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사무실\내 드라이브\"/>
    </mc:Choice>
  </mc:AlternateContent>
  <xr:revisionPtr revIDLastSave="0" documentId="13_ncr:1_{5E08CCD2-2E28-41D8-858B-68E41271844D}" xr6:coauthVersionLast="47" xr6:coauthVersionMax="47" xr10:uidLastSave="{00000000-0000-0000-0000-000000000000}"/>
  <bookViews>
    <workbookView xWindow="0" yWindow="0" windowWidth="20295" windowHeight="15570" activeTab="11" xr2:uid="{00000000-000D-0000-FFFF-FFFF00000000}"/>
  </bookViews>
  <sheets>
    <sheet name="외환대장" sheetId="1" r:id="rId1"/>
    <sheet name="수출신고" sheetId="2" r:id="rId2"/>
    <sheet name="2022출고목록" sheetId="3" r:id="rId3"/>
    <sheet name="CKH,LKB" sheetId="4" r:id="rId4"/>
    <sheet name="NGM" sheetId="5" r:id="rId5"/>
    <sheet name="INA" sheetId="6" r:id="rId6"/>
    <sheet name="INT,IRR" sheetId="7" r:id="rId7"/>
    <sheet name="PMR" sheetId="31" r:id="rId8"/>
    <sheet name="PKK" sheetId="8" r:id="rId9"/>
    <sheet name="RK,RKH" sheetId="29" r:id="rId10"/>
    <sheet name="UMH,UQS" sheetId="30" r:id="rId11"/>
    <sheet name="ZBJ" sheetId="12" r:id="rId12"/>
    <sheet name="환율" sheetId="13" r:id="rId13"/>
    <sheet name="19`IGG" sheetId="16" r:id="rId14"/>
    <sheet name="20`CMK" sheetId="17" r:id="rId15"/>
    <sheet name="18`MKU" sheetId="18" r:id="rId16"/>
    <sheet name="16`CW" sheetId="19" r:id="rId17"/>
    <sheet name="15`UQ" sheetId="20" r:id="rId18"/>
    <sheet name="15`IRK" sheetId="21" r:id="rId19"/>
    <sheet name="15`KNM" sheetId="22" r:id="rId20"/>
    <sheet name="2018출고목록" sheetId="23" r:id="rId21"/>
    <sheet name="2019출고목록" sheetId="24" r:id="rId22"/>
    <sheet name="2020출고목록" sheetId="25" r:id="rId23"/>
  </sheets>
  <definedNames>
    <definedName name="_xlnm._FilterDatabase" localSheetId="21" hidden="1">'2019출고목록'!$A$2:$E$157</definedName>
    <definedName name="_xlnm._FilterDatabase" localSheetId="22" hidden="1">'2020출고목록'!$A$1:$I$111</definedName>
    <definedName name="_xlnm._FilterDatabase" localSheetId="2" hidden="1">'2022출고목록'!$A$1:$I$1000</definedName>
    <definedName name="_xlnm._FilterDatabase" localSheetId="1" hidden="1">수출신고!$A$1:$H$385</definedName>
    <definedName name="_xlnm._FilterDatabase" localSheetId="0" hidden="1">외환대장!$A$1:$R$321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12" l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C2" i="1"/>
  <c r="I2" i="1"/>
  <c r="K2" i="1"/>
  <c r="L2" i="1"/>
  <c r="C3" i="1"/>
  <c r="I3" i="1"/>
  <c r="K3" i="1"/>
  <c r="L3" i="1"/>
  <c r="C4" i="1"/>
  <c r="I4" i="1"/>
  <c r="K4" i="1"/>
  <c r="L4" i="1"/>
  <c r="C5" i="1"/>
  <c r="I5" i="1"/>
  <c r="K5" i="1"/>
  <c r="L5" i="1"/>
  <c r="C6" i="1"/>
  <c r="I6" i="1"/>
  <c r="K6" i="1"/>
  <c r="L6" i="1"/>
  <c r="I7" i="1"/>
  <c r="K7" i="1"/>
  <c r="L7" i="1"/>
  <c r="I8" i="1"/>
  <c r="K8" i="1"/>
  <c r="L8" i="1"/>
  <c r="C9" i="1"/>
  <c r="I9" i="1"/>
  <c r="K9" i="1"/>
  <c r="L9" i="1"/>
  <c r="C10" i="1"/>
  <c r="I10" i="1"/>
  <c r="K10" i="1"/>
  <c r="L10" i="1"/>
  <c r="C11" i="1"/>
  <c r="I11" i="1"/>
  <c r="K11" i="1"/>
  <c r="L11" i="1"/>
  <c r="C12" i="1"/>
  <c r="I12" i="1"/>
  <c r="K12" i="1"/>
  <c r="L12" i="1"/>
  <c r="Q17" i="1" l="1"/>
  <c r="K124" i="1"/>
  <c r="L124" i="1"/>
  <c r="I124" i="1"/>
  <c r="C124" i="1"/>
  <c r="I104" i="1"/>
  <c r="I105" i="1"/>
  <c r="H33" i="1"/>
  <c r="L33" i="1"/>
  <c r="K33" i="1"/>
  <c r="I33" i="1"/>
  <c r="C33" i="1"/>
  <c r="L170" i="1"/>
  <c r="I170" i="1"/>
  <c r="C170" i="1"/>
  <c r="L157" i="1"/>
  <c r="I157" i="1"/>
  <c r="C157" i="1"/>
  <c r="C156" i="1"/>
  <c r="L156" i="1"/>
  <c r="I156" i="1"/>
  <c r="L136" i="1"/>
  <c r="C136" i="1"/>
  <c r="L118" i="1"/>
  <c r="K118" i="1"/>
  <c r="I118" i="1"/>
  <c r="C118" i="1"/>
  <c r="L83" i="1"/>
  <c r="K83" i="1"/>
  <c r="I83" i="1"/>
  <c r="C83" i="1"/>
  <c r="L82" i="1"/>
  <c r="K82" i="1"/>
  <c r="I82" i="1"/>
  <c r="C82" i="1"/>
  <c r="L180" i="1"/>
  <c r="I180" i="1"/>
  <c r="C180" i="1"/>
  <c r="L194" i="1"/>
  <c r="I194" i="1"/>
  <c r="C194" i="1"/>
  <c r="L179" i="1"/>
  <c r="I179" i="1"/>
  <c r="C179" i="1"/>
  <c r="C203" i="1"/>
  <c r="C202" i="1"/>
  <c r="C201" i="1"/>
  <c r="C200" i="1"/>
  <c r="C199" i="1"/>
  <c r="C198" i="1"/>
  <c r="C197" i="1"/>
  <c r="C196" i="1"/>
  <c r="C195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78" i="1"/>
  <c r="C177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9" i="1"/>
  <c r="K120" i="1"/>
  <c r="K121" i="1"/>
  <c r="K122" i="1"/>
  <c r="K123" i="1"/>
  <c r="K125" i="1"/>
  <c r="K126" i="1"/>
  <c r="K127" i="1"/>
  <c r="K128" i="1"/>
  <c r="K129" i="1"/>
  <c r="K130" i="1"/>
  <c r="K131" i="1"/>
  <c r="K132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203" i="1"/>
  <c r="I203" i="1"/>
  <c r="L196" i="1"/>
  <c r="I196" i="1"/>
  <c r="L190" i="1"/>
  <c r="I190" i="1"/>
  <c r="L186" i="1"/>
  <c r="I186" i="1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6" i="7"/>
  <c r="AE7" i="7"/>
  <c r="AE8" i="7"/>
  <c r="AB6" i="7"/>
  <c r="AB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8" i="7"/>
  <c r="AD114" i="7"/>
  <c r="H114" i="7"/>
  <c r="AG114" i="7" s="1"/>
  <c r="G114" i="7"/>
  <c r="AA114" i="7" s="1"/>
  <c r="V113" i="7"/>
  <c r="H113" i="7"/>
  <c r="AG112" i="7"/>
  <c r="H112" i="7"/>
  <c r="G112" i="7" s="1"/>
  <c r="AA112" i="7" s="1"/>
  <c r="AG111" i="7"/>
  <c r="H111" i="7"/>
  <c r="G111" i="7"/>
  <c r="AA111" i="7" s="1"/>
  <c r="H110" i="7"/>
  <c r="H109" i="7"/>
  <c r="G109" i="7"/>
  <c r="AA109" i="7" s="1"/>
  <c r="X108" i="7"/>
  <c r="Y108" i="7" s="1"/>
  <c r="H108" i="7"/>
  <c r="AG107" i="7"/>
  <c r="H107" i="7"/>
  <c r="H106" i="7"/>
  <c r="H105" i="7"/>
  <c r="G105" i="7"/>
  <c r="AA105" i="7" s="1"/>
  <c r="AG104" i="7"/>
  <c r="AF104" i="7"/>
  <c r="X104" i="7"/>
  <c r="Y104" i="7" s="1"/>
  <c r="H104" i="7"/>
  <c r="AD104" i="7" s="1"/>
  <c r="G104" i="7"/>
  <c r="AA104" i="7" s="1"/>
  <c r="A104" i="7"/>
  <c r="W104" i="7" s="1"/>
  <c r="Z104" i="7" s="1"/>
  <c r="AG103" i="7"/>
  <c r="AD103" i="7"/>
  <c r="H103" i="7"/>
  <c r="AF103" i="7" s="1"/>
  <c r="G103" i="7"/>
  <c r="AA103" i="7" s="1"/>
  <c r="A103" i="7"/>
  <c r="W103" i="7" s="1"/>
  <c r="Z103" i="7" s="1"/>
  <c r="AG102" i="7"/>
  <c r="AD102" i="7"/>
  <c r="H102" i="7"/>
  <c r="AF102" i="7" s="1"/>
  <c r="G102" i="7"/>
  <c r="AA102" i="7" s="1"/>
  <c r="A102" i="7"/>
  <c r="W102" i="7" s="1"/>
  <c r="Z102" i="7" s="1"/>
  <c r="AG101" i="7"/>
  <c r="AD101" i="7"/>
  <c r="H101" i="7"/>
  <c r="AF101" i="7" s="1"/>
  <c r="G101" i="7"/>
  <c r="AA101" i="7" s="1"/>
  <c r="A101" i="7"/>
  <c r="W101" i="7" s="1"/>
  <c r="Z101" i="7" s="1"/>
  <c r="AG100" i="7"/>
  <c r="AD100" i="7"/>
  <c r="H100" i="7"/>
  <c r="AF100" i="7" s="1"/>
  <c r="G100" i="7"/>
  <c r="AA100" i="7" s="1"/>
  <c r="A100" i="7"/>
  <c r="W100" i="7" s="1"/>
  <c r="Z100" i="7" s="1"/>
  <c r="AG99" i="7"/>
  <c r="AD99" i="7"/>
  <c r="H99" i="7"/>
  <c r="AF99" i="7" s="1"/>
  <c r="G99" i="7"/>
  <c r="AA99" i="7" s="1"/>
  <c r="A99" i="7"/>
  <c r="W99" i="7" s="1"/>
  <c r="Z99" i="7" s="1"/>
  <c r="AG98" i="7"/>
  <c r="AD98" i="7"/>
  <c r="H98" i="7"/>
  <c r="G98" i="7"/>
  <c r="AA98" i="7" s="1"/>
  <c r="A98" i="7"/>
  <c r="W98" i="7" s="1"/>
  <c r="Z98" i="7" s="1"/>
  <c r="L178" i="1"/>
  <c r="I178" i="1"/>
  <c r="L176" i="1"/>
  <c r="I176" i="1"/>
  <c r="C176" i="1"/>
  <c r="L174" i="1"/>
  <c r="I174" i="1"/>
  <c r="C174" i="1"/>
  <c r="L168" i="1"/>
  <c r="I168" i="1"/>
  <c r="C168" i="1"/>
  <c r="L153" i="1"/>
  <c r="I153" i="1"/>
  <c r="C153" i="1"/>
  <c r="L152" i="1"/>
  <c r="I152" i="1"/>
  <c r="C152" i="1"/>
  <c r="L147" i="1"/>
  <c r="I147" i="1"/>
  <c r="C147" i="1"/>
  <c r="L144" i="1"/>
  <c r="I144" i="1"/>
  <c r="C144" i="1"/>
  <c r="L140" i="1"/>
  <c r="I140" i="1"/>
  <c r="C140" i="1"/>
  <c r="C121" i="1"/>
  <c r="L122" i="1"/>
  <c r="I122" i="1"/>
  <c r="C122" i="1"/>
  <c r="L121" i="1"/>
  <c r="I121" i="1"/>
  <c r="L116" i="1"/>
  <c r="I116" i="1"/>
  <c r="C116" i="1"/>
  <c r="L110" i="1"/>
  <c r="I110" i="1"/>
  <c r="C110" i="1"/>
  <c r="L106" i="1"/>
  <c r="I106" i="1"/>
  <c r="C106" i="1"/>
  <c r="C104" i="1"/>
  <c r="L104" i="1"/>
  <c r="F133" i="1"/>
  <c r="K137" i="1" s="1"/>
  <c r="C134" i="1"/>
  <c r="I134" i="1"/>
  <c r="L134" i="1"/>
  <c r="C204" i="1"/>
  <c r="I1480" i="13"/>
  <c r="I1481" i="13"/>
  <c r="I1482" i="13"/>
  <c r="I1483" i="13"/>
  <c r="I1484" i="13"/>
  <c r="I1485" i="13"/>
  <c r="I1486" i="13"/>
  <c r="I1487" i="13"/>
  <c r="I1488" i="13"/>
  <c r="I1489" i="13"/>
  <c r="I1490" i="13"/>
  <c r="I1491" i="13"/>
  <c r="I1492" i="13"/>
  <c r="I1493" i="13"/>
  <c r="I1494" i="13"/>
  <c r="I1495" i="13"/>
  <c r="I1496" i="13"/>
  <c r="I1497" i="13"/>
  <c r="I1498" i="13"/>
  <c r="I1499" i="13"/>
  <c r="I1500" i="13"/>
  <c r="I1501" i="13"/>
  <c r="I1502" i="13"/>
  <c r="I1503" i="13"/>
  <c r="I1504" i="13"/>
  <c r="I1505" i="13"/>
  <c r="I1506" i="13"/>
  <c r="I1507" i="13"/>
  <c r="I1508" i="13"/>
  <c r="I1509" i="13"/>
  <c r="I1510" i="13"/>
  <c r="I1511" i="13"/>
  <c r="I1512" i="13"/>
  <c r="I1513" i="13"/>
  <c r="I1514" i="13"/>
  <c r="I1515" i="13"/>
  <c r="I1516" i="13"/>
  <c r="I1517" i="13"/>
  <c r="I1518" i="13"/>
  <c r="I1519" i="13"/>
  <c r="I1520" i="13"/>
  <c r="I1521" i="13"/>
  <c r="I1522" i="13"/>
  <c r="I1523" i="13"/>
  <c r="I1524" i="13"/>
  <c r="I1525" i="13"/>
  <c r="I1526" i="13"/>
  <c r="I1527" i="13"/>
  <c r="I1528" i="13"/>
  <c r="I1529" i="13"/>
  <c r="I1530" i="13"/>
  <c r="I1531" i="13"/>
  <c r="I1532" i="13"/>
  <c r="I1533" i="13"/>
  <c r="I1534" i="13"/>
  <c r="I1535" i="13"/>
  <c r="I1536" i="13"/>
  <c r="I1537" i="13"/>
  <c r="I1538" i="13"/>
  <c r="I1539" i="13"/>
  <c r="I1540" i="13"/>
  <c r="I1541" i="13"/>
  <c r="I1542" i="13"/>
  <c r="I1543" i="13"/>
  <c r="I1544" i="13"/>
  <c r="I1545" i="13"/>
  <c r="I1546" i="13"/>
  <c r="I1547" i="13"/>
  <c r="I1548" i="13"/>
  <c r="I1549" i="13"/>
  <c r="I1550" i="13"/>
  <c r="I1551" i="13"/>
  <c r="I1552" i="13"/>
  <c r="I1553" i="13"/>
  <c r="I1554" i="13"/>
  <c r="I1555" i="13"/>
  <c r="I1556" i="13"/>
  <c r="I1557" i="13"/>
  <c r="I1558" i="13"/>
  <c r="I1559" i="13"/>
  <c r="I1560" i="13"/>
  <c r="I1561" i="13"/>
  <c r="I1562" i="13"/>
  <c r="I1563" i="13"/>
  <c r="I1564" i="13"/>
  <c r="I1565" i="13"/>
  <c r="I1566" i="13"/>
  <c r="I1567" i="13"/>
  <c r="I1568" i="13"/>
  <c r="I1569" i="13"/>
  <c r="I1570" i="13"/>
  <c r="I1571" i="13"/>
  <c r="I1572" i="13"/>
  <c r="I1573" i="13"/>
  <c r="I1574" i="13"/>
  <c r="I1575" i="13"/>
  <c r="I1576" i="13"/>
  <c r="I1577" i="13"/>
  <c r="I1578" i="13"/>
  <c r="I1579" i="13"/>
  <c r="I1580" i="13"/>
  <c r="I1581" i="13"/>
  <c r="I1582" i="13"/>
  <c r="I1583" i="13"/>
  <c r="I1584" i="13"/>
  <c r="I1585" i="13"/>
  <c r="I1586" i="13"/>
  <c r="I1587" i="13"/>
  <c r="I1588" i="13"/>
  <c r="I1589" i="13"/>
  <c r="I1590" i="13"/>
  <c r="I1591" i="13"/>
  <c r="I1592" i="13"/>
  <c r="I1593" i="13"/>
  <c r="I1594" i="13"/>
  <c r="I1595" i="13"/>
  <c r="I1596" i="13"/>
  <c r="I1597" i="13"/>
  <c r="I1598" i="13"/>
  <c r="I1599" i="13"/>
  <c r="I1600" i="13"/>
  <c r="I1601" i="13"/>
  <c r="I1602" i="13"/>
  <c r="I1603" i="13"/>
  <c r="I1604" i="13"/>
  <c r="I1605" i="13"/>
  <c r="I1606" i="13"/>
  <c r="I1607" i="13"/>
  <c r="I1608" i="13"/>
  <c r="I1609" i="13"/>
  <c r="I1610" i="13"/>
  <c r="I1611" i="13"/>
  <c r="I1612" i="13"/>
  <c r="I1613" i="13"/>
  <c r="I1614" i="13"/>
  <c r="I1615" i="13"/>
  <c r="I1616" i="13"/>
  <c r="I1617" i="13"/>
  <c r="I1618" i="13"/>
  <c r="I1619" i="13"/>
  <c r="I1620" i="13"/>
  <c r="I1621" i="13"/>
  <c r="I1622" i="13"/>
  <c r="I1623" i="13"/>
  <c r="I1624" i="13"/>
  <c r="I1625" i="13"/>
  <c r="I1626" i="13"/>
  <c r="I1627" i="13"/>
  <c r="I1628" i="13"/>
  <c r="I1629" i="13"/>
  <c r="I1630" i="13"/>
  <c r="I1631" i="13"/>
  <c r="I1632" i="13"/>
  <c r="I1633" i="13"/>
  <c r="I1634" i="13"/>
  <c r="I1635" i="13"/>
  <c r="I1636" i="13"/>
  <c r="I1637" i="13"/>
  <c r="I1638" i="13"/>
  <c r="I1639" i="13"/>
  <c r="I1640" i="13"/>
  <c r="I1641" i="13"/>
  <c r="I1642" i="13"/>
  <c r="I1643" i="13"/>
  <c r="I1644" i="13"/>
  <c r="I1645" i="13"/>
  <c r="I1646" i="13"/>
  <c r="I1647" i="13"/>
  <c r="I1648" i="13"/>
  <c r="I1649" i="13"/>
  <c r="I1650" i="13"/>
  <c r="I1651" i="13"/>
  <c r="I1652" i="13"/>
  <c r="I1653" i="13"/>
  <c r="I1654" i="13"/>
  <c r="I1655" i="13"/>
  <c r="I1656" i="13"/>
  <c r="I1657" i="13"/>
  <c r="I1658" i="13"/>
  <c r="I1659" i="13"/>
  <c r="I1660" i="13"/>
  <c r="I1661" i="13"/>
  <c r="I1662" i="13"/>
  <c r="I1663" i="13"/>
  <c r="I1664" i="13"/>
  <c r="I1665" i="13"/>
  <c r="I1666" i="13"/>
  <c r="I1667" i="13"/>
  <c r="I1668" i="13"/>
  <c r="I1669" i="13"/>
  <c r="I1670" i="13"/>
  <c r="I1671" i="13"/>
  <c r="I1672" i="13"/>
  <c r="I1673" i="13"/>
  <c r="I1674" i="13"/>
  <c r="I1675" i="13"/>
  <c r="I1676" i="13"/>
  <c r="I1677" i="13"/>
  <c r="I1678" i="13"/>
  <c r="I1679" i="13"/>
  <c r="I1680" i="13"/>
  <c r="I1681" i="13"/>
  <c r="I1682" i="13"/>
  <c r="I1683" i="13"/>
  <c r="I1684" i="13"/>
  <c r="I1685" i="13"/>
  <c r="I1686" i="13"/>
  <c r="I1687" i="13"/>
  <c r="I1688" i="13"/>
  <c r="I1689" i="13"/>
  <c r="I1690" i="13"/>
  <c r="I1691" i="13"/>
  <c r="I1692" i="13"/>
  <c r="I1693" i="13"/>
  <c r="I1694" i="13"/>
  <c r="I1695" i="13"/>
  <c r="I1696" i="13"/>
  <c r="I1697" i="13"/>
  <c r="I1698" i="13"/>
  <c r="I1699" i="13"/>
  <c r="I1700" i="13"/>
  <c r="I1701" i="13"/>
  <c r="I1702" i="13"/>
  <c r="I1703" i="13"/>
  <c r="I1704" i="13"/>
  <c r="I1705" i="13"/>
  <c r="I1706" i="13"/>
  <c r="I1707" i="13"/>
  <c r="I1708" i="13"/>
  <c r="I1709" i="13"/>
  <c r="I1710" i="13"/>
  <c r="I1711" i="13"/>
  <c r="I1712" i="13"/>
  <c r="I1713" i="13"/>
  <c r="I1714" i="13"/>
  <c r="I1715" i="13"/>
  <c r="I1716" i="13"/>
  <c r="I1717" i="13"/>
  <c r="I1718" i="13"/>
  <c r="I1719" i="13"/>
  <c r="I1720" i="13"/>
  <c r="I1721" i="13"/>
  <c r="I1722" i="13"/>
  <c r="I1723" i="13"/>
  <c r="I1724" i="13"/>
  <c r="I1725" i="13"/>
  <c r="I1726" i="13"/>
  <c r="I1727" i="13"/>
  <c r="I1728" i="13"/>
  <c r="I1729" i="13"/>
  <c r="I1730" i="13"/>
  <c r="I1731" i="13"/>
  <c r="I1732" i="13"/>
  <c r="I1733" i="13"/>
  <c r="I1734" i="13"/>
  <c r="I1735" i="13"/>
  <c r="I1736" i="13"/>
  <c r="I1737" i="13"/>
  <c r="I1738" i="13"/>
  <c r="I1739" i="13"/>
  <c r="I1740" i="13"/>
  <c r="I1741" i="13"/>
  <c r="I1742" i="13"/>
  <c r="I1743" i="13"/>
  <c r="I1744" i="13"/>
  <c r="I1745" i="13"/>
  <c r="I1746" i="13"/>
  <c r="I1747" i="13"/>
  <c r="I1748" i="13"/>
  <c r="I1749" i="13"/>
  <c r="I1750" i="13"/>
  <c r="I1751" i="13"/>
  <c r="I1752" i="13"/>
  <c r="I1753" i="13"/>
  <c r="I1754" i="13"/>
  <c r="I1755" i="13"/>
  <c r="I1756" i="13"/>
  <c r="I1757" i="13"/>
  <c r="I1758" i="13"/>
  <c r="I1759" i="13"/>
  <c r="I1760" i="13"/>
  <c r="I1761" i="13"/>
  <c r="I1762" i="13"/>
  <c r="I1763" i="13"/>
  <c r="I1764" i="13"/>
  <c r="I1765" i="13"/>
  <c r="I1766" i="13"/>
  <c r="I1767" i="13"/>
  <c r="I1768" i="13"/>
  <c r="I1769" i="13"/>
  <c r="I1770" i="13"/>
  <c r="I1771" i="13"/>
  <c r="I1772" i="13"/>
  <c r="I1773" i="13"/>
  <c r="I1774" i="13"/>
  <c r="I1775" i="13"/>
  <c r="I1776" i="13"/>
  <c r="I1777" i="13"/>
  <c r="I1778" i="13"/>
  <c r="I1779" i="13"/>
  <c r="I1780" i="13"/>
  <c r="I1781" i="13"/>
  <c r="I1782" i="13"/>
  <c r="I1783" i="13"/>
  <c r="I1784" i="13"/>
  <c r="I1785" i="13"/>
  <c r="I1786" i="13"/>
  <c r="I1787" i="13"/>
  <c r="I1788" i="13"/>
  <c r="I1789" i="13"/>
  <c r="I1790" i="13"/>
  <c r="I1791" i="13"/>
  <c r="I1792" i="13"/>
  <c r="I1793" i="13"/>
  <c r="I1794" i="13"/>
  <c r="I1795" i="13"/>
  <c r="I1796" i="13"/>
  <c r="I1797" i="13"/>
  <c r="I1798" i="13"/>
  <c r="I1799" i="13"/>
  <c r="I1800" i="13"/>
  <c r="I1801" i="13"/>
  <c r="I1802" i="13"/>
  <c r="I1803" i="13"/>
  <c r="I1804" i="13"/>
  <c r="I1805" i="13"/>
  <c r="I1806" i="13"/>
  <c r="I1807" i="13"/>
  <c r="I1808" i="13"/>
  <c r="I1809" i="13"/>
  <c r="I1810" i="13"/>
  <c r="I1811" i="13"/>
  <c r="I1812" i="13"/>
  <c r="I1813" i="13"/>
  <c r="I1814" i="13"/>
  <c r="I1815" i="13"/>
  <c r="I1816" i="13"/>
  <c r="I1817" i="13"/>
  <c r="I1818" i="13"/>
  <c r="I1819" i="13"/>
  <c r="I1820" i="13"/>
  <c r="I1821" i="13"/>
  <c r="I1822" i="13"/>
  <c r="I1823" i="13"/>
  <c r="I1824" i="13"/>
  <c r="I1825" i="13"/>
  <c r="I1826" i="13"/>
  <c r="I1827" i="13"/>
  <c r="I1828" i="13"/>
  <c r="I1829" i="13"/>
  <c r="I1830" i="13"/>
  <c r="I1831" i="13"/>
  <c r="I1832" i="13"/>
  <c r="I1833" i="13"/>
  <c r="I1834" i="13"/>
  <c r="I1835" i="13"/>
  <c r="I1836" i="13"/>
  <c r="I1837" i="13"/>
  <c r="I1838" i="13"/>
  <c r="I1839" i="13"/>
  <c r="I1840" i="13"/>
  <c r="I1841" i="13"/>
  <c r="I1842" i="13"/>
  <c r="I1843" i="13"/>
  <c r="I1844" i="13"/>
  <c r="I1845" i="13"/>
  <c r="I1846" i="13"/>
  <c r="I1847" i="13"/>
  <c r="I1848" i="13"/>
  <c r="I1849" i="13"/>
  <c r="I1850" i="13"/>
  <c r="I1851" i="13"/>
  <c r="I1852" i="13"/>
  <c r="I1853" i="13"/>
  <c r="I1854" i="13"/>
  <c r="I1855" i="13"/>
  <c r="I1856" i="13"/>
  <c r="I1857" i="13"/>
  <c r="I1858" i="13"/>
  <c r="I1859" i="13"/>
  <c r="I1860" i="13"/>
  <c r="I1861" i="13"/>
  <c r="I1862" i="13"/>
  <c r="I1863" i="13"/>
  <c r="I1864" i="13"/>
  <c r="I1865" i="13"/>
  <c r="I1866" i="13"/>
  <c r="I1867" i="13"/>
  <c r="I1868" i="13"/>
  <c r="I1869" i="13"/>
  <c r="I1870" i="13"/>
  <c r="I1871" i="13"/>
  <c r="I1872" i="13"/>
  <c r="I1873" i="13"/>
  <c r="I1874" i="13"/>
  <c r="I1875" i="13"/>
  <c r="I1876" i="13"/>
  <c r="I1877" i="13"/>
  <c r="I1878" i="13"/>
  <c r="I1879" i="13"/>
  <c r="I1880" i="13"/>
  <c r="I1881" i="13"/>
  <c r="I1882" i="13"/>
  <c r="I1883" i="13"/>
  <c r="I1884" i="13"/>
  <c r="I1885" i="13"/>
  <c r="I1886" i="13"/>
  <c r="I1887" i="13"/>
  <c r="I1888" i="13"/>
  <c r="I1889" i="13"/>
  <c r="I1890" i="13"/>
  <c r="I1891" i="13"/>
  <c r="I1892" i="13"/>
  <c r="I1893" i="13"/>
  <c r="I1894" i="13"/>
  <c r="I1895" i="13"/>
  <c r="I1896" i="13"/>
  <c r="I1897" i="13"/>
  <c r="I1898" i="13"/>
  <c r="I1899" i="13"/>
  <c r="I1900" i="13"/>
  <c r="I1901" i="13"/>
  <c r="I1902" i="13"/>
  <c r="I1903" i="13"/>
  <c r="I1904" i="13"/>
  <c r="I1905" i="13"/>
  <c r="I1906" i="13"/>
  <c r="I1907" i="13"/>
  <c r="I1908" i="13"/>
  <c r="I1909" i="13"/>
  <c r="I1910" i="13"/>
  <c r="I1911" i="13"/>
  <c r="I1912" i="13"/>
  <c r="I1913" i="13"/>
  <c r="I1914" i="13"/>
  <c r="I1915" i="13"/>
  <c r="I1916" i="13"/>
  <c r="I1917" i="13"/>
  <c r="I1918" i="13"/>
  <c r="I1919" i="13"/>
  <c r="I1920" i="13"/>
  <c r="I1921" i="13"/>
  <c r="I1922" i="13"/>
  <c r="I1923" i="13"/>
  <c r="I1924" i="13"/>
  <c r="I1925" i="13"/>
  <c r="I1926" i="13"/>
  <c r="I1927" i="13"/>
  <c r="I1928" i="13"/>
  <c r="I1929" i="13"/>
  <c r="I1930" i="13"/>
  <c r="I1931" i="13"/>
  <c r="I1932" i="13"/>
  <c r="I1933" i="13"/>
  <c r="I1934" i="13"/>
  <c r="I1935" i="13"/>
  <c r="I1936" i="13"/>
  <c r="I1937" i="13"/>
  <c r="I1938" i="13"/>
  <c r="I1939" i="13"/>
  <c r="I1940" i="13"/>
  <c r="I1941" i="13"/>
  <c r="I1942" i="13"/>
  <c r="I1943" i="13"/>
  <c r="I1944" i="13"/>
  <c r="I1945" i="13"/>
  <c r="I1946" i="13"/>
  <c r="I1947" i="13"/>
  <c r="I1948" i="13"/>
  <c r="I1949" i="13"/>
  <c r="I1950" i="13"/>
  <c r="I1951" i="13"/>
  <c r="I1952" i="13"/>
  <c r="I1953" i="13"/>
  <c r="I1954" i="13"/>
  <c r="I1955" i="13"/>
  <c r="I1956" i="13"/>
  <c r="I1957" i="13"/>
  <c r="I1958" i="13"/>
  <c r="I1959" i="13"/>
  <c r="I1960" i="13"/>
  <c r="I1961" i="13"/>
  <c r="I1962" i="13"/>
  <c r="I1963" i="13"/>
  <c r="I1964" i="13"/>
  <c r="I1965" i="13"/>
  <c r="I1966" i="13"/>
  <c r="I1967" i="13"/>
  <c r="I1968" i="13"/>
  <c r="I1969" i="13"/>
  <c r="I1970" i="13"/>
  <c r="I1971" i="13"/>
  <c r="I1972" i="13"/>
  <c r="I1973" i="13"/>
  <c r="I1974" i="13"/>
  <c r="I1975" i="13"/>
  <c r="I1976" i="13"/>
  <c r="I1977" i="13"/>
  <c r="I1978" i="13"/>
  <c r="I1979" i="13"/>
  <c r="I1980" i="13"/>
  <c r="I1981" i="13"/>
  <c r="I1982" i="13"/>
  <c r="I1983" i="13"/>
  <c r="I1984" i="13"/>
  <c r="I1985" i="13"/>
  <c r="I1986" i="13"/>
  <c r="I1987" i="13"/>
  <c r="I1988" i="13"/>
  <c r="I1989" i="13"/>
  <c r="I1990" i="13"/>
  <c r="I1991" i="13"/>
  <c r="I1992" i="13"/>
  <c r="I1993" i="13"/>
  <c r="I1994" i="13"/>
  <c r="I1995" i="13"/>
  <c r="I1996" i="13"/>
  <c r="I1997" i="13"/>
  <c r="I1998" i="13"/>
  <c r="I1999" i="13"/>
  <c r="I2000" i="13"/>
  <c r="I2001" i="13"/>
  <c r="I2002" i="13"/>
  <c r="I2003" i="13"/>
  <c r="I2004" i="13"/>
  <c r="I2005" i="13"/>
  <c r="I2006" i="13"/>
  <c r="I2007" i="13"/>
  <c r="I2008" i="13"/>
  <c r="I2009" i="13"/>
  <c r="I2010" i="13"/>
  <c r="I2011" i="13"/>
  <c r="I2012" i="13"/>
  <c r="I2013" i="13"/>
  <c r="I2014" i="13"/>
  <c r="I2015" i="13"/>
  <c r="I2016" i="13"/>
  <c r="I2017" i="13"/>
  <c r="I2018" i="13"/>
  <c r="I2019" i="13"/>
  <c r="I2020" i="13"/>
  <c r="I2021" i="13"/>
  <c r="I2022" i="13"/>
  <c r="I2023" i="13"/>
  <c r="I2024" i="13"/>
  <c r="I2025" i="13"/>
  <c r="I2026" i="13"/>
  <c r="I2027" i="13"/>
  <c r="I2028" i="13"/>
  <c r="I2029" i="13"/>
  <c r="I2030" i="13"/>
  <c r="I2031" i="13"/>
  <c r="I2032" i="13"/>
  <c r="I2033" i="13"/>
  <c r="I2034" i="13"/>
  <c r="I2035" i="13"/>
  <c r="I2036" i="13"/>
  <c r="I2037" i="13"/>
  <c r="I2038" i="13"/>
  <c r="I2039" i="13"/>
  <c r="I2040" i="13"/>
  <c r="I2041" i="13"/>
  <c r="I2042" i="13"/>
  <c r="I2043" i="13"/>
  <c r="I2044" i="13"/>
  <c r="I2045" i="13"/>
  <c r="I2046" i="13"/>
  <c r="I2047" i="13"/>
  <c r="I2048" i="13"/>
  <c r="I2049" i="13"/>
  <c r="I2050" i="13"/>
  <c r="I2051" i="13"/>
  <c r="I2052" i="13"/>
  <c r="I2053" i="13"/>
  <c r="I2054" i="13"/>
  <c r="I2055" i="13"/>
  <c r="I2056" i="13"/>
  <c r="I2057" i="13"/>
  <c r="I2058" i="13"/>
  <c r="I2059" i="13"/>
  <c r="I2060" i="13"/>
  <c r="I2061" i="13"/>
  <c r="I2062" i="13"/>
  <c r="I2063" i="13"/>
  <c r="I2064" i="13"/>
  <c r="I2065" i="13"/>
  <c r="I2066" i="13"/>
  <c r="I2067" i="13"/>
  <c r="I2068" i="13"/>
  <c r="I2069" i="13"/>
  <c r="I2070" i="13"/>
  <c r="I2071" i="13"/>
  <c r="I2072" i="13"/>
  <c r="I2073" i="13"/>
  <c r="I2074" i="13"/>
  <c r="I2075" i="13"/>
  <c r="I2076" i="13"/>
  <c r="I2077" i="13"/>
  <c r="I2078" i="13"/>
  <c r="I2079" i="13"/>
  <c r="I2080" i="13"/>
  <c r="I2081" i="13"/>
  <c r="I2082" i="13"/>
  <c r="I2083" i="13"/>
  <c r="I2084" i="13"/>
  <c r="I2085" i="13"/>
  <c r="I2086" i="13"/>
  <c r="I2087" i="13"/>
  <c r="B1480" i="13"/>
  <c r="C1480" i="13" s="1"/>
  <c r="D1480" i="13" s="1"/>
  <c r="E1480" i="13" s="1"/>
  <c r="F1480" i="13" s="1"/>
  <c r="B1481" i="13"/>
  <c r="C1481" i="13" s="1"/>
  <c r="D1481" i="13" s="1"/>
  <c r="E1481" i="13" s="1"/>
  <c r="F1481" i="13" s="1"/>
  <c r="B1482" i="13"/>
  <c r="C1482" i="13" s="1"/>
  <c r="D1482" i="13" s="1"/>
  <c r="E1482" i="13" s="1"/>
  <c r="F1482" i="13" s="1"/>
  <c r="B1483" i="13"/>
  <c r="C1483" i="13" s="1"/>
  <c r="D1483" i="13" s="1"/>
  <c r="E1483" i="13" s="1"/>
  <c r="F1483" i="13" s="1"/>
  <c r="B1484" i="13"/>
  <c r="C1484" i="13" s="1"/>
  <c r="D1484" i="13" s="1"/>
  <c r="E1484" i="13" s="1"/>
  <c r="F1484" i="13" s="1"/>
  <c r="B1485" i="13"/>
  <c r="C1485" i="13" s="1"/>
  <c r="D1485" i="13" s="1"/>
  <c r="E1485" i="13" s="1"/>
  <c r="F1485" i="13" s="1"/>
  <c r="B1486" i="13"/>
  <c r="C1486" i="13" s="1"/>
  <c r="D1486" i="13" s="1"/>
  <c r="E1486" i="13" s="1"/>
  <c r="F1486" i="13" s="1"/>
  <c r="B1487" i="13"/>
  <c r="C1487" i="13" s="1"/>
  <c r="D1487" i="13" s="1"/>
  <c r="E1487" i="13" s="1"/>
  <c r="F1487" i="13" s="1"/>
  <c r="B1488" i="13"/>
  <c r="C1488" i="13" s="1"/>
  <c r="D1488" i="13" s="1"/>
  <c r="E1488" i="13" s="1"/>
  <c r="F1488" i="13" s="1"/>
  <c r="B1489" i="13"/>
  <c r="C1489" i="13" s="1"/>
  <c r="D1489" i="13" s="1"/>
  <c r="E1489" i="13" s="1"/>
  <c r="F1489" i="13" s="1"/>
  <c r="B1490" i="13"/>
  <c r="C1490" i="13" s="1"/>
  <c r="D1490" i="13" s="1"/>
  <c r="E1490" i="13" s="1"/>
  <c r="F1490" i="13" s="1"/>
  <c r="B1491" i="13"/>
  <c r="C1491" i="13" s="1"/>
  <c r="D1491" i="13" s="1"/>
  <c r="E1491" i="13" s="1"/>
  <c r="F1491" i="13" s="1"/>
  <c r="B1492" i="13"/>
  <c r="C1492" i="13" s="1"/>
  <c r="D1492" i="13" s="1"/>
  <c r="E1492" i="13" s="1"/>
  <c r="F1492" i="13" s="1"/>
  <c r="J1492" i="13" s="1"/>
  <c r="G1492" i="13" s="1"/>
  <c r="B1493" i="13"/>
  <c r="C1493" i="13" s="1"/>
  <c r="D1493" i="13" s="1"/>
  <c r="E1493" i="13" s="1"/>
  <c r="F1493" i="13" s="1"/>
  <c r="B1494" i="13"/>
  <c r="C1494" i="13" s="1"/>
  <c r="D1494" i="13" s="1"/>
  <c r="E1494" i="13" s="1"/>
  <c r="F1494" i="13" s="1"/>
  <c r="B1495" i="13"/>
  <c r="C1495" i="13" s="1"/>
  <c r="D1495" i="13" s="1"/>
  <c r="E1495" i="13" s="1"/>
  <c r="F1495" i="13" s="1"/>
  <c r="B1496" i="13"/>
  <c r="C1496" i="13" s="1"/>
  <c r="D1496" i="13" s="1"/>
  <c r="E1496" i="13" s="1"/>
  <c r="F1496" i="13" s="1"/>
  <c r="B1497" i="13"/>
  <c r="C1497" i="13" s="1"/>
  <c r="D1497" i="13" s="1"/>
  <c r="E1497" i="13" s="1"/>
  <c r="F1497" i="13" s="1"/>
  <c r="B1498" i="13"/>
  <c r="C1498" i="13" s="1"/>
  <c r="D1498" i="13" s="1"/>
  <c r="E1498" i="13" s="1"/>
  <c r="F1498" i="13" s="1"/>
  <c r="B1499" i="13"/>
  <c r="C1499" i="13" s="1"/>
  <c r="D1499" i="13" s="1"/>
  <c r="E1499" i="13" s="1"/>
  <c r="F1499" i="13" s="1"/>
  <c r="B1500" i="13"/>
  <c r="C1500" i="13" s="1"/>
  <c r="D1500" i="13" s="1"/>
  <c r="E1500" i="13" s="1"/>
  <c r="F1500" i="13" s="1"/>
  <c r="B1501" i="13"/>
  <c r="C1501" i="13" s="1"/>
  <c r="D1501" i="13" s="1"/>
  <c r="E1501" i="13" s="1"/>
  <c r="F1501" i="13" s="1"/>
  <c r="B1502" i="13"/>
  <c r="C1502" i="13" s="1"/>
  <c r="D1502" i="13" s="1"/>
  <c r="E1502" i="13" s="1"/>
  <c r="F1502" i="13" s="1"/>
  <c r="B1503" i="13"/>
  <c r="C1503" i="13" s="1"/>
  <c r="D1503" i="13" s="1"/>
  <c r="E1503" i="13" s="1"/>
  <c r="F1503" i="13" s="1"/>
  <c r="B1504" i="13"/>
  <c r="C1504" i="13" s="1"/>
  <c r="D1504" i="13" s="1"/>
  <c r="E1504" i="13" s="1"/>
  <c r="F1504" i="13" s="1"/>
  <c r="B1505" i="13"/>
  <c r="C1505" i="13" s="1"/>
  <c r="D1505" i="13" s="1"/>
  <c r="E1505" i="13" s="1"/>
  <c r="F1505" i="13" s="1"/>
  <c r="B1506" i="13"/>
  <c r="C1506" i="13" s="1"/>
  <c r="D1506" i="13" s="1"/>
  <c r="E1506" i="13" s="1"/>
  <c r="F1506" i="13" s="1"/>
  <c r="B1507" i="13"/>
  <c r="C1507" i="13" s="1"/>
  <c r="D1507" i="13" s="1"/>
  <c r="E1507" i="13" s="1"/>
  <c r="F1507" i="13" s="1"/>
  <c r="B1508" i="13"/>
  <c r="C1508" i="13" s="1"/>
  <c r="D1508" i="13" s="1"/>
  <c r="E1508" i="13" s="1"/>
  <c r="F1508" i="13" s="1"/>
  <c r="B1509" i="13"/>
  <c r="C1509" i="13" s="1"/>
  <c r="D1509" i="13" s="1"/>
  <c r="E1509" i="13" s="1"/>
  <c r="F1509" i="13" s="1"/>
  <c r="B1510" i="13"/>
  <c r="C1510" i="13" s="1"/>
  <c r="D1510" i="13" s="1"/>
  <c r="E1510" i="13" s="1"/>
  <c r="F1510" i="13" s="1"/>
  <c r="B1511" i="13"/>
  <c r="C1511" i="13" s="1"/>
  <c r="D1511" i="13" s="1"/>
  <c r="E1511" i="13" s="1"/>
  <c r="F1511" i="13" s="1"/>
  <c r="B1512" i="13"/>
  <c r="C1512" i="13" s="1"/>
  <c r="D1512" i="13" s="1"/>
  <c r="E1512" i="13" s="1"/>
  <c r="F1512" i="13" s="1"/>
  <c r="B1513" i="13"/>
  <c r="C1513" i="13" s="1"/>
  <c r="D1513" i="13" s="1"/>
  <c r="E1513" i="13" s="1"/>
  <c r="F1513" i="13" s="1"/>
  <c r="B1514" i="13"/>
  <c r="C1514" i="13" s="1"/>
  <c r="D1514" i="13" s="1"/>
  <c r="E1514" i="13" s="1"/>
  <c r="F1514" i="13" s="1"/>
  <c r="B1515" i="13"/>
  <c r="C1515" i="13" s="1"/>
  <c r="D1515" i="13" s="1"/>
  <c r="E1515" i="13" s="1"/>
  <c r="F1515" i="13" s="1"/>
  <c r="B1516" i="13"/>
  <c r="C1516" i="13" s="1"/>
  <c r="D1516" i="13" s="1"/>
  <c r="E1516" i="13" s="1"/>
  <c r="F1516" i="13" s="1"/>
  <c r="B1517" i="13"/>
  <c r="C1517" i="13" s="1"/>
  <c r="D1517" i="13" s="1"/>
  <c r="E1517" i="13" s="1"/>
  <c r="F1517" i="13" s="1"/>
  <c r="B1518" i="13"/>
  <c r="C1518" i="13" s="1"/>
  <c r="D1518" i="13" s="1"/>
  <c r="E1518" i="13" s="1"/>
  <c r="F1518" i="13" s="1"/>
  <c r="B1519" i="13"/>
  <c r="C1519" i="13" s="1"/>
  <c r="D1519" i="13" s="1"/>
  <c r="E1519" i="13" s="1"/>
  <c r="F1519" i="13" s="1"/>
  <c r="B1520" i="13"/>
  <c r="C1520" i="13" s="1"/>
  <c r="D1520" i="13" s="1"/>
  <c r="E1520" i="13" s="1"/>
  <c r="F1520" i="13" s="1"/>
  <c r="B1521" i="13"/>
  <c r="C1521" i="13" s="1"/>
  <c r="D1521" i="13" s="1"/>
  <c r="E1521" i="13" s="1"/>
  <c r="F1521" i="13" s="1"/>
  <c r="B1522" i="13"/>
  <c r="C1522" i="13" s="1"/>
  <c r="D1522" i="13" s="1"/>
  <c r="E1522" i="13" s="1"/>
  <c r="F1522" i="13" s="1"/>
  <c r="B1523" i="13"/>
  <c r="C1523" i="13" s="1"/>
  <c r="D1523" i="13" s="1"/>
  <c r="E1523" i="13" s="1"/>
  <c r="F1523" i="13" s="1"/>
  <c r="B1524" i="13"/>
  <c r="C1524" i="13" s="1"/>
  <c r="D1524" i="13" s="1"/>
  <c r="E1524" i="13" s="1"/>
  <c r="F1524" i="13" s="1"/>
  <c r="B1525" i="13"/>
  <c r="C1525" i="13" s="1"/>
  <c r="D1525" i="13" s="1"/>
  <c r="E1525" i="13" s="1"/>
  <c r="F1525" i="13" s="1"/>
  <c r="B1526" i="13"/>
  <c r="C1526" i="13" s="1"/>
  <c r="D1526" i="13" s="1"/>
  <c r="E1526" i="13" s="1"/>
  <c r="F1526" i="13" s="1"/>
  <c r="B1527" i="13"/>
  <c r="C1527" i="13" s="1"/>
  <c r="D1527" i="13" s="1"/>
  <c r="E1527" i="13" s="1"/>
  <c r="F1527" i="13" s="1"/>
  <c r="B1528" i="13"/>
  <c r="C1528" i="13" s="1"/>
  <c r="D1528" i="13" s="1"/>
  <c r="E1528" i="13" s="1"/>
  <c r="F1528" i="13" s="1"/>
  <c r="B1529" i="13"/>
  <c r="C1529" i="13" s="1"/>
  <c r="D1529" i="13" s="1"/>
  <c r="E1529" i="13" s="1"/>
  <c r="F1529" i="13" s="1"/>
  <c r="B1530" i="13"/>
  <c r="C1530" i="13" s="1"/>
  <c r="D1530" i="13" s="1"/>
  <c r="E1530" i="13" s="1"/>
  <c r="F1530" i="13" s="1"/>
  <c r="B1531" i="13"/>
  <c r="C1531" i="13" s="1"/>
  <c r="D1531" i="13" s="1"/>
  <c r="E1531" i="13" s="1"/>
  <c r="F1531" i="13" s="1"/>
  <c r="B1532" i="13"/>
  <c r="C1532" i="13" s="1"/>
  <c r="D1532" i="13" s="1"/>
  <c r="E1532" i="13" s="1"/>
  <c r="F1532" i="13" s="1"/>
  <c r="B1533" i="13"/>
  <c r="C1533" i="13" s="1"/>
  <c r="D1533" i="13" s="1"/>
  <c r="E1533" i="13" s="1"/>
  <c r="F1533" i="13" s="1"/>
  <c r="B1534" i="13"/>
  <c r="C1534" i="13" s="1"/>
  <c r="D1534" i="13" s="1"/>
  <c r="E1534" i="13" s="1"/>
  <c r="F1534" i="13" s="1"/>
  <c r="B1535" i="13"/>
  <c r="C1535" i="13" s="1"/>
  <c r="D1535" i="13" s="1"/>
  <c r="E1535" i="13" s="1"/>
  <c r="F1535" i="13" s="1"/>
  <c r="B1536" i="13"/>
  <c r="C1536" i="13" s="1"/>
  <c r="D1536" i="13" s="1"/>
  <c r="E1536" i="13" s="1"/>
  <c r="F1536" i="13" s="1"/>
  <c r="B1537" i="13"/>
  <c r="C1537" i="13" s="1"/>
  <c r="D1537" i="13" s="1"/>
  <c r="E1537" i="13" s="1"/>
  <c r="F1537" i="13" s="1"/>
  <c r="B1538" i="13"/>
  <c r="C1538" i="13" s="1"/>
  <c r="D1538" i="13" s="1"/>
  <c r="E1538" i="13" s="1"/>
  <c r="F1538" i="13" s="1"/>
  <c r="B1539" i="13"/>
  <c r="C1539" i="13" s="1"/>
  <c r="D1539" i="13" s="1"/>
  <c r="E1539" i="13" s="1"/>
  <c r="F1539" i="13" s="1"/>
  <c r="B1540" i="13"/>
  <c r="C1540" i="13" s="1"/>
  <c r="D1540" i="13" s="1"/>
  <c r="E1540" i="13" s="1"/>
  <c r="F1540" i="13" s="1"/>
  <c r="B1541" i="13"/>
  <c r="C1541" i="13" s="1"/>
  <c r="D1541" i="13" s="1"/>
  <c r="E1541" i="13" s="1"/>
  <c r="F1541" i="13" s="1"/>
  <c r="B1542" i="13"/>
  <c r="C1542" i="13" s="1"/>
  <c r="D1542" i="13" s="1"/>
  <c r="E1542" i="13" s="1"/>
  <c r="F1542" i="13" s="1"/>
  <c r="B1543" i="13"/>
  <c r="C1543" i="13" s="1"/>
  <c r="D1543" i="13" s="1"/>
  <c r="E1543" i="13" s="1"/>
  <c r="F1543" i="13" s="1"/>
  <c r="J1543" i="13" s="1"/>
  <c r="B1544" i="13"/>
  <c r="C1544" i="13" s="1"/>
  <c r="D1544" i="13" s="1"/>
  <c r="E1544" i="13" s="1"/>
  <c r="F1544" i="13" s="1"/>
  <c r="B1545" i="13"/>
  <c r="C1545" i="13" s="1"/>
  <c r="D1545" i="13" s="1"/>
  <c r="E1545" i="13" s="1"/>
  <c r="F1545" i="13" s="1"/>
  <c r="B1546" i="13"/>
  <c r="C1546" i="13" s="1"/>
  <c r="D1546" i="13" s="1"/>
  <c r="E1546" i="13" s="1"/>
  <c r="F1546" i="13" s="1"/>
  <c r="B1547" i="13"/>
  <c r="C1547" i="13" s="1"/>
  <c r="D1547" i="13" s="1"/>
  <c r="E1547" i="13" s="1"/>
  <c r="F1547" i="13" s="1"/>
  <c r="B1548" i="13"/>
  <c r="C1548" i="13" s="1"/>
  <c r="D1548" i="13" s="1"/>
  <c r="E1548" i="13" s="1"/>
  <c r="F1548" i="13" s="1"/>
  <c r="B1549" i="13"/>
  <c r="C1549" i="13" s="1"/>
  <c r="D1549" i="13" s="1"/>
  <c r="E1549" i="13" s="1"/>
  <c r="F1549" i="13" s="1"/>
  <c r="B1550" i="13"/>
  <c r="C1550" i="13" s="1"/>
  <c r="D1550" i="13" s="1"/>
  <c r="E1550" i="13" s="1"/>
  <c r="F1550" i="13" s="1"/>
  <c r="B1551" i="13"/>
  <c r="C1551" i="13" s="1"/>
  <c r="D1551" i="13" s="1"/>
  <c r="E1551" i="13" s="1"/>
  <c r="F1551" i="13" s="1"/>
  <c r="B1552" i="13"/>
  <c r="C1552" i="13" s="1"/>
  <c r="D1552" i="13" s="1"/>
  <c r="E1552" i="13" s="1"/>
  <c r="F1552" i="13" s="1"/>
  <c r="B1553" i="13"/>
  <c r="C1553" i="13" s="1"/>
  <c r="D1553" i="13" s="1"/>
  <c r="E1553" i="13" s="1"/>
  <c r="F1553" i="13" s="1"/>
  <c r="B1554" i="13"/>
  <c r="C1554" i="13" s="1"/>
  <c r="D1554" i="13" s="1"/>
  <c r="E1554" i="13" s="1"/>
  <c r="F1554" i="13" s="1"/>
  <c r="B1555" i="13"/>
  <c r="C1555" i="13" s="1"/>
  <c r="D1555" i="13" s="1"/>
  <c r="E1555" i="13" s="1"/>
  <c r="F1555" i="13" s="1"/>
  <c r="B1556" i="13"/>
  <c r="C1556" i="13" s="1"/>
  <c r="D1556" i="13" s="1"/>
  <c r="E1556" i="13" s="1"/>
  <c r="F1556" i="13" s="1"/>
  <c r="B1557" i="13"/>
  <c r="C1557" i="13" s="1"/>
  <c r="D1557" i="13" s="1"/>
  <c r="E1557" i="13" s="1"/>
  <c r="F1557" i="13" s="1"/>
  <c r="B1558" i="13"/>
  <c r="C1558" i="13" s="1"/>
  <c r="D1558" i="13" s="1"/>
  <c r="E1558" i="13" s="1"/>
  <c r="F1558" i="13" s="1"/>
  <c r="B1559" i="13"/>
  <c r="C1559" i="13" s="1"/>
  <c r="D1559" i="13" s="1"/>
  <c r="E1559" i="13" s="1"/>
  <c r="F1559" i="13" s="1"/>
  <c r="B1560" i="13"/>
  <c r="C1560" i="13" s="1"/>
  <c r="D1560" i="13" s="1"/>
  <c r="E1560" i="13" s="1"/>
  <c r="F1560" i="13" s="1"/>
  <c r="B1561" i="13"/>
  <c r="C1561" i="13" s="1"/>
  <c r="D1561" i="13" s="1"/>
  <c r="E1561" i="13" s="1"/>
  <c r="F1561" i="13" s="1"/>
  <c r="B1562" i="13"/>
  <c r="C1562" i="13" s="1"/>
  <c r="D1562" i="13" s="1"/>
  <c r="E1562" i="13" s="1"/>
  <c r="F1562" i="13" s="1"/>
  <c r="B1563" i="13"/>
  <c r="C1563" i="13" s="1"/>
  <c r="D1563" i="13" s="1"/>
  <c r="E1563" i="13" s="1"/>
  <c r="F1563" i="13" s="1"/>
  <c r="B1564" i="13"/>
  <c r="C1564" i="13" s="1"/>
  <c r="D1564" i="13" s="1"/>
  <c r="E1564" i="13" s="1"/>
  <c r="F1564" i="13" s="1"/>
  <c r="B1565" i="13"/>
  <c r="C1565" i="13" s="1"/>
  <c r="D1565" i="13" s="1"/>
  <c r="E1565" i="13" s="1"/>
  <c r="F1565" i="13" s="1"/>
  <c r="B1566" i="13"/>
  <c r="C1566" i="13" s="1"/>
  <c r="D1566" i="13" s="1"/>
  <c r="E1566" i="13" s="1"/>
  <c r="F1566" i="13" s="1"/>
  <c r="B1567" i="13"/>
  <c r="C1567" i="13" s="1"/>
  <c r="D1567" i="13" s="1"/>
  <c r="E1567" i="13" s="1"/>
  <c r="F1567" i="13" s="1"/>
  <c r="B1568" i="13"/>
  <c r="C1568" i="13" s="1"/>
  <c r="D1568" i="13" s="1"/>
  <c r="E1568" i="13" s="1"/>
  <c r="F1568" i="13" s="1"/>
  <c r="B1569" i="13"/>
  <c r="C1569" i="13" s="1"/>
  <c r="D1569" i="13" s="1"/>
  <c r="E1569" i="13" s="1"/>
  <c r="F1569" i="13" s="1"/>
  <c r="B1570" i="13"/>
  <c r="C1570" i="13" s="1"/>
  <c r="D1570" i="13" s="1"/>
  <c r="E1570" i="13" s="1"/>
  <c r="F1570" i="13" s="1"/>
  <c r="B1571" i="13"/>
  <c r="C1571" i="13" s="1"/>
  <c r="D1571" i="13" s="1"/>
  <c r="E1571" i="13" s="1"/>
  <c r="F1571" i="13" s="1"/>
  <c r="B1572" i="13"/>
  <c r="C1572" i="13" s="1"/>
  <c r="D1572" i="13" s="1"/>
  <c r="E1572" i="13" s="1"/>
  <c r="F1572" i="13" s="1"/>
  <c r="B1573" i="13"/>
  <c r="C1573" i="13" s="1"/>
  <c r="D1573" i="13" s="1"/>
  <c r="E1573" i="13" s="1"/>
  <c r="F1573" i="13" s="1"/>
  <c r="B1574" i="13"/>
  <c r="C1574" i="13" s="1"/>
  <c r="D1574" i="13" s="1"/>
  <c r="E1574" i="13" s="1"/>
  <c r="F1574" i="13" s="1"/>
  <c r="B1575" i="13"/>
  <c r="C1575" i="13" s="1"/>
  <c r="D1575" i="13" s="1"/>
  <c r="E1575" i="13" s="1"/>
  <c r="F1575" i="13" s="1"/>
  <c r="B1576" i="13"/>
  <c r="C1576" i="13" s="1"/>
  <c r="D1576" i="13" s="1"/>
  <c r="E1576" i="13" s="1"/>
  <c r="F1576" i="13" s="1"/>
  <c r="B1577" i="13"/>
  <c r="C1577" i="13" s="1"/>
  <c r="D1577" i="13" s="1"/>
  <c r="E1577" i="13" s="1"/>
  <c r="F1577" i="13" s="1"/>
  <c r="B1578" i="13"/>
  <c r="C1578" i="13" s="1"/>
  <c r="D1578" i="13" s="1"/>
  <c r="E1578" i="13" s="1"/>
  <c r="F1578" i="13" s="1"/>
  <c r="B1579" i="13"/>
  <c r="C1579" i="13" s="1"/>
  <c r="D1579" i="13" s="1"/>
  <c r="E1579" i="13" s="1"/>
  <c r="F1579" i="13" s="1"/>
  <c r="B1580" i="13"/>
  <c r="C1580" i="13" s="1"/>
  <c r="D1580" i="13" s="1"/>
  <c r="E1580" i="13" s="1"/>
  <c r="F1580" i="13" s="1"/>
  <c r="B1581" i="13"/>
  <c r="C1581" i="13" s="1"/>
  <c r="D1581" i="13" s="1"/>
  <c r="E1581" i="13" s="1"/>
  <c r="F1581" i="13" s="1"/>
  <c r="B1582" i="13"/>
  <c r="C1582" i="13" s="1"/>
  <c r="D1582" i="13" s="1"/>
  <c r="E1582" i="13" s="1"/>
  <c r="F1582" i="13" s="1"/>
  <c r="B1583" i="13"/>
  <c r="C1583" i="13" s="1"/>
  <c r="D1583" i="13" s="1"/>
  <c r="E1583" i="13" s="1"/>
  <c r="F1583" i="13" s="1"/>
  <c r="B1584" i="13"/>
  <c r="C1584" i="13" s="1"/>
  <c r="D1584" i="13" s="1"/>
  <c r="E1584" i="13" s="1"/>
  <c r="F1584" i="13" s="1"/>
  <c r="B1585" i="13"/>
  <c r="C1585" i="13" s="1"/>
  <c r="D1585" i="13" s="1"/>
  <c r="E1585" i="13" s="1"/>
  <c r="F1585" i="13" s="1"/>
  <c r="B1586" i="13"/>
  <c r="C1586" i="13" s="1"/>
  <c r="D1586" i="13" s="1"/>
  <c r="E1586" i="13" s="1"/>
  <c r="F1586" i="13" s="1"/>
  <c r="B1587" i="13"/>
  <c r="C1587" i="13" s="1"/>
  <c r="D1587" i="13" s="1"/>
  <c r="E1587" i="13" s="1"/>
  <c r="F1587" i="13" s="1"/>
  <c r="B1588" i="13"/>
  <c r="C1588" i="13" s="1"/>
  <c r="D1588" i="13" s="1"/>
  <c r="E1588" i="13" s="1"/>
  <c r="F1588" i="13" s="1"/>
  <c r="B1589" i="13"/>
  <c r="C1589" i="13" s="1"/>
  <c r="D1589" i="13" s="1"/>
  <c r="E1589" i="13" s="1"/>
  <c r="F1589" i="13" s="1"/>
  <c r="B1590" i="13"/>
  <c r="C1590" i="13" s="1"/>
  <c r="D1590" i="13" s="1"/>
  <c r="E1590" i="13" s="1"/>
  <c r="F1590" i="13" s="1"/>
  <c r="B1591" i="13"/>
  <c r="C1591" i="13" s="1"/>
  <c r="D1591" i="13" s="1"/>
  <c r="E1591" i="13" s="1"/>
  <c r="F1591" i="13" s="1"/>
  <c r="J1591" i="13" s="1"/>
  <c r="B1592" i="13"/>
  <c r="C1592" i="13" s="1"/>
  <c r="D1592" i="13" s="1"/>
  <c r="E1592" i="13" s="1"/>
  <c r="F1592" i="13" s="1"/>
  <c r="B1593" i="13"/>
  <c r="C1593" i="13" s="1"/>
  <c r="D1593" i="13" s="1"/>
  <c r="E1593" i="13" s="1"/>
  <c r="F1593" i="13" s="1"/>
  <c r="J1593" i="13" s="1"/>
  <c r="B1594" i="13"/>
  <c r="C1594" i="13" s="1"/>
  <c r="D1594" i="13" s="1"/>
  <c r="E1594" i="13" s="1"/>
  <c r="F1594" i="13" s="1"/>
  <c r="B1595" i="13"/>
  <c r="C1595" i="13" s="1"/>
  <c r="D1595" i="13" s="1"/>
  <c r="E1595" i="13" s="1"/>
  <c r="F1595" i="13" s="1"/>
  <c r="B1596" i="13"/>
  <c r="C1596" i="13" s="1"/>
  <c r="D1596" i="13" s="1"/>
  <c r="E1596" i="13" s="1"/>
  <c r="F1596" i="13" s="1"/>
  <c r="B1597" i="13"/>
  <c r="C1597" i="13" s="1"/>
  <c r="D1597" i="13" s="1"/>
  <c r="E1597" i="13" s="1"/>
  <c r="F1597" i="13" s="1"/>
  <c r="B1598" i="13"/>
  <c r="C1598" i="13" s="1"/>
  <c r="D1598" i="13" s="1"/>
  <c r="E1598" i="13" s="1"/>
  <c r="F1598" i="13" s="1"/>
  <c r="B1599" i="13"/>
  <c r="C1599" i="13" s="1"/>
  <c r="D1599" i="13" s="1"/>
  <c r="E1599" i="13" s="1"/>
  <c r="F1599" i="13" s="1"/>
  <c r="B1600" i="13"/>
  <c r="C1600" i="13" s="1"/>
  <c r="D1600" i="13" s="1"/>
  <c r="E1600" i="13" s="1"/>
  <c r="F1600" i="13" s="1"/>
  <c r="B1601" i="13"/>
  <c r="C1601" i="13" s="1"/>
  <c r="D1601" i="13" s="1"/>
  <c r="E1601" i="13" s="1"/>
  <c r="F1601" i="13" s="1"/>
  <c r="B1602" i="13"/>
  <c r="C1602" i="13" s="1"/>
  <c r="D1602" i="13" s="1"/>
  <c r="E1602" i="13" s="1"/>
  <c r="F1602" i="13" s="1"/>
  <c r="B1603" i="13"/>
  <c r="C1603" i="13" s="1"/>
  <c r="D1603" i="13" s="1"/>
  <c r="E1603" i="13" s="1"/>
  <c r="F1603" i="13" s="1"/>
  <c r="B1604" i="13"/>
  <c r="C1604" i="13" s="1"/>
  <c r="D1604" i="13" s="1"/>
  <c r="E1604" i="13" s="1"/>
  <c r="F1604" i="13" s="1"/>
  <c r="B1605" i="13"/>
  <c r="C1605" i="13" s="1"/>
  <c r="D1605" i="13" s="1"/>
  <c r="E1605" i="13" s="1"/>
  <c r="F1605" i="13" s="1"/>
  <c r="B1606" i="13"/>
  <c r="C1606" i="13" s="1"/>
  <c r="D1606" i="13" s="1"/>
  <c r="E1606" i="13" s="1"/>
  <c r="F1606" i="13" s="1"/>
  <c r="B1607" i="13"/>
  <c r="C1607" i="13" s="1"/>
  <c r="D1607" i="13" s="1"/>
  <c r="E1607" i="13" s="1"/>
  <c r="F1607" i="13" s="1"/>
  <c r="B1608" i="13"/>
  <c r="C1608" i="13" s="1"/>
  <c r="D1608" i="13" s="1"/>
  <c r="E1608" i="13" s="1"/>
  <c r="F1608" i="13" s="1"/>
  <c r="B1609" i="13"/>
  <c r="C1609" i="13" s="1"/>
  <c r="D1609" i="13" s="1"/>
  <c r="E1609" i="13" s="1"/>
  <c r="F1609" i="13" s="1"/>
  <c r="B1610" i="13"/>
  <c r="C1610" i="13" s="1"/>
  <c r="D1610" i="13" s="1"/>
  <c r="E1610" i="13" s="1"/>
  <c r="F1610" i="13" s="1"/>
  <c r="B1611" i="13"/>
  <c r="C1611" i="13" s="1"/>
  <c r="D1611" i="13" s="1"/>
  <c r="E1611" i="13" s="1"/>
  <c r="F1611" i="13" s="1"/>
  <c r="B1612" i="13"/>
  <c r="C1612" i="13" s="1"/>
  <c r="D1612" i="13" s="1"/>
  <c r="E1612" i="13" s="1"/>
  <c r="F1612" i="13" s="1"/>
  <c r="B1613" i="13"/>
  <c r="C1613" i="13" s="1"/>
  <c r="D1613" i="13" s="1"/>
  <c r="E1613" i="13" s="1"/>
  <c r="F1613" i="13" s="1"/>
  <c r="B1614" i="13"/>
  <c r="C1614" i="13" s="1"/>
  <c r="D1614" i="13" s="1"/>
  <c r="E1614" i="13" s="1"/>
  <c r="F1614" i="13" s="1"/>
  <c r="B1615" i="13"/>
  <c r="C1615" i="13" s="1"/>
  <c r="D1615" i="13" s="1"/>
  <c r="E1615" i="13" s="1"/>
  <c r="F1615" i="13" s="1"/>
  <c r="B1616" i="13"/>
  <c r="C1616" i="13" s="1"/>
  <c r="D1616" i="13" s="1"/>
  <c r="E1616" i="13" s="1"/>
  <c r="F1616" i="13" s="1"/>
  <c r="B1617" i="13"/>
  <c r="C1617" i="13" s="1"/>
  <c r="D1617" i="13" s="1"/>
  <c r="E1617" i="13" s="1"/>
  <c r="F1617" i="13" s="1"/>
  <c r="B1618" i="13"/>
  <c r="C1618" i="13" s="1"/>
  <c r="D1618" i="13" s="1"/>
  <c r="E1618" i="13" s="1"/>
  <c r="F1618" i="13" s="1"/>
  <c r="B1619" i="13"/>
  <c r="C1619" i="13" s="1"/>
  <c r="D1619" i="13" s="1"/>
  <c r="E1619" i="13" s="1"/>
  <c r="F1619" i="13" s="1"/>
  <c r="B1620" i="13"/>
  <c r="C1620" i="13" s="1"/>
  <c r="D1620" i="13" s="1"/>
  <c r="E1620" i="13" s="1"/>
  <c r="F1620" i="13" s="1"/>
  <c r="B1621" i="13"/>
  <c r="C1621" i="13" s="1"/>
  <c r="D1621" i="13" s="1"/>
  <c r="E1621" i="13" s="1"/>
  <c r="F1621" i="13" s="1"/>
  <c r="B1622" i="13"/>
  <c r="C1622" i="13" s="1"/>
  <c r="D1622" i="13" s="1"/>
  <c r="E1622" i="13" s="1"/>
  <c r="F1622" i="13" s="1"/>
  <c r="B1623" i="13"/>
  <c r="C1623" i="13" s="1"/>
  <c r="D1623" i="13" s="1"/>
  <c r="E1623" i="13" s="1"/>
  <c r="F1623" i="13" s="1"/>
  <c r="J1623" i="13" s="1"/>
  <c r="B1624" i="13"/>
  <c r="C1624" i="13" s="1"/>
  <c r="D1624" i="13" s="1"/>
  <c r="E1624" i="13" s="1"/>
  <c r="F1624" i="13" s="1"/>
  <c r="B1625" i="13"/>
  <c r="C1625" i="13" s="1"/>
  <c r="D1625" i="13" s="1"/>
  <c r="E1625" i="13" s="1"/>
  <c r="F1625" i="13" s="1"/>
  <c r="J1625" i="13" s="1"/>
  <c r="B1626" i="13"/>
  <c r="C1626" i="13" s="1"/>
  <c r="D1626" i="13" s="1"/>
  <c r="E1626" i="13" s="1"/>
  <c r="F1626" i="13" s="1"/>
  <c r="B1627" i="13"/>
  <c r="C1627" i="13" s="1"/>
  <c r="D1627" i="13" s="1"/>
  <c r="E1627" i="13" s="1"/>
  <c r="F1627" i="13" s="1"/>
  <c r="B1628" i="13"/>
  <c r="C1628" i="13" s="1"/>
  <c r="D1628" i="13" s="1"/>
  <c r="E1628" i="13" s="1"/>
  <c r="F1628" i="13" s="1"/>
  <c r="B1629" i="13"/>
  <c r="C1629" i="13" s="1"/>
  <c r="D1629" i="13" s="1"/>
  <c r="E1629" i="13" s="1"/>
  <c r="F1629" i="13" s="1"/>
  <c r="B1630" i="13"/>
  <c r="C1630" i="13" s="1"/>
  <c r="D1630" i="13" s="1"/>
  <c r="E1630" i="13" s="1"/>
  <c r="F1630" i="13" s="1"/>
  <c r="B1631" i="13"/>
  <c r="C1631" i="13" s="1"/>
  <c r="D1631" i="13" s="1"/>
  <c r="E1631" i="13" s="1"/>
  <c r="F1631" i="13" s="1"/>
  <c r="B1632" i="13"/>
  <c r="C1632" i="13" s="1"/>
  <c r="D1632" i="13" s="1"/>
  <c r="E1632" i="13" s="1"/>
  <c r="F1632" i="13" s="1"/>
  <c r="B1633" i="13"/>
  <c r="C1633" i="13" s="1"/>
  <c r="D1633" i="13" s="1"/>
  <c r="E1633" i="13" s="1"/>
  <c r="F1633" i="13" s="1"/>
  <c r="B1634" i="13"/>
  <c r="C1634" i="13" s="1"/>
  <c r="D1634" i="13" s="1"/>
  <c r="E1634" i="13" s="1"/>
  <c r="F1634" i="13" s="1"/>
  <c r="B1635" i="13"/>
  <c r="C1635" i="13" s="1"/>
  <c r="D1635" i="13" s="1"/>
  <c r="E1635" i="13" s="1"/>
  <c r="F1635" i="13" s="1"/>
  <c r="B1636" i="13"/>
  <c r="C1636" i="13" s="1"/>
  <c r="D1636" i="13" s="1"/>
  <c r="E1636" i="13" s="1"/>
  <c r="F1636" i="13" s="1"/>
  <c r="B1637" i="13"/>
  <c r="C1637" i="13" s="1"/>
  <c r="D1637" i="13" s="1"/>
  <c r="E1637" i="13" s="1"/>
  <c r="F1637" i="13" s="1"/>
  <c r="B1638" i="13"/>
  <c r="C1638" i="13" s="1"/>
  <c r="D1638" i="13" s="1"/>
  <c r="E1638" i="13" s="1"/>
  <c r="F1638" i="13" s="1"/>
  <c r="B1639" i="13"/>
  <c r="C1639" i="13" s="1"/>
  <c r="D1639" i="13" s="1"/>
  <c r="E1639" i="13" s="1"/>
  <c r="F1639" i="13" s="1"/>
  <c r="B1640" i="13"/>
  <c r="C1640" i="13" s="1"/>
  <c r="D1640" i="13" s="1"/>
  <c r="E1640" i="13" s="1"/>
  <c r="F1640" i="13" s="1"/>
  <c r="B1641" i="13"/>
  <c r="C1641" i="13" s="1"/>
  <c r="D1641" i="13" s="1"/>
  <c r="E1641" i="13" s="1"/>
  <c r="F1641" i="13" s="1"/>
  <c r="B1642" i="13"/>
  <c r="C1642" i="13" s="1"/>
  <c r="D1642" i="13" s="1"/>
  <c r="E1642" i="13" s="1"/>
  <c r="F1642" i="13" s="1"/>
  <c r="B1643" i="13"/>
  <c r="C1643" i="13" s="1"/>
  <c r="D1643" i="13" s="1"/>
  <c r="E1643" i="13" s="1"/>
  <c r="F1643" i="13" s="1"/>
  <c r="B1644" i="13"/>
  <c r="C1644" i="13" s="1"/>
  <c r="D1644" i="13" s="1"/>
  <c r="E1644" i="13" s="1"/>
  <c r="F1644" i="13" s="1"/>
  <c r="B1645" i="13"/>
  <c r="C1645" i="13" s="1"/>
  <c r="D1645" i="13" s="1"/>
  <c r="E1645" i="13" s="1"/>
  <c r="F1645" i="13" s="1"/>
  <c r="B1646" i="13"/>
  <c r="C1646" i="13" s="1"/>
  <c r="D1646" i="13" s="1"/>
  <c r="E1646" i="13" s="1"/>
  <c r="F1646" i="13" s="1"/>
  <c r="B1647" i="13"/>
  <c r="C1647" i="13" s="1"/>
  <c r="D1647" i="13" s="1"/>
  <c r="E1647" i="13" s="1"/>
  <c r="F1647" i="13" s="1"/>
  <c r="B1648" i="13"/>
  <c r="C1648" i="13" s="1"/>
  <c r="D1648" i="13" s="1"/>
  <c r="E1648" i="13" s="1"/>
  <c r="F1648" i="13" s="1"/>
  <c r="B1649" i="13"/>
  <c r="C1649" i="13" s="1"/>
  <c r="D1649" i="13" s="1"/>
  <c r="E1649" i="13" s="1"/>
  <c r="F1649" i="13" s="1"/>
  <c r="B1650" i="13"/>
  <c r="C1650" i="13" s="1"/>
  <c r="D1650" i="13" s="1"/>
  <c r="E1650" i="13" s="1"/>
  <c r="F1650" i="13" s="1"/>
  <c r="B1651" i="13"/>
  <c r="C1651" i="13" s="1"/>
  <c r="D1651" i="13" s="1"/>
  <c r="E1651" i="13" s="1"/>
  <c r="F1651" i="13" s="1"/>
  <c r="J1651" i="13" s="1"/>
  <c r="B1652" i="13"/>
  <c r="C1652" i="13" s="1"/>
  <c r="D1652" i="13" s="1"/>
  <c r="E1652" i="13" s="1"/>
  <c r="F1652" i="13" s="1"/>
  <c r="B1653" i="13"/>
  <c r="C1653" i="13" s="1"/>
  <c r="D1653" i="13" s="1"/>
  <c r="E1653" i="13" s="1"/>
  <c r="F1653" i="13" s="1"/>
  <c r="J1653" i="13" s="1"/>
  <c r="B1654" i="13"/>
  <c r="C1654" i="13" s="1"/>
  <c r="D1654" i="13" s="1"/>
  <c r="E1654" i="13" s="1"/>
  <c r="F1654" i="13" s="1"/>
  <c r="B1655" i="13"/>
  <c r="C1655" i="13" s="1"/>
  <c r="D1655" i="13" s="1"/>
  <c r="E1655" i="13" s="1"/>
  <c r="F1655" i="13" s="1"/>
  <c r="B1656" i="13"/>
  <c r="C1656" i="13" s="1"/>
  <c r="D1656" i="13" s="1"/>
  <c r="E1656" i="13" s="1"/>
  <c r="F1656" i="13" s="1"/>
  <c r="B1657" i="13"/>
  <c r="C1657" i="13" s="1"/>
  <c r="D1657" i="13" s="1"/>
  <c r="E1657" i="13" s="1"/>
  <c r="F1657" i="13" s="1"/>
  <c r="B1658" i="13"/>
  <c r="C1658" i="13" s="1"/>
  <c r="D1658" i="13" s="1"/>
  <c r="E1658" i="13" s="1"/>
  <c r="F1658" i="13" s="1"/>
  <c r="B1659" i="13"/>
  <c r="C1659" i="13" s="1"/>
  <c r="D1659" i="13" s="1"/>
  <c r="E1659" i="13" s="1"/>
  <c r="F1659" i="13" s="1"/>
  <c r="B1660" i="13"/>
  <c r="C1660" i="13" s="1"/>
  <c r="D1660" i="13" s="1"/>
  <c r="E1660" i="13" s="1"/>
  <c r="F1660" i="13" s="1"/>
  <c r="B1661" i="13"/>
  <c r="C1661" i="13" s="1"/>
  <c r="D1661" i="13" s="1"/>
  <c r="E1661" i="13" s="1"/>
  <c r="F1661" i="13" s="1"/>
  <c r="B1662" i="13"/>
  <c r="C1662" i="13" s="1"/>
  <c r="D1662" i="13" s="1"/>
  <c r="E1662" i="13" s="1"/>
  <c r="F1662" i="13" s="1"/>
  <c r="B1663" i="13"/>
  <c r="C1663" i="13" s="1"/>
  <c r="D1663" i="13" s="1"/>
  <c r="E1663" i="13" s="1"/>
  <c r="F1663" i="13" s="1"/>
  <c r="B1664" i="13"/>
  <c r="C1664" i="13" s="1"/>
  <c r="D1664" i="13" s="1"/>
  <c r="E1664" i="13" s="1"/>
  <c r="F1664" i="13" s="1"/>
  <c r="B1665" i="13"/>
  <c r="C1665" i="13" s="1"/>
  <c r="D1665" i="13" s="1"/>
  <c r="E1665" i="13" s="1"/>
  <c r="F1665" i="13" s="1"/>
  <c r="B1666" i="13"/>
  <c r="C1666" i="13" s="1"/>
  <c r="D1666" i="13" s="1"/>
  <c r="E1666" i="13" s="1"/>
  <c r="F1666" i="13" s="1"/>
  <c r="B1667" i="13"/>
  <c r="C1667" i="13" s="1"/>
  <c r="D1667" i="13" s="1"/>
  <c r="E1667" i="13" s="1"/>
  <c r="F1667" i="13" s="1"/>
  <c r="J1667" i="13" s="1"/>
  <c r="B1668" i="13"/>
  <c r="C1668" i="13" s="1"/>
  <c r="D1668" i="13" s="1"/>
  <c r="E1668" i="13" s="1"/>
  <c r="F1668" i="13" s="1"/>
  <c r="B1669" i="13"/>
  <c r="C1669" i="13" s="1"/>
  <c r="D1669" i="13" s="1"/>
  <c r="E1669" i="13" s="1"/>
  <c r="F1669" i="13" s="1"/>
  <c r="J1669" i="13" s="1"/>
  <c r="B1670" i="13"/>
  <c r="C1670" i="13" s="1"/>
  <c r="D1670" i="13" s="1"/>
  <c r="E1670" i="13" s="1"/>
  <c r="F1670" i="13" s="1"/>
  <c r="B1671" i="13"/>
  <c r="C1671" i="13" s="1"/>
  <c r="D1671" i="13" s="1"/>
  <c r="E1671" i="13" s="1"/>
  <c r="F1671" i="13" s="1"/>
  <c r="B1672" i="13"/>
  <c r="C1672" i="13" s="1"/>
  <c r="D1672" i="13" s="1"/>
  <c r="E1672" i="13" s="1"/>
  <c r="F1672" i="13" s="1"/>
  <c r="B1673" i="13"/>
  <c r="C1673" i="13" s="1"/>
  <c r="D1673" i="13" s="1"/>
  <c r="E1673" i="13" s="1"/>
  <c r="F1673" i="13" s="1"/>
  <c r="B1674" i="13"/>
  <c r="C1674" i="13" s="1"/>
  <c r="D1674" i="13" s="1"/>
  <c r="E1674" i="13" s="1"/>
  <c r="F1674" i="13" s="1"/>
  <c r="B1675" i="13"/>
  <c r="C1675" i="13" s="1"/>
  <c r="D1675" i="13" s="1"/>
  <c r="E1675" i="13" s="1"/>
  <c r="F1675" i="13" s="1"/>
  <c r="B1676" i="13"/>
  <c r="C1676" i="13" s="1"/>
  <c r="D1676" i="13" s="1"/>
  <c r="E1676" i="13" s="1"/>
  <c r="F1676" i="13" s="1"/>
  <c r="B1677" i="13"/>
  <c r="C1677" i="13" s="1"/>
  <c r="D1677" i="13" s="1"/>
  <c r="E1677" i="13" s="1"/>
  <c r="F1677" i="13" s="1"/>
  <c r="B1678" i="13"/>
  <c r="C1678" i="13" s="1"/>
  <c r="D1678" i="13" s="1"/>
  <c r="E1678" i="13" s="1"/>
  <c r="F1678" i="13" s="1"/>
  <c r="B1679" i="13"/>
  <c r="C1679" i="13" s="1"/>
  <c r="D1679" i="13" s="1"/>
  <c r="E1679" i="13" s="1"/>
  <c r="F1679" i="13" s="1"/>
  <c r="B1680" i="13"/>
  <c r="C1680" i="13" s="1"/>
  <c r="D1680" i="13" s="1"/>
  <c r="E1680" i="13" s="1"/>
  <c r="F1680" i="13" s="1"/>
  <c r="B1681" i="13"/>
  <c r="C1681" i="13" s="1"/>
  <c r="D1681" i="13" s="1"/>
  <c r="E1681" i="13" s="1"/>
  <c r="F1681" i="13" s="1"/>
  <c r="B1682" i="13"/>
  <c r="C1682" i="13" s="1"/>
  <c r="D1682" i="13" s="1"/>
  <c r="E1682" i="13" s="1"/>
  <c r="F1682" i="13" s="1"/>
  <c r="B1683" i="13"/>
  <c r="C1683" i="13" s="1"/>
  <c r="D1683" i="13" s="1"/>
  <c r="E1683" i="13" s="1"/>
  <c r="F1683" i="13" s="1"/>
  <c r="J1683" i="13" s="1"/>
  <c r="B1684" i="13"/>
  <c r="C1684" i="13" s="1"/>
  <c r="D1684" i="13" s="1"/>
  <c r="E1684" i="13" s="1"/>
  <c r="F1684" i="13" s="1"/>
  <c r="B1685" i="13"/>
  <c r="C1685" i="13" s="1"/>
  <c r="D1685" i="13" s="1"/>
  <c r="E1685" i="13" s="1"/>
  <c r="F1685" i="13" s="1"/>
  <c r="J1685" i="13" s="1"/>
  <c r="B1686" i="13"/>
  <c r="C1686" i="13" s="1"/>
  <c r="D1686" i="13" s="1"/>
  <c r="E1686" i="13" s="1"/>
  <c r="F1686" i="13" s="1"/>
  <c r="B1687" i="13"/>
  <c r="C1687" i="13" s="1"/>
  <c r="D1687" i="13" s="1"/>
  <c r="E1687" i="13" s="1"/>
  <c r="F1687" i="13" s="1"/>
  <c r="B1688" i="13"/>
  <c r="C1688" i="13" s="1"/>
  <c r="D1688" i="13" s="1"/>
  <c r="E1688" i="13" s="1"/>
  <c r="F1688" i="13" s="1"/>
  <c r="B1689" i="13"/>
  <c r="C1689" i="13" s="1"/>
  <c r="D1689" i="13" s="1"/>
  <c r="E1689" i="13" s="1"/>
  <c r="F1689" i="13" s="1"/>
  <c r="B1690" i="13"/>
  <c r="C1690" i="13" s="1"/>
  <c r="D1690" i="13" s="1"/>
  <c r="E1690" i="13" s="1"/>
  <c r="F1690" i="13" s="1"/>
  <c r="B1691" i="13"/>
  <c r="C1691" i="13" s="1"/>
  <c r="D1691" i="13" s="1"/>
  <c r="E1691" i="13" s="1"/>
  <c r="F1691" i="13" s="1"/>
  <c r="B1692" i="13"/>
  <c r="C1692" i="13" s="1"/>
  <c r="D1692" i="13" s="1"/>
  <c r="E1692" i="13" s="1"/>
  <c r="F1692" i="13" s="1"/>
  <c r="B1693" i="13"/>
  <c r="C1693" i="13" s="1"/>
  <c r="D1693" i="13" s="1"/>
  <c r="E1693" i="13" s="1"/>
  <c r="F1693" i="13" s="1"/>
  <c r="B1694" i="13"/>
  <c r="C1694" i="13" s="1"/>
  <c r="D1694" i="13" s="1"/>
  <c r="E1694" i="13" s="1"/>
  <c r="F1694" i="13" s="1"/>
  <c r="B1695" i="13"/>
  <c r="C1695" i="13" s="1"/>
  <c r="D1695" i="13" s="1"/>
  <c r="E1695" i="13" s="1"/>
  <c r="F1695" i="13" s="1"/>
  <c r="B1696" i="13"/>
  <c r="C1696" i="13" s="1"/>
  <c r="D1696" i="13" s="1"/>
  <c r="E1696" i="13" s="1"/>
  <c r="F1696" i="13" s="1"/>
  <c r="B1697" i="13"/>
  <c r="C1697" i="13" s="1"/>
  <c r="D1697" i="13" s="1"/>
  <c r="E1697" i="13" s="1"/>
  <c r="F1697" i="13" s="1"/>
  <c r="B1698" i="13"/>
  <c r="C1698" i="13" s="1"/>
  <c r="D1698" i="13" s="1"/>
  <c r="E1698" i="13" s="1"/>
  <c r="F1698" i="13" s="1"/>
  <c r="B1699" i="13"/>
  <c r="C1699" i="13" s="1"/>
  <c r="D1699" i="13" s="1"/>
  <c r="E1699" i="13" s="1"/>
  <c r="F1699" i="13" s="1"/>
  <c r="J1699" i="13" s="1"/>
  <c r="B1700" i="13"/>
  <c r="C1700" i="13" s="1"/>
  <c r="D1700" i="13" s="1"/>
  <c r="E1700" i="13" s="1"/>
  <c r="F1700" i="13" s="1"/>
  <c r="B1701" i="13"/>
  <c r="C1701" i="13" s="1"/>
  <c r="D1701" i="13" s="1"/>
  <c r="E1701" i="13" s="1"/>
  <c r="F1701" i="13" s="1"/>
  <c r="J1701" i="13" s="1"/>
  <c r="B1702" i="13"/>
  <c r="C1702" i="13" s="1"/>
  <c r="D1702" i="13" s="1"/>
  <c r="E1702" i="13" s="1"/>
  <c r="F1702" i="13" s="1"/>
  <c r="B1703" i="13"/>
  <c r="C1703" i="13" s="1"/>
  <c r="D1703" i="13" s="1"/>
  <c r="E1703" i="13" s="1"/>
  <c r="F1703" i="13" s="1"/>
  <c r="B1704" i="13"/>
  <c r="C1704" i="13" s="1"/>
  <c r="D1704" i="13" s="1"/>
  <c r="E1704" i="13" s="1"/>
  <c r="F1704" i="13" s="1"/>
  <c r="B1705" i="13"/>
  <c r="C1705" i="13" s="1"/>
  <c r="D1705" i="13" s="1"/>
  <c r="E1705" i="13" s="1"/>
  <c r="F1705" i="13" s="1"/>
  <c r="B1706" i="13"/>
  <c r="C1706" i="13" s="1"/>
  <c r="D1706" i="13" s="1"/>
  <c r="E1706" i="13" s="1"/>
  <c r="F1706" i="13" s="1"/>
  <c r="B1707" i="13"/>
  <c r="C1707" i="13" s="1"/>
  <c r="D1707" i="13" s="1"/>
  <c r="E1707" i="13" s="1"/>
  <c r="F1707" i="13" s="1"/>
  <c r="B1708" i="13"/>
  <c r="C1708" i="13" s="1"/>
  <c r="D1708" i="13" s="1"/>
  <c r="E1708" i="13" s="1"/>
  <c r="F1708" i="13" s="1"/>
  <c r="B1709" i="13"/>
  <c r="C1709" i="13" s="1"/>
  <c r="D1709" i="13" s="1"/>
  <c r="E1709" i="13" s="1"/>
  <c r="F1709" i="13" s="1"/>
  <c r="B1710" i="13"/>
  <c r="C1710" i="13" s="1"/>
  <c r="D1710" i="13" s="1"/>
  <c r="E1710" i="13" s="1"/>
  <c r="F1710" i="13" s="1"/>
  <c r="B1711" i="13"/>
  <c r="C1711" i="13" s="1"/>
  <c r="D1711" i="13" s="1"/>
  <c r="E1711" i="13" s="1"/>
  <c r="F1711" i="13" s="1"/>
  <c r="B1712" i="13"/>
  <c r="C1712" i="13" s="1"/>
  <c r="D1712" i="13" s="1"/>
  <c r="E1712" i="13" s="1"/>
  <c r="F1712" i="13" s="1"/>
  <c r="B1713" i="13"/>
  <c r="C1713" i="13" s="1"/>
  <c r="D1713" i="13" s="1"/>
  <c r="E1713" i="13" s="1"/>
  <c r="F1713" i="13" s="1"/>
  <c r="B1714" i="13"/>
  <c r="C1714" i="13" s="1"/>
  <c r="D1714" i="13" s="1"/>
  <c r="E1714" i="13" s="1"/>
  <c r="F1714" i="13" s="1"/>
  <c r="B1715" i="13"/>
  <c r="C1715" i="13" s="1"/>
  <c r="D1715" i="13" s="1"/>
  <c r="E1715" i="13" s="1"/>
  <c r="F1715" i="13" s="1"/>
  <c r="J1715" i="13" s="1"/>
  <c r="B1716" i="13"/>
  <c r="C1716" i="13" s="1"/>
  <c r="D1716" i="13" s="1"/>
  <c r="E1716" i="13" s="1"/>
  <c r="F1716" i="13" s="1"/>
  <c r="B1717" i="13"/>
  <c r="C1717" i="13" s="1"/>
  <c r="D1717" i="13" s="1"/>
  <c r="E1717" i="13" s="1"/>
  <c r="F1717" i="13" s="1"/>
  <c r="J1717" i="13" s="1"/>
  <c r="B1718" i="13"/>
  <c r="C1718" i="13" s="1"/>
  <c r="D1718" i="13" s="1"/>
  <c r="E1718" i="13" s="1"/>
  <c r="F1718" i="13" s="1"/>
  <c r="B1719" i="13"/>
  <c r="C1719" i="13" s="1"/>
  <c r="D1719" i="13" s="1"/>
  <c r="E1719" i="13" s="1"/>
  <c r="F1719" i="13" s="1"/>
  <c r="B1720" i="13"/>
  <c r="C1720" i="13" s="1"/>
  <c r="D1720" i="13" s="1"/>
  <c r="E1720" i="13" s="1"/>
  <c r="F1720" i="13" s="1"/>
  <c r="B1721" i="13"/>
  <c r="C1721" i="13" s="1"/>
  <c r="D1721" i="13" s="1"/>
  <c r="E1721" i="13" s="1"/>
  <c r="F1721" i="13" s="1"/>
  <c r="B1722" i="13"/>
  <c r="C1722" i="13" s="1"/>
  <c r="D1722" i="13" s="1"/>
  <c r="E1722" i="13" s="1"/>
  <c r="F1722" i="13" s="1"/>
  <c r="B1723" i="13"/>
  <c r="C1723" i="13" s="1"/>
  <c r="D1723" i="13" s="1"/>
  <c r="E1723" i="13" s="1"/>
  <c r="F1723" i="13" s="1"/>
  <c r="B1724" i="13"/>
  <c r="C1724" i="13" s="1"/>
  <c r="D1724" i="13" s="1"/>
  <c r="E1724" i="13" s="1"/>
  <c r="F1724" i="13" s="1"/>
  <c r="B1725" i="13"/>
  <c r="C1725" i="13" s="1"/>
  <c r="D1725" i="13" s="1"/>
  <c r="E1725" i="13" s="1"/>
  <c r="F1725" i="13" s="1"/>
  <c r="B1726" i="13"/>
  <c r="C1726" i="13" s="1"/>
  <c r="D1726" i="13" s="1"/>
  <c r="E1726" i="13" s="1"/>
  <c r="F1726" i="13" s="1"/>
  <c r="B1727" i="13"/>
  <c r="C1727" i="13" s="1"/>
  <c r="D1727" i="13" s="1"/>
  <c r="E1727" i="13" s="1"/>
  <c r="F1727" i="13" s="1"/>
  <c r="B1728" i="13"/>
  <c r="C1728" i="13" s="1"/>
  <c r="D1728" i="13" s="1"/>
  <c r="E1728" i="13" s="1"/>
  <c r="F1728" i="13" s="1"/>
  <c r="B1729" i="13"/>
  <c r="C1729" i="13" s="1"/>
  <c r="D1729" i="13" s="1"/>
  <c r="E1729" i="13" s="1"/>
  <c r="F1729" i="13" s="1"/>
  <c r="B1730" i="13"/>
  <c r="C1730" i="13" s="1"/>
  <c r="D1730" i="13" s="1"/>
  <c r="E1730" i="13" s="1"/>
  <c r="F1730" i="13" s="1"/>
  <c r="B1731" i="13"/>
  <c r="C1731" i="13" s="1"/>
  <c r="D1731" i="13" s="1"/>
  <c r="E1731" i="13" s="1"/>
  <c r="F1731" i="13" s="1"/>
  <c r="J1731" i="13" s="1"/>
  <c r="B1732" i="13"/>
  <c r="C1732" i="13" s="1"/>
  <c r="D1732" i="13" s="1"/>
  <c r="E1732" i="13" s="1"/>
  <c r="F1732" i="13" s="1"/>
  <c r="B1733" i="13"/>
  <c r="C1733" i="13" s="1"/>
  <c r="D1733" i="13" s="1"/>
  <c r="E1733" i="13" s="1"/>
  <c r="F1733" i="13" s="1"/>
  <c r="J1733" i="13" s="1"/>
  <c r="B1734" i="13"/>
  <c r="C1734" i="13" s="1"/>
  <c r="D1734" i="13" s="1"/>
  <c r="E1734" i="13" s="1"/>
  <c r="F1734" i="13" s="1"/>
  <c r="B1735" i="13"/>
  <c r="C1735" i="13" s="1"/>
  <c r="D1735" i="13" s="1"/>
  <c r="E1735" i="13" s="1"/>
  <c r="F1735" i="13" s="1"/>
  <c r="B1736" i="13"/>
  <c r="C1736" i="13" s="1"/>
  <c r="D1736" i="13" s="1"/>
  <c r="E1736" i="13" s="1"/>
  <c r="F1736" i="13" s="1"/>
  <c r="B1737" i="13"/>
  <c r="C1737" i="13" s="1"/>
  <c r="D1737" i="13" s="1"/>
  <c r="E1737" i="13" s="1"/>
  <c r="F1737" i="13" s="1"/>
  <c r="B1738" i="13"/>
  <c r="C1738" i="13" s="1"/>
  <c r="D1738" i="13" s="1"/>
  <c r="E1738" i="13" s="1"/>
  <c r="F1738" i="13" s="1"/>
  <c r="B1739" i="13"/>
  <c r="C1739" i="13" s="1"/>
  <c r="D1739" i="13" s="1"/>
  <c r="E1739" i="13" s="1"/>
  <c r="F1739" i="13" s="1"/>
  <c r="B1740" i="13"/>
  <c r="C1740" i="13" s="1"/>
  <c r="D1740" i="13" s="1"/>
  <c r="E1740" i="13" s="1"/>
  <c r="F1740" i="13" s="1"/>
  <c r="B1741" i="13"/>
  <c r="C1741" i="13" s="1"/>
  <c r="D1741" i="13" s="1"/>
  <c r="E1741" i="13" s="1"/>
  <c r="F1741" i="13" s="1"/>
  <c r="B1742" i="13"/>
  <c r="C1742" i="13" s="1"/>
  <c r="D1742" i="13" s="1"/>
  <c r="E1742" i="13" s="1"/>
  <c r="F1742" i="13" s="1"/>
  <c r="B1743" i="13"/>
  <c r="C1743" i="13" s="1"/>
  <c r="D1743" i="13" s="1"/>
  <c r="E1743" i="13" s="1"/>
  <c r="F1743" i="13" s="1"/>
  <c r="B1744" i="13"/>
  <c r="C1744" i="13" s="1"/>
  <c r="D1744" i="13" s="1"/>
  <c r="E1744" i="13" s="1"/>
  <c r="F1744" i="13" s="1"/>
  <c r="B1745" i="13"/>
  <c r="C1745" i="13" s="1"/>
  <c r="D1745" i="13" s="1"/>
  <c r="E1745" i="13" s="1"/>
  <c r="F1745" i="13" s="1"/>
  <c r="B1746" i="13"/>
  <c r="C1746" i="13" s="1"/>
  <c r="D1746" i="13" s="1"/>
  <c r="E1746" i="13" s="1"/>
  <c r="F1746" i="13" s="1"/>
  <c r="B1747" i="13"/>
  <c r="C1747" i="13" s="1"/>
  <c r="D1747" i="13" s="1"/>
  <c r="E1747" i="13" s="1"/>
  <c r="F1747" i="13" s="1"/>
  <c r="B1748" i="13"/>
  <c r="C1748" i="13" s="1"/>
  <c r="D1748" i="13" s="1"/>
  <c r="E1748" i="13" s="1"/>
  <c r="F1748" i="13" s="1"/>
  <c r="B1749" i="13"/>
  <c r="C1749" i="13" s="1"/>
  <c r="D1749" i="13" s="1"/>
  <c r="E1749" i="13" s="1"/>
  <c r="F1749" i="13" s="1"/>
  <c r="B1750" i="13"/>
  <c r="C1750" i="13" s="1"/>
  <c r="D1750" i="13" s="1"/>
  <c r="E1750" i="13" s="1"/>
  <c r="F1750" i="13" s="1"/>
  <c r="B1751" i="13"/>
  <c r="C1751" i="13" s="1"/>
  <c r="D1751" i="13" s="1"/>
  <c r="E1751" i="13" s="1"/>
  <c r="F1751" i="13" s="1"/>
  <c r="B1752" i="13"/>
  <c r="C1752" i="13" s="1"/>
  <c r="D1752" i="13" s="1"/>
  <c r="E1752" i="13" s="1"/>
  <c r="F1752" i="13" s="1"/>
  <c r="B1753" i="13"/>
  <c r="C1753" i="13" s="1"/>
  <c r="D1753" i="13" s="1"/>
  <c r="E1753" i="13" s="1"/>
  <c r="F1753" i="13" s="1"/>
  <c r="B1754" i="13"/>
  <c r="C1754" i="13" s="1"/>
  <c r="D1754" i="13" s="1"/>
  <c r="E1754" i="13" s="1"/>
  <c r="F1754" i="13" s="1"/>
  <c r="B1755" i="13"/>
  <c r="C1755" i="13" s="1"/>
  <c r="D1755" i="13" s="1"/>
  <c r="E1755" i="13" s="1"/>
  <c r="F1755" i="13" s="1"/>
  <c r="B1756" i="13"/>
  <c r="C1756" i="13" s="1"/>
  <c r="D1756" i="13" s="1"/>
  <c r="E1756" i="13" s="1"/>
  <c r="F1756" i="13" s="1"/>
  <c r="B1757" i="13"/>
  <c r="C1757" i="13" s="1"/>
  <c r="D1757" i="13" s="1"/>
  <c r="E1757" i="13" s="1"/>
  <c r="F1757" i="13" s="1"/>
  <c r="B1758" i="13"/>
  <c r="C1758" i="13" s="1"/>
  <c r="D1758" i="13" s="1"/>
  <c r="E1758" i="13" s="1"/>
  <c r="F1758" i="13" s="1"/>
  <c r="B1759" i="13"/>
  <c r="C1759" i="13" s="1"/>
  <c r="D1759" i="13" s="1"/>
  <c r="E1759" i="13" s="1"/>
  <c r="F1759" i="13" s="1"/>
  <c r="B1760" i="13"/>
  <c r="C1760" i="13" s="1"/>
  <c r="D1760" i="13" s="1"/>
  <c r="E1760" i="13" s="1"/>
  <c r="F1760" i="13" s="1"/>
  <c r="B1761" i="13"/>
  <c r="C1761" i="13" s="1"/>
  <c r="D1761" i="13" s="1"/>
  <c r="E1761" i="13" s="1"/>
  <c r="F1761" i="13" s="1"/>
  <c r="B1762" i="13"/>
  <c r="C1762" i="13" s="1"/>
  <c r="D1762" i="13" s="1"/>
  <c r="E1762" i="13" s="1"/>
  <c r="F1762" i="13" s="1"/>
  <c r="B1763" i="13"/>
  <c r="C1763" i="13" s="1"/>
  <c r="D1763" i="13" s="1"/>
  <c r="E1763" i="13" s="1"/>
  <c r="F1763" i="13" s="1"/>
  <c r="B1764" i="13"/>
  <c r="C1764" i="13" s="1"/>
  <c r="D1764" i="13" s="1"/>
  <c r="E1764" i="13" s="1"/>
  <c r="F1764" i="13" s="1"/>
  <c r="B1765" i="13"/>
  <c r="C1765" i="13" s="1"/>
  <c r="D1765" i="13" s="1"/>
  <c r="E1765" i="13" s="1"/>
  <c r="F1765" i="13" s="1"/>
  <c r="B1766" i="13"/>
  <c r="C1766" i="13" s="1"/>
  <c r="D1766" i="13" s="1"/>
  <c r="E1766" i="13" s="1"/>
  <c r="F1766" i="13" s="1"/>
  <c r="B1767" i="13"/>
  <c r="C1767" i="13" s="1"/>
  <c r="D1767" i="13" s="1"/>
  <c r="E1767" i="13" s="1"/>
  <c r="F1767" i="13" s="1"/>
  <c r="B1768" i="13"/>
  <c r="C1768" i="13" s="1"/>
  <c r="D1768" i="13" s="1"/>
  <c r="E1768" i="13" s="1"/>
  <c r="F1768" i="13" s="1"/>
  <c r="B1769" i="13"/>
  <c r="C1769" i="13" s="1"/>
  <c r="D1769" i="13" s="1"/>
  <c r="E1769" i="13" s="1"/>
  <c r="F1769" i="13" s="1"/>
  <c r="B1770" i="13"/>
  <c r="C1770" i="13" s="1"/>
  <c r="D1770" i="13" s="1"/>
  <c r="E1770" i="13" s="1"/>
  <c r="F1770" i="13" s="1"/>
  <c r="B1771" i="13"/>
  <c r="C1771" i="13" s="1"/>
  <c r="D1771" i="13" s="1"/>
  <c r="E1771" i="13" s="1"/>
  <c r="F1771" i="13" s="1"/>
  <c r="B1772" i="13"/>
  <c r="C1772" i="13" s="1"/>
  <c r="D1772" i="13" s="1"/>
  <c r="E1772" i="13" s="1"/>
  <c r="F1772" i="13" s="1"/>
  <c r="B1773" i="13"/>
  <c r="C1773" i="13" s="1"/>
  <c r="D1773" i="13" s="1"/>
  <c r="E1773" i="13" s="1"/>
  <c r="F1773" i="13" s="1"/>
  <c r="B1774" i="13"/>
  <c r="C1774" i="13" s="1"/>
  <c r="D1774" i="13" s="1"/>
  <c r="E1774" i="13" s="1"/>
  <c r="F1774" i="13" s="1"/>
  <c r="B1775" i="13"/>
  <c r="C1775" i="13" s="1"/>
  <c r="D1775" i="13" s="1"/>
  <c r="E1775" i="13" s="1"/>
  <c r="F1775" i="13" s="1"/>
  <c r="B1776" i="13"/>
  <c r="C1776" i="13" s="1"/>
  <c r="D1776" i="13" s="1"/>
  <c r="E1776" i="13" s="1"/>
  <c r="F1776" i="13" s="1"/>
  <c r="B1777" i="13"/>
  <c r="C1777" i="13" s="1"/>
  <c r="D1777" i="13" s="1"/>
  <c r="E1777" i="13" s="1"/>
  <c r="F1777" i="13" s="1"/>
  <c r="B1778" i="13"/>
  <c r="C1778" i="13" s="1"/>
  <c r="D1778" i="13" s="1"/>
  <c r="E1778" i="13" s="1"/>
  <c r="F1778" i="13" s="1"/>
  <c r="B1779" i="13"/>
  <c r="C1779" i="13" s="1"/>
  <c r="D1779" i="13" s="1"/>
  <c r="E1779" i="13" s="1"/>
  <c r="F1779" i="13" s="1"/>
  <c r="B1780" i="13"/>
  <c r="C1780" i="13" s="1"/>
  <c r="D1780" i="13" s="1"/>
  <c r="E1780" i="13" s="1"/>
  <c r="F1780" i="13" s="1"/>
  <c r="B1781" i="13"/>
  <c r="C1781" i="13" s="1"/>
  <c r="D1781" i="13" s="1"/>
  <c r="E1781" i="13" s="1"/>
  <c r="F1781" i="13" s="1"/>
  <c r="B1782" i="13"/>
  <c r="C1782" i="13" s="1"/>
  <c r="D1782" i="13" s="1"/>
  <c r="E1782" i="13" s="1"/>
  <c r="F1782" i="13" s="1"/>
  <c r="B1783" i="13"/>
  <c r="C1783" i="13" s="1"/>
  <c r="D1783" i="13" s="1"/>
  <c r="E1783" i="13" s="1"/>
  <c r="F1783" i="13" s="1"/>
  <c r="B1784" i="13"/>
  <c r="C1784" i="13" s="1"/>
  <c r="D1784" i="13" s="1"/>
  <c r="E1784" i="13" s="1"/>
  <c r="F1784" i="13" s="1"/>
  <c r="B1785" i="13"/>
  <c r="C1785" i="13" s="1"/>
  <c r="D1785" i="13" s="1"/>
  <c r="E1785" i="13" s="1"/>
  <c r="F1785" i="13" s="1"/>
  <c r="B1786" i="13"/>
  <c r="C1786" i="13" s="1"/>
  <c r="D1786" i="13" s="1"/>
  <c r="E1786" i="13" s="1"/>
  <c r="F1786" i="13" s="1"/>
  <c r="B1787" i="13"/>
  <c r="C1787" i="13" s="1"/>
  <c r="D1787" i="13" s="1"/>
  <c r="E1787" i="13" s="1"/>
  <c r="F1787" i="13" s="1"/>
  <c r="B1788" i="13"/>
  <c r="C1788" i="13" s="1"/>
  <c r="D1788" i="13" s="1"/>
  <c r="E1788" i="13" s="1"/>
  <c r="F1788" i="13" s="1"/>
  <c r="B1789" i="13"/>
  <c r="C1789" i="13" s="1"/>
  <c r="D1789" i="13" s="1"/>
  <c r="E1789" i="13" s="1"/>
  <c r="F1789" i="13" s="1"/>
  <c r="B1790" i="13"/>
  <c r="C1790" i="13" s="1"/>
  <c r="D1790" i="13" s="1"/>
  <c r="E1790" i="13" s="1"/>
  <c r="F1790" i="13" s="1"/>
  <c r="B1791" i="13"/>
  <c r="C1791" i="13" s="1"/>
  <c r="D1791" i="13" s="1"/>
  <c r="E1791" i="13" s="1"/>
  <c r="F1791" i="13" s="1"/>
  <c r="B1792" i="13"/>
  <c r="C1792" i="13" s="1"/>
  <c r="D1792" i="13" s="1"/>
  <c r="E1792" i="13" s="1"/>
  <c r="F1792" i="13" s="1"/>
  <c r="B1793" i="13"/>
  <c r="C1793" i="13" s="1"/>
  <c r="D1793" i="13" s="1"/>
  <c r="E1793" i="13" s="1"/>
  <c r="F1793" i="13" s="1"/>
  <c r="B1794" i="13"/>
  <c r="C1794" i="13" s="1"/>
  <c r="D1794" i="13" s="1"/>
  <c r="E1794" i="13" s="1"/>
  <c r="F1794" i="13" s="1"/>
  <c r="B1795" i="13"/>
  <c r="C1795" i="13" s="1"/>
  <c r="D1795" i="13" s="1"/>
  <c r="E1795" i="13" s="1"/>
  <c r="F1795" i="13" s="1"/>
  <c r="B1796" i="13"/>
  <c r="C1796" i="13" s="1"/>
  <c r="D1796" i="13" s="1"/>
  <c r="E1796" i="13" s="1"/>
  <c r="F1796" i="13" s="1"/>
  <c r="B1797" i="13"/>
  <c r="C1797" i="13" s="1"/>
  <c r="D1797" i="13" s="1"/>
  <c r="E1797" i="13" s="1"/>
  <c r="F1797" i="13" s="1"/>
  <c r="B1798" i="13"/>
  <c r="C1798" i="13" s="1"/>
  <c r="D1798" i="13" s="1"/>
  <c r="E1798" i="13" s="1"/>
  <c r="F1798" i="13" s="1"/>
  <c r="B1799" i="13"/>
  <c r="C1799" i="13" s="1"/>
  <c r="D1799" i="13" s="1"/>
  <c r="E1799" i="13" s="1"/>
  <c r="F1799" i="13" s="1"/>
  <c r="B1800" i="13"/>
  <c r="C1800" i="13" s="1"/>
  <c r="D1800" i="13" s="1"/>
  <c r="E1800" i="13" s="1"/>
  <c r="F1800" i="13" s="1"/>
  <c r="B1801" i="13"/>
  <c r="C1801" i="13" s="1"/>
  <c r="D1801" i="13" s="1"/>
  <c r="E1801" i="13" s="1"/>
  <c r="F1801" i="13" s="1"/>
  <c r="B1802" i="13"/>
  <c r="C1802" i="13" s="1"/>
  <c r="D1802" i="13" s="1"/>
  <c r="E1802" i="13" s="1"/>
  <c r="F1802" i="13" s="1"/>
  <c r="B1803" i="13"/>
  <c r="C1803" i="13" s="1"/>
  <c r="D1803" i="13" s="1"/>
  <c r="E1803" i="13" s="1"/>
  <c r="F1803" i="13" s="1"/>
  <c r="B1804" i="13"/>
  <c r="C1804" i="13" s="1"/>
  <c r="D1804" i="13" s="1"/>
  <c r="E1804" i="13" s="1"/>
  <c r="F1804" i="13" s="1"/>
  <c r="B1805" i="13"/>
  <c r="C1805" i="13" s="1"/>
  <c r="D1805" i="13" s="1"/>
  <c r="E1805" i="13" s="1"/>
  <c r="F1805" i="13" s="1"/>
  <c r="B1806" i="13"/>
  <c r="C1806" i="13" s="1"/>
  <c r="D1806" i="13" s="1"/>
  <c r="E1806" i="13" s="1"/>
  <c r="F1806" i="13" s="1"/>
  <c r="B1807" i="13"/>
  <c r="C1807" i="13" s="1"/>
  <c r="D1807" i="13" s="1"/>
  <c r="E1807" i="13" s="1"/>
  <c r="F1807" i="13" s="1"/>
  <c r="B1808" i="13"/>
  <c r="C1808" i="13" s="1"/>
  <c r="D1808" i="13" s="1"/>
  <c r="E1808" i="13" s="1"/>
  <c r="F1808" i="13" s="1"/>
  <c r="B1809" i="13"/>
  <c r="C1809" i="13" s="1"/>
  <c r="D1809" i="13" s="1"/>
  <c r="E1809" i="13" s="1"/>
  <c r="F1809" i="13" s="1"/>
  <c r="B1810" i="13"/>
  <c r="C1810" i="13" s="1"/>
  <c r="D1810" i="13" s="1"/>
  <c r="E1810" i="13" s="1"/>
  <c r="F1810" i="13" s="1"/>
  <c r="B1811" i="13"/>
  <c r="C1811" i="13" s="1"/>
  <c r="D1811" i="13" s="1"/>
  <c r="E1811" i="13" s="1"/>
  <c r="F1811" i="13" s="1"/>
  <c r="B1812" i="13"/>
  <c r="C1812" i="13" s="1"/>
  <c r="D1812" i="13" s="1"/>
  <c r="E1812" i="13" s="1"/>
  <c r="F1812" i="13" s="1"/>
  <c r="B1813" i="13"/>
  <c r="C1813" i="13" s="1"/>
  <c r="D1813" i="13" s="1"/>
  <c r="E1813" i="13" s="1"/>
  <c r="F1813" i="13" s="1"/>
  <c r="B1814" i="13"/>
  <c r="C1814" i="13" s="1"/>
  <c r="D1814" i="13" s="1"/>
  <c r="E1814" i="13" s="1"/>
  <c r="F1814" i="13" s="1"/>
  <c r="B1815" i="13"/>
  <c r="C1815" i="13" s="1"/>
  <c r="D1815" i="13" s="1"/>
  <c r="E1815" i="13" s="1"/>
  <c r="F1815" i="13" s="1"/>
  <c r="B1816" i="13"/>
  <c r="C1816" i="13" s="1"/>
  <c r="D1816" i="13" s="1"/>
  <c r="E1816" i="13" s="1"/>
  <c r="F1816" i="13" s="1"/>
  <c r="B1817" i="13"/>
  <c r="C1817" i="13" s="1"/>
  <c r="D1817" i="13" s="1"/>
  <c r="E1817" i="13" s="1"/>
  <c r="F1817" i="13" s="1"/>
  <c r="B1818" i="13"/>
  <c r="C1818" i="13" s="1"/>
  <c r="D1818" i="13" s="1"/>
  <c r="E1818" i="13" s="1"/>
  <c r="F1818" i="13" s="1"/>
  <c r="B1819" i="13"/>
  <c r="C1819" i="13" s="1"/>
  <c r="D1819" i="13" s="1"/>
  <c r="E1819" i="13" s="1"/>
  <c r="F1819" i="13" s="1"/>
  <c r="B1820" i="13"/>
  <c r="C1820" i="13" s="1"/>
  <c r="D1820" i="13" s="1"/>
  <c r="E1820" i="13" s="1"/>
  <c r="F1820" i="13" s="1"/>
  <c r="B1821" i="13"/>
  <c r="C1821" i="13" s="1"/>
  <c r="D1821" i="13" s="1"/>
  <c r="E1821" i="13" s="1"/>
  <c r="F1821" i="13" s="1"/>
  <c r="B1822" i="13"/>
  <c r="C1822" i="13" s="1"/>
  <c r="D1822" i="13" s="1"/>
  <c r="E1822" i="13" s="1"/>
  <c r="F1822" i="13" s="1"/>
  <c r="B1823" i="13"/>
  <c r="C1823" i="13" s="1"/>
  <c r="D1823" i="13" s="1"/>
  <c r="E1823" i="13" s="1"/>
  <c r="F1823" i="13" s="1"/>
  <c r="B1824" i="13"/>
  <c r="C1824" i="13" s="1"/>
  <c r="D1824" i="13" s="1"/>
  <c r="E1824" i="13" s="1"/>
  <c r="F1824" i="13" s="1"/>
  <c r="B1825" i="13"/>
  <c r="C1825" i="13" s="1"/>
  <c r="D1825" i="13" s="1"/>
  <c r="E1825" i="13" s="1"/>
  <c r="F1825" i="13" s="1"/>
  <c r="B1826" i="13"/>
  <c r="C1826" i="13" s="1"/>
  <c r="D1826" i="13" s="1"/>
  <c r="E1826" i="13" s="1"/>
  <c r="F1826" i="13" s="1"/>
  <c r="B1827" i="13"/>
  <c r="C1827" i="13" s="1"/>
  <c r="D1827" i="13" s="1"/>
  <c r="E1827" i="13" s="1"/>
  <c r="F1827" i="13" s="1"/>
  <c r="B1828" i="13"/>
  <c r="C1828" i="13" s="1"/>
  <c r="D1828" i="13" s="1"/>
  <c r="E1828" i="13" s="1"/>
  <c r="F1828" i="13" s="1"/>
  <c r="B1829" i="13"/>
  <c r="C1829" i="13" s="1"/>
  <c r="D1829" i="13" s="1"/>
  <c r="E1829" i="13" s="1"/>
  <c r="F1829" i="13" s="1"/>
  <c r="B1830" i="13"/>
  <c r="C1830" i="13" s="1"/>
  <c r="D1830" i="13" s="1"/>
  <c r="E1830" i="13" s="1"/>
  <c r="F1830" i="13" s="1"/>
  <c r="B1831" i="13"/>
  <c r="C1831" i="13" s="1"/>
  <c r="D1831" i="13" s="1"/>
  <c r="E1831" i="13" s="1"/>
  <c r="F1831" i="13" s="1"/>
  <c r="B1832" i="13"/>
  <c r="C1832" i="13" s="1"/>
  <c r="D1832" i="13" s="1"/>
  <c r="E1832" i="13" s="1"/>
  <c r="F1832" i="13" s="1"/>
  <c r="B1833" i="13"/>
  <c r="C1833" i="13" s="1"/>
  <c r="D1833" i="13" s="1"/>
  <c r="E1833" i="13" s="1"/>
  <c r="F1833" i="13" s="1"/>
  <c r="B1834" i="13"/>
  <c r="C1834" i="13" s="1"/>
  <c r="D1834" i="13" s="1"/>
  <c r="E1834" i="13" s="1"/>
  <c r="F1834" i="13" s="1"/>
  <c r="B1835" i="13"/>
  <c r="C1835" i="13" s="1"/>
  <c r="D1835" i="13" s="1"/>
  <c r="E1835" i="13" s="1"/>
  <c r="F1835" i="13" s="1"/>
  <c r="B1836" i="13"/>
  <c r="C1836" i="13" s="1"/>
  <c r="D1836" i="13" s="1"/>
  <c r="E1836" i="13" s="1"/>
  <c r="F1836" i="13" s="1"/>
  <c r="B1837" i="13"/>
  <c r="C1837" i="13" s="1"/>
  <c r="D1837" i="13" s="1"/>
  <c r="E1837" i="13" s="1"/>
  <c r="F1837" i="13" s="1"/>
  <c r="B1838" i="13"/>
  <c r="C1838" i="13" s="1"/>
  <c r="D1838" i="13" s="1"/>
  <c r="E1838" i="13" s="1"/>
  <c r="F1838" i="13" s="1"/>
  <c r="B1839" i="13"/>
  <c r="C1839" i="13" s="1"/>
  <c r="D1839" i="13" s="1"/>
  <c r="E1839" i="13" s="1"/>
  <c r="F1839" i="13" s="1"/>
  <c r="B1840" i="13"/>
  <c r="C1840" i="13" s="1"/>
  <c r="D1840" i="13" s="1"/>
  <c r="E1840" i="13" s="1"/>
  <c r="F1840" i="13" s="1"/>
  <c r="B1841" i="13"/>
  <c r="C1841" i="13" s="1"/>
  <c r="D1841" i="13" s="1"/>
  <c r="E1841" i="13" s="1"/>
  <c r="F1841" i="13" s="1"/>
  <c r="B1842" i="13"/>
  <c r="C1842" i="13" s="1"/>
  <c r="D1842" i="13" s="1"/>
  <c r="E1842" i="13" s="1"/>
  <c r="F1842" i="13" s="1"/>
  <c r="B1843" i="13"/>
  <c r="C1843" i="13" s="1"/>
  <c r="D1843" i="13" s="1"/>
  <c r="E1843" i="13" s="1"/>
  <c r="F1843" i="13" s="1"/>
  <c r="B1844" i="13"/>
  <c r="C1844" i="13" s="1"/>
  <c r="D1844" i="13" s="1"/>
  <c r="E1844" i="13" s="1"/>
  <c r="F1844" i="13" s="1"/>
  <c r="B1845" i="13"/>
  <c r="C1845" i="13" s="1"/>
  <c r="D1845" i="13" s="1"/>
  <c r="E1845" i="13" s="1"/>
  <c r="F1845" i="13" s="1"/>
  <c r="B1846" i="13"/>
  <c r="C1846" i="13" s="1"/>
  <c r="D1846" i="13" s="1"/>
  <c r="E1846" i="13" s="1"/>
  <c r="F1846" i="13" s="1"/>
  <c r="B1847" i="13"/>
  <c r="C1847" i="13" s="1"/>
  <c r="D1847" i="13" s="1"/>
  <c r="E1847" i="13" s="1"/>
  <c r="F1847" i="13" s="1"/>
  <c r="B1848" i="13"/>
  <c r="C1848" i="13" s="1"/>
  <c r="D1848" i="13" s="1"/>
  <c r="E1848" i="13" s="1"/>
  <c r="F1848" i="13" s="1"/>
  <c r="B1849" i="13"/>
  <c r="C1849" i="13" s="1"/>
  <c r="D1849" i="13" s="1"/>
  <c r="E1849" i="13" s="1"/>
  <c r="F1849" i="13" s="1"/>
  <c r="B1850" i="13"/>
  <c r="C1850" i="13" s="1"/>
  <c r="D1850" i="13" s="1"/>
  <c r="E1850" i="13" s="1"/>
  <c r="F1850" i="13" s="1"/>
  <c r="B1851" i="13"/>
  <c r="C1851" i="13" s="1"/>
  <c r="D1851" i="13" s="1"/>
  <c r="E1851" i="13" s="1"/>
  <c r="F1851" i="13" s="1"/>
  <c r="B1852" i="13"/>
  <c r="C1852" i="13" s="1"/>
  <c r="D1852" i="13" s="1"/>
  <c r="E1852" i="13" s="1"/>
  <c r="F1852" i="13" s="1"/>
  <c r="B1853" i="13"/>
  <c r="C1853" i="13" s="1"/>
  <c r="D1853" i="13" s="1"/>
  <c r="E1853" i="13" s="1"/>
  <c r="F1853" i="13" s="1"/>
  <c r="B1854" i="13"/>
  <c r="C1854" i="13" s="1"/>
  <c r="D1854" i="13" s="1"/>
  <c r="E1854" i="13" s="1"/>
  <c r="F1854" i="13" s="1"/>
  <c r="B1855" i="13"/>
  <c r="C1855" i="13" s="1"/>
  <c r="D1855" i="13" s="1"/>
  <c r="E1855" i="13" s="1"/>
  <c r="F1855" i="13" s="1"/>
  <c r="B1856" i="13"/>
  <c r="C1856" i="13" s="1"/>
  <c r="D1856" i="13" s="1"/>
  <c r="E1856" i="13" s="1"/>
  <c r="F1856" i="13" s="1"/>
  <c r="B1857" i="13"/>
  <c r="C1857" i="13" s="1"/>
  <c r="D1857" i="13" s="1"/>
  <c r="E1857" i="13" s="1"/>
  <c r="F1857" i="13" s="1"/>
  <c r="B1858" i="13"/>
  <c r="C1858" i="13" s="1"/>
  <c r="D1858" i="13" s="1"/>
  <c r="E1858" i="13" s="1"/>
  <c r="F1858" i="13" s="1"/>
  <c r="B1859" i="13"/>
  <c r="C1859" i="13" s="1"/>
  <c r="D1859" i="13" s="1"/>
  <c r="E1859" i="13" s="1"/>
  <c r="F1859" i="13" s="1"/>
  <c r="B1860" i="13"/>
  <c r="C1860" i="13" s="1"/>
  <c r="D1860" i="13" s="1"/>
  <c r="E1860" i="13" s="1"/>
  <c r="F1860" i="13" s="1"/>
  <c r="B1861" i="13"/>
  <c r="C1861" i="13" s="1"/>
  <c r="D1861" i="13" s="1"/>
  <c r="E1861" i="13" s="1"/>
  <c r="F1861" i="13" s="1"/>
  <c r="B1862" i="13"/>
  <c r="C1862" i="13" s="1"/>
  <c r="D1862" i="13" s="1"/>
  <c r="E1862" i="13" s="1"/>
  <c r="F1862" i="13" s="1"/>
  <c r="B1863" i="13"/>
  <c r="C1863" i="13" s="1"/>
  <c r="D1863" i="13" s="1"/>
  <c r="E1863" i="13" s="1"/>
  <c r="F1863" i="13" s="1"/>
  <c r="B1864" i="13"/>
  <c r="C1864" i="13" s="1"/>
  <c r="D1864" i="13" s="1"/>
  <c r="E1864" i="13" s="1"/>
  <c r="F1864" i="13" s="1"/>
  <c r="B1865" i="13"/>
  <c r="C1865" i="13" s="1"/>
  <c r="D1865" i="13" s="1"/>
  <c r="E1865" i="13" s="1"/>
  <c r="F1865" i="13" s="1"/>
  <c r="B1866" i="13"/>
  <c r="C1866" i="13" s="1"/>
  <c r="D1866" i="13" s="1"/>
  <c r="E1866" i="13" s="1"/>
  <c r="F1866" i="13" s="1"/>
  <c r="B1867" i="13"/>
  <c r="C1867" i="13" s="1"/>
  <c r="D1867" i="13" s="1"/>
  <c r="E1867" i="13" s="1"/>
  <c r="F1867" i="13" s="1"/>
  <c r="B1868" i="13"/>
  <c r="C1868" i="13" s="1"/>
  <c r="D1868" i="13" s="1"/>
  <c r="E1868" i="13" s="1"/>
  <c r="F1868" i="13" s="1"/>
  <c r="B1869" i="13"/>
  <c r="C1869" i="13" s="1"/>
  <c r="D1869" i="13" s="1"/>
  <c r="E1869" i="13" s="1"/>
  <c r="F1869" i="13" s="1"/>
  <c r="B1870" i="13"/>
  <c r="C1870" i="13" s="1"/>
  <c r="D1870" i="13" s="1"/>
  <c r="E1870" i="13" s="1"/>
  <c r="F1870" i="13" s="1"/>
  <c r="B1871" i="13"/>
  <c r="C1871" i="13" s="1"/>
  <c r="D1871" i="13" s="1"/>
  <c r="E1871" i="13" s="1"/>
  <c r="F1871" i="13" s="1"/>
  <c r="B1872" i="13"/>
  <c r="C1872" i="13" s="1"/>
  <c r="D1872" i="13" s="1"/>
  <c r="E1872" i="13" s="1"/>
  <c r="F1872" i="13" s="1"/>
  <c r="B1873" i="13"/>
  <c r="C1873" i="13" s="1"/>
  <c r="D1873" i="13" s="1"/>
  <c r="E1873" i="13" s="1"/>
  <c r="F1873" i="13" s="1"/>
  <c r="B1874" i="13"/>
  <c r="C1874" i="13" s="1"/>
  <c r="D1874" i="13" s="1"/>
  <c r="E1874" i="13" s="1"/>
  <c r="F1874" i="13" s="1"/>
  <c r="B1875" i="13"/>
  <c r="C1875" i="13" s="1"/>
  <c r="D1875" i="13" s="1"/>
  <c r="E1875" i="13" s="1"/>
  <c r="F1875" i="13" s="1"/>
  <c r="B1876" i="13"/>
  <c r="C1876" i="13" s="1"/>
  <c r="D1876" i="13" s="1"/>
  <c r="E1876" i="13" s="1"/>
  <c r="F1876" i="13" s="1"/>
  <c r="B1877" i="13"/>
  <c r="C1877" i="13" s="1"/>
  <c r="D1877" i="13" s="1"/>
  <c r="E1877" i="13" s="1"/>
  <c r="F1877" i="13" s="1"/>
  <c r="B1878" i="13"/>
  <c r="C1878" i="13" s="1"/>
  <c r="D1878" i="13" s="1"/>
  <c r="E1878" i="13" s="1"/>
  <c r="F1878" i="13" s="1"/>
  <c r="B1879" i="13"/>
  <c r="C1879" i="13" s="1"/>
  <c r="D1879" i="13" s="1"/>
  <c r="E1879" i="13" s="1"/>
  <c r="F1879" i="13" s="1"/>
  <c r="B1880" i="13"/>
  <c r="C1880" i="13" s="1"/>
  <c r="D1880" i="13" s="1"/>
  <c r="E1880" i="13" s="1"/>
  <c r="F1880" i="13" s="1"/>
  <c r="B1881" i="13"/>
  <c r="C1881" i="13" s="1"/>
  <c r="D1881" i="13" s="1"/>
  <c r="E1881" i="13" s="1"/>
  <c r="F1881" i="13" s="1"/>
  <c r="B1882" i="13"/>
  <c r="C1882" i="13" s="1"/>
  <c r="D1882" i="13" s="1"/>
  <c r="E1882" i="13" s="1"/>
  <c r="F1882" i="13" s="1"/>
  <c r="B1883" i="13"/>
  <c r="C1883" i="13" s="1"/>
  <c r="D1883" i="13" s="1"/>
  <c r="E1883" i="13" s="1"/>
  <c r="F1883" i="13" s="1"/>
  <c r="B1884" i="13"/>
  <c r="C1884" i="13" s="1"/>
  <c r="D1884" i="13" s="1"/>
  <c r="E1884" i="13" s="1"/>
  <c r="F1884" i="13" s="1"/>
  <c r="B1885" i="13"/>
  <c r="C1885" i="13" s="1"/>
  <c r="D1885" i="13" s="1"/>
  <c r="E1885" i="13" s="1"/>
  <c r="F1885" i="13" s="1"/>
  <c r="B1886" i="13"/>
  <c r="C1886" i="13" s="1"/>
  <c r="D1886" i="13" s="1"/>
  <c r="E1886" i="13" s="1"/>
  <c r="F1886" i="13" s="1"/>
  <c r="B1887" i="13"/>
  <c r="C1887" i="13" s="1"/>
  <c r="D1887" i="13" s="1"/>
  <c r="E1887" i="13" s="1"/>
  <c r="F1887" i="13" s="1"/>
  <c r="B1888" i="13"/>
  <c r="C1888" i="13" s="1"/>
  <c r="D1888" i="13" s="1"/>
  <c r="E1888" i="13" s="1"/>
  <c r="F1888" i="13" s="1"/>
  <c r="B1889" i="13"/>
  <c r="C1889" i="13" s="1"/>
  <c r="D1889" i="13" s="1"/>
  <c r="E1889" i="13" s="1"/>
  <c r="F1889" i="13" s="1"/>
  <c r="B1890" i="13"/>
  <c r="C1890" i="13" s="1"/>
  <c r="D1890" i="13" s="1"/>
  <c r="E1890" i="13" s="1"/>
  <c r="F1890" i="13" s="1"/>
  <c r="B1891" i="13"/>
  <c r="C1891" i="13" s="1"/>
  <c r="D1891" i="13" s="1"/>
  <c r="E1891" i="13" s="1"/>
  <c r="F1891" i="13" s="1"/>
  <c r="B1892" i="13"/>
  <c r="C1892" i="13" s="1"/>
  <c r="D1892" i="13" s="1"/>
  <c r="E1892" i="13" s="1"/>
  <c r="F1892" i="13" s="1"/>
  <c r="B1893" i="13"/>
  <c r="C1893" i="13" s="1"/>
  <c r="D1893" i="13" s="1"/>
  <c r="E1893" i="13" s="1"/>
  <c r="F1893" i="13" s="1"/>
  <c r="B1894" i="13"/>
  <c r="C1894" i="13" s="1"/>
  <c r="D1894" i="13" s="1"/>
  <c r="E1894" i="13" s="1"/>
  <c r="F1894" i="13" s="1"/>
  <c r="B1895" i="13"/>
  <c r="C1895" i="13" s="1"/>
  <c r="D1895" i="13" s="1"/>
  <c r="E1895" i="13" s="1"/>
  <c r="F1895" i="13" s="1"/>
  <c r="B1896" i="13"/>
  <c r="C1896" i="13" s="1"/>
  <c r="D1896" i="13" s="1"/>
  <c r="E1896" i="13" s="1"/>
  <c r="F1896" i="13" s="1"/>
  <c r="B1897" i="13"/>
  <c r="C1897" i="13" s="1"/>
  <c r="D1897" i="13" s="1"/>
  <c r="E1897" i="13" s="1"/>
  <c r="F1897" i="13" s="1"/>
  <c r="B1898" i="13"/>
  <c r="C1898" i="13" s="1"/>
  <c r="D1898" i="13" s="1"/>
  <c r="E1898" i="13" s="1"/>
  <c r="F1898" i="13" s="1"/>
  <c r="B1899" i="13"/>
  <c r="C1899" i="13" s="1"/>
  <c r="D1899" i="13" s="1"/>
  <c r="E1899" i="13" s="1"/>
  <c r="F1899" i="13" s="1"/>
  <c r="B1900" i="13"/>
  <c r="C1900" i="13" s="1"/>
  <c r="D1900" i="13" s="1"/>
  <c r="E1900" i="13" s="1"/>
  <c r="F1900" i="13" s="1"/>
  <c r="B1901" i="13"/>
  <c r="C1901" i="13" s="1"/>
  <c r="D1901" i="13" s="1"/>
  <c r="E1901" i="13" s="1"/>
  <c r="F1901" i="13" s="1"/>
  <c r="B1902" i="13"/>
  <c r="C1902" i="13" s="1"/>
  <c r="D1902" i="13" s="1"/>
  <c r="E1902" i="13" s="1"/>
  <c r="F1902" i="13" s="1"/>
  <c r="B1903" i="13"/>
  <c r="C1903" i="13" s="1"/>
  <c r="D1903" i="13" s="1"/>
  <c r="E1903" i="13" s="1"/>
  <c r="F1903" i="13" s="1"/>
  <c r="B1904" i="13"/>
  <c r="C1904" i="13" s="1"/>
  <c r="D1904" i="13" s="1"/>
  <c r="E1904" i="13" s="1"/>
  <c r="F1904" i="13" s="1"/>
  <c r="B1905" i="13"/>
  <c r="C1905" i="13" s="1"/>
  <c r="D1905" i="13" s="1"/>
  <c r="E1905" i="13" s="1"/>
  <c r="F1905" i="13" s="1"/>
  <c r="B1906" i="13"/>
  <c r="C1906" i="13" s="1"/>
  <c r="D1906" i="13" s="1"/>
  <c r="E1906" i="13" s="1"/>
  <c r="F1906" i="13" s="1"/>
  <c r="B1907" i="13"/>
  <c r="C1907" i="13" s="1"/>
  <c r="D1907" i="13" s="1"/>
  <c r="E1907" i="13" s="1"/>
  <c r="F1907" i="13" s="1"/>
  <c r="B1908" i="13"/>
  <c r="C1908" i="13" s="1"/>
  <c r="D1908" i="13" s="1"/>
  <c r="E1908" i="13" s="1"/>
  <c r="F1908" i="13" s="1"/>
  <c r="B1909" i="13"/>
  <c r="C1909" i="13" s="1"/>
  <c r="D1909" i="13" s="1"/>
  <c r="E1909" i="13" s="1"/>
  <c r="F1909" i="13" s="1"/>
  <c r="B1910" i="13"/>
  <c r="C1910" i="13" s="1"/>
  <c r="D1910" i="13" s="1"/>
  <c r="E1910" i="13" s="1"/>
  <c r="F1910" i="13" s="1"/>
  <c r="B1911" i="13"/>
  <c r="C1911" i="13" s="1"/>
  <c r="D1911" i="13" s="1"/>
  <c r="E1911" i="13" s="1"/>
  <c r="F1911" i="13" s="1"/>
  <c r="B1912" i="13"/>
  <c r="C1912" i="13" s="1"/>
  <c r="D1912" i="13" s="1"/>
  <c r="E1912" i="13" s="1"/>
  <c r="F1912" i="13" s="1"/>
  <c r="B1913" i="13"/>
  <c r="C1913" i="13" s="1"/>
  <c r="D1913" i="13" s="1"/>
  <c r="E1913" i="13" s="1"/>
  <c r="F1913" i="13" s="1"/>
  <c r="B1914" i="13"/>
  <c r="C1914" i="13" s="1"/>
  <c r="D1914" i="13" s="1"/>
  <c r="E1914" i="13" s="1"/>
  <c r="F1914" i="13" s="1"/>
  <c r="B1915" i="13"/>
  <c r="C1915" i="13" s="1"/>
  <c r="D1915" i="13" s="1"/>
  <c r="E1915" i="13" s="1"/>
  <c r="F1915" i="13" s="1"/>
  <c r="B1916" i="13"/>
  <c r="C1916" i="13" s="1"/>
  <c r="D1916" i="13" s="1"/>
  <c r="E1916" i="13" s="1"/>
  <c r="F1916" i="13" s="1"/>
  <c r="B1917" i="13"/>
  <c r="C1917" i="13" s="1"/>
  <c r="D1917" i="13" s="1"/>
  <c r="E1917" i="13" s="1"/>
  <c r="F1917" i="13" s="1"/>
  <c r="B1918" i="13"/>
  <c r="C1918" i="13" s="1"/>
  <c r="D1918" i="13" s="1"/>
  <c r="E1918" i="13" s="1"/>
  <c r="F1918" i="13" s="1"/>
  <c r="B1919" i="13"/>
  <c r="C1919" i="13" s="1"/>
  <c r="D1919" i="13" s="1"/>
  <c r="E1919" i="13" s="1"/>
  <c r="F1919" i="13" s="1"/>
  <c r="B1920" i="13"/>
  <c r="C1920" i="13" s="1"/>
  <c r="D1920" i="13" s="1"/>
  <c r="E1920" i="13" s="1"/>
  <c r="F1920" i="13" s="1"/>
  <c r="B1921" i="13"/>
  <c r="C1921" i="13" s="1"/>
  <c r="D1921" i="13" s="1"/>
  <c r="E1921" i="13" s="1"/>
  <c r="F1921" i="13" s="1"/>
  <c r="B1922" i="13"/>
  <c r="C1922" i="13" s="1"/>
  <c r="D1922" i="13" s="1"/>
  <c r="E1922" i="13" s="1"/>
  <c r="F1922" i="13" s="1"/>
  <c r="B1923" i="13"/>
  <c r="C1923" i="13" s="1"/>
  <c r="D1923" i="13" s="1"/>
  <c r="E1923" i="13" s="1"/>
  <c r="F1923" i="13" s="1"/>
  <c r="B1924" i="13"/>
  <c r="C1924" i="13" s="1"/>
  <c r="D1924" i="13" s="1"/>
  <c r="E1924" i="13" s="1"/>
  <c r="F1924" i="13" s="1"/>
  <c r="B1925" i="13"/>
  <c r="C1925" i="13" s="1"/>
  <c r="D1925" i="13" s="1"/>
  <c r="E1925" i="13" s="1"/>
  <c r="F1925" i="13" s="1"/>
  <c r="B1926" i="13"/>
  <c r="C1926" i="13" s="1"/>
  <c r="D1926" i="13" s="1"/>
  <c r="E1926" i="13" s="1"/>
  <c r="F1926" i="13" s="1"/>
  <c r="B1927" i="13"/>
  <c r="C1927" i="13" s="1"/>
  <c r="D1927" i="13" s="1"/>
  <c r="E1927" i="13" s="1"/>
  <c r="F1927" i="13" s="1"/>
  <c r="B1928" i="13"/>
  <c r="C1928" i="13" s="1"/>
  <c r="D1928" i="13" s="1"/>
  <c r="E1928" i="13" s="1"/>
  <c r="F1928" i="13" s="1"/>
  <c r="B1929" i="13"/>
  <c r="C1929" i="13" s="1"/>
  <c r="D1929" i="13" s="1"/>
  <c r="E1929" i="13" s="1"/>
  <c r="F1929" i="13" s="1"/>
  <c r="B1930" i="13"/>
  <c r="C1930" i="13" s="1"/>
  <c r="D1930" i="13" s="1"/>
  <c r="E1930" i="13" s="1"/>
  <c r="F1930" i="13" s="1"/>
  <c r="B1931" i="13"/>
  <c r="C1931" i="13" s="1"/>
  <c r="D1931" i="13" s="1"/>
  <c r="E1931" i="13" s="1"/>
  <c r="F1931" i="13" s="1"/>
  <c r="B1932" i="13"/>
  <c r="C1932" i="13" s="1"/>
  <c r="D1932" i="13" s="1"/>
  <c r="E1932" i="13" s="1"/>
  <c r="F1932" i="13" s="1"/>
  <c r="B1933" i="13"/>
  <c r="C1933" i="13" s="1"/>
  <c r="D1933" i="13" s="1"/>
  <c r="E1933" i="13" s="1"/>
  <c r="F1933" i="13" s="1"/>
  <c r="B1934" i="13"/>
  <c r="C1934" i="13" s="1"/>
  <c r="D1934" i="13" s="1"/>
  <c r="E1934" i="13" s="1"/>
  <c r="F1934" i="13" s="1"/>
  <c r="B1935" i="13"/>
  <c r="C1935" i="13" s="1"/>
  <c r="D1935" i="13" s="1"/>
  <c r="E1935" i="13" s="1"/>
  <c r="F1935" i="13" s="1"/>
  <c r="B1936" i="13"/>
  <c r="C1936" i="13" s="1"/>
  <c r="D1936" i="13" s="1"/>
  <c r="E1936" i="13" s="1"/>
  <c r="F1936" i="13" s="1"/>
  <c r="B1937" i="13"/>
  <c r="C1937" i="13" s="1"/>
  <c r="D1937" i="13" s="1"/>
  <c r="E1937" i="13" s="1"/>
  <c r="F1937" i="13" s="1"/>
  <c r="B1938" i="13"/>
  <c r="C1938" i="13" s="1"/>
  <c r="D1938" i="13" s="1"/>
  <c r="E1938" i="13" s="1"/>
  <c r="F1938" i="13" s="1"/>
  <c r="B1939" i="13"/>
  <c r="C1939" i="13" s="1"/>
  <c r="D1939" i="13" s="1"/>
  <c r="E1939" i="13" s="1"/>
  <c r="F1939" i="13" s="1"/>
  <c r="B1940" i="13"/>
  <c r="C1940" i="13" s="1"/>
  <c r="D1940" i="13" s="1"/>
  <c r="E1940" i="13" s="1"/>
  <c r="F1940" i="13" s="1"/>
  <c r="B1941" i="13"/>
  <c r="C1941" i="13" s="1"/>
  <c r="D1941" i="13" s="1"/>
  <c r="E1941" i="13" s="1"/>
  <c r="F1941" i="13" s="1"/>
  <c r="B1942" i="13"/>
  <c r="C1942" i="13" s="1"/>
  <c r="D1942" i="13" s="1"/>
  <c r="E1942" i="13" s="1"/>
  <c r="F1942" i="13" s="1"/>
  <c r="B1943" i="13"/>
  <c r="C1943" i="13" s="1"/>
  <c r="D1943" i="13" s="1"/>
  <c r="E1943" i="13" s="1"/>
  <c r="F1943" i="13" s="1"/>
  <c r="B1944" i="13"/>
  <c r="C1944" i="13" s="1"/>
  <c r="D1944" i="13" s="1"/>
  <c r="E1944" i="13" s="1"/>
  <c r="F1944" i="13" s="1"/>
  <c r="B1945" i="13"/>
  <c r="C1945" i="13" s="1"/>
  <c r="D1945" i="13" s="1"/>
  <c r="E1945" i="13" s="1"/>
  <c r="F1945" i="13" s="1"/>
  <c r="B1946" i="13"/>
  <c r="C1946" i="13" s="1"/>
  <c r="D1946" i="13" s="1"/>
  <c r="E1946" i="13" s="1"/>
  <c r="F1946" i="13" s="1"/>
  <c r="B1947" i="13"/>
  <c r="C1947" i="13" s="1"/>
  <c r="D1947" i="13" s="1"/>
  <c r="E1947" i="13" s="1"/>
  <c r="F1947" i="13" s="1"/>
  <c r="B1948" i="13"/>
  <c r="C1948" i="13" s="1"/>
  <c r="D1948" i="13" s="1"/>
  <c r="E1948" i="13" s="1"/>
  <c r="F1948" i="13" s="1"/>
  <c r="B1949" i="13"/>
  <c r="C1949" i="13" s="1"/>
  <c r="D1949" i="13" s="1"/>
  <c r="E1949" i="13" s="1"/>
  <c r="F1949" i="13" s="1"/>
  <c r="B1950" i="13"/>
  <c r="C1950" i="13" s="1"/>
  <c r="D1950" i="13" s="1"/>
  <c r="E1950" i="13" s="1"/>
  <c r="F1950" i="13" s="1"/>
  <c r="B1951" i="13"/>
  <c r="C1951" i="13" s="1"/>
  <c r="D1951" i="13" s="1"/>
  <c r="E1951" i="13" s="1"/>
  <c r="F1951" i="13" s="1"/>
  <c r="B1952" i="13"/>
  <c r="C1952" i="13" s="1"/>
  <c r="D1952" i="13" s="1"/>
  <c r="E1952" i="13" s="1"/>
  <c r="F1952" i="13" s="1"/>
  <c r="B1953" i="13"/>
  <c r="C1953" i="13" s="1"/>
  <c r="D1953" i="13" s="1"/>
  <c r="E1953" i="13" s="1"/>
  <c r="F1953" i="13" s="1"/>
  <c r="B1954" i="13"/>
  <c r="C1954" i="13" s="1"/>
  <c r="D1954" i="13" s="1"/>
  <c r="E1954" i="13" s="1"/>
  <c r="F1954" i="13" s="1"/>
  <c r="B1955" i="13"/>
  <c r="C1955" i="13" s="1"/>
  <c r="D1955" i="13" s="1"/>
  <c r="E1955" i="13" s="1"/>
  <c r="F1955" i="13" s="1"/>
  <c r="B1956" i="13"/>
  <c r="C1956" i="13" s="1"/>
  <c r="D1956" i="13" s="1"/>
  <c r="E1956" i="13" s="1"/>
  <c r="F1956" i="13" s="1"/>
  <c r="B1957" i="13"/>
  <c r="C1957" i="13" s="1"/>
  <c r="D1957" i="13" s="1"/>
  <c r="E1957" i="13" s="1"/>
  <c r="F1957" i="13" s="1"/>
  <c r="B1958" i="13"/>
  <c r="C1958" i="13" s="1"/>
  <c r="D1958" i="13" s="1"/>
  <c r="E1958" i="13" s="1"/>
  <c r="F1958" i="13" s="1"/>
  <c r="B1959" i="13"/>
  <c r="C1959" i="13" s="1"/>
  <c r="D1959" i="13" s="1"/>
  <c r="E1959" i="13" s="1"/>
  <c r="F1959" i="13" s="1"/>
  <c r="B1960" i="13"/>
  <c r="C1960" i="13" s="1"/>
  <c r="D1960" i="13" s="1"/>
  <c r="E1960" i="13" s="1"/>
  <c r="F1960" i="13" s="1"/>
  <c r="B1961" i="13"/>
  <c r="C1961" i="13" s="1"/>
  <c r="D1961" i="13" s="1"/>
  <c r="E1961" i="13" s="1"/>
  <c r="F1961" i="13" s="1"/>
  <c r="B1962" i="13"/>
  <c r="C1962" i="13" s="1"/>
  <c r="D1962" i="13" s="1"/>
  <c r="E1962" i="13" s="1"/>
  <c r="F1962" i="13" s="1"/>
  <c r="B1963" i="13"/>
  <c r="C1963" i="13" s="1"/>
  <c r="D1963" i="13" s="1"/>
  <c r="E1963" i="13" s="1"/>
  <c r="F1963" i="13" s="1"/>
  <c r="B1964" i="13"/>
  <c r="C1964" i="13" s="1"/>
  <c r="D1964" i="13" s="1"/>
  <c r="E1964" i="13" s="1"/>
  <c r="F1964" i="13" s="1"/>
  <c r="B1965" i="13"/>
  <c r="C1965" i="13" s="1"/>
  <c r="D1965" i="13" s="1"/>
  <c r="E1965" i="13" s="1"/>
  <c r="F1965" i="13" s="1"/>
  <c r="B1966" i="13"/>
  <c r="C1966" i="13" s="1"/>
  <c r="D1966" i="13" s="1"/>
  <c r="E1966" i="13" s="1"/>
  <c r="F1966" i="13" s="1"/>
  <c r="B1967" i="13"/>
  <c r="C1967" i="13" s="1"/>
  <c r="D1967" i="13" s="1"/>
  <c r="E1967" i="13" s="1"/>
  <c r="F1967" i="13" s="1"/>
  <c r="B1968" i="13"/>
  <c r="C1968" i="13" s="1"/>
  <c r="D1968" i="13" s="1"/>
  <c r="E1968" i="13" s="1"/>
  <c r="F1968" i="13" s="1"/>
  <c r="B1969" i="13"/>
  <c r="C1969" i="13" s="1"/>
  <c r="D1969" i="13" s="1"/>
  <c r="E1969" i="13" s="1"/>
  <c r="F1969" i="13" s="1"/>
  <c r="B1970" i="13"/>
  <c r="C1970" i="13" s="1"/>
  <c r="D1970" i="13" s="1"/>
  <c r="E1970" i="13" s="1"/>
  <c r="F1970" i="13" s="1"/>
  <c r="B1971" i="13"/>
  <c r="C1971" i="13" s="1"/>
  <c r="D1971" i="13" s="1"/>
  <c r="E1971" i="13" s="1"/>
  <c r="F1971" i="13" s="1"/>
  <c r="B1972" i="13"/>
  <c r="C1972" i="13" s="1"/>
  <c r="D1972" i="13" s="1"/>
  <c r="E1972" i="13" s="1"/>
  <c r="F1972" i="13" s="1"/>
  <c r="B1973" i="13"/>
  <c r="C1973" i="13" s="1"/>
  <c r="D1973" i="13" s="1"/>
  <c r="E1973" i="13" s="1"/>
  <c r="F1973" i="13" s="1"/>
  <c r="B1974" i="13"/>
  <c r="C1974" i="13" s="1"/>
  <c r="D1974" i="13" s="1"/>
  <c r="E1974" i="13" s="1"/>
  <c r="F1974" i="13" s="1"/>
  <c r="B1975" i="13"/>
  <c r="C1975" i="13" s="1"/>
  <c r="D1975" i="13" s="1"/>
  <c r="E1975" i="13" s="1"/>
  <c r="F1975" i="13" s="1"/>
  <c r="B1976" i="13"/>
  <c r="C1976" i="13" s="1"/>
  <c r="D1976" i="13" s="1"/>
  <c r="E1976" i="13" s="1"/>
  <c r="F1976" i="13" s="1"/>
  <c r="B1977" i="13"/>
  <c r="C1977" i="13" s="1"/>
  <c r="D1977" i="13" s="1"/>
  <c r="E1977" i="13" s="1"/>
  <c r="F1977" i="13" s="1"/>
  <c r="B1978" i="13"/>
  <c r="C1978" i="13" s="1"/>
  <c r="D1978" i="13" s="1"/>
  <c r="E1978" i="13" s="1"/>
  <c r="F1978" i="13" s="1"/>
  <c r="B1979" i="13"/>
  <c r="C1979" i="13" s="1"/>
  <c r="D1979" i="13" s="1"/>
  <c r="E1979" i="13" s="1"/>
  <c r="F1979" i="13" s="1"/>
  <c r="B1980" i="13"/>
  <c r="C1980" i="13" s="1"/>
  <c r="D1980" i="13" s="1"/>
  <c r="E1980" i="13" s="1"/>
  <c r="F1980" i="13" s="1"/>
  <c r="B1981" i="13"/>
  <c r="C1981" i="13" s="1"/>
  <c r="D1981" i="13" s="1"/>
  <c r="E1981" i="13" s="1"/>
  <c r="F1981" i="13" s="1"/>
  <c r="B1982" i="13"/>
  <c r="C1982" i="13" s="1"/>
  <c r="D1982" i="13" s="1"/>
  <c r="E1982" i="13" s="1"/>
  <c r="F1982" i="13" s="1"/>
  <c r="B1983" i="13"/>
  <c r="C1983" i="13" s="1"/>
  <c r="D1983" i="13" s="1"/>
  <c r="E1983" i="13" s="1"/>
  <c r="F1983" i="13" s="1"/>
  <c r="B1984" i="13"/>
  <c r="C1984" i="13" s="1"/>
  <c r="D1984" i="13" s="1"/>
  <c r="E1984" i="13" s="1"/>
  <c r="F1984" i="13" s="1"/>
  <c r="B1985" i="13"/>
  <c r="C1985" i="13" s="1"/>
  <c r="D1985" i="13" s="1"/>
  <c r="E1985" i="13" s="1"/>
  <c r="F1985" i="13" s="1"/>
  <c r="B1986" i="13"/>
  <c r="C1986" i="13" s="1"/>
  <c r="D1986" i="13" s="1"/>
  <c r="E1986" i="13" s="1"/>
  <c r="F1986" i="13" s="1"/>
  <c r="B1987" i="13"/>
  <c r="C1987" i="13" s="1"/>
  <c r="D1987" i="13" s="1"/>
  <c r="E1987" i="13" s="1"/>
  <c r="F1987" i="13" s="1"/>
  <c r="B1988" i="13"/>
  <c r="C1988" i="13" s="1"/>
  <c r="D1988" i="13" s="1"/>
  <c r="E1988" i="13" s="1"/>
  <c r="F1988" i="13" s="1"/>
  <c r="B1989" i="13"/>
  <c r="C1989" i="13" s="1"/>
  <c r="D1989" i="13" s="1"/>
  <c r="E1989" i="13" s="1"/>
  <c r="F1989" i="13" s="1"/>
  <c r="B1990" i="13"/>
  <c r="C1990" i="13" s="1"/>
  <c r="D1990" i="13" s="1"/>
  <c r="E1990" i="13" s="1"/>
  <c r="F1990" i="13" s="1"/>
  <c r="B1991" i="13"/>
  <c r="C1991" i="13" s="1"/>
  <c r="D1991" i="13" s="1"/>
  <c r="E1991" i="13" s="1"/>
  <c r="F1991" i="13" s="1"/>
  <c r="B1992" i="13"/>
  <c r="C1992" i="13" s="1"/>
  <c r="D1992" i="13" s="1"/>
  <c r="E1992" i="13" s="1"/>
  <c r="F1992" i="13" s="1"/>
  <c r="B1993" i="13"/>
  <c r="C1993" i="13" s="1"/>
  <c r="D1993" i="13" s="1"/>
  <c r="E1993" i="13" s="1"/>
  <c r="F1993" i="13" s="1"/>
  <c r="B1994" i="13"/>
  <c r="C1994" i="13" s="1"/>
  <c r="D1994" i="13" s="1"/>
  <c r="E1994" i="13" s="1"/>
  <c r="F1994" i="13" s="1"/>
  <c r="B1995" i="13"/>
  <c r="C1995" i="13" s="1"/>
  <c r="D1995" i="13" s="1"/>
  <c r="E1995" i="13" s="1"/>
  <c r="F1995" i="13" s="1"/>
  <c r="B1996" i="13"/>
  <c r="C1996" i="13" s="1"/>
  <c r="D1996" i="13" s="1"/>
  <c r="E1996" i="13" s="1"/>
  <c r="F1996" i="13" s="1"/>
  <c r="B1997" i="13"/>
  <c r="C1997" i="13" s="1"/>
  <c r="D1997" i="13" s="1"/>
  <c r="E1997" i="13" s="1"/>
  <c r="F1997" i="13" s="1"/>
  <c r="B1998" i="13"/>
  <c r="C1998" i="13" s="1"/>
  <c r="D1998" i="13" s="1"/>
  <c r="E1998" i="13" s="1"/>
  <c r="F1998" i="13" s="1"/>
  <c r="B1999" i="13"/>
  <c r="C1999" i="13" s="1"/>
  <c r="D1999" i="13" s="1"/>
  <c r="E1999" i="13" s="1"/>
  <c r="F1999" i="13" s="1"/>
  <c r="B2000" i="13"/>
  <c r="C2000" i="13" s="1"/>
  <c r="D2000" i="13" s="1"/>
  <c r="E2000" i="13" s="1"/>
  <c r="F2000" i="13" s="1"/>
  <c r="B2001" i="13"/>
  <c r="C2001" i="13" s="1"/>
  <c r="D2001" i="13" s="1"/>
  <c r="E2001" i="13" s="1"/>
  <c r="F2001" i="13" s="1"/>
  <c r="B2002" i="13"/>
  <c r="C2002" i="13" s="1"/>
  <c r="D2002" i="13" s="1"/>
  <c r="E2002" i="13" s="1"/>
  <c r="F2002" i="13" s="1"/>
  <c r="B2003" i="13"/>
  <c r="C2003" i="13" s="1"/>
  <c r="D2003" i="13" s="1"/>
  <c r="E2003" i="13" s="1"/>
  <c r="F2003" i="13" s="1"/>
  <c r="B2004" i="13"/>
  <c r="C2004" i="13" s="1"/>
  <c r="D2004" i="13" s="1"/>
  <c r="E2004" i="13" s="1"/>
  <c r="F2004" i="13" s="1"/>
  <c r="B2005" i="13"/>
  <c r="C2005" i="13" s="1"/>
  <c r="D2005" i="13" s="1"/>
  <c r="E2005" i="13" s="1"/>
  <c r="F2005" i="13" s="1"/>
  <c r="B2006" i="13"/>
  <c r="C2006" i="13" s="1"/>
  <c r="D2006" i="13" s="1"/>
  <c r="E2006" i="13" s="1"/>
  <c r="F2006" i="13" s="1"/>
  <c r="B2007" i="13"/>
  <c r="C2007" i="13" s="1"/>
  <c r="D2007" i="13" s="1"/>
  <c r="E2007" i="13" s="1"/>
  <c r="F2007" i="13" s="1"/>
  <c r="B2008" i="13"/>
  <c r="C2008" i="13" s="1"/>
  <c r="D2008" i="13" s="1"/>
  <c r="E2008" i="13" s="1"/>
  <c r="F2008" i="13" s="1"/>
  <c r="B2009" i="13"/>
  <c r="C2009" i="13" s="1"/>
  <c r="D2009" i="13" s="1"/>
  <c r="E2009" i="13" s="1"/>
  <c r="F2009" i="13" s="1"/>
  <c r="B2010" i="13"/>
  <c r="C2010" i="13" s="1"/>
  <c r="D2010" i="13" s="1"/>
  <c r="E2010" i="13" s="1"/>
  <c r="F2010" i="13" s="1"/>
  <c r="B2011" i="13"/>
  <c r="C2011" i="13" s="1"/>
  <c r="D2011" i="13" s="1"/>
  <c r="E2011" i="13" s="1"/>
  <c r="F2011" i="13" s="1"/>
  <c r="B2012" i="13"/>
  <c r="C2012" i="13" s="1"/>
  <c r="D2012" i="13" s="1"/>
  <c r="E2012" i="13" s="1"/>
  <c r="F2012" i="13" s="1"/>
  <c r="B2013" i="13"/>
  <c r="C2013" i="13" s="1"/>
  <c r="D2013" i="13" s="1"/>
  <c r="E2013" i="13" s="1"/>
  <c r="F2013" i="13" s="1"/>
  <c r="B2014" i="13"/>
  <c r="C2014" i="13" s="1"/>
  <c r="D2014" i="13" s="1"/>
  <c r="E2014" i="13" s="1"/>
  <c r="F2014" i="13" s="1"/>
  <c r="B2015" i="13"/>
  <c r="C2015" i="13" s="1"/>
  <c r="D2015" i="13" s="1"/>
  <c r="E2015" i="13" s="1"/>
  <c r="F2015" i="13" s="1"/>
  <c r="B2016" i="13"/>
  <c r="C2016" i="13" s="1"/>
  <c r="D2016" i="13" s="1"/>
  <c r="E2016" i="13" s="1"/>
  <c r="F2016" i="13" s="1"/>
  <c r="B2017" i="13"/>
  <c r="C2017" i="13" s="1"/>
  <c r="D2017" i="13" s="1"/>
  <c r="E2017" i="13" s="1"/>
  <c r="F2017" i="13" s="1"/>
  <c r="B2018" i="13"/>
  <c r="C2018" i="13" s="1"/>
  <c r="D2018" i="13" s="1"/>
  <c r="E2018" i="13" s="1"/>
  <c r="F2018" i="13" s="1"/>
  <c r="B2019" i="13"/>
  <c r="C2019" i="13" s="1"/>
  <c r="D2019" i="13" s="1"/>
  <c r="E2019" i="13" s="1"/>
  <c r="F2019" i="13" s="1"/>
  <c r="B2020" i="13"/>
  <c r="C2020" i="13" s="1"/>
  <c r="D2020" i="13" s="1"/>
  <c r="E2020" i="13" s="1"/>
  <c r="F2020" i="13" s="1"/>
  <c r="B2021" i="13"/>
  <c r="C2021" i="13" s="1"/>
  <c r="D2021" i="13" s="1"/>
  <c r="E2021" i="13" s="1"/>
  <c r="F2021" i="13" s="1"/>
  <c r="B2022" i="13"/>
  <c r="C2022" i="13" s="1"/>
  <c r="D2022" i="13" s="1"/>
  <c r="E2022" i="13" s="1"/>
  <c r="F2022" i="13" s="1"/>
  <c r="B2023" i="13"/>
  <c r="C2023" i="13" s="1"/>
  <c r="D2023" i="13" s="1"/>
  <c r="E2023" i="13" s="1"/>
  <c r="F2023" i="13" s="1"/>
  <c r="B2024" i="13"/>
  <c r="C2024" i="13" s="1"/>
  <c r="D2024" i="13" s="1"/>
  <c r="E2024" i="13" s="1"/>
  <c r="F2024" i="13" s="1"/>
  <c r="B2025" i="13"/>
  <c r="C2025" i="13" s="1"/>
  <c r="D2025" i="13" s="1"/>
  <c r="E2025" i="13" s="1"/>
  <c r="F2025" i="13" s="1"/>
  <c r="B2026" i="13"/>
  <c r="C2026" i="13" s="1"/>
  <c r="D2026" i="13" s="1"/>
  <c r="E2026" i="13" s="1"/>
  <c r="F2026" i="13" s="1"/>
  <c r="B2027" i="13"/>
  <c r="C2027" i="13" s="1"/>
  <c r="D2027" i="13" s="1"/>
  <c r="E2027" i="13" s="1"/>
  <c r="F2027" i="13" s="1"/>
  <c r="B2028" i="13"/>
  <c r="C2028" i="13" s="1"/>
  <c r="D2028" i="13" s="1"/>
  <c r="E2028" i="13" s="1"/>
  <c r="F2028" i="13" s="1"/>
  <c r="B2029" i="13"/>
  <c r="C2029" i="13" s="1"/>
  <c r="D2029" i="13" s="1"/>
  <c r="E2029" i="13" s="1"/>
  <c r="F2029" i="13" s="1"/>
  <c r="B2030" i="13"/>
  <c r="C2030" i="13" s="1"/>
  <c r="D2030" i="13" s="1"/>
  <c r="E2030" i="13" s="1"/>
  <c r="F2030" i="13" s="1"/>
  <c r="B2031" i="13"/>
  <c r="C2031" i="13" s="1"/>
  <c r="D2031" i="13" s="1"/>
  <c r="E2031" i="13" s="1"/>
  <c r="F2031" i="13" s="1"/>
  <c r="B2032" i="13"/>
  <c r="C2032" i="13" s="1"/>
  <c r="D2032" i="13" s="1"/>
  <c r="E2032" i="13" s="1"/>
  <c r="F2032" i="13" s="1"/>
  <c r="B2033" i="13"/>
  <c r="C2033" i="13" s="1"/>
  <c r="D2033" i="13" s="1"/>
  <c r="E2033" i="13" s="1"/>
  <c r="F2033" i="13" s="1"/>
  <c r="B2034" i="13"/>
  <c r="C2034" i="13" s="1"/>
  <c r="D2034" i="13" s="1"/>
  <c r="E2034" i="13" s="1"/>
  <c r="F2034" i="13" s="1"/>
  <c r="B2035" i="13"/>
  <c r="C2035" i="13" s="1"/>
  <c r="D2035" i="13" s="1"/>
  <c r="E2035" i="13" s="1"/>
  <c r="F2035" i="13" s="1"/>
  <c r="B2036" i="13"/>
  <c r="C2036" i="13" s="1"/>
  <c r="D2036" i="13" s="1"/>
  <c r="E2036" i="13" s="1"/>
  <c r="F2036" i="13" s="1"/>
  <c r="B2037" i="13"/>
  <c r="C2037" i="13" s="1"/>
  <c r="D2037" i="13" s="1"/>
  <c r="E2037" i="13" s="1"/>
  <c r="F2037" i="13" s="1"/>
  <c r="B2038" i="13"/>
  <c r="C2038" i="13" s="1"/>
  <c r="D2038" i="13" s="1"/>
  <c r="E2038" i="13" s="1"/>
  <c r="F2038" i="13" s="1"/>
  <c r="B2039" i="13"/>
  <c r="C2039" i="13" s="1"/>
  <c r="D2039" i="13" s="1"/>
  <c r="E2039" i="13" s="1"/>
  <c r="F2039" i="13" s="1"/>
  <c r="B2040" i="13"/>
  <c r="C2040" i="13" s="1"/>
  <c r="D2040" i="13" s="1"/>
  <c r="E2040" i="13" s="1"/>
  <c r="F2040" i="13" s="1"/>
  <c r="B2041" i="13"/>
  <c r="C2041" i="13" s="1"/>
  <c r="D2041" i="13" s="1"/>
  <c r="E2041" i="13" s="1"/>
  <c r="F2041" i="13" s="1"/>
  <c r="B2042" i="13"/>
  <c r="C2042" i="13" s="1"/>
  <c r="D2042" i="13" s="1"/>
  <c r="E2042" i="13" s="1"/>
  <c r="F2042" i="13" s="1"/>
  <c r="B2043" i="13"/>
  <c r="C2043" i="13" s="1"/>
  <c r="D2043" i="13" s="1"/>
  <c r="E2043" i="13" s="1"/>
  <c r="F2043" i="13" s="1"/>
  <c r="B2044" i="13"/>
  <c r="C2044" i="13" s="1"/>
  <c r="D2044" i="13" s="1"/>
  <c r="E2044" i="13" s="1"/>
  <c r="F2044" i="13" s="1"/>
  <c r="B2045" i="13"/>
  <c r="C2045" i="13" s="1"/>
  <c r="D2045" i="13" s="1"/>
  <c r="E2045" i="13" s="1"/>
  <c r="F2045" i="13" s="1"/>
  <c r="B2046" i="13"/>
  <c r="C2046" i="13" s="1"/>
  <c r="D2046" i="13" s="1"/>
  <c r="E2046" i="13" s="1"/>
  <c r="F2046" i="13" s="1"/>
  <c r="B2047" i="13"/>
  <c r="C2047" i="13" s="1"/>
  <c r="D2047" i="13" s="1"/>
  <c r="E2047" i="13" s="1"/>
  <c r="F2047" i="13" s="1"/>
  <c r="B2048" i="13"/>
  <c r="C2048" i="13" s="1"/>
  <c r="D2048" i="13" s="1"/>
  <c r="E2048" i="13" s="1"/>
  <c r="F2048" i="13" s="1"/>
  <c r="B2049" i="13"/>
  <c r="C2049" i="13" s="1"/>
  <c r="D2049" i="13" s="1"/>
  <c r="E2049" i="13" s="1"/>
  <c r="F2049" i="13" s="1"/>
  <c r="B2050" i="13"/>
  <c r="C2050" i="13" s="1"/>
  <c r="D2050" i="13" s="1"/>
  <c r="E2050" i="13" s="1"/>
  <c r="F2050" i="13" s="1"/>
  <c r="B2051" i="13"/>
  <c r="C2051" i="13" s="1"/>
  <c r="D2051" i="13" s="1"/>
  <c r="E2051" i="13" s="1"/>
  <c r="F2051" i="13" s="1"/>
  <c r="B2052" i="13"/>
  <c r="C2052" i="13" s="1"/>
  <c r="D2052" i="13" s="1"/>
  <c r="E2052" i="13" s="1"/>
  <c r="F2052" i="13" s="1"/>
  <c r="B2053" i="13"/>
  <c r="C2053" i="13" s="1"/>
  <c r="D2053" i="13" s="1"/>
  <c r="E2053" i="13" s="1"/>
  <c r="F2053" i="13" s="1"/>
  <c r="B2054" i="13"/>
  <c r="C2054" i="13" s="1"/>
  <c r="D2054" i="13" s="1"/>
  <c r="E2054" i="13" s="1"/>
  <c r="F2054" i="13" s="1"/>
  <c r="B2055" i="13"/>
  <c r="C2055" i="13" s="1"/>
  <c r="D2055" i="13" s="1"/>
  <c r="E2055" i="13" s="1"/>
  <c r="F2055" i="13" s="1"/>
  <c r="B2056" i="13"/>
  <c r="C2056" i="13" s="1"/>
  <c r="D2056" i="13" s="1"/>
  <c r="E2056" i="13" s="1"/>
  <c r="F2056" i="13" s="1"/>
  <c r="B2057" i="13"/>
  <c r="C2057" i="13" s="1"/>
  <c r="D2057" i="13" s="1"/>
  <c r="E2057" i="13" s="1"/>
  <c r="F2057" i="13" s="1"/>
  <c r="B2058" i="13"/>
  <c r="C2058" i="13" s="1"/>
  <c r="D2058" i="13" s="1"/>
  <c r="E2058" i="13" s="1"/>
  <c r="F2058" i="13" s="1"/>
  <c r="B2059" i="13"/>
  <c r="C2059" i="13" s="1"/>
  <c r="D2059" i="13" s="1"/>
  <c r="E2059" i="13" s="1"/>
  <c r="F2059" i="13" s="1"/>
  <c r="B2060" i="13"/>
  <c r="C2060" i="13" s="1"/>
  <c r="D2060" i="13" s="1"/>
  <c r="E2060" i="13" s="1"/>
  <c r="F2060" i="13" s="1"/>
  <c r="B2061" i="13"/>
  <c r="C2061" i="13" s="1"/>
  <c r="D2061" i="13" s="1"/>
  <c r="E2061" i="13" s="1"/>
  <c r="F2061" i="13" s="1"/>
  <c r="B2062" i="13"/>
  <c r="C2062" i="13" s="1"/>
  <c r="D2062" i="13" s="1"/>
  <c r="E2062" i="13" s="1"/>
  <c r="F2062" i="13" s="1"/>
  <c r="B2063" i="13"/>
  <c r="C2063" i="13" s="1"/>
  <c r="D2063" i="13" s="1"/>
  <c r="E2063" i="13" s="1"/>
  <c r="F2063" i="13" s="1"/>
  <c r="B2064" i="13"/>
  <c r="C2064" i="13" s="1"/>
  <c r="D2064" i="13" s="1"/>
  <c r="E2064" i="13" s="1"/>
  <c r="F2064" i="13" s="1"/>
  <c r="B2065" i="13"/>
  <c r="C2065" i="13" s="1"/>
  <c r="D2065" i="13" s="1"/>
  <c r="E2065" i="13" s="1"/>
  <c r="F2065" i="13" s="1"/>
  <c r="B2066" i="13"/>
  <c r="C2066" i="13" s="1"/>
  <c r="D2066" i="13" s="1"/>
  <c r="E2066" i="13" s="1"/>
  <c r="F2066" i="13" s="1"/>
  <c r="B2067" i="13"/>
  <c r="C2067" i="13" s="1"/>
  <c r="D2067" i="13" s="1"/>
  <c r="E2067" i="13" s="1"/>
  <c r="F2067" i="13" s="1"/>
  <c r="B2068" i="13"/>
  <c r="C2068" i="13" s="1"/>
  <c r="D2068" i="13" s="1"/>
  <c r="E2068" i="13" s="1"/>
  <c r="F2068" i="13" s="1"/>
  <c r="B2069" i="13"/>
  <c r="C2069" i="13" s="1"/>
  <c r="D2069" i="13" s="1"/>
  <c r="E2069" i="13" s="1"/>
  <c r="F2069" i="13" s="1"/>
  <c r="B2070" i="13"/>
  <c r="C2070" i="13" s="1"/>
  <c r="D2070" i="13" s="1"/>
  <c r="E2070" i="13" s="1"/>
  <c r="F2070" i="13" s="1"/>
  <c r="B2071" i="13"/>
  <c r="C2071" i="13" s="1"/>
  <c r="D2071" i="13" s="1"/>
  <c r="E2071" i="13" s="1"/>
  <c r="F2071" i="13" s="1"/>
  <c r="B2072" i="13"/>
  <c r="C2072" i="13" s="1"/>
  <c r="D2072" i="13" s="1"/>
  <c r="E2072" i="13" s="1"/>
  <c r="F2072" i="13" s="1"/>
  <c r="B2073" i="13"/>
  <c r="C2073" i="13" s="1"/>
  <c r="D2073" i="13" s="1"/>
  <c r="E2073" i="13" s="1"/>
  <c r="F2073" i="13" s="1"/>
  <c r="B2074" i="13"/>
  <c r="C2074" i="13" s="1"/>
  <c r="D2074" i="13" s="1"/>
  <c r="E2074" i="13" s="1"/>
  <c r="F2074" i="13" s="1"/>
  <c r="B2075" i="13"/>
  <c r="C2075" i="13" s="1"/>
  <c r="D2075" i="13" s="1"/>
  <c r="E2075" i="13" s="1"/>
  <c r="F2075" i="13" s="1"/>
  <c r="B2076" i="13"/>
  <c r="C2076" i="13" s="1"/>
  <c r="D2076" i="13" s="1"/>
  <c r="E2076" i="13" s="1"/>
  <c r="F2076" i="13" s="1"/>
  <c r="B2077" i="13"/>
  <c r="C2077" i="13" s="1"/>
  <c r="D2077" i="13" s="1"/>
  <c r="E2077" i="13" s="1"/>
  <c r="F2077" i="13" s="1"/>
  <c r="B2078" i="13"/>
  <c r="C2078" i="13" s="1"/>
  <c r="D2078" i="13" s="1"/>
  <c r="E2078" i="13" s="1"/>
  <c r="F2078" i="13" s="1"/>
  <c r="B2079" i="13"/>
  <c r="C2079" i="13" s="1"/>
  <c r="D2079" i="13" s="1"/>
  <c r="E2079" i="13" s="1"/>
  <c r="F2079" i="13" s="1"/>
  <c r="B2080" i="13"/>
  <c r="C2080" i="13" s="1"/>
  <c r="D2080" i="13" s="1"/>
  <c r="E2080" i="13" s="1"/>
  <c r="F2080" i="13" s="1"/>
  <c r="B2081" i="13"/>
  <c r="C2081" i="13" s="1"/>
  <c r="D2081" i="13" s="1"/>
  <c r="E2081" i="13" s="1"/>
  <c r="F2081" i="13" s="1"/>
  <c r="B2082" i="13"/>
  <c r="C2082" i="13" s="1"/>
  <c r="D2082" i="13" s="1"/>
  <c r="E2082" i="13" s="1"/>
  <c r="F2082" i="13" s="1"/>
  <c r="B2083" i="13"/>
  <c r="C2083" i="13" s="1"/>
  <c r="D2083" i="13" s="1"/>
  <c r="E2083" i="13" s="1"/>
  <c r="F2083" i="13" s="1"/>
  <c r="B2084" i="13"/>
  <c r="C2084" i="13" s="1"/>
  <c r="D2084" i="13" s="1"/>
  <c r="E2084" i="13" s="1"/>
  <c r="F2084" i="13" s="1"/>
  <c r="B2085" i="13"/>
  <c r="C2085" i="13" s="1"/>
  <c r="D2085" i="13" s="1"/>
  <c r="E2085" i="13" s="1"/>
  <c r="F2085" i="13" s="1"/>
  <c r="B2086" i="13"/>
  <c r="C2086" i="13" s="1"/>
  <c r="D2086" i="13" s="1"/>
  <c r="E2086" i="13" s="1"/>
  <c r="F2086" i="13" s="1"/>
  <c r="B2087" i="13"/>
  <c r="C2087" i="13" s="1"/>
  <c r="D2087" i="13" s="1"/>
  <c r="E2087" i="13" s="1"/>
  <c r="F2087" i="13" s="1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C205" i="1"/>
  <c r="C206" i="1"/>
  <c r="L162" i="1"/>
  <c r="L163" i="1"/>
  <c r="C154" i="1"/>
  <c r="C160" i="1"/>
  <c r="C148" i="1"/>
  <c r="C128" i="1"/>
  <c r="C129" i="1"/>
  <c r="C130" i="1"/>
  <c r="C131" i="1"/>
  <c r="C132" i="1"/>
  <c r="C135" i="1"/>
  <c r="C137" i="1"/>
  <c r="C138" i="1"/>
  <c r="C139" i="1"/>
  <c r="C141" i="1"/>
  <c r="C142" i="1"/>
  <c r="C143" i="1"/>
  <c r="C145" i="1"/>
  <c r="C146" i="1"/>
  <c r="C149" i="1"/>
  <c r="C150" i="1"/>
  <c r="C151" i="1"/>
  <c r="C155" i="1"/>
  <c r="C158" i="1"/>
  <c r="C159" i="1"/>
  <c r="C161" i="1"/>
  <c r="I136" i="1" l="1"/>
  <c r="K170" i="1"/>
  <c r="K157" i="1"/>
  <c r="K156" i="1"/>
  <c r="K136" i="1"/>
  <c r="K180" i="1"/>
  <c r="K197" i="1"/>
  <c r="K181" i="1"/>
  <c r="K161" i="1"/>
  <c r="K144" i="1"/>
  <c r="K194" i="1"/>
  <c r="K189" i="1"/>
  <c r="K152" i="1"/>
  <c r="K188" i="1"/>
  <c r="K151" i="1"/>
  <c r="K178" i="1"/>
  <c r="K143" i="1"/>
  <c r="K171" i="1"/>
  <c r="K135" i="1"/>
  <c r="K169" i="1"/>
  <c r="K134" i="1"/>
  <c r="K179" i="1"/>
  <c r="K198" i="1"/>
  <c r="K162" i="1"/>
  <c r="K204" i="1"/>
  <c r="K196" i="1"/>
  <c r="K187" i="1"/>
  <c r="K177" i="1"/>
  <c r="K168" i="1"/>
  <c r="K160" i="1"/>
  <c r="K150" i="1"/>
  <c r="K142" i="1"/>
  <c r="K133" i="1"/>
  <c r="K203" i="1"/>
  <c r="K195" i="1"/>
  <c r="K186" i="1"/>
  <c r="K176" i="1"/>
  <c r="K167" i="1"/>
  <c r="K159" i="1"/>
  <c r="K149" i="1"/>
  <c r="K141" i="1"/>
  <c r="K202" i="1"/>
  <c r="K193" i="1"/>
  <c r="K185" i="1"/>
  <c r="K175" i="1"/>
  <c r="K166" i="1"/>
  <c r="K158" i="1"/>
  <c r="K148" i="1"/>
  <c r="K140" i="1"/>
  <c r="K201" i="1"/>
  <c r="K192" i="1"/>
  <c r="K184" i="1"/>
  <c r="K174" i="1"/>
  <c r="K165" i="1"/>
  <c r="K155" i="1"/>
  <c r="K147" i="1"/>
  <c r="K139" i="1"/>
  <c r="K200" i="1"/>
  <c r="K191" i="1"/>
  <c r="K183" i="1"/>
  <c r="K173" i="1"/>
  <c r="K164" i="1"/>
  <c r="K154" i="1"/>
  <c r="K146" i="1"/>
  <c r="K138" i="1"/>
  <c r="K199" i="1"/>
  <c r="K190" i="1"/>
  <c r="K182" i="1"/>
  <c r="K172" i="1"/>
  <c r="K163" i="1"/>
  <c r="K153" i="1"/>
  <c r="K145" i="1"/>
  <c r="AC100" i="7"/>
  <c r="AC102" i="7"/>
  <c r="AC104" i="7"/>
  <c r="AC98" i="7"/>
  <c r="AC99" i="7"/>
  <c r="AC101" i="7"/>
  <c r="AC103" i="7"/>
  <c r="AF98" i="7"/>
  <c r="X98" i="7"/>
  <c r="Y98" i="7" s="1"/>
  <c r="AC109" i="7"/>
  <c r="AC105" i="7"/>
  <c r="AC111" i="7"/>
  <c r="AC112" i="7"/>
  <c r="AD106" i="7"/>
  <c r="A106" i="7"/>
  <c r="W106" i="7" s="1"/>
  <c r="Z106" i="7" s="1"/>
  <c r="G106" i="7"/>
  <c r="AA106" i="7" s="1"/>
  <c r="X106" i="7"/>
  <c r="Y106" i="7" s="1"/>
  <c r="AG106" i="7"/>
  <c r="AF106" i="7"/>
  <c r="AD110" i="7"/>
  <c r="A110" i="7"/>
  <c r="W110" i="7" s="1"/>
  <c r="Z110" i="7" s="1"/>
  <c r="AF110" i="7"/>
  <c r="X99" i="7"/>
  <c r="Y99" i="7" s="1"/>
  <c r="X100" i="7"/>
  <c r="Y100" i="7" s="1"/>
  <c r="X101" i="7"/>
  <c r="Y101" i="7" s="1"/>
  <c r="X102" i="7"/>
  <c r="Y102" i="7" s="1"/>
  <c r="X103" i="7"/>
  <c r="Y103" i="7" s="1"/>
  <c r="AD105" i="7"/>
  <c r="A105" i="7"/>
  <c r="W105" i="7" s="1"/>
  <c r="Z105" i="7" s="1"/>
  <c r="AF105" i="7"/>
  <c r="X107" i="7"/>
  <c r="Y107" i="7" s="1"/>
  <c r="G108" i="7"/>
  <c r="AA108" i="7" s="1"/>
  <c r="AD109" i="7"/>
  <c r="A109" i="7"/>
  <c r="W109" i="7" s="1"/>
  <c r="Z109" i="7" s="1"/>
  <c r="AF109" i="7"/>
  <c r="AG110" i="7"/>
  <c r="X111" i="7"/>
  <c r="Y111" i="7" s="1"/>
  <c r="AD113" i="7"/>
  <c r="G113" i="7"/>
  <c r="AA113" i="7" s="1"/>
  <c r="AG113" i="7"/>
  <c r="A113" i="7"/>
  <c r="W113" i="7" s="1"/>
  <c r="Z113" i="7" s="1"/>
  <c r="AF113" i="7"/>
  <c r="X113" i="7"/>
  <c r="Y113" i="7" s="1"/>
  <c r="AC114" i="7"/>
  <c r="AG105" i="7"/>
  <c r="G107" i="7"/>
  <c r="AA107" i="7" s="1"/>
  <c r="AD108" i="7"/>
  <c r="A108" i="7"/>
  <c r="W108" i="7" s="1"/>
  <c r="Z108" i="7" s="1"/>
  <c r="AF108" i="7"/>
  <c r="AG109" i="7"/>
  <c r="X110" i="7"/>
  <c r="Y110" i="7" s="1"/>
  <c r="AD112" i="7"/>
  <c r="A112" i="7"/>
  <c r="W112" i="7" s="1"/>
  <c r="Z112" i="7" s="1"/>
  <c r="X105" i="7"/>
  <c r="Y105" i="7" s="1"/>
  <c r="AD107" i="7"/>
  <c r="A107" i="7"/>
  <c r="W107" i="7" s="1"/>
  <c r="Z107" i="7" s="1"/>
  <c r="AF107" i="7"/>
  <c r="AG108" i="7"/>
  <c r="X109" i="7"/>
  <c r="Y109" i="7" s="1"/>
  <c r="G110" i="7"/>
  <c r="AA110" i="7" s="1"/>
  <c r="AD111" i="7"/>
  <c r="A111" i="7"/>
  <c r="W111" i="7" s="1"/>
  <c r="Z111" i="7" s="1"/>
  <c r="AF111" i="7"/>
  <c r="X112" i="7"/>
  <c r="Y112" i="7" s="1"/>
  <c r="AF112" i="7"/>
  <c r="X114" i="7"/>
  <c r="Y114" i="7" s="1"/>
  <c r="AF114" i="7"/>
  <c r="A114" i="7"/>
  <c r="W114" i="7" s="1"/>
  <c r="Z114" i="7" s="1"/>
  <c r="C133" i="1"/>
  <c r="J2079" i="13"/>
  <c r="G2079" i="13" s="1"/>
  <c r="J2067" i="13"/>
  <c r="G2067" i="13" s="1"/>
  <c r="J2055" i="13"/>
  <c r="G2055" i="13" s="1"/>
  <c r="H2055" i="13" s="1"/>
  <c r="J2043" i="13"/>
  <c r="G2043" i="13" s="1"/>
  <c r="J2031" i="13"/>
  <c r="G2031" i="13" s="1"/>
  <c r="J2019" i="13"/>
  <c r="G2019" i="13" s="1"/>
  <c r="H2019" i="13" s="1"/>
  <c r="J2003" i="13"/>
  <c r="G2003" i="13" s="1"/>
  <c r="J1991" i="13"/>
  <c r="G1991" i="13" s="1"/>
  <c r="J1979" i="13"/>
  <c r="G1979" i="13" s="1"/>
  <c r="J1967" i="13"/>
  <c r="G1967" i="13" s="1"/>
  <c r="J1955" i="13"/>
  <c r="G1955" i="13" s="1"/>
  <c r="J1943" i="13"/>
  <c r="G1943" i="13" s="1"/>
  <c r="J1931" i="13"/>
  <c r="G1931" i="13" s="1"/>
  <c r="J1919" i="13"/>
  <c r="G1919" i="13" s="1"/>
  <c r="J1907" i="13"/>
  <c r="G1907" i="13" s="1"/>
  <c r="J1895" i="13"/>
  <c r="G1895" i="13" s="1"/>
  <c r="J1883" i="13"/>
  <c r="G1883" i="13" s="1"/>
  <c r="J1871" i="13"/>
  <c r="G1871" i="13" s="1"/>
  <c r="J1859" i="13"/>
  <c r="G1859" i="13" s="1"/>
  <c r="J1847" i="13"/>
  <c r="G1847" i="13" s="1"/>
  <c r="J1835" i="13"/>
  <c r="G1835" i="13" s="1"/>
  <c r="H1835" i="13" s="1"/>
  <c r="J1827" i="13"/>
  <c r="G1827" i="13" s="1"/>
  <c r="J1819" i="13"/>
  <c r="G1819" i="13" s="1"/>
  <c r="H1819" i="13" s="1"/>
  <c r="J1811" i="13"/>
  <c r="G1811" i="13" s="1"/>
  <c r="J1803" i="13"/>
  <c r="G1803" i="13" s="1"/>
  <c r="H1803" i="13" s="1"/>
  <c r="J1795" i="13"/>
  <c r="G1795" i="13" s="1"/>
  <c r="H1795" i="13" s="1"/>
  <c r="G186" i="1" s="1"/>
  <c r="J1787" i="13"/>
  <c r="G1787" i="13" s="1"/>
  <c r="H1787" i="13" s="1"/>
  <c r="J1779" i="13"/>
  <c r="G1779" i="13" s="1"/>
  <c r="J1771" i="13"/>
  <c r="G1771" i="13" s="1"/>
  <c r="J1763" i="13"/>
  <c r="G1763" i="13" s="1"/>
  <c r="J1755" i="13"/>
  <c r="G1755" i="13" s="1"/>
  <c r="J1747" i="13"/>
  <c r="G1747" i="13" s="1"/>
  <c r="J2082" i="13"/>
  <c r="G2082" i="13" s="1"/>
  <c r="J2074" i="13"/>
  <c r="G2074" i="13" s="1"/>
  <c r="J2066" i="13"/>
  <c r="G2066" i="13" s="1"/>
  <c r="J2058" i="13"/>
  <c r="G2058" i="13" s="1"/>
  <c r="J2050" i="13"/>
  <c r="G2050" i="13" s="1"/>
  <c r="J2042" i="13"/>
  <c r="G2042" i="13" s="1"/>
  <c r="H2042" i="13" s="1"/>
  <c r="J2034" i="13"/>
  <c r="G2034" i="13" s="1"/>
  <c r="H2034" i="13" s="1"/>
  <c r="J2030" i="13"/>
  <c r="G2030" i="13" s="1"/>
  <c r="H2030" i="13" s="1"/>
  <c r="J2022" i="13"/>
  <c r="G2022" i="13" s="1"/>
  <c r="H2022" i="13" s="1"/>
  <c r="J2014" i="13"/>
  <c r="G2014" i="13" s="1"/>
  <c r="J2006" i="13"/>
  <c r="G2006" i="13" s="1"/>
  <c r="J2002" i="13"/>
  <c r="G2002" i="13" s="1"/>
  <c r="J1998" i="13"/>
  <c r="G1998" i="13" s="1"/>
  <c r="J1994" i="13"/>
  <c r="G1994" i="13" s="1"/>
  <c r="J1990" i="13"/>
  <c r="G1990" i="13" s="1"/>
  <c r="J1986" i="13"/>
  <c r="G1986" i="13" s="1"/>
  <c r="J1982" i="13"/>
  <c r="G1982" i="13" s="1"/>
  <c r="J1978" i="13"/>
  <c r="G1978" i="13" s="1"/>
  <c r="J1974" i="13"/>
  <c r="G1974" i="13" s="1"/>
  <c r="J1970" i="13"/>
  <c r="G1970" i="13" s="1"/>
  <c r="H1970" i="13" s="1"/>
  <c r="J1966" i="13"/>
  <c r="G1966" i="13" s="1"/>
  <c r="J1962" i="13"/>
  <c r="G1962" i="13" s="1"/>
  <c r="J1958" i="13"/>
  <c r="G1958" i="13" s="1"/>
  <c r="J1954" i="13"/>
  <c r="G1954" i="13" s="1"/>
  <c r="J1950" i="13"/>
  <c r="G1950" i="13" s="1"/>
  <c r="J1946" i="13"/>
  <c r="G1946" i="13" s="1"/>
  <c r="J1942" i="13"/>
  <c r="G1942" i="13" s="1"/>
  <c r="J1938" i="13"/>
  <c r="G1938" i="13" s="1"/>
  <c r="H1938" i="13" s="1"/>
  <c r="J1934" i="13"/>
  <c r="G1934" i="13" s="1"/>
  <c r="J1930" i="13"/>
  <c r="G1930" i="13" s="1"/>
  <c r="J1926" i="13"/>
  <c r="G1926" i="13" s="1"/>
  <c r="J1922" i="13"/>
  <c r="G1922" i="13" s="1"/>
  <c r="J1918" i="13"/>
  <c r="G1918" i="13" s="1"/>
  <c r="J1914" i="13"/>
  <c r="G1914" i="13" s="1"/>
  <c r="J1910" i="13"/>
  <c r="G1910" i="13" s="1"/>
  <c r="J1906" i="13"/>
  <c r="G1906" i="13" s="1"/>
  <c r="J1902" i="13"/>
  <c r="G1902" i="13" s="1"/>
  <c r="J1898" i="13"/>
  <c r="G1898" i="13" s="1"/>
  <c r="J1894" i="13"/>
  <c r="G1894" i="13" s="1"/>
  <c r="J1890" i="13"/>
  <c r="G1890" i="13" s="1"/>
  <c r="J1886" i="13"/>
  <c r="G1886" i="13" s="1"/>
  <c r="J1882" i="13"/>
  <c r="G1882" i="13" s="1"/>
  <c r="J1878" i="13"/>
  <c r="G1878" i="13" s="1"/>
  <c r="J1874" i="13"/>
  <c r="G1874" i="13" s="1"/>
  <c r="J1870" i="13"/>
  <c r="G1870" i="13" s="1"/>
  <c r="J1866" i="13"/>
  <c r="G1866" i="13" s="1"/>
  <c r="J1862" i="13"/>
  <c r="G1862" i="13" s="1"/>
  <c r="J1858" i="13"/>
  <c r="G1858" i="13" s="1"/>
  <c r="J1854" i="13"/>
  <c r="G1854" i="13" s="1"/>
  <c r="J1850" i="13"/>
  <c r="G1850" i="13" s="1"/>
  <c r="J1846" i="13"/>
  <c r="G1846" i="13" s="1"/>
  <c r="J1842" i="13"/>
  <c r="G1842" i="13" s="1"/>
  <c r="J1838" i="13"/>
  <c r="G1838" i="13" s="1"/>
  <c r="J1834" i="13"/>
  <c r="G1834" i="13" s="1"/>
  <c r="J1830" i="13"/>
  <c r="G1830" i="13" s="1"/>
  <c r="H1830" i="13" s="1"/>
  <c r="J1826" i="13"/>
  <c r="G1826" i="13" s="1"/>
  <c r="J1822" i="13"/>
  <c r="G1822" i="13" s="1"/>
  <c r="J1818" i="13"/>
  <c r="G1818" i="13" s="1"/>
  <c r="J1814" i="13"/>
  <c r="G1814" i="13" s="1"/>
  <c r="H1814" i="13" s="1"/>
  <c r="G196" i="1" s="1"/>
  <c r="J1810" i="13"/>
  <c r="G1810" i="13" s="1"/>
  <c r="J1806" i="13"/>
  <c r="G1806" i="13" s="1"/>
  <c r="J1802" i="13"/>
  <c r="G1802" i="13" s="1"/>
  <c r="J1798" i="13"/>
  <c r="G1798" i="13" s="1"/>
  <c r="J1794" i="13"/>
  <c r="G1794" i="13" s="1"/>
  <c r="J1790" i="13"/>
  <c r="G1790" i="13" s="1"/>
  <c r="J1786" i="13"/>
  <c r="G1786" i="13" s="1"/>
  <c r="J1782" i="13"/>
  <c r="G1782" i="13" s="1"/>
  <c r="H1782" i="13" s="1"/>
  <c r="J1778" i="13"/>
  <c r="G1778" i="13" s="1"/>
  <c r="J1774" i="13"/>
  <c r="G1774" i="13" s="1"/>
  <c r="J1770" i="13"/>
  <c r="G1770" i="13" s="1"/>
  <c r="H1770" i="13" s="1"/>
  <c r="G172" i="1" s="1"/>
  <c r="J1766" i="13"/>
  <c r="G1766" i="13" s="1"/>
  <c r="J1762" i="13"/>
  <c r="G1762" i="13" s="1"/>
  <c r="J1758" i="13"/>
  <c r="G1758" i="13" s="1"/>
  <c r="J1754" i="13"/>
  <c r="G1754" i="13" s="1"/>
  <c r="J1750" i="13"/>
  <c r="G1750" i="13" s="1"/>
  <c r="J1746" i="13"/>
  <c r="G1746" i="13" s="1"/>
  <c r="J1742" i="13"/>
  <c r="G1742" i="13" s="1"/>
  <c r="J1738" i="13"/>
  <c r="G1738" i="13" s="1"/>
  <c r="J1734" i="13"/>
  <c r="G1734" i="13" s="1"/>
  <c r="J1730" i="13"/>
  <c r="G1730" i="13" s="1"/>
  <c r="J1726" i="13"/>
  <c r="G1726" i="13" s="1"/>
  <c r="J1722" i="13"/>
  <c r="G1722" i="13" s="1"/>
  <c r="J1718" i="13"/>
  <c r="G1718" i="13" s="1"/>
  <c r="J1714" i="13"/>
  <c r="G1714" i="13" s="1"/>
  <c r="J1710" i="13"/>
  <c r="G1710" i="13" s="1"/>
  <c r="J1706" i="13"/>
  <c r="G1706" i="13" s="1"/>
  <c r="J1702" i="13"/>
  <c r="G1702" i="13" s="1"/>
  <c r="J1698" i="13"/>
  <c r="G1698" i="13" s="1"/>
  <c r="J1694" i="13"/>
  <c r="G1694" i="13" s="1"/>
  <c r="J1690" i="13"/>
  <c r="G1690" i="13" s="1"/>
  <c r="J1686" i="13"/>
  <c r="G1686" i="13" s="1"/>
  <c r="J1682" i="13"/>
  <c r="G1682" i="13" s="1"/>
  <c r="J1678" i="13"/>
  <c r="G1678" i="13" s="1"/>
  <c r="J1674" i="13"/>
  <c r="G1674" i="13" s="1"/>
  <c r="J1670" i="13"/>
  <c r="G1670" i="13" s="1"/>
  <c r="J1666" i="13"/>
  <c r="G1666" i="13" s="1"/>
  <c r="J1662" i="13"/>
  <c r="G1662" i="13" s="1"/>
  <c r="J1658" i="13"/>
  <c r="G1658" i="13" s="1"/>
  <c r="J1654" i="13"/>
  <c r="G1654" i="13" s="1"/>
  <c r="J1650" i="13"/>
  <c r="G1650" i="13" s="1"/>
  <c r="J1646" i="13"/>
  <c r="G1646" i="13" s="1"/>
  <c r="J1642" i="13"/>
  <c r="G1642" i="13" s="1"/>
  <c r="J1638" i="13"/>
  <c r="G1638" i="13" s="1"/>
  <c r="J1634" i="13"/>
  <c r="G1634" i="13" s="1"/>
  <c r="H1634" i="13" s="1"/>
  <c r="J1630" i="13"/>
  <c r="G1630" i="13" s="1"/>
  <c r="J1626" i="13"/>
  <c r="G1626" i="13" s="1"/>
  <c r="J1622" i="13"/>
  <c r="G1622" i="13" s="1"/>
  <c r="J1618" i="13"/>
  <c r="G1618" i="13" s="1"/>
  <c r="J1614" i="13"/>
  <c r="G1614" i="13" s="1"/>
  <c r="J1610" i="13"/>
  <c r="G1610" i="13" s="1"/>
  <c r="J1606" i="13"/>
  <c r="G1606" i="13" s="1"/>
  <c r="J1602" i="13"/>
  <c r="G1602" i="13" s="1"/>
  <c r="H1602" i="13" s="1"/>
  <c r="J1598" i="13"/>
  <c r="G1598" i="13" s="1"/>
  <c r="J1594" i="13"/>
  <c r="G1594" i="13" s="1"/>
  <c r="J1590" i="13"/>
  <c r="G1590" i="13" s="1"/>
  <c r="J1586" i="13"/>
  <c r="G1586" i="13" s="1"/>
  <c r="J1582" i="13"/>
  <c r="G1582" i="13" s="1"/>
  <c r="J1578" i="13"/>
  <c r="G1578" i="13" s="1"/>
  <c r="J1574" i="13"/>
  <c r="G1574" i="13" s="1"/>
  <c r="J1570" i="13"/>
  <c r="G1570" i="13" s="1"/>
  <c r="J1566" i="13"/>
  <c r="G1566" i="13" s="1"/>
  <c r="J1562" i="13"/>
  <c r="G1562" i="13" s="1"/>
  <c r="J1558" i="13"/>
  <c r="G1558" i="13" s="1"/>
  <c r="J1554" i="13"/>
  <c r="G1554" i="13" s="1"/>
  <c r="J1550" i="13"/>
  <c r="G1550" i="13" s="1"/>
  <c r="J1546" i="13"/>
  <c r="G1546" i="13" s="1"/>
  <c r="J1542" i="13"/>
  <c r="G1542" i="13" s="1"/>
  <c r="J1538" i="13"/>
  <c r="G1538" i="13" s="1"/>
  <c r="J1534" i="13"/>
  <c r="G1534" i="13" s="1"/>
  <c r="J1530" i="13"/>
  <c r="G1530" i="13" s="1"/>
  <c r="H1530" i="13" s="1"/>
  <c r="J1526" i="13"/>
  <c r="G1526" i="13" s="1"/>
  <c r="J1522" i="13"/>
  <c r="G1522" i="13" s="1"/>
  <c r="J1518" i="13"/>
  <c r="G1518" i="13" s="1"/>
  <c r="H1518" i="13" s="1"/>
  <c r="J1514" i="13"/>
  <c r="G1514" i="13" s="1"/>
  <c r="J1510" i="13"/>
  <c r="G1510" i="13" s="1"/>
  <c r="J1506" i="13"/>
  <c r="G1506" i="13" s="1"/>
  <c r="J1502" i="13"/>
  <c r="G1502" i="13" s="1"/>
  <c r="J1498" i="13"/>
  <c r="G1498" i="13" s="1"/>
  <c r="J1494" i="13"/>
  <c r="G1494" i="13" s="1"/>
  <c r="J1490" i="13"/>
  <c r="G1490" i="13" s="1"/>
  <c r="J1486" i="13"/>
  <c r="G1486" i="13" s="1"/>
  <c r="J1482" i="13"/>
  <c r="G1482" i="13" s="1"/>
  <c r="J2083" i="13"/>
  <c r="G2083" i="13" s="1"/>
  <c r="H2083" i="13" s="1"/>
  <c r="J2071" i="13"/>
  <c r="G2071" i="13" s="1"/>
  <c r="J2059" i="13"/>
  <c r="G2059" i="13" s="1"/>
  <c r="J2047" i="13"/>
  <c r="G2047" i="13" s="1"/>
  <c r="J2035" i="13"/>
  <c r="G2035" i="13" s="1"/>
  <c r="J2023" i="13"/>
  <c r="G2023" i="13" s="1"/>
  <c r="J2011" i="13"/>
  <c r="G2011" i="13" s="1"/>
  <c r="H2011" i="13" s="1"/>
  <c r="J1999" i="13"/>
  <c r="G1999" i="13" s="1"/>
  <c r="J1987" i="13"/>
  <c r="G1987" i="13" s="1"/>
  <c r="J1975" i="13"/>
  <c r="G1975" i="13" s="1"/>
  <c r="J1963" i="13"/>
  <c r="G1963" i="13" s="1"/>
  <c r="J1947" i="13"/>
  <c r="G1947" i="13" s="1"/>
  <c r="H1947" i="13" s="1"/>
  <c r="J1935" i="13"/>
  <c r="G1935" i="13" s="1"/>
  <c r="J1923" i="13"/>
  <c r="G1923" i="13" s="1"/>
  <c r="J1911" i="13"/>
  <c r="G1911" i="13" s="1"/>
  <c r="J1899" i="13"/>
  <c r="G1899" i="13" s="1"/>
  <c r="J1887" i="13"/>
  <c r="G1887" i="13" s="1"/>
  <c r="J1875" i="13"/>
  <c r="G1875" i="13" s="1"/>
  <c r="J1867" i="13"/>
  <c r="G1867" i="13" s="1"/>
  <c r="J1855" i="13"/>
  <c r="G1855" i="13" s="1"/>
  <c r="J1843" i="13"/>
  <c r="G1843" i="13" s="1"/>
  <c r="J1831" i="13"/>
  <c r="G1831" i="13" s="1"/>
  <c r="J1823" i="13"/>
  <c r="G1823" i="13" s="1"/>
  <c r="J1815" i="13"/>
  <c r="G1815" i="13" s="1"/>
  <c r="J1807" i="13"/>
  <c r="G1807" i="13" s="1"/>
  <c r="J1799" i="13"/>
  <c r="G1799" i="13" s="1"/>
  <c r="H1799" i="13" s="1"/>
  <c r="J1791" i="13"/>
  <c r="G1791" i="13" s="1"/>
  <c r="J1783" i="13"/>
  <c r="G1783" i="13" s="1"/>
  <c r="J1775" i="13"/>
  <c r="G1775" i="13" s="1"/>
  <c r="J1767" i="13"/>
  <c r="G1767" i="13" s="1"/>
  <c r="J1759" i="13"/>
  <c r="G1759" i="13" s="1"/>
  <c r="J1751" i="13"/>
  <c r="G1751" i="13" s="1"/>
  <c r="J2086" i="13"/>
  <c r="G2086" i="13" s="1"/>
  <c r="H2086" i="13" s="1"/>
  <c r="J2078" i="13"/>
  <c r="G2078" i="13" s="1"/>
  <c r="J2070" i="13"/>
  <c r="G2070" i="13" s="1"/>
  <c r="J2062" i="13"/>
  <c r="G2062" i="13" s="1"/>
  <c r="J2054" i="13"/>
  <c r="G2054" i="13" s="1"/>
  <c r="J2046" i="13"/>
  <c r="G2046" i="13" s="1"/>
  <c r="J2038" i="13"/>
  <c r="G2038" i="13" s="1"/>
  <c r="J2026" i="13"/>
  <c r="G2026" i="13" s="1"/>
  <c r="J2018" i="13"/>
  <c r="G2018" i="13" s="1"/>
  <c r="J2010" i="13"/>
  <c r="G2010" i="13" s="1"/>
  <c r="J2085" i="13"/>
  <c r="G2085" i="13" s="1"/>
  <c r="J2081" i="13"/>
  <c r="G2081" i="13" s="1"/>
  <c r="J2077" i="13"/>
  <c r="G2077" i="13" s="1"/>
  <c r="H2077" i="13" s="1"/>
  <c r="J2073" i="13"/>
  <c r="G2073" i="13" s="1"/>
  <c r="H2073" i="13" s="1"/>
  <c r="J2069" i="13"/>
  <c r="G2069" i="13" s="1"/>
  <c r="J2065" i="13"/>
  <c r="G2065" i="13" s="1"/>
  <c r="J2061" i="13"/>
  <c r="G2061" i="13" s="1"/>
  <c r="J2057" i="13"/>
  <c r="G2057" i="13" s="1"/>
  <c r="J2053" i="13"/>
  <c r="G2053" i="13" s="1"/>
  <c r="H2053" i="13" s="1"/>
  <c r="J2049" i="13"/>
  <c r="G2049" i="13" s="1"/>
  <c r="H2049" i="13" s="1"/>
  <c r="J2045" i="13"/>
  <c r="G2045" i="13" s="1"/>
  <c r="J2041" i="13"/>
  <c r="G2041" i="13" s="1"/>
  <c r="H2041" i="13" s="1"/>
  <c r="J2037" i="13"/>
  <c r="G2037" i="13" s="1"/>
  <c r="J2033" i="13"/>
  <c r="G2033" i="13" s="1"/>
  <c r="J2029" i="13"/>
  <c r="G2029" i="13" s="1"/>
  <c r="J2025" i="13"/>
  <c r="G2025" i="13" s="1"/>
  <c r="J2021" i="13"/>
  <c r="G2021" i="13" s="1"/>
  <c r="J2017" i="13"/>
  <c r="G2017" i="13" s="1"/>
  <c r="J2013" i="13"/>
  <c r="G2013" i="13" s="1"/>
  <c r="H2013" i="13" s="1"/>
  <c r="J2009" i="13"/>
  <c r="G2009" i="13" s="1"/>
  <c r="H2009" i="13" s="1"/>
  <c r="J2005" i="13"/>
  <c r="G2005" i="13" s="1"/>
  <c r="J2001" i="13"/>
  <c r="G2001" i="13" s="1"/>
  <c r="J1997" i="13"/>
  <c r="G1997" i="13" s="1"/>
  <c r="J1993" i="13"/>
  <c r="G1993" i="13" s="1"/>
  <c r="J1989" i="13"/>
  <c r="G1989" i="13" s="1"/>
  <c r="J1985" i="13"/>
  <c r="G1985" i="13" s="1"/>
  <c r="J1981" i="13"/>
  <c r="G1981" i="13" s="1"/>
  <c r="J1977" i="13"/>
  <c r="G1977" i="13" s="1"/>
  <c r="J1973" i="13"/>
  <c r="G1973" i="13" s="1"/>
  <c r="J1969" i="13"/>
  <c r="G1969" i="13" s="1"/>
  <c r="J1965" i="13"/>
  <c r="G1965" i="13" s="1"/>
  <c r="J1961" i="13"/>
  <c r="G1961" i="13" s="1"/>
  <c r="J1957" i="13"/>
  <c r="G1957" i="13" s="1"/>
  <c r="J1953" i="13"/>
  <c r="G1953" i="13" s="1"/>
  <c r="J1949" i="13"/>
  <c r="G1949" i="13" s="1"/>
  <c r="J1945" i="13"/>
  <c r="G1945" i="13" s="1"/>
  <c r="J1941" i="13"/>
  <c r="G1941" i="13" s="1"/>
  <c r="H1941" i="13" s="1"/>
  <c r="J1937" i="13"/>
  <c r="G1937" i="13" s="1"/>
  <c r="H1937" i="13" s="1"/>
  <c r="J1933" i="13"/>
  <c r="G1933" i="13" s="1"/>
  <c r="J1929" i="13"/>
  <c r="G1929" i="13" s="1"/>
  <c r="J1925" i="13"/>
  <c r="G1925" i="13" s="1"/>
  <c r="J1921" i="13"/>
  <c r="G1921" i="13" s="1"/>
  <c r="J1917" i="13"/>
  <c r="G1917" i="13" s="1"/>
  <c r="J1913" i="13"/>
  <c r="G1913" i="13" s="1"/>
  <c r="J1909" i="13"/>
  <c r="G1909" i="13" s="1"/>
  <c r="J1905" i="13"/>
  <c r="G1905" i="13" s="1"/>
  <c r="J1901" i="13"/>
  <c r="G1901" i="13" s="1"/>
  <c r="J1897" i="13"/>
  <c r="G1897" i="13" s="1"/>
  <c r="J1893" i="13"/>
  <c r="G1893" i="13" s="1"/>
  <c r="J1889" i="13"/>
  <c r="G1889" i="13" s="1"/>
  <c r="J1885" i="13"/>
  <c r="G1885" i="13" s="1"/>
  <c r="J1881" i="13"/>
  <c r="G1881" i="13" s="1"/>
  <c r="J1877" i="13"/>
  <c r="G1877" i="13" s="1"/>
  <c r="J1873" i="13"/>
  <c r="G1873" i="13" s="1"/>
  <c r="J1869" i="13"/>
  <c r="G1869" i="13" s="1"/>
  <c r="J1865" i="13"/>
  <c r="G1865" i="13" s="1"/>
  <c r="J1861" i="13"/>
  <c r="G1861" i="13" s="1"/>
  <c r="J1857" i="13"/>
  <c r="G1857" i="13" s="1"/>
  <c r="J1853" i="13"/>
  <c r="G1853" i="13" s="1"/>
  <c r="J1849" i="13"/>
  <c r="G1849" i="13" s="1"/>
  <c r="J1845" i="13"/>
  <c r="G1845" i="13" s="1"/>
  <c r="H1845" i="13" s="1"/>
  <c r="J1841" i="13"/>
  <c r="G1841" i="13" s="1"/>
  <c r="G1837" i="13"/>
  <c r="J1837" i="13"/>
  <c r="J1833" i="13"/>
  <c r="G1833" i="13" s="1"/>
  <c r="H1833" i="13" s="1"/>
  <c r="J1829" i="13"/>
  <c r="G1829" i="13" s="1"/>
  <c r="H1829" i="13" s="1"/>
  <c r="J1825" i="13"/>
  <c r="G1825" i="13" s="1"/>
  <c r="J1821" i="13"/>
  <c r="G1821" i="13" s="1"/>
  <c r="H1821" i="13" s="1"/>
  <c r="J1817" i="13"/>
  <c r="G1817" i="13" s="1"/>
  <c r="H1817" i="13" s="1"/>
  <c r="J1813" i="13"/>
  <c r="G1813" i="13" s="1"/>
  <c r="H1813" i="13" s="1"/>
  <c r="J1809" i="13"/>
  <c r="G1809" i="13" s="1"/>
  <c r="J1805" i="13"/>
  <c r="G1805" i="13" s="1"/>
  <c r="H1805" i="13" s="1"/>
  <c r="J1801" i="13"/>
  <c r="G1801" i="13" s="1"/>
  <c r="J1797" i="13"/>
  <c r="G1797" i="13" s="1"/>
  <c r="H1797" i="13" s="1"/>
  <c r="J1793" i="13"/>
  <c r="G1793" i="13" s="1"/>
  <c r="J1789" i="13"/>
  <c r="G1789" i="13" s="1"/>
  <c r="H1789" i="13" s="1"/>
  <c r="J1785" i="13"/>
  <c r="G1785" i="13" s="1"/>
  <c r="H1785" i="13" s="1"/>
  <c r="J1781" i="13"/>
  <c r="G1781" i="13" s="1"/>
  <c r="H1781" i="13" s="1"/>
  <c r="J1777" i="13"/>
  <c r="G1777" i="13" s="1"/>
  <c r="H1777" i="13" s="1"/>
  <c r="J1773" i="13"/>
  <c r="G1773" i="13" s="1"/>
  <c r="H1773" i="13" s="1"/>
  <c r="J1769" i="13"/>
  <c r="G1769" i="13" s="1"/>
  <c r="J1765" i="13"/>
  <c r="G1765" i="13" s="1"/>
  <c r="H1765" i="13" s="1"/>
  <c r="J1761" i="13"/>
  <c r="G1761" i="13" s="1"/>
  <c r="J1757" i="13"/>
  <c r="G1757" i="13" s="1"/>
  <c r="H1757" i="13" s="1"/>
  <c r="J1753" i="13"/>
  <c r="G1753" i="13" s="1"/>
  <c r="J1749" i="13"/>
  <c r="G1749" i="13" s="1"/>
  <c r="H1749" i="13" s="1"/>
  <c r="J1745" i="13"/>
  <c r="G1745" i="13" s="1"/>
  <c r="J1741" i="13"/>
  <c r="G1741" i="13" s="1"/>
  <c r="H1741" i="13" s="1"/>
  <c r="J2087" i="13"/>
  <c r="G2087" i="13" s="1"/>
  <c r="J2075" i="13"/>
  <c r="G2075" i="13" s="1"/>
  <c r="H2075" i="13" s="1"/>
  <c r="J2063" i="13"/>
  <c r="G2063" i="13" s="1"/>
  <c r="J2051" i="13"/>
  <c r="G2051" i="13" s="1"/>
  <c r="H2051" i="13" s="1"/>
  <c r="J2039" i="13"/>
  <c r="G2039" i="13" s="1"/>
  <c r="J2027" i="13"/>
  <c r="G2027" i="13" s="1"/>
  <c r="H2027" i="13" s="1"/>
  <c r="J2015" i="13"/>
  <c r="G2015" i="13" s="1"/>
  <c r="G2007" i="13"/>
  <c r="J2007" i="13"/>
  <c r="J1995" i="13"/>
  <c r="G1995" i="13" s="1"/>
  <c r="J1983" i="13"/>
  <c r="G1983" i="13" s="1"/>
  <c r="H1983" i="13" s="1"/>
  <c r="J1971" i="13"/>
  <c r="G1971" i="13" s="1"/>
  <c r="J1959" i="13"/>
  <c r="G1959" i="13" s="1"/>
  <c r="H1959" i="13" s="1"/>
  <c r="J1951" i="13"/>
  <c r="G1951" i="13" s="1"/>
  <c r="J1939" i="13"/>
  <c r="G1939" i="13" s="1"/>
  <c r="H1939" i="13" s="1"/>
  <c r="J1927" i="13"/>
  <c r="G1927" i="13" s="1"/>
  <c r="J1915" i="13"/>
  <c r="G1915" i="13" s="1"/>
  <c r="H1915" i="13" s="1"/>
  <c r="J1903" i="13"/>
  <c r="G1903" i="13" s="1"/>
  <c r="J1891" i="13"/>
  <c r="G1891" i="13" s="1"/>
  <c r="H1891" i="13" s="1"/>
  <c r="J1879" i="13"/>
  <c r="G1879" i="13" s="1"/>
  <c r="J1863" i="13"/>
  <c r="G1863" i="13" s="1"/>
  <c r="H1863" i="13" s="1"/>
  <c r="J1851" i="13"/>
  <c r="G1851" i="13" s="1"/>
  <c r="J1839" i="13"/>
  <c r="G1839" i="13" s="1"/>
  <c r="H1839" i="13" s="1"/>
  <c r="J2084" i="13"/>
  <c r="G2084" i="13" s="1"/>
  <c r="G2080" i="13"/>
  <c r="J2080" i="13"/>
  <c r="J2076" i="13"/>
  <c r="G2076" i="13" s="1"/>
  <c r="J2072" i="13"/>
  <c r="G2072" i="13" s="1"/>
  <c r="H2072" i="13" s="1"/>
  <c r="J2068" i="13"/>
  <c r="G2068" i="13" s="1"/>
  <c r="H2068" i="13" s="1"/>
  <c r="J2064" i="13"/>
  <c r="G2064" i="13" s="1"/>
  <c r="H2064" i="13" s="1"/>
  <c r="J2060" i="13"/>
  <c r="G2060" i="13" s="1"/>
  <c r="J2056" i="13"/>
  <c r="G2056" i="13" s="1"/>
  <c r="H2056" i="13" s="1"/>
  <c r="J2052" i="13"/>
  <c r="G2052" i="13" s="1"/>
  <c r="G2048" i="13"/>
  <c r="H2048" i="13" s="1"/>
  <c r="J2048" i="13"/>
  <c r="J2044" i="13"/>
  <c r="G2044" i="13" s="1"/>
  <c r="H2044" i="13" s="1"/>
  <c r="J2040" i="13"/>
  <c r="G2040" i="13" s="1"/>
  <c r="H2040" i="13" s="1"/>
  <c r="J2036" i="13"/>
  <c r="G2036" i="13" s="1"/>
  <c r="J2032" i="13"/>
  <c r="G2032" i="13" s="1"/>
  <c r="H2032" i="13" s="1"/>
  <c r="J2028" i="13"/>
  <c r="G2028" i="13" s="1"/>
  <c r="J2024" i="13"/>
  <c r="G2024" i="13" s="1"/>
  <c r="H2024" i="13" s="1"/>
  <c r="J2020" i="13"/>
  <c r="G2020" i="13" s="1"/>
  <c r="H2020" i="13" s="1"/>
  <c r="J2016" i="13"/>
  <c r="G2016" i="13" s="1"/>
  <c r="H2016" i="13" s="1"/>
  <c r="J2012" i="13"/>
  <c r="G2012" i="13" s="1"/>
  <c r="H2012" i="13" s="1"/>
  <c r="J2008" i="13"/>
  <c r="G2008" i="13" s="1"/>
  <c r="H2008" i="13" s="1"/>
  <c r="J2004" i="13"/>
  <c r="G2004" i="13" s="1"/>
  <c r="H2004" i="13" s="1"/>
  <c r="J2000" i="13"/>
  <c r="G2000" i="13" s="1"/>
  <c r="H2000" i="13" s="1"/>
  <c r="J1996" i="13"/>
  <c r="G1996" i="13" s="1"/>
  <c r="H1996" i="13" s="1"/>
  <c r="J1992" i="13"/>
  <c r="G1992" i="13" s="1"/>
  <c r="H1992" i="13" s="1"/>
  <c r="J1988" i="13"/>
  <c r="G1988" i="13" s="1"/>
  <c r="H1988" i="13" s="1"/>
  <c r="J1984" i="13"/>
  <c r="G1984" i="13" s="1"/>
  <c r="H1984" i="13" s="1"/>
  <c r="J1980" i="13"/>
  <c r="G1980" i="13" s="1"/>
  <c r="H1980" i="13" s="1"/>
  <c r="J1976" i="13"/>
  <c r="G1976" i="13" s="1"/>
  <c r="H1976" i="13" s="1"/>
  <c r="J1972" i="13"/>
  <c r="G1972" i="13" s="1"/>
  <c r="H1972" i="13" s="1"/>
  <c r="J1968" i="13"/>
  <c r="G1968" i="13" s="1"/>
  <c r="H1968" i="13" s="1"/>
  <c r="J1964" i="13"/>
  <c r="G1964" i="13" s="1"/>
  <c r="H1964" i="13" s="1"/>
  <c r="J1960" i="13"/>
  <c r="G1960" i="13" s="1"/>
  <c r="H1960" i="13" s="1"/>
  <c r="J1956" i="13"/>
  <c r="G1956" i="13" s="1"/>
  <c r="H1956" i="13" s="1"/>
  <c r="J1952" i="13"/>
  <c r="G1952" i="13" s="1"/>
  <c r="H1952" i="13" s="1"/>
  <c r="J1948" i="13"/>
  <c r="G1948" i="13" s="1"/>
  <c r="H1948" i="13" s="1"/>
  <c r="J1944" i="13"/>
  <c r="G1944" i="13" s="1"/>
  <c r="H1944" i="13" s="1"/>
  <c r="J1940" i="13"/>
  <c r="G1940" i="13" s="1"/>
  <c r="H1940" i="13" s="1"/>
  <c r="J1936" i="13"/>
  <c r="G1936" i="13" s="1"/>
  <c r="H1936" i="13" s="1"/>
  <c r="J1932" i="13"/>
  <c r="G1932" i="13" s="1"/>
  <c r="H1932" i="13" s="1"/>
  <c r="J1928" i="13"/>
  <c r="G1928" i="13" s="1"/>
  <c r="H1928" i="13" s="1"/>
  <c r="J1924" i="13"/>
  <c r="G1924" i="13" s="1"/>
  <c r="H1924" i="13" s="1"/>
  <c r="J1920" i="13"/>
  <c r="G1920" i="13" s="1"/>
  <c r="H1920" i="13" s="1"/>
  <c r="J1916" i="13"/>
  <c r="G1916" i="13" s="1"/>
  <c r="H1916" i="13" s="1"/>
  <c r="J1912" i="13"/>
  <c r="G1912" i="13" s="1"/>
  <c r="H1912" i="13" s="1"/>
  <c r="J1908" i="13"/>
  <c r="G1908" i="13" s="1"/>
  <c r="H1908" i="13" s="1"/>
  <c r="J1904" i="13"/>
  <c r="G1904" i="13" s="1"/>
  <c r="H1904" i="13" s="1"/>
  <c r="J1900" i="13"/>
  <c r="G1900" i="13" s="1"/>
  <c r="H1900" i="13" s="1"/>
  <c r="J1896" i="13"/>
  <c r="G1896" i="13" s="1"/>
  <c r="H1896" i="13" s="1"/>
  <c r="J1892" i="13"/>
  <c r="G1892" i="13" s="1"/>
  <c r="H1892" i="13" s="1"/>
  <c r="J1888" i="13"/>
  <c r="G1888" i="13" s="1"/>
  <c r="H1888" i="13" s="1"/>
  <c r="J1884" i="13"/>
  <c r="G1884" i="13" s="1"/>
  <c r="H1884" i="13" s="1"/>
  <c r="J1880" i="13"/>
  <c r="G1880" i="13" s="1"/>
  <c r="H1880" i="13" s="1"/>
  <c r="J1876" i="13"/>
  <c r="G1876" i="13" s="1"/>
  <c r="H1876" i="13" s="1"/>
  <c r="J1872" i="13"/>
  <c r="G1872" i="13" s="1"/>
  <c r="H1872" i="13" s="1"/>
  <c r="J1868" i="13"/>
  <c r="G1868" i="13" s="1"/>
  <c r="H1868" i="13" s="1"/>
  <c r="J1864" i="13"/>
  <c r="G1864" i="13" s="1"/>
  <c r="H1864" i="13" s="1"/>
  <c r="J1860" i="13"/>
  <c r="G1860" i="13" s="1"/>
  <c r="H1860" i="13" s="1"/>
  <c r="J1856" i="13"/>
  <c r="G1856" i="13" s="1"/>
  <c r="H1856" i="13" s="1"/>
  <c r="J1852" i="13"/>
  <c r="G1852" i="13" s="1"/>
  <c r="H1852" i="13" s="1"/>
  <c r="J1848" i="13"/>
  <c r="G1848" i="13" s="1"/>
  <c r="H1848" i="13" s="1"/>
  <c r="J1844" i="13"/>
  <c r="G1844" i="13" s="1"/>
  <c r="H1844" i="13" s="1"/>
  <c r="J1840" i="13"/>
  <c r="G1840" i="13" s="1"/>
  <c r="H1840" i="13" s="1"/>
  <c r="J1836" i="13"/>
  <c r="G1836" i="13" s="1"/>
  <c r="H1836" i="13" s="1"/>
  <c r="J1832" i="13"/>
  <c r="G1832" i="13" s="1"/>
  <c r="H1832" i="13" s="1"/>
  <c r="J1828" i="13"/>
  <c r="G1828" i="13" s="1"/>
  <c r="H1828" i="13" s="1"/>
  <c r="G203" i="1" s="1"/>
  <c r="J1824" i="13"/>
  <c r="G1824" i="13" s="1"/>
  <c r="H1824" i="13" s="1"/>
  <c r="J1820" i="13"/>
  <c r="G1820" i="13" s="1"/>
  <c r="H1820" i="13" s="1"/>
  <c r="J1816" i="13"/>
  <c r="G1816" i="13" s="1"/>
  <c r="H1816" i="13" s="1"/>
  <c r="J1812" i="13"/>
  <c r="G1812" i="13" s="1"/>
  <c r="H1812" i="13" s="1"/>
  <c r="J1808" i="13"/>
  <c r="G1808" i="13" s="1"/>
  <c r="H1808" i="13" s="1"/>
  <c r="J1804" i="13"/>
  <c r="G1804" i="13" s="1"/>
  <c r="H1804" i="13" s="1"/>
  <c r="J1800" i="13"/>
  <c r="G1800" i="13" s="1"/>
  <c r="H1800" i="13" s="1"/>
  <c r="J1796" i="13"/>
  <c r="G1796" i="13" s="1"/>
  <c r="H1796" i="13" s="1"/>
  <c r="J1792" i="13"/>
  <c r="G1792" i="13" s="1"/>
  <c r="H1792" i="13" s="1"/>
  <c r="J1788" i="13"/>
  <c r="G1788" i="13" s="1"/>
  <c r="H1788" i="13" s="1"/>
  <c r="J1784" i="13"/>
  <c r="G1784" i="13" s="1"/>
  <c r="H1784" i="13" s="1"/>
  <c r="J1780" i="13"/>
  <c r="G1780" i="13" s="1"/>
  <c r="H1780" i="13" s="1"/>
  <c r="J1776" i="13"/>
  <c r="G1776" i="13" s="1"/>
  <c r="H1776" i="13" s="1"/>
  <c r="J1772" i="13"/>
  <c r="G1772" i="13" s="1"/>
  <c r="H1772" i="13" s="1"/>
  <c r="J1768" i="13"/>
  <c r="G1768" i="13" s="1"/>
  <c r="H1768" i="13" s="1"/>
  <c r="G171" i="1" s="1"/>
  <c r="J1764" i="13"/>
  <c r="G1764" i="13" s="1"/>
  <c r="H1764" i="13" s="1"/>
  <c r="J1760" i="13"/>
  <c r="G1760" i="13" s="1"/>
  <c r="H1760" i="13" s="1"/>
  <c r="J1756" i="13"/>
  <c r="G1756" i="13" s="1"/>
  <c r="H1756" i="13" s="1"/>
  <c r="G166" i="1" s="1"/>
  <c r="J1752" i="13"/>
  <c r="G1752" i="13" s="1"/>
  <c r="H1752" i="13" s="1"/>
  <c r="J1748" i="13"/>
  <c r="G1748" i="13" s="1"/>
  <c r="H1748" i="13" s="1"/>
  <c r="G163" i="1" s="1"/>
  <c r="J1744" i="13"/>
  <c r="G1744" i="13" s="1"/>
  <c r="H1744" i="13" s="1"/>
  <c r="J1740" i="13"/>
  <c r="G1740" i="13" s="1"/>
  <c r="H1740" i="13" s="1"/>
  <c r="J1736" i="13"/>
  <c r="G1736" i="13" s="1"/>
  <c r="H1736" i="13" s="1"/>
  <c r="G161" i="1" s="1"/>
  <c r="J1732" i="13"/>
  <c r="G1732" i="13" s="1"/>
  <c r="H1732" i="13" s="1"/>
  <c r="J1728" i="13"/>
  <c r="G1728" i="13" s="1"/>
  <c r="H1728" i="13" s="1"/>
  <c r="J1724" i="13"/>
  <c r="G1724" i="13" s="1"/>
  <c r="H1724" i="13" s="1"/>
  <c r="J1720" i="13"/>
  <c r="G1720" i="13" s="1"/>
  <c r="H1720" i="13" s="1"/>
  <c r="G154" i="1" s="1"/>
  <c r="J1716" i="13"/>
  <c r="G1716" i="13" s="1"/>
  <c r="H1716" i="13" s="1"/>
  <c r="J1712" i="13"/>
  <c r="G1712" i="13" s="1"/>
  <c r="H1712" i="13" s="1"/>
  <c r="J1708" i="13"/>
  <c r="G1708" i="13" s="1"/>
  <c r="H1708" i="13" s="1"/>
  <c r="J1704" i="13"/>
  <c r="G1704" i="13" s="1"/>
  <c r="H1704" i="13" s="1"/>
  <c r="G145" i="1" s="1"/>
  <c r="J1700" i="13"/>
  <c r="G1700" i="13" s="1"/>
  <c r="H1700" i="13" s="1"/>
  <c r="J1696" i="13"/>
  <c r="G1696" i="13" s="1"/>
  <c r="H1696" i="13" s="1"/>
  <c r="J1692" i="13"/>
  <c r="G1692" i="13" s="1"/>
  <c r="H1692" i="13" s="1"/>
  <c r="J1688" i="13"/>
  <c r="G1688" i="13" s="1"/>
  <c r="H1688" i="13" s="1"/>
  <c r="J1684" i="13"/>
  <c r="G1684" i="13" s="1"/>
  <c r="H1684" i="13" s="1"/>
  <c r="J1680" i="13"/>
  <c r="G1680" i="13" s="1"/>
  <c r="H1680" i="13" s="1"/>
  <c r="G130" i="1" s="1"/>
  <c r="J1676" i="13"/>
  <c r="G1676" i="13" s="1"/>
  <c r="H1676" i="13" s="1"/>
  <c r="J1672" i="13"/>
  <c r="G1672" i="13" s="1"/>
  <c r="H1672" i="13" s="1"/>
  <c r="J1668" i="13"/>
  <c r="G1668" i="13" s="1"/>
  <c r="H1668" i="13" s="1"/>
  <c r="J1664" i="13"/>
  <c r="G1664" i="13" s="1"/>
  <c r="H1664" i="13" s="1"/>
  <c r="J1660" i="13"/>
  <c r="G1660" i="13" s="1"/>
  <c r="H1660" i="13" s="1"/>
  <c r="J1656" i="13"/>
  <c r="G1656" i="13" s="1"/>
  <c r="H1656" i="13" s="1"/>
  <c r="J1652" i="13"/>
  <c r="G1652" i="13" s="1"/>
  <c r="H1652" i="13" s="1"/>
  <c r="J1648" i="13"/>
  <c r="G1648" i="13" s="1"/>
  <c r="H1648" i="13" s="1"/>
  <c r="J1644" i="13"/>
  <c r="G1644" i="13" s="1"/>
  <c r="H1644" i="13" s="1"/>
  <c r="J1640" i="13"/>
  <c r="G1640" i="13" s="1"/>
  <c r="H1640" i="13" s="1"/>
  <c r="J1636" i="13"/>
  <c r="G1636" i="13" s="1"/>
  <c r="H1636" i="13" s="1"/>
  <c r="J1632" i="13"/>
  <c r="G1632" i="13" s="1"/>
  <c r="H1632" i="13" s="1"/>
  <c r="G107" i="1" s="1"/>
  <c r="J1628" i="13"/>
  <c r="G1628" i="13" s="1"/>
  <c r="H1628" i="13" s="1"/>
  <c r="J1624" i="13"/>
  <c r="G1624" i="13" s="1"/>
  <c r="H1624" i="13" s="1"/>
  <c r="J1620" i="13"/>
  <c r="G1620" i="13" s="1"/>
  <c r="H1620" i="13" s="1"/>
  <c r="J1616" i="13"/>
  <c r="G1616" i="13" s="1"/>
  <c r="H1616" i="13" s="1"/>
  <c r="G95" i="1" s="1"/>
  <c r="J1612" i="13"/>
  <c r="G1612" i="13" s="1"/>
  <c r="H1612" i="13" s="1"/>
  <c r="J1608" i="13"/>
  <c r="G1608" i="13" s="1"/>
  <c r="H1608" i="13" s="1"/>
  <c r="J1604" i="13"/>
  <c r="G1604" i="13" s="1"/>
  <c r="H1604" i="13" s="1"/>
  <c r="J1600" i="13"/>
  <c r="G1600" i="13" s="1"/>
  <c r="H1600" i="13" s="1"/>
  <c r="J1596" i="13"/>
  <c r="G1596" i="13" s="1"/>
  <c r="H1596" i="13" s="1"/>
  <c r="J1592" i="13"/>
  <c r="G1592" i="13" s="1"/>
  <c r="H1592" i="13" s="1"/>
  <c r="G75" i="1" s="1"/>
  <c r="J1588" i="13"/>
  <c r="G1588" i="13" s="1"/>
  <c r="H1588" i="13" s="1"/>
  <c r="J1584" i="13"/>
  <c r="G1584" i="13" s="1"/>
  <c r="H1584" i="13" s="1"/>
  <c r="J1580" i="13"/>
  <c r="G1580" i="13" s="1"/>
  <c r="H1580" i="13" s="1"/>
  <c r="J1576" i="13"/>
  <c r="G1576" i="13" s="1"/>
  <c r="H1576" i="13" s="1"/>
  <c r="J1572" i="13"/>
  <c r="G1572" i="13" s="1"/>
  <c r="H1572" i="13" s="1"/>
  <c r="J1568" i="13"/>
  <c r="G1568" i="13" s="1"/>
  <c r="H1568" i="13" s="1"/>
  <c r="G69" i="1" s="1"/>
  <c r="J1564" i="13"/>
  <c r="G1564" i="13" s="1"/>
  <c r="H1564" i="13" s="1"/>
  <c r="J1560" i="13"/>
  <c r="G1560" i="13" s="1"/>
  <c r="H1560" i="13" s="1"/>
  <c r="J1556" i="13"/>
  <c r="G1556" i="13" s="1"/>
  <c r="H1556" i="13" s="1"/>
  <c r="J1552" i="13"/>
  <c r="G1552" i="13" s="1"/>
  <c r="H1552" i="13" s="1"/>
  <c r="J1548" i="13"/>
  <c r="G1548" i="13" s="1"/>
  <c r="H1548" i="13" s="1"/>
  <c r="J1544" i="13"/>
  <c r="G1544" i="13" s="1"/>
  <c r="H1544" i="13" s="1"/>
  <c r="G53" i="1" s="1"/>
  <c r="J1540" i="13"/>
  <c r="G1540" i="13" s="1"/>
  <c r="H1540" i="13" s="1"/>
  <c r="J1536" i="13"/>
  <c r="G1536" i="13" s="1"/>
  <c r="H1536" i="13" s="1"/>
  <c r="G44" i="1" s="1"/>
  <c r="J1532" i="13"/>
  <c r="G1532" i="13" s="1"/>
  <c r="H1532" i="13" s="1"/>
  <c r="J1528" i="13"/>
  <c r="G1528" i="13" s="1"/>
  <c r="H1528" i="13" s="1"/>
  <c r="J1524" i="13"/>
  <c r="G1524" i="13" s="1"/>
  <c r="H1524" i="13" s="1"/>
  <c r="J1520" i="13"/>
  <c r="G1520" i="13" s="1"/>
  <c r="H1520" i="13" s="1"/>
  <c r="J1516" i="13"/>
  <c r="G1516" i="13" s="1"/>
  <c r="H1516" i="13" s="1"/>
  <c r="J1512" i="13"/>
  <c r="G1512" i="13" s="1"/>
  <c r="H1512" i="13" s="1"/>
  <c r="J1508" i="13"/>
  <c r="G1508" i="13" s="1"/>
  <c r="H1508" i="13" s="1"/>
  <c r="G28" i="1" s="1"/>
  <c r="J1504" i="13"/>
  <c r="G1504" i="13" s="1"/>
  <c r="H1504" i="13" s="1"/>
  <c r="J1500" i="13"/>
  <c r="G1500" i="13" s="1"/>
  <c r="H1500" i="13" s="1"/>
  <c r="J1496" i="13"/>
  <c r="G1496" i="13" s="1"/>
  <c r="H1496" i="13" s="1"/>
  <c r="J1488" i="13"/>
  <c r="G1488" i="13" s="1"/>
  <c r="H1488" i="13" s="1"/>
  <c r="J1484" i="13"/>
  <c r="G1484" i="13" s="1"/>
  <c r="H1484" i="13" s="1"/>
  <c r="G22" i="1" s="1"/>
  <c r="J1480" i="13"/>
  <c r="G1480" i="13" s="1"/>
  <c r="H1480" i="13" s="1"/>
  <c r="J1743" i="13"/>
  <c r="G1743" i="13" s="1"/>
  <c r="H1743" i="13" s="1"/>
  <c r="G162" i="1" s="1"/>
  <c r="J1735" i="13"/>
  <c r="G1735" i="13" s="1"/>
  <c r="H1735" i="13" s="1"/>
  <c r="G1731" i="13"/>
  <c r="H1731" i="13" s="1"/>
  <c r="J1727" i="13"/>
  <c r="G1727" i="13" s="1"/>
  <c r="H1727" i="13" s="1"/>
  <c r="J1719" i="13"/>
  <c r="G1719" i="13" s="1"/>
  <c r="H1719" i="13" s="1"/>
  <c r="G1715" i="13"/>
  <c r="J1711" i="13"/>
  <c r="G1711" i="13" s="1"/>
  <c r="H1711" i="13" s="1"/>
  <c r="J1703" i="13"/>
  <c r="G1703" i="13" s="1"/>
  <c r="H1703" i="13" s="1"/>
  <c r="G1699" i="13"/>
  <c r="H1699" i="13" s="1"/>
  <c r="J1695" i="13"/>
  <c r="G1695" i="13" s="1"/>
  <c r="H1695" i="13" s="1"/>
  <c r="J1687" i="13"/>
  <c r="G1687" i="13" s="1"/>
  <c r="H1687" i="13" s="1"/>
  <c r="G1683" i="13"/>
  <c r="J1679" i="13"/>
  <c r="G1679" i="13" s="1"/>
  <c r="H1679" i="13" s="1"/>
  <c r="G1671" i="13"/>
  <c r="J1671" i="13"/>
  <c r="G1667" i="13"/>
  <c r="J1663" i="13"/>
  <c r="G1663" i="13" s="1"/>
  <c r="H1663" i="13" s="1"/>
  <c r="J1655" i="13"/>
  <c r="G1655" i="13" s="1"/>
  <c r="H1655" i="13" s="1"/>
  <c r="G1651" i="13"/>
  <c r="H1651" i="13" s="1"/>
  <c r="J1647" i="13"/>
  <c r="G1647" i="13" s="1"/>
  <c r="H1647" i="13" s="1"/>
  <c r="J1643" i="13"/>
  <c r="G1643" i="13" s="1"/>
  <c r="H1643" i="13" s="1"/>
  <c r="J1635" i="13"/>
  <c r="G1635" i="13" s="1"/>
  <c r="H1635" i="13" s="1"/>
  <c r="J1631" i="13"/>
  <c r="G1631" i="13" s="1"/>
  <c r="H1631" i="13" s="1"/>
  <c r="J1627" i="13"/>
  <c r="G1627" i="13" s="1"/>
  <c r="H1627" i="13" s="1"/>
  <c r="G1623" i="13"/>
  <c r="H1623" i="13" s="1"/>
  <c r="J1619" i="13"/>
  <c r="G1619" i="13" s="1"/>
  <c r="H1619" i="13" s="1"/>
  <c r="J1615" i="13"/>
  <c r="G1615" i="13" s="1"/>
  <c r="H1615" i="13" s="1"/>
  <c r="J1611" i="13"/>
  <c r="G1611" i="13" s="1"/>
  <c r="H1611" i="13" s="1"/>
  <c r="G1603" i="13"/>
  <c r="J1603" i="13"/>
  <c r="J1599" i="13"/>
  <c r="G1599" i="13" s="1"/>
  <c r="H1599" i="13" s="1"/>
  <c r="G1595" i="13"/>
  <c r="J1595" i="13"/>
  <c r="G1591" i="13"/>
  <c r="H1591" i="13" s="1"/>
  <c r="J1587" i="13"/>
  <c r="G1587" i="13" s="1"/>
  <c r="H1587" i="13" s="1"/>
  <c r="J1583" i="13"/>
  <c r="G1583" i="13" s="1"/>
  <c r="H1583" i="13" s="1"/>
  <c r="J1579" i="13"/>
  <c r="G1579" i="13" s="1"/>
  <c r="H1579" i="13" s="1"/>
  <c r="G72" i="1" s="1"/>
  <c r="J1571" i="13"/>
  <c r="G1571" i="13" s="1"/>
  <c r="H1571" i="13" s="1"/>
  <c r="J1567" i="13"/>
  <c r="G1567" i="13" s="1"/>
  <c r="H1567" i="13" s="1"/>
  <c r="J1563" i="13"/>
  <c r="G1563" i="13" s="1"/>
  <c r="H1563" i="13" s="1"/>
  <c r="J1555" i="13"/>
  <c r="G1555" i="13" s="1"/>
  <c r="H1555" i="13" s="1"/>
  <c r="J1551" i="13"/>
  <c r="G1551" i="13" s="1"/>
  <c r="H1551" i="13" s="1"/>
  <c r="J1547" i="13"/>
  <c r="G1547" i="13" s="1"/>
  <c r="H1547" i="13" s="1"/>
  <c r="G1543" i="13"/>
  <c r="J1539" i="13"/>
  <c r="G1539" i="13" s="1"/>
  <c r="H1539" i="13" s="1"/>
  <c r="J1535" i="13"/>
  <c r="G1535" i="13" s="1"/>
  <c r="H1535" i="13" s="1"/>
  <c r="J1531" i="13"/>
  <c r="G1531" i="13" s="1"/>
  <c r="H1531" i="13" s="1"/>
  <c r="J1523" i="13"/>
  <c r="G1523" i="13" s="1"/>
  <c r="H1523" i="13" s="1"/>
  <c r="J1519" i="13"/>
  <c r="G1519" i="13" s="1"/>
  <c r="H1519" i="13" s="1"/>
  <c r="G34" i="1" s="1"/>
  <c r="J1515" i="13"/>
  <c r="G1515" i="13" s="1"/>
  <c r="H1515" i="13" s="1"/>
  <c r="J1507" i="13"/>
  <c r="G1507" i="13" s="1"/>
  <c r="H1507" i="13" s="1"/>
  <c r="J1503" i="13"/>
  <c r="G1503" i="13" s="1"/>
  <c r="H1503" i="13" s="1"/>
  <c r="J1499" i="13"/>
  <c r="G1499" i="13" s="1"/>
  <c r="H1499" i="13" s="1"/>
  <c r="G1495" i="13"/>
  <c r="H1495" i="13" s="1"/>
  <c r="J1491" i="13"/>
  <c r="G1491" i="13" s="1"/>
  <c r="H1491" i="13" s="1"/>
  <c r="J1487" i="13"/>
  <c r="G1487" i="13" s="1"/>
  <c r="H1487" i="13" s="1"/>
  <c r="J1483" i="13"/>
  <c r="G1483" i="13" s="1"/>
  <c r="H1483" i="13" s="1"/>
  <c r="J1527" i="13"/>
  <c r="G1527" i="13" s="1"/>
  <c r="H1527" i="13" s="1"/>
  <c r="J1739" i="13"/>
  <c r="G1739" i="13" s="1"/>
  <c r="H1739" i="13" s="1"/>
  <c r="J1723" i="13"/>
  <c r="G1723" i="13" s="1"/>
  <c r="H1723" i="13" s="1"/>
  <c r="J1707" i="13"/>
  <c r="G1707" i="13" s="1"/>
  <c r="H1707" i="13" s="1"/>
  <c r="J1691" i="13"/>
  <c r="G1691" i="13" s="1"/>
  <c r="H1691" i="13" s="1"/>
  <c r="J1675" i="13"/>
  <c r="G1675" i="13" s="1"/>
  <c r="H1675" i="13" s="1"/>
  <c r="J1659" i="13"/>
  <c r="G1659" i="13" s="1"/>
  <c r="H1659" i="13" s="1"/>
  <c r="J1639" i="13"/>
  <c r="G1639" i="13" s="1"/>
  <c r="H1639" i="13" s="1"/>
  <c r="J1607" i="13"/>
  <c r="G1607" i="13" s="1"/>
  <c r="H1607" i="13" s="1"/>
  <c r="J1575" i="13"/>
  <c r="G1575" i="13" s="1"/>
  <c r="H1575" i="13" s="1"/>
  <c r="J1511" i="13"/>
  <c r="G1511" i="13" s="1"/>
  <c r="H1511" i="13" s="1"/>
  <c r="G30" i="1" s="1"/>
  <c r="J1737" i="13"/>
  <c r="G1737" i="13" s="1"/>
  <c r="H1737" i="13" s="1"/>
  <c r="G1733" i="13"/>
  <c r="H1733" i="13" s="1"/>
  <c r="J1729" i="13"/>
  <c r="G1729" i="13" s="1"/>
  <c r="H1729" i="13" s="1"/>
  <c r="G159" i="1" s="1"/>
  <c r="G1721" i="13"/>
  <c r="J1721" i="13"/>
  <c r="G1717" i="13"/>
  <c r="J1713" i="13"/>
  <c r="G1713" i="13" s="1"/>
  <c r="H1713" i="13" s="1"/>
  <c r="J1705" i="13"/>
  <c r="G1705" i="13" s="1"/>
  <c r="H1705" i="13" s="1"/>
  <c r="G1701" i="13"/>
  <c r="J1697" i="13"/>
  <c r="G1697" i="13" s="1"/>
  <c r="H1697" i="13" s="1"/>
  <c r="G1689" i="13"/>
  <c r="J1689" i="13"/>
  <c r="G1685" i="13"/>
  <c r="J1681" i="13"/>
  <c r="G1681" i="13" s="1"/>
  <c r="H1681" i="13" s="1"/>
  <c r="J1673" i="13"/>
  <c r="G1673" i="13" s="1"/>
  <c r="H1673" i="13" s="1"/>
  <c r="G1669" i="13"/>
  <c r="J1665" i="13"/>
  <c r="G1665" i="13" s="1"/>
  <c r="H1665" i="13" s="1"/>
  <c r="J1657" i="13"/>
  <c r="G1657" i="13" s="1"/>
  <c r="H1657" i="13" s="1"/>
  <c r="G1653" i="13"/>
  <c r="J1649" i="13"/>
  <c r="G1649" i="13" s="1"/>
  <c r="H1649" i="13" s="1"/>
  <c r="J1645" i="13"/>
  <c r="G1645" i="13" s="1"/>
  <c r="H1645" i="13" s="1"/>
  <c r="G1641" i="13"/>
  <c r="H1641" i="13" s="1"/>
  <c r="J1637" i="13"/>
  <c r="G1637" i="13" s="1"/>
  <c r="H1637" i="13" s="1"/>
  <c r="J1633" i="13"/>
  <c r="G1633" i="13" s="1"/>
  <c r="H1633" i="13" s="1"/>
  <c r="G1629" i="13"/>
  <c r="J1629" i="13"/>
  <c r="G1625" i="13"/>
  <c r="J1621" i="13"/>
  <c r="G1621" i="13" s="1"/>
  <c r="H1621" i="13" s="1"/>
  <c r="J1617" i="13"/>
  <c r="G1617" i="13" s="1"/>
  <c r="H1617" i="13" s="1"/>
  <c r="J1613" i="13"/>
  <c r="G1613" i="13" s="1"/>
  <c r="H1613" i="13" s="1"/>
  <c r="G94" i="1" s="1"/>
  <c r="J1605" i="13"/>
  <c r="G1605" i="13" s="1"/>
  <c r="H1605" i="13" s="1"/>
  <c r="J1601" i="13"/>
  <c r="G1601" i="13" s="1"/>
  <c r="H1601" i="13" s="1"/>
  <c r="G87" i="1" s="1"/>
  <c r="J1597" i="13"/>
  <c r="G1597" i="13" s="1"/>
  <c r="H1597" i="13" s="1"/>
  <c r="G1593" i="13"/>
  <c r="J1589" i="13"/>
  <c r="G1589" i="13" s="1"/>
  <c r="H1589" i="13" s="1"/>
  <c r="G74" i="1" s="1"/>
  <c r="J1585" i="13"/>
  <c r="G1585" i="13" s="1"/>
  <c r="H1585" i="13" s="1"/>
  <c r="G73" i="1" s="1"/>
  <c r="J1581" i="13"/>
  <c r="G1581" i="13" s="1"/>
  <c r="H1581" i="13" s="1"/>
  <c r="G1573" i="13"/>
  <c r="H1573" i="13" s="1"/>
  <c r="J1573" i="13"/>
  <c r="J1569" i="13"/>
  <c r="G1569" i="13" s="1"/>
  <c r="H1569" i="13" s="1"/>
  <c r="G1565" i="13"/>
  <c r="J1565" i="13"/>
  <c r="J1561" i="13"/>
  <c r="G1561" i="13" s="1"/>
  <c r="H1561" i="13" s="1"/>
  <c r="G1557" i="13"/>
  <c r="H1557" i="13" s="1"/>
  <c r="J1557" i="13"/>
  <c r="J1553" i="13"/>
  <c r="G1553" i="13" s="1"/>
  <c r="H1553" i="13" s="1"/>
  <c r="J1549" i="13"/>
  <c r="G1549" i="13" s="1"/>
  <c r="H1549" i="13" s="1"/>
  <c r="J1545" i="13"/>
  <c r="G1545" i="13" s="1"/>
  <c r="H1545" i="13" s="1"/>
  <c r="J1541" i="13"/>
  <c r="G1541" i="13" s="1"/>
  <c r="H1541" i="13" s="1"/>
  <c r="J1537" i="13"/>
  <c r="G1537" i="13" s="1"/>
  <c r="H1537" i="13" s="1"/>
  <c r="J1533" i="13"/>
  <c r="G1533" i="13" s="1"/>
  <c r="H1533" i="13" s="1"/>
  <c r="J1529" i="13"/>
  <c r="G1529" i="13" s="1"/>
  <c r="H1529" i="13" s="1"/>
  <c r="J1525" i="13"/>
  <c r="G1525" i="13" s="1"/>
  <c r="H1525" i="13" s="1"/>
  <c r="J1521" i="13"/>
  <c r="G1521" i="13" s="1"/>
  <c r="H1521" i="13" s="1"/>
  <c r="J1517" i="13"/>
  <c r="G1517" i="13" s="1"/>
  <c r="H1517" i="13" s="1"/>
  <c r="J1513" i="13"/>
  <c r="G1513" i="13" s="1"/>
  <c r="H1513" i="13" s="1"/>
  <c r="G1509" i="13"/>
  <c r="H1509" i="13" s="1"/>
  <c r="G29" i="1" s="1"/>
  <c r="J1509" i="13"/>
  <c r="J1505" i="13"/>
  <c r="G1505" i="13" s="1"/>
  <c r="H1505" i="13" s="1"/>
  <c r="G1501" i="13"/>
  <c r="J1501" i="13"/>
  <c r="J1497" i="13"/>
  <c r="G1497" i="13" s="1"/>
  <c r="H1497" i="13" s="1"/>
  <c r="G1493" i="13"/>
  <c r="H1493" i="13" s="1"/>
  <c r="J1493" i="13"/>
  <c r="J1489" i="13"/>
  <c r="G1489" i="13" s="1"/>
  <c r="H1489" i="13" s="1"/>
  <c r="G23" i="1" s="1"/>
  <c r="J1485" i="13"/>
  <c r="G1485" i="13" s="1"/>
  <c r="H1485" i="13" s="1"/>
  <c r="J1481" i="13"/>
  <c r="G1481" i="13" s="1"/>
  <c r="H1481" i="13" s="1"/>
  <c r="J1725" i="13"/>
  <c r="G1725" i="13" s="1"/>
  <c r="H1725" i="13" s="1"/>
  <c r="J1709" i="13"/>
  <c r="G1709" i="13" s="1"/>
  <c r="H1709" i="13" s="1"/>
  <c r="J1693" i="13"/>
  <c r="G1693" i="13" s="1"/>
  <c r="H1693" i="13" s="1"/>
  <c r="J1677" i="13"/>
  <c r="G1677" i="13" s="1"/>
  <c r="H1677" i="13" s="1"/>
  <c r="J1661" i="13"/>
  <c r="G1661" i="13" s="1"/>
  <c r="H1661" i="13" s="1"/>
  <c r="J1641" i="13"/>
  <c r="J1609" i="13"/>
  <c r="G1609" i="13" s="1"/>
  <c r="H1609" i="13" s="1"/>
  <c r="J1577" i="13"/>
  <c r="G1577" i="13" s="1"/>
  <c r="H1577" i="13" s="1"/>
  <c r="J1559" i="13"/>
  <c r="G1559" i="13" s="1"/>
  <c r="H1559" i="13" s="1"/>
  <c r="J1495" i="13"/>
  <c r="H1786" i="13"/>
  <c r="H1850" i="13"/>
  <c r="H1853" i="13"/>
  <c r="H1934" i="13"/>
  <c r="H1949" i="13"/>
  <c r="H1950" i="13"/>
  <c r="H2005" i="13"/>
  <c r="H2006" i="13"/>
  <c r="H1802" i="13"/>
  <c r="H1738" i="13"/>
  <c r="H2084" i="13"/>
  <c r="H2061" i="13"/>
  <c r="H2059" i="13"/>
  <c r="H2057" i="13"/>
  <c r="H2047" i="13"/>
  <c r="H2038" i="13"/>
  <c r="H2033" i="13"/>
  <c r="H1966" i="13"/>
  <c r="H1957" i="13"/>
  <c r="H1953" i="13"/>
  <c r="H2085" i="13"/>
  <c r="H2080" i="13"/>
  <c r="H2074" i="13"/>
  <c r="H2066" i="13"/>
  <c r="H2062" i="13"/>
  <c r="H2054" i="13"/>
  <c r="H2045" i="13"/>
  <c r="H2043" i="13"/>
  <c r="H2036" i="13"/>
  <c r="H2023" i="13"/>
  <c r="H2021" i="13"/>
  <c r="H1991" i="13"/>
  <c r="H1989" i="13"/>
  <c r="H1985" i="13"/>
  <c r="H1978" i="13"/>
  <c r="H1929" i="13"/>
  <c r="H1922" i="13"/>
  <c r="H1918" i="13"/>
  <c r="H1911" i="13"/>
  <c r="H1907" i="13"/>
  <c r="H1901" i="13"/>
  <c r="H1897" i="13"/>
  <c r="H1889" i="13"/>
  <c r="H1881" i="13"/>
  <c r="H1873" i="13"/>
  <c r="H1865" i="13"/>
  <c r="H1857" i="13"/>
  <c r="H1851" i="13"/>
  <c r="H1717" i="13"/>
  <c r="H1715" i="13"/>
  <c r="H2067" i="13"/>
  <c r="H2060" i="13"/>
  <c r="H2058" i="13"/>
  <c r="H2050" i="13"/>
  <c r="H2046" i="13"/>
  <c r="H2039" i="13"/>
  <c r="H2037" i="13"/>
  <c r="H2031" i="13"/>
  <c r="H1963" i="13"/>
  <c r="H1955" i="13"/>
  <c r="H1847" i="13"/>
  <c r="H1843" i="13"/>
  <c r="H1823" i="13"/>
  <c r="H2087" i="13"/>
  <c r="H2081" i="13"/>
  <c r="H2076" i="13"/>
  <c r="H2082" i="13"/>
  <c r="H2079" i="13"/>
  <c r="H2078" i="13"/>
  <c r="H2071" i="13"/>
  <c r="H2070" i="13"/>
  <c r="H2069" i="13"/>
  <c r="H2065" i="13"/>
  <c r="H2063" i="13"/>
  <c r="H2052" i="13"/>
  <c r="H2035" i="13"/>
  <c r="H2029" i="13"/>
  <c r="H2028" i="13"/>
  <c r="H2026" i="13"/>
  <c r="H2025" i="13"/>
  <c r="H2018" i="13"/>
  <c r="H2015" i="13"/>
  <c r="H2014" i="13"/>
  <c r="H2003" i="13"/>
  <c r="H1997" i="13"/>
  <c r="H1995" i="13"/>
  <c r="H1994" i="13"/>
  <c r="H1993" i="13"/>
  <c r="H1986" i="13"/>
  <c r="H1982" i="13"/>
  <c r="H1975" i="13"/>
  <c r="H1974" i="13"/>
  <c r="H1973" i="13"/>
  <c r="H1935" i="13"/>
  <c r="H1931" i="13"/>
  <c r="H1925" i="13"/>
  <c r="H1921" i="13"/>
  <c r="H1914" i="13"/>
  <c r="H1910" i="13"/>
  <c r="H1903" i="13"/>
  <c r="H1899" i="13"/>
  <c r="H1893" i="13"/>
  <c r="H1885" i="13"/>
  <c r="H1883" i="13"/>
  <c r="H1877" i="13"/>
  <c r="H1875" i="13"/>
  <c r="H1869" i="13"/>
  <c r="H1867" i="13"/>
  <c r="H1861" i="13"/>
  <c r="H1859" i="13"/>
  <c r="H1855" i="13"/>
  <c r="H1783" i="13"/>
  <c r="H1779" i="13"/>
  <c r="H1775" i="13"/>
  <c r="H1759" i="13"/>
  <c r="H1763" i="13"/>
  <c r="H1761" i="13"/>
  <c r="H1754" i="13"/>
  <c r="G165" i="1" s="1"/>
  <c r="H1747" i="13"/>
  <c r="H1745" i="13"/>
  <c r="H1622" i="13"/>
  <c r="H1618" i="13"/>
  <c r="H1614" i="13"/>
  <c r="H1610" i="13"/>
  <c r="H2017" i="13"/>
  <c r="H2010" i="13"/>
  <c r="H2002" i="13"/>
  <c r="H1998" i="13"/>
  <c r="H1990" i="13"/>
  <c r="H1987" i="13"/>
  <c r="H1981" i="13"/>
  <c r="H1979" i="13"/>
  <c r="H1977" i="13"/>
  <c r="H1967" i="13"/>
  <c r="H1965" i="13"/>
  <c r="H1961" i="13"/>
  <c r="H1954" i="13"/>
  <c r="H1946" i="13"/>
  <c r="H1942" i="13"/>
  <c r="H1933" i="13"/>
  <c r="H1927" i="13"/>
  <c r="H1923" i="13"/>
  <c r="H1917" i="13"/>
  <c r="H1913" i="13"/>
  <c r="H1906" i="13"/>
  <c r="H1902" i="13"/>
  <c r="H1895" i="13"/>
  <c r="H1887" i="13"/>
  <c r="H1879" i="13"/>
  <c r="H1871" i="13"/>
  <c r="H1849" i="13"/>
  <c r="H1846" i="13"/>
  <c r="H1841" i="13"/>
  <c r="H1834" i="13"/>
  <c r="H1827" i="13"/>
  <c r="H1825" i="13"/>
  <c r="G202" i="1" s="1"/>
  <c r="H1818" i="13"/>
  <c r="H1811" i="13"/>
  <c r="H1809" i="13"/>
  <c r="H1798" i="13"/>
  <c r="G190" i="1" s="1"/>
  <c r="H1793" i="13"/>
  <c r="H1791" i="13"/>
  <c r="H1710" i="13"/>
  <c r="H1698" i="13"/>
  <c r="H1689" i="13"/>
  <c r="H1685" i="13"/>
  <c r="H1683" i="13"/>
  <c r="H1678" i="13"/>
  <c r="H1671" i="13"/>
  <c r="H1662" i="13"/>
  <c r="H1653" i="13"/>
  <c r="H1650" i="13"/>
  <c r="H1578" i="13"/>
  <c r="H1562" i="13"/>
  <c r="H2007" i="13"/>
  <c r="H2001" i="13"/>
  <c r="H1999" i="13"/>
  <c r="H1971" i="13"/>
  <c r="H1969" i="13"/>
  <c r="H1962" i="13"/>
  <c r="H1958" i="13"/>
  <c r="H1951" i="13"/>
  <c r="H1945" i="13"/>
  <c r="H1943" i="13"/>
  <c r="H1930" i="13"/>
  <c r="H1926" i="13"/>
  <c r="H1919" i="13"/>
  <c r="H1909" i="13"/>
  <c r="H1905" i="13"/>
  <c r="H1898" i="13"/>
  <c r="H1894" i="13"/>
  <c r="H1890" i="13"/>
  <c r="H1886" i="13"/>
  <c r="H1882" i="13"/>
  <c r="H1878" i="13"/>
  <c r="H1874" i="13"/>
  <c r="H1870" i="13"/>
  <c r="H1866" i="13"/>
  <c r="H1862" i="13"/>
  <c r="H1858" i="13"/>
  <c r="H1854" i="13"/>
  <c r="H1842" i="13"/>
  <c r="H1838" i="13"/>
  <c r="H1837" i="13"/>
  <c r="H1831" i="13"/>
  <c r="H1826" i="13"/>
  <c r="H1822" i="13"/>
  <c r="H1815" i="13"/>
  <c r="H1810" i="13"/>
  <c r="H1806" i="13"/>
  <c r="H1794" i="13"/>
  <c r="H1771" i="13"/>
  <c r="H1769" i="13"/>
  <c r="H1766" i="13"/>
  <c r="H1755" i="13"/>
  <c r="H1753" i="13"/>
  <c r="H1750" i="13"/>
  <c r="G164" i="1" s="1"/>
  <c r="H1598" i="13"/>
  <c r="H1594" i="13"/>
  <c r="H1734" i="13"/>
  <c r="G160" i="1" s="1"/>
  <c r="H1730" i="13"/>
  <c r="H1726" i="13"/>
  <c r="G158" i="1" s="1"/>
  <c r="H1722" i="13"/>
  <c r="H1702" i="13"/>
  <c r="H1690" i="13"/>
  <c r="H1670" i="13"/>
  <c r="H1658" i="13"/>
  <c r="H1638" i="13"/>
  <c r="H1629" i="13"/>
  <c r="H1603" i="13"/>
  <c r="H1595" i="13"/>
  <c r="G80" i="1" s="1"/>
  <c r="H1590" i="13"/>
  <c r="H1582" i="13"/>
  <c r="H1566" i="13"/>
  <c r="H1543" i="13"/>
  <c r="H1510" i="13"/>
  <c r="H1502" i="13"/>
  <c r="H1701" i="13"/>
  <c r="H1694" i="13"/>
  <c r="H1682" i="13"/>
  <c r="H1669" i="13"/>
  <c r="H1666" i="13"/>
  <c r="H1646" i="13"/>
  <c r="H1630" i="13"/>
  <c r="H1625" i="13"/>
  <c r="H1593" i="13"/>
  <c r="H1586" i="13"/>
  <c r="H1570" i="13"/>
  <c r="H1554" i="13"/>
  <c r="H1546" i="13"/>
  <c r="H1534" i="13"/>
  <c r="H1522" i="13"/>
  <c r="H1501" i="13"/>
  <c r="H1498" i="13"/>
  <c r="H1494" i="13"/>
  <c r="H1492" i="13"/>
  <c r="H1490" i="13"/>
  <c r="H1486" i="13"/>
  <c r="H1482" i="13"/>
  <c r="H1807" i="13"/>
  <c r="H1801" i="13"/>
  <c r="H1790" i="13"/>
  <c r="G185" i="1" s="1"/>
  <c r="H1778" i="13"/>
  <c r="G181" i="1" s="1"/>
  <c r="H1774" i="13"/>
  <c r="H1767" i="13"/>
  <c r="H1762" i="13"/>
  <c r="H1758" i="13"/>
  <c r="H1751" i="13"/>
  <c r="H1746" i="13"/>
  <c r="H1742" i="13"/>
  <c r="H1721" i="13"/>
  <c r="H1718" i="13"/>
  <c r="H1714" i="13"/>
  <c r="H1706" i="13"/>
  <c r="G148" i="1" s="1"/>
  <c r="H1686" i="13"/>
  <c r="H1674" i="13"/>
  <c r="H1667" i="13"/>
  <c r="H1654" i="13"/>
  <c r="H1642" i="13"/>
  <c r="H1626" i="13"/>
  <c r="H1606" i="13"/>
  <c r="H1574" i="13"/>
  <c r="H1565" i="13"/>
  <c r="H1558" i="13"/>
  <c r="H1550" i="13"/>
  <c r="G54" i="1" s="1"/>
  <c r="H1542" i="13"/>
  <c r="H1538" i="13"/>
  <c r="H1526" i="13"/>
  <c r="H1514" i="13"/>
  <c r="H1506" i="13"/>
  <c r="I538" i="2"/>
  <c r="L47" i="1"/>
  <c r="I47" i="1"/>
  <c r="C47" i="1"/>
  <c r="L79" i="1"/>
  <c r="I79" i="1"/>
  <c r="C79" i="1"/>
  <c r="L102" i="1"/>
  <c r="I102" i="1"/>
  <c r="C102" i="1"/>
  <c r="H94" i="7"/>
  <c r="AG94" i="7" s="1"/>
  <c r="H93" i="7"/>
  <c r="AF93" i="7" s="1"/>
  <c r="A93" i="7"/>
  <c r="W93" i="7" s="1"/>
  <c r="Z93" i="7" s="1"/>
  <c r="H92" i="7"/>
  <c r="AF92" i="7" s="1"/>
  <c r="H91" i="7"/>
  <c r="AF91" i="7" s="1"/>
  <c r="A91" i="7"/>
  <c r="W91" i="7" s="1"/>
  <c r="Z91" i="7" s="1"/>
  <c r="H90" i="7"/>
  <c r="AF90" i="7" s="1"/>
  <c r="H89" i="7"/>
  <c r="AF89" i="7" s="1"/>
  <c r="A89" i="7"/>
  <c r="W89" i="7" s="1"/>
  <c r="Z89" i="7" s="1"/>
  <c r="H88" i="7"/>
  <c r="AF88" i="7" s="1"/>
  <c r="H87" i="7"/>
  <c r="AF87" i="7" s="1"/>
  <c r="A87" i="7"/>
  <c r="W87" i="7" s="1"/>
  <c r="Z87" i="7" s="1"/>
  <c r="H86" i="7"/>
  <c r="AF86" i="7" s="1"/>
  <c r="H85" i="7"/>
  <c r="AF85" i="7" s="1"/>
  <c r="A85" i="7"/>
  <c r="W85" i="7" s="1"/>
  <c r="Z85" i="7" s="1"/>
  <c r="H84" i="7"/>
  <c r="AD83" i="7"/>
  <c r="H83" i="7"/>
  <c r="AF83" i="7" s="1"/>
  <c r="A83" i="7"/>
  <c r="W83" i="7" s="1"/>
  <c r="Z83" i="7" s="1"/>
  <c r="AD82" i="7"/>
  <c r="H82" i="7"/>
  <c r="AF82" i="7" s="1"/>
  <c r="G82" i="7"/>
  <c r="AA82" i="7" s="1"/>
  <c r="AG81" i="7"/>
  <c r="AD81" i="7"/>
  <c r="H81" i="7"/>
  <c r="AF81" i="7" s="1"/>
  <c r="G81" i="7"/>
  <c r="AA81" i="7" s="1"/>
  <c r="A81" i="7"/>
  <c r="W81" i="7" s="1"/>
  <c r="Z81" i="7" s="1"/>
  <c r="AG80" i="7"/>
  <c r="AD80" i="7"/>
  <c r="H80" i="7"/>
  <c r="AF80" i="7" s="1"/>
  <c r="G80" i="7"/>
  <c r="AA80" i="7" s="1"/>
  <c r="AG79" i="7"/>
  <c r="AD79" i="7"/>
  <c r="H79" i="7"/>
  <c r="AF79" i="7" s="1"/>
  <c r="G79" i="7"/>
  <c r="AA79" i="7" s="1"/>
  <c r="A79" i="7"/>
  <c r="W79" i="7" s="1"/>
  <c r="Z79" i="7" s="1"/>
  <c r="H78" i="7"/>
  <c r="AG78" i="7" s="1"/>
  <c r="A78" i="7"/>
  <c r="W78" i="7" s="1"/>
  <c r="Z78" i="7" s="1"/>
  <c r="H77" i="7"/>
  <c r="AF77" i="7" s="1"/>
  <c r="H76" i="7"/>
  <c r="AF76" i="7" s="1"/>
  <c r="AG75" i="7"/>
  <c r="H75" i="7"/>
  <c r="AF75" i="7" s="1"/>
  <c r="G75" i="7"/>
  <c r="AA75" i="7" s="1"/>
  <c r="A75" i="7"/>
  <c r="W75" i="7" s="1"/>
  <c r="Z75" i="7" s="1"/>
  <c r="AG74" i="7"/>
  <c r="H74" i="7"/>
  <c r="AF74" i="7" s="1"/>
  <c r="A74" i="7"/>
  <c r="W74" i="7" s="1"/>
  <c r="Z74" i="7" s="1"/>
  <c r="H73" i="7"/>
  <c r="AF73" i="7" s="1"/>
  <c r="H72" i="7"/>
  <c r="AF72" i="7" s="1"/>
  <c r="AG71" i="7"/>
  <c r="H71" i="7"/>
  <c r="AF71" i="7" s="1"/>
  <c r="G71" i="7"/>
  <c r="AA71" i="7" s="1"/>
  <c r="A71" i="7"/>
  <c r="W71" i="7" s="1"/>
  <c r="Z71" i="7" s="1"/>
  <c r="H70" i="7"/>
  <c r="AG70" i="7" s="1"/>
  <c r="G70" i="7"/>
  <c r="AA70" i="7" s="1"/>
  <c r="H69" i="7"/>
  <c r="AF69" i="7" s="1"/>
  <c r="H68" i="7"/>
  <c r="AF68" i="7" s="1"/>
  <c r="G68" i="7"/>
  <c r="AA68" i="7" s="1"/>
  <c r="H67" i="7"/>
  <c r="AF67" i="7" s="1"/>
  <c r="A67" i="7"/>
  <c r="W67" i="7" s="1"/>
  <c r="Z67" i="7" s="1"/>
  <c r="L99" i="1"/>
  <c r="I99" i="1"/>
  <c r="C99" i="1"/>
  <c r="L97" i="1"/>
  <c r="I97" i="1"/>
  <c r="C97" i="1"/>
  <c r="L93" i="1"/>
  <c r="I93" i="1"/>
  <c r="C93" i="1"/>
  <c r="L86" i="1"/>
  <c r="I86" i="1"/>
  <c r="C86" i="1"/>
  <c r="L77" i="1"/>
  <c r="I77" i="1"/>
  <c r="C77" i="1"/>
  <c r="L68" i="1"/>
  <c r="I68" i="1"/>
  <c r="C68" i="1"/>
  <c r="L63" i="1"/>
  <c r="I63" i="1"/>
  <c r="C63" i="1"/>
  <c r="H54" i="31"/>
  <c r="AE54" i="31" s="1"/>
  <c r="AG53" i="31"/>
  <c r="AF53" i="31"/>
  <c r="AE53" i="31"/>
  <c r="AD53" i="31"/>
  <c r="Y53" i="31"/>
  <c r="X53" i="31"/>
  <c r="V53" i="31"/>
  <c r="H53" i="31"/>
  <c r="G53" i="31"/>
  <c r="AA53" i="31" s="1"/>
  <c r="A53" i="31"/>
  <c r="W53" i="31" s="1"/>
  <c r="Z53" i="31" s="1"/>
  <c r="AG52" i="31"/>
  <c r="AE52" i="31"/>
  <c r="AD52" i="31"/>
  <c r="H52" i="31"/>
  <c r="AF52" i="31" s="1"/>
  <c r="G52" i="31"/>
  <c r="AA52" i="31" s="1"/>
  <c r="AB52" i="31" s="1"/>
  <c r="A52" i="31"/>
  <c r="W52" i="31" s="1"/>
  <c r="Z52" i="31" s="1"/>
  <c r="AG51" i="31"/>
  <c r="AE51" i="31"/>
  <c r="AD51" i="31"/>
  <c r="H51" i="31"/>
  <c r="AF51" i="31" s="1"/>
  <c r="G51" i="31"/>
  <c r="AA51" i="31" s="1"/>
  <c r="A51" i="31"/>
  <c r="W51" i="31" s="1"/>
  <c r="Z51" i="31" s="1"/>
  <c r="AG50" i="31"/>
  <c r="AE50" i="31"/>
  <c r="AD50" i="31"/>
  <c r="H50" i="31"/>
  <c r="AF50" i="31" s="1"/>
  <c r="G50" i="31"/>
  <c r="AA50" i="31" s="1"/>
  <c r="A50" i="31"/>
  <c r="W50" i="31" s="1"/>
  <c r="Z50" i="31" s="1"/>
  <c r="AG49" i="31"/>
  <c r="AE49" i="31"/>
  <c r="AD49" i="31"/>
  <c r="H49" i="31"/>
  <c r="AF49" i="31" s="1"/>
  <c r="G49" i="31"/>
  <c r="AA49" i="31" s="1"/>
  <c r="A49" i="31"/>
  <c r="W49" i="31" s="1"/>
  <c r="Z49" i="31" s="1"/>
  <c r="AG48" i="31"/>
  <c r="AE48" i="31"/>
  <c r="AD48" i="31"/>
  <c r="H48" i="31"/>
  <c r="AF48" i="31" s="1"/>
  <c r="G48" i="31"/>
  <c r="AA48" i="31" s="1"/>
  <c r="A48" i="31"/>
  <c r="W48" i="31" s="1"/>
  <c r="Z48" i="31" s="1"/>
  <c r="AG47" i="31"/>
  <c r="AE47" i="31"/>
  <c r="AD47" i="31"/>
  <c r="H47" i="31"/>
  <c r="AF47" i="31" s="1"/>
  <c r="G47" i="31"/>
  <c r="AA47" i="31" s="1"/>
  <c r="A47" i="31"/>
  <c r="W47" i="31" s="1"/>
  <c r="Z47" i="31" s="1"/>
  <c r="AG46" i="31"/>
  <c r="AE46" i="31"/>
  <c r="AD46" i="31"/>
  <c r="H46" i="31"/>
  <c r="AF46" i="31" s="1"/>
  <c r="G46" i="31"/>
  <c r="AA46" i="31" s="1"/>
  <c r="A46" i="31"/>
  <c r="W46" i="31" s="1"/>
  <c r="Z46" i="31" s="1"/>
  <c r="AG45" i="31"/>
  <c r="AE45" i="31"/>
  <c r="AD45" i="31"/>
  <c r="H45" i="31"/>
  <c r="AF45" i="31" s="1"/>
  <c r="G45" i="31"/>
  <c r="AA45" i="31" s="1"/>
  <c r="A45" i="31"/>
  <c r="W45" i="31" s="1"/>
  <c r="Z45" i="31" s="1"/>
  <c r="AG44" i="31"/>
  <c r="AE44" i="31"/>
  <c r="AD44" i="31"/>
  <c r="H44" i="31"/>
  <c r="AF44" i="31" s="1"/>
  <c r="G44" i="31"/>
  <c r="AA44" i="31" s="1"/>
  <c r="A44" i="31"/>
  <c r="W44" i="31" s="1"/>
  <c r="Z44" i="31" s="1"/>
  <c r="AE43" i="31"/>
  <c r="AD43" i="31"/>
  <c r="H43" i="31"/>
  <c r="G43" i="31"/>
  <c r="AA43" i="31" s="1"/>
  <c r="A43" i="31"/>
  <c r="W43" i="31" s="1"/>
  <c r="Z43" i="31" s="1"/>
  <c r="AG42" i="31"/>
  <c r="AE42" i="31"/>
  <c r="AD42" i="31"/>
  <c r="H42" i="31"/>
  <c r="AF42" i="31" s="1"/>
  <c r="G42" i="31"/>
  <c r="AA42" i="31" s="1"/>
  <c r="AB42" i="31" s="1"/>
  <c r="AC42" i="31" s="1"/>
  <c r="A42" i="31"/>
  <c r="W42" i="31" s="1"/>
  <c r="Z42" i="31" s="1"/>
  <c r="AG41" i="31"/>
  <c r="AE41" i="31"/>
  <c r="AD41" i="31"/>
  <c r="H41" i="31"/>
  <c r="AF41" i="31" s="1"/>
  <c r="G41" i="31"/>
  <c r="AA41" i="31" s="1"/>
  <c r="AB41" i="31" s="1"/>
  <c r="AC41" i="31" s="1"/>
  <c r="A41" i="31"/>
  <c r="W41" i="31" s="1"/>
  <c r="Z41" i="31" s="1"/>
  <c r="AG40" i="31"/>
  <c r="AE40" i="31"/>
  <c r="AD40" i="31"/>
  <c r="H40" i="31"/>
  <c r="AF40" i="31" s="1"/>
  <c r="G40" i="31"/>
  <c r="AA40" i="31" s="1"/>
  <c r="AB40" i="31" s="1"/>
  <c r="AC40" i="31" s="1"/>
  <c r="A40" i="31"/>
  <c r="W40" i="31" s="1"/>
  <c r="Z40" i="31" s="1"/>
  <c r="AG39" i="31"/>
  <c r="AE39" i="31"/>
  <c r="AD39" i="31"/>
  <c r="H39" i="31"/>
  <c r="AF39" i="31" s="1"/>
  <c r="G39" i="31"/>
  <c r="AA39" i="31" s="1"/>
  <c r="AB39" i="31" s="1"/>
  <c r="AC39" i="31" s="1"/>
  <c r="A39" i="31"/>
  <c r="W39" i="31" s="1"/>
  <c r="Z39" i="31" s="1"/>
  <c r="AG38" i="31"/>
  <c r="AE38" i="31"/>
  <c r="AD38" i="31"/>
  <c r="H38" i="31"/>
  <c r="AF38" i="31" s="1"/>
  <c r="G38" i="31"/>
  <c r="AA38" i="31" s="1"/>
  <c r="AB38" i="31" s="1"/>
  <c r="AC38" i="31" s="1"/>
  <c r="A38" i="31"/>
  <c r="W38" i="31" s="1"/>
  <c r="Z38" i="31" s="1"/>
  <c r="AG37" i="31"/>
  <c r="AE37" i="31"/>
  <c r="AD37" i="31"/>
  <c r="H37" i="31"/>
  <c r="AF37" i="31" s="1"/>
  <c r="G37" i="31"/>
  <c r="AA37" i="31" s="1"/>
  <c r="AB37" i="31" s="1"/>
  <c r="AC37" i="31" s="1"/>
  <c r="A37" i="31"/>
  <c r="W37" i="31" s="1"/>
  <c r="Z37" i="31" s="1"/>
  <c r="AG36" i="31"/>
  <c r="AE36" i="31"/>
  <c r="AD36" i="31"/>
  <c r="H36" i="31"/>
  <c r="AF36" i="31" s="1"/>
  <c r="G36" i="31"/>
  <c r="AA36" i="31" s="1"/>
  <c r="AB36" i="31" s="1"/>
  <c r="AC36" i="31" s="1"/>
  <c r="A36" i="31"/>
  <c r="W36" i="31" s="1"/>
  <c r="Z36" i="31" s="1"/>
  <c r="AG35" i="31"/>
  <c r="AE35" i="31"/>
  <c r="AD35" i="31"/>
  <c r="H35" i="31"/>
  <c r="AF35" i="31" s="1"/>
  <c r="G35" i="31"/>
  <c r="AA35" i="31" s="1"/>
  <c r="AB35" i="31" s="1"/>
  <c r="AC35" i="31" s="1"/>
  <c r="A35" i="31"/>
  <c r="W35" i="31" s="1"/>
  <c r="Z35" i="31" s="1"/>
  <c r="AG34" i="31"/>
  <c r="AE34" i="31"/>
  <c r="AD34" i="31"/>
  <c r="H34" i="31"/>
  <c r="AF34" i="31" s="1"/>
  <c r="G34" i="31"/>
  <c r="AA34" i="31" s="1"/>
  <c r="AB34" i="31" s="1"/>
  <c r="AC34" i="31" s="1"/>
  <c r="A34" i="31"/>
  <c r="W34" i="31" s="1"/>
  <c r="Z34" i="31" s="1"/>
  <c r="AG33" i="31"/>
  <c r="AE33" i="31"/>
  <c r="AD33" i="31"/>
  <c r="H33" i="31"/>
  <c r="AF33" i="31" s="1"/>
  <c r="G33" i="31"/>
  <c r="AA33" i="31" s="1"/>
  <c r="AB33" i="31" s="1"/>
  <c r="AC33" i="31" s="1"/>
  <c r="A33" i="31"/>
  <c r="W33" i="31" s="1"/>
  <c r="Z33" i="31" s="1"/>
  <c r="AG32" i="31"/>
  <c r="AE32" i="31"/>
  <c r="AD32" i="31"/>
  <c r="H32" i="31"/>
  <c r="AF32" i="31" s="1"/>
  <c r="G32" i="31"/>
  <c r="AA32" i="31" s="1"/>
  <c r="AB32" i="31" s="1"/>
  <c r="A32" i="31"/>
  <c r="W32" i="31" s="1"/>
  <c r="Z32" i="31" s="1"/>
  <c r="AG31" i="31"/>
  <c r="AE31" i="31"/>
  <c r="AD31" i="31"/>
  <c r="H31" i="31"/>
  <c r="AF31" i="31" s="1"/>
  <c r="G31" i="31"/>
  <c r="AA31" i="31" s="1"/>
  <c r="AB31" i="31" s="1"/>
  <c r="AC31" i="31" s="1"/>
  <c r="A31" i="31"/>
  <c r="W31" i="31" s="1"/>
  <c r="Z31" i="31" s="1"/>
  <c r="AG30" i="31"/>
  <c r="AE30" i="31"/>
  <c r="AD30" i="31"/>
  <c r="H30" i="31"/>
  <c r="AF30" i="31" s="1"/>
  <c r="G30" i="31"/>
  <c r="AA30" i="31" s="1"/>
  <c r="A30" i="31"/>
  <c r="W30" i="31" s="1"/>
  <c r="Z30" i="31" s="1"/>
  <c r="AG29" i="31"/>
  <c r="AE29" i="31"/>
  <c r="AD29" i="31"/>
  <c r="H29" i="31"/>
  <c r="AF29" i="31" s="1"/>
  <c r="G29" i="31"/>
  <c r="AA29" i="31" s="1"/>
  <c r="AB29" i="31" s="1"/>
  <c r="A29" i="31"/>
  <c r="W29" i="31" s="1"/>
  <c r="Z29" i="31" s="1"/>
  <c r="AG28" i="31"/>
  <c r="AE28" i="31"/>
  <c r="AD28" i="31"/>
  <c r="H28" i="31"/>
  <c r="AF28" i="31" s="1"/>
  <c r="G28" i="31"/>
  <c r="AA28" i="31" s="1"/>
  <c r="AB28" i="31" s="1"/>
  <c r="A28" i="31"/>
  <c r="W28" i="31" s="1"/>
  <c r="Z28" i="31" s="1"/>
  <c r="AG27" i="31"/>
  <c r="AE27" i="31"/>
  <c r="AD27" i="31"/>
  <c r="H27" i="31"/>
  <c r="AF27" i="31" s="1"/>
  <c r="G27" i="31"/>
  <c r="AA27" i="31" s="1"/>
  <c r="A27" i="31"/>
  <c r="W27" i="31" s="1"/>
  <c r="Z27" i="31" s="1"/>
  <c r="H26" i="31"/>
  <c r="G26" i="31"/>
  <c r="AA26" i="31" s="1"/>
  <c r="AG25" i="31"/>
  <c r="H25" i="31"/>
  <c r="AE25" i="31" s="1"/>
  <c r="H24" i="31"/>
  <c r="AF23" i="31"/>
  <c r="AE23" i="31"/>
  <c r="H23" i="31"/>
  <c r="AD23" i="31" s="1"/>
  <c r="G23" i="31"/>
  <c r="AA23" i="31" s="1"/>
  <c r="A23" i="31"/>
  <c r="W23" i="31" s="1"/>
  <c r="Z23" i="31" s="1"/>
  <c r="AG22" i="31"/>
  <c r="AE22" i="31"/>
  <c r="AD22" i="31"/>
  <c r="H22" i="31"/>
  <c r="AF22" i="31" s="1"/>
  <c r="G22" i="31"/>
  <c r="AA22" i="31" s="1"/>
  <c r="A22" i="31"/>
  <c r="W22" i="31" s="1"/>
  <c r="Z22" i="31" s="1"/>
  <c r="AG21" i="31"/>
  <c r="AE21" i="31"/>
  <c r="AD21" i="31"/>
  <c r="H21" i="31"/>
  <c r="AF21" i="31" s="1"/>
  <c r="G21" i="31"/>
  <c r="AA21" i="31" s="1"/>
  <c r="A21" i="31"/>
  <c r="W21" i="31" s="1"/>
  <c r="Z21" i="31" s="1"/>
  <c r="AG20" i="31"/>
  <c r="AE20" i="31"/>
  <c r="AD20" i="31"/>
  <c r="H20" i="31"/>
  <c r="AF20" i="31" s="1"/>
  <c r="G20" i="31"/>
  <c r="AA20" i="31" s="1"/>
  <c r="A20" i="31"/>
  <c r="W20" i="31" s="1"/>
  <c r="Z20" i="31" s="1"/>
  <c r="AG19" i="31"/>
  <c r="AE19" i="31"/>
  <c r="AD19" i="31"/>
  <c r="H19" i="31"/>
  <c r="AF19" i="31" s="1"/>
  <c r="G19" i="31"/>
  <c r="AA19" i="31" s="1"/>
  <c r="A19" i="31"/>
  <c r="W19" i="31" s="1"/>
  <c r="Z19" i="31" s="1"/>
  <c r="AG18" i="31"/>
  <c r="AE18" i="31"/>
  <c r="AD18" i="31"/>
  <c r="H18" i="31"/>
  <c r="AF18" i="31" s="1"/>
  <c r="G18" i="31"/>
  <c r="AA18" i="31" s="1"/>
  <c r="A18" i="31"/>
  <c r="W18" i="31" s="1"/>
  <c r="Z18" i="31" s="1"/>
  <c r="AG17" i="31"/>
  <c r="AE17" i="31"/>
  <c r="AD17" i="31"/>
  <c r="H17" i="31"/>
  <c r="AF17" i="31" s="1"/>
  <c r="G17" i="31"/>
  <c r="AA17" i="31" s="1"/>
  <c r="A17" i="31"/>
  <c r="W17" i="31" s="1"/>
  <c r="Z17" i="31" s="1"/>
  <c r="AG16" i="31"/>
  <c r="AE16" i="31"/>
  <c r="AD16" i="31"/>
  <c r="H16" i="31"/>
  <c r="AF16" i="31" s="1"/>
  <c r="G16" i="31"/>
  <c r="AA16" i="31" s="1"/>
  <c r="A16" i="31"/>
  <c r="W16" i="31" s="1"/>
  <c r="Z16" i="31" s="1"/>
  <c r="AG15" i="31"/>
  <c r="AE15" i="31"/>
  <c r="AD15" i="31"/>
  <c r="H15" i="31"/>
  <c r="AF15" i="31" s="1"/>
  <c r="G15" i="31"/>
  <c r="AA15" i="31" s="1"/>
  <c r="A15" i="31"/>
  <c r="W15" i="31" s="1"/>
  <c r="Z15" i="31" s="1"/>
  <c r="AG14" i="31"/>
  <c r="AE14" i="31"/>
  <c r="AD14" i="31"/>
  <c r="H14" i="31"/>
  <c r="AF14" i="31" s="1"/>
  <c r="G14" i="31"/>
  <c r="AA14" i="31" s="1"/>
  <c r="A14" i="31"/>
  <c r="W14" i="31" s="1"/>
  <c r="Z14" i="31" s="1"/>
  <c r="AG13" i="31"/>
  <c r="AE13" i="31"/>
  <c r="AD13" i="31"/>
  <c r="H13" i="31"/>
  <c r="AF13" i="31" s="1"/>
  <c r="G13" i="31"/>
  <c r="AA13" i="31" s="1"/>
  <c r="A13" i="31"/>
  <c r="W13" i="31" s="1"/>
  <c r="Z13" i="31" s="1"/>
  <c r="AG12" i="31"/>
  <c r="AE12" i="31"/>
  <c r="AD12" i="31"/>
  <c r="H12" i="31"/>
  <c r="AF12" i="31" s="1"/>
  <c r="G12" i="31"/>
  <c r="AA12" i="31" s="1"/>
  <c r="A12" i="31"/>
  <c r="W12" i="31" s="1"/>
  <c r="Z12" i="31" s="1"/>
  <c r="H11" i="31"/>
  <c r="G11" i="31"/>
  <c r="AA11" i="31" s="1"/>
  <c r="A11" i="31"/>
  <c r="W11" i="31" s="1"/>
  <c r="H10" i="31"/>
  <c r="H9" i="31"/>
  <c r="H8" i="31"/>
  <c r="H7" i="31"/>
  <c r="AG6" i="31"/>
  <c r="AE6" i="31"/>
  <c r="AD6" i="31"/>
  <c r="U6" i="31"/>
  <c r="T6" i="31"/>
  <c r="H6" i="31"/>
  <c r="AF6" i="31" s="1"/>
  <c r="G6" i="31"/>
  <c r="AA6" i="31" s="1"/>
  <c r="AB6" i="31" s="1"/>
  <c r="A6" i="31"/>
  <c r="W6" i="31" s="1"/>
  <c r="Z6" i="31" s="1"/>
  <c r="AG5" i="31"/>
  <c r="AE5" i="31"/>
  <c r="AD5" i="31"/>
  <c r="U5" i="31"/>
  <c r="T5" i="31"/>
  <c r="H5" i="31"/>
  <c r="AF5" i="31" s="1"/>
  <c r="G5" i="31"/>
  <c r="AA5" i="31" s="1"/>
  <c r="AB5" i="31" s="1"/>
  <c r="A5" i="31"/>
  <c r="W5" i="31" s="1"/>
  <c r="Z5" i="31" s="1"/>
  <c r="AG4" i="31"/>
  <c r="AE4" i="31"/>
  <c r="AD4" i="31"/>
  <c r="U4" i="31"/>
  <c r="T4" i="31"/>
  <c r="H4" i="31"/>
  <c r="AF4" i="31" s="1"/>
  <c r="G4" i="31"/>
  <c r="AA4" i="31" s="1"/>
  <c r="AB4" i="31" s="1"/>
  <c r="A4" i="31"/>
  <c r="W4" i="31" s="1"/>
  <c r="Z4" i="31" s="1"/>
  <c r="U3" i="31"/>
  <c r="T3" i="31"/>
  <c r="H3" i="31"/>
  <c r="G3" i="31" s="1"/>
  <c r="L112" i="1"/>
  <c r="I112" i="1"/>
  <c r="C112" i="1"/>
  <c r="L60" i="1"/>
  <c r="I60" i="1"/>
  <c r="C60" i="1"/>
  <c r="L89" i="1"/>
  <c r="I89" i="1"/>
  <c r="C89" i="1"/>
  <c r="L66" i="1"/>
  <c r="I66" i="1"/>
  <c r="C66" i="1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L46" i="1"/>
  <c r="I46" i="1"/>
  <c r="C46" i="1"/>
  <c r="L49" i="1"/>
  <c r="I49" i="1"/>
  <c r="C49" i="1"/>
  <c r="L25" i="1"/>
  <c r="K25" i="1"/>
  <c r="I25" i="1"/>
  <c r="C25" i="1"/>
  <c r="L17" i="1"/>
  <c r="K17" i="1"/>
  <c r="I17" i="1"/>
  <c r="C17" i="1"/>
  <c r="L13" i="1"/>
  <c r="K13" i="1"/>
  <c r="I13" i="1"/>
  <c r="L51" i="1"/>
  <c r="I51" i="1"/>
  <c r="C51" i="1"/>
  <c r="L41" i="1"/>
  <c r="I41" i="1"/>
  <c r="C41" i="1"/>
  <c r="L38" i="1"/>
  <c r="I38" i="1"/>
  <c r="C38" i="1"/>
  <c r="L37" i="1"/>
  <c r="I37" i="1"/>
  <c r="C37" i="1"/>
  <c r="L36" i="1"/>
  <c r="I36" i="1"/>
  <c r="C36" i="1"/>
  <c r="L27" i="1"/>
  <c r="K27" i="1"/>
  <c r="I27" i="1"/>
  <c r="C27" i="1"/>
  <c r="L20" i="1"/>
  <c r="K20" i="1"/>
  <c r="I20" i="1"/>
  <c r="C20" i="1"/>
  <c r="U8" i="7"/>
  <c r="T8" i="7"/>
  <c r="H8" i="7"/>
  <c r="AG8" i="7" s="1"/>
  <c r="U7" i="7"/>
  <c r="T7" i="7"/>
  <c r="H7" i="7"/>
  <c r="AG7" i="7" s="1"/>
  <c r="G39" i="1" l="1"/>
  <c r="G40" i="1"/>
  <c r="G41" i="1"/>
  <c r="G68" i="1"/>
  <c r="G67" i="1"/>
  <c r="G105" i="1"/>
  <c r="G106" i="1"/>
  <c r="G117" i="1"/>
  <c r="G118" i="1"/>
  <c r="G119" i="1"/>
  <c r="G52" i="1"/>
  <c r="G48" i="1"/>
  <c r="G49" i="1"/>
  <c r="G50" i="1"/>
  <c r="G51" i="1"/>
  <c r="G188" i="1"/>
  <c r="G189" i="1"/>
  <c r="G187" i="1"/>
  <c r="G173" i="1"/>
  <c r="G174" i="1"/>
  <c r="G175" i="1"/>
  <c r="G176" i="1"/>
  <c r="G36" i="1"/>
  <c r="G37" i="1"/>
  <c r="G38" i="1"/>
  <c r="G35" i="1"/>
  <c r="G76" i="1"/>
  <c r="G77" i="1"/>
  <c r="G78" i="1"/>
  <c r="G79" i="1"/>
  <c r="G100" i="1"/>
  <c r="G101" i="1"/>
  <c r="G102" i="1"/>
  <c r="G103" i="1"/>
  <c r="G104" i="1"/>
  <c r="G98" i="1"/>
  <c r="G99" i="1"/>
  <c r="G116" i="1"/>
  <c r="G115" i="1"/>
  <c r="G182" i="1"/>
  <c r="G183" i="1"/>
  <c r="G184" i="1"/>
  <c r="G197" i="1"/>
  <c r="G198" i="1"/>
  <c r="G199" i="1"/>
  <c r="G42" i="1"/>
  <c r="G43" i="1"/>
  <c r="G84" i="1"/>
  <c r="G85" i="1"/>
  <c r="G86" i="1"/>
  <c r="G81" i="1"/>
  <c r="G82" i="1"/>
  <c r="G83" i="1"/>
  <c r="G135" i="1"/>
  <c r="G136" i="1"/>
  <c r="G132" i="1"/>
  <c r="G133" i="1"/>
  <c r="G134" i="1"/>
  <c r="G131" i="1"/>
  <c r="G65" i="1"/>
  <c r="G66" i="1"/>
  <c r="G111" i="1"/>
  <c r="G112" i="1"/>
  <c r="G167" i="1"/>
  <c r="G168" i="1"/>
  <c r="G20" i="1"/>
  <c r="G21" i="1"/>
  <c r="G19" i="1"/>
  <c r="G200" i="1"/>
  <c r="G201" i="1"/>
  <c r="G62" i="1"/>
  <c r="G63" i="1"/>
  <c r="G64" i="1"/>
  <c r="G151" i="1"/>
  <c r="G152" i="1"/>
  <c r="G153" i="1"/>
  <c r="G26" i="1"/>
  <c r="G27" i="1"/>
  <c r="G180" i="1"/>
  <c r="G177" i="1"/>
  <c r="G178" i="1"/>
  <c r="G179" i="1"/>
  <c r="G191" i="1"/>
  <c r="G192" i="1"/>
  <c r="G96" i="1"/>
  <c r="G97" i="1"/>
  <c r="G156" i="1"/>
  <c r="G157" i="1"/>
  <c r="G155" i="1"/>
  <c r="G140" i="1"/>
  <c r="G141" i="1"/>
  <c r="G142" i="1"/>
  <c r="G137" i="1"/>
  <c r="G138" i="1"/>
  <c r="G139" i="1"/>
  <c r="G113" i="1"/>
  <c r="G114" i="1"/>
  <c r="G60" i="1"/>
  <c r="G61" i="1"/>
  <c r="G58" i="1"/>
  <c r="G59" i="1"/>
  <c r="G88" i="1"/>
  <c r="G89" i="1"/>
  <c r="G90" i="1"/>
  <c r="G108" i="1"/>
  <c r="G109" i="1"/>
  <c r="G110" i="1"/>
  <c r="G169" i="1"/>
  <c r="G170" i="1"/>
  <c r="G45" i="1"/>
  <c r="G46" i="1"/>
  <c r="G47" i="1"/>
  <c r="G24" i="1"/>
  <c r="G25" i="1"/>
  <c r="G31" i="1"/>
  <c r="G32" i="1"/>
  <c r="G33" i="1"/>
  <c r="G146" i="1"/>
  <c r="G147" i="1"/>
  <c r="G70" i="1"/>
  <c r="G71" i="1"/>
  <c r="G143" i="1"/>
  <c r="G144" i="1"/>
  <c r="G193" i="1"/>
  <c r="G194" i="1"/>
  <c r="G195" i="1"/>
  <c r="G92" i="1"/>
  <c r="G93" i="1"/>
  <c r="G91" i="1"/>
  <c r="G126" i="1"/>
  <c r="G127" i="1"/>
  <c r="G128" i="1"/>
  <c r="G129" i="1"/>
  <c r="G16" i="1"/>
  <c r="G17" i="1"/>
  <c r="G18" i="1"/>
  <c r="G149" i="1"/>
  <c r="G150" i="1"/>
  <c r="G124" i="1"/>
  <c r="G125" i="1"/>
  <c r="G120" i="1"/>
  <c r="G121" i="1"/>
  <c r="G122" i="1"/>
  <c r="G123" i="1"/>
  <c r="G55" i="1"/>
  <c r="G56" i="1"/>
  <c r="G57" i="1"/>
  <c r="AC107" i="7"/>
  <c r="AC113" i="7"/>
  <c r="AC106" i="7"/>
  <c r="G73" i="7"/>
  <c r="AA73" i="7" s="1"/>
  <c r="G77" i="7"/>
  <c r="AA77" i="7" s="1"/>
  <c r="A80" i="7"/>
  <c r="W80" i="7" s="1"/>
  <c r="Z80" i="7" s="1"/>
  <c r="A82" i="7"/>
  <c r="W82" i="7" s="1"/>
  <c r="Z82" i="7" s="1"/>
  <c r="AG82" i="7"/>
  <c r="A84" i="7"/>
  <c r="W84" i="7" s="1"/>
  <c r="Z84" i="7" s="1"/>
  <c r="G85" i="7"/>
  <c r="AA85" i="7" s="1"/>
  <c r="AG85" i="7"/>
  <c r="AD86" i="7"/>
  <c r="G87" i="7"/>
  <c r="AA87" i="7" s="1"/>
  <c r="AG87" i="7"/>
  <c r="AD88" i="7"/>
  <c r="G89" i="7"/>
  <c r="AA89" i="7" s="1"/>
  <c r="AC89" i="7" s="1"/>
  <c r="AG89" i="7"/>
  <c r="AD90" i="7"/>
  <c r="G91" i="7"/>
  <c r="AA91" i="7" s="1"/>
  <c r="AG91" i="7"/>
  <c r="AD92" i="7"/>
  <c r="G93" i="7"/>
  <c r="AA93" i="7" s="1"/>
  <c r="AG93" i="7"/>
  <c r="AD94" i="7"/>
  <c r="AC110" i="7"/>
  <c r="A86" i="7"/>
  <c r="W86" i="7" s="1"/>
  <c r="Z86" i="7" s="1"/>
  <c r="A88" i="7"/>
  <c r="W88" i="7" s="1"/>
  <c r="Z88" i="7" s="1"/>
  <c r="A90" i="7"/>
  <c r="W90" i="7" s="1"/>
  <c r="Z90" i="7" s="1"/>
  <c r="A92" i="7"/>
  <c r="W92" i="7" s="1"/>
  <c r="Z92" i="7" s="1"/>
  <c r="A94" i="7"/>
  <c r="W94" i="7" s="1"/>
  <c r="Z94" i="7" s="1"/>
  <c r="AD84" i="7"/>
  <c r="AD85" i="7"/>
  <c r="G86" i="7"/>
  <c r="AA86" i="7" s="1"/>
  <c r="AG86" i="7"/>
  <c r="AD87" i="7"/>
  <c r="G88" i="7"/>
  <c r="AA88" i="7" s="1"/>
  <c r="AG88" i="7"/>
  <c r="AD89" i="7"/>
  <c r="G90" i="7"/>
  <c r="AA90" i="7" s="1"/>
  <c r="AG90" i="7"/>
  <c r="AD91" i="7"/>
  <c r="G92" i="7"/>
  <c r="AA92" i="7" s="1"/>
  <c r="AG92" i="7"/>
  <c r="AD93" i="7"/>
  <c r="G94" i="7"/>
  <c r="AA94" i="7" s="1"/>
  <c r="AC108" i="7"/>
  <c r="Z11" i="31"/>
  <c r="AD11" i="31" s="1"/>
  <c r="AC94" i="7"/>
  <c r="AC79" i="7"/>
  <c r="AC80" i="7"/>
  <c r="AC85" i="7"/>
  <c r="AC87" i="7"/>
  <c r="AC91" i="7"/>
  <c r="AC93" i="7"/>
  <c r="AC81" i="7"/>
  <c r="AC82" i="7"/>
  <c r="AC86" i="7"/>
  <c r="AC88" i="7"/>
  <c r="AC90" i="7"/>
  <c r="AC92" i="7"/>
  <c r="AD76" i="7"/>
  <c r="AG83" i="7"/>
  <c r="AD73" i="7"/>
  <c r="G74" i="7"/>
  <c r="AA74" i="7" s="1"/>
  <c r="AC74" i="7" s="1"/>
  <c r="AD77" i="7"/>
  <c r="G78" i="7"/>
  <c r="AA78" i="7" s="1"/>
  <c r="AG72" i="7"/>
  <c r="AG76" i="7"/>
  <c r="G83" i="7"/>
  <c r="AA83" i="7" s="1"/>
  <c r="G84" i="7"/>
  <c r="AA84" i="7" s="1"/>
  <c r="AD72" i="7"/>
  <c r="A72" i="7"/>
  <c r="W72" i="7" s="1"/>
  <c r="Z72" i="7" s="1"/>
  <c r="AD74" i="7"/>
  <c r="A76" i="7"/>
  <c r="W76" i="7" s="1"/>
  <c r="Z76" i="7" s="1"/>
  <c r="A69" i="7"/>
  <c r="W69" i="7" s="1"/>
  <c r="Z69" i="7" s="1"/>
  <c r="A70" i="7"/>
  <c r="W70" i="7" s="1"/>
  <c r="Z70" i="7" s="1"/>
  <c r="AD71" i="7"/>
  <c r="G72" i="7"/>
  <c r="AA72" i="7" s="1"/>
  <c r="A73" i="7"/>
  <c r="W73" i="7" s="1"/>
  <c r="Z73" i="7" s="1"/>
  <c r="AG73" i="7"/>
  <c r="AD75" i="7"/>
  <c r="G76" i="7"/>
  <c r="AA76" i="7" s="1"/>
  <c r="A77" i="7"/>
  <c r="W77" i="7" s="1"/>
  <c r="Z77" i="7" s="1"/>
  <c r="AG77" i="7"/>
  <c r="AD78" i="7"/>
  <c r="X79" i="7"/>
  <c r="Y79" i="7" s="1"/>
  <c r="X80" i="7"/>
  <c r="Y80" i="7" s="1"/>
  <c r="X81" i="7"/>
  <c r="Y81" i="7" s="1"/>
  <c r="X82" i="7"/>
  <c r="Y82" i="7" s="1"/>
  <c r="X83" i="7"/>
  <c r="Y83" i="7" s="1"/>
  <c r="AF84" i="7"/>
  <c r="X84" i="7"/>
  <c r="Y84" i="7" s="1"/>
  <c r="AG84" i="7"/>
  <c r="X85" i="7"/>
  <c r="Y85" i="7" s="1"/>
  <c r="X86" i="7"/>
  <c r="Y86" i="7" s="1"/>
  <c r="X87" i="7"/>
  <c r="Y87" i="7" s="1"/>
  <c r="X88" i="7"/>
  <c r="Y88" i="7" s="1"/>
  <c r="X89" i="7"/>
  <c r="Y89" i="7" s="1"/>
  <c r="X90" i="7"/>
  <c r="Y90" i="7" s="1"/>
  <c r="X91" i="7"/>
  <c r="Y91" i="7" s="1"/>
  <c r="X92" i="7"/>
  <c r="Y92" i="7" s="1"/>
  <c r="X93" i="7"/>
  <c r="Y93" i="7" s="1"/>
  <c r="X94" i="7"/>
  <c r="Y94" i="7" s="1"/>
  <c r="AF94" i="7"/>
  <c r="AC71" i="7"/>
  <c r="AC76" i="7"/>
  <c r="AC78" i="7"/>
  <c r="AC75" i="7"/>
  <c r="AC73" i="7"/>
  <c r="AC77" i="7"/>
  <c r="AD67" i="7"/>
  <c r="AD68" i="7"/>
  <c r="G69" i="7"/>
  <c r="AA69" i="7" s="1"/>
  <c r="AC69" i="7" s="1"/>
  <c r="AD69" i="7"/>
  <c r="AG67" i="7"/>
  <c r="G67" i="7"/>
  <c r="AA67" i="7" s="1"/>
  <c r="A68" i="7"/>
  <c r="W68" i="7" s="1"/>
  <c r="Z68" i="7" s="1"/>
  <c r="AG68" i="7"/>
  <c r="AD70" i="7"/>
  <c r="X71" i="7"/>
  <c r="Y71" i="7" s="1"/>
  <c r="X72" i="7"/>
  <c r="Y72" i="7" s="1"/>
  <c r="X73" i="7"/>
  <c r="Y73" i="7" s="1"/>
  <c r="X74" i="7"/>
  <c r="Y74" i="7" s="1"/>
  <c r="X75" i="7"/>
  <c r="Y75" i="7" s="1"/>
  <c r="X76" i="7"/>
  <c r="Y76" i="7" s="1"/>
  <c r="X77" i="7"/>
  <c r="Y77" i="7" s="1"/>
  <c r="X78" i="7"/>
  <c r="Y78" i="7" s="1"/>
  <c r="AF78" i="7"/>
  <c r="AG69" i="7"/>
  <c r="AC70" i="7"/>
  <c r="AC67" i="7"/>
  <c r="AC68" i="7"/>
  <c r="A8" i="7"/>
  <c r="W8" i="7" s="1"/>
  <c r="Z8" i="7" s="1"/>
  <c r="AD8" i="7"/>
  <c r="X67" i="7"/>
  <c r="Y67" i="7" s="1"/>
  <c r="X68" i="7"/>
  <c r="Y68" i="7" s="1"/>
  <c r="X69" i="7"/>
  <c r="Y69" i="7" s="1"/>
  <c r="X70" i="7"/>
  <c r="Y70" i="7" s="1"/>
  <c r="AF70" i="7"/>
  <c r="A3" i="31"/>
  <c r="W3" i="31" s="1"/>
  <c r="Z3" i="31" s="1"/>
  <c r="AB13" i="31"/>
  <c r="AC13" i="31" s="1"/>
  <c r="AB15" i="31"/>
  <c r="AC15" i="31" s="1"/>
  <c r="AB17" i="31"/>
  <c r="AC17" i="31" s="1"/>
  <c r="AB19" i="31"/>
  <c r="AC19" i="31" s="1"/>
  <c r="AB21" i="31"/>
  <c r="AC21" i="31" s="1"/>
  <c r="AB23" i="31"/>
  <c r="AC23" i="31" s="1"/>
  <c r="AB12" i="31"/>
  <c r="AC12" i="31" s="1"/>
  <c r="AB14" i="31"/>
  <c r="AC14" i="31" s="1"/>
  <c r="AB16" i="31"/>
  <c r="AC16" i="31" s="1"/>
  <c r="AB18" i="31"/>
  <c r="AC18" i="31" s="1"/>
  <c r="AB20" i="31"/>
  <c r="AC20" i="31" s="1"/>
  <c r="AB22" i="31"/>
  <c r="AC22" i="31" s="1"/>
  <c r="AE3" i="31"/>
  <c r="AC5" i="31"/>
  <c r="AD24" i="31"/>
  <c r="A24" i="31"/>
  <c r="W24" i="31" s="1"/>
  <c r="Z24" i="31" s="1"/>
  <c r="AE24" i="31"/>
  <c r="G24" i="31"/>
  <c r="AA24" i="31" s="1"/>
  <c r="X24" i="31"/>
  <c r="Y24" i="31" s="1"/>
  <c r="AG24" i="31"/>
  <c r="AF24" i="31"/>
  <c r="AB26" i="31"/>
  <c r="AC26" i="31" s="1"/>
  <c r="AB30" i="31"/>
  <c r="AC30" i="31" s="1"/>
  <c r="AC4" i="31"/>
  <c r="AA3" i="31"/>
  <c r="X3" i="31"/>
  <c r="Y3" i="31" s="1"/>
  <c r="AC6" i="31"/>
  <c r="AB27" i="31"/>
  <c r="AC27" i="31" s="1"/>
  <c r="X25" i="31"/>
  <c r="Y25" i="31" s="1"/>
  <c r="X4" i="31"/>
  <c r="Y4" i="31" s="1"/>
  <c r="X5" i="31"/>
  <c r="Y5" i="31" s="1"/>
  <c r="X6" i="31"/>
  <c r="Y6" i="31" s="1"/>
  <c r="X7" i="31"/>
  <c r="X8" i="31"/>
  <c r="X9" i="31"/>
  <c r="X10" i="31"/>
  <c r="X11" i="31"/>
  <c r="X12" i="31"/>
  <c r="Y12" i="31" s="1"/>
  <c r="X13" i="31"/>
  <c r="Y13" i="31" s="1"/>
  <c r="X14" i="31"/>
  <c r="Y14" i="31" s="1"/>
  <c r="X15" i="31"/>
  <c r="Y15" i="31" s="1"/>
  <c r="X16" i="31"/>
  <c r="Y16" i="31" s="1"/>
  <c r="X17" i="31"/>
  <c r="Y17" i="31" s="1"/>
  <c r="X18" i="31"/>
  <c r="Y18" i="31" s="1"/>
  <c r="X19" i="31"/>
  <c r="Y19" i="31" s="1"/>
  <c r="X20" i="31"/>
  <c r="Y20" i="31" s="1"/>
  <c r="X21" i="31"/>
  <c r="Y21" i="31" s="1"/>
  <c r="X22" i="31"/>
  <c r="Y22" i="31" s="1"/>
  <c r="AG23" i="31"/>
  <c r="G25" i="31"/>
  <c r="AA25" i="31" s="1"/>
  <c r="AF26" i="31"/>
  <c r="X26" i="31"/>
  <c r="Y26" i="31" s="1"/>
  <c r="AE26" i="31"/>
  <c r="A26" i="31"/>
  <c r="W26" i="31" s="1"/>
  <c r="Z26" i="31" s="1"/>
  <c r="AD26" i="31"/>
  <c r="AC28" i="31"/>
  <c r="AC29" i="31"/>
  <c r="X23" i="31"/>
  <c r="Y23" i="31" s="1"/>
  <c r="AD25" i="31"/>
  <c r="A25" i="31"/>
  <c r="W25" i="31" s="1"/>
  <c r="Z25" i="31" s="1"/>
  <c r="AF25" i="31"/>
  <c r="AG26" i="31"/>
  <c r="AC32" i="31"/>
  <c r="AB43" i="31"/>
  <c r="AC43" i="31" s="1"/>
  <c r="AB49" i="31"/>
  <c r="AC49" i="31" s="1"/>
  <c r="AB50" i="31"/>
  <c r="AC50" i="31" s="1"/>
  <c r="AB53" i="31"/>
  <c r="AC53" i="31" s="1"/>
  <c r="AB44" i="31"/>
  <c r="AC44" i="31" s="1"/>
  <c r="AB45" i="31"/>
  <c r="AC45" i="31" s="1"/>
  <c r="AB46" i="31"/>
  <c r="AC46" i="31" s="1"/>
  <c r="AB47" i="31"/>
  <c r="AC47" i="31" s="1"/>
  <c r="AB48" i="31"/>
  <c r="AC48" i="31" s="1"/>
  <c r="AB51" i="31"/>
  <c r="AC51" i="31" s="1"/>
  <c r="X27" i="31"/>
  <c r="Y27" i="31" s="1"/>
  <c r="X28" i="31"/>
  <c r="Y28" i="31" s="1"/>
  <c r="X29" i="31"/>
  <c r="Y29" i="31" s="1"/>
  <c r="X30" i="31"/>
  <c r="Y30" i="31" s="1"/>
  <c r="X31" i="31"/>
  <c r="Y31" i="31" s="1"/>
  <c r="X32" i="31"/>
  <c r="Y32" i="31" s="1"/>
  <c r="X33" i="31"/>
  <c r="Y33" i="31" s="1"/>
  <c r="X34" i="31"/>
  <c r="Y34" i="31" s="1"/>
  <c r="X35" i="31"/>
  <c r="Y35" i="31" s="1"/>
  <c r="X36" i="31"/>
  <c r="Y36" i="31" s="1"/>
  <c r="X37" i="31"/>
  <c r="Y37" i="31" s="1"/>
  <c r="X38" i="31"/>
  <c r="Y38" i="31" s="1"/>
  <c r="X39" i="31"/>
  <c r="Y39" i="31" s="1"/>
  <c r="X40" i="31"/>
  <c r="Y40" i="31" s="1"/>
  <c r="X41" i="31"/>
  <c r="Y41" i="31" s="1"/>
  <c r="X42" i="31"/>
  <c r="Y42" i="31" s="1"/>
  <c r="AF43" i="31"/>
  <c r="X43" i="31"/>
  <c r="Y43" i="31" s="1"/>
  <c r="AG43" i="31"/>
  <c r="A54" i="31"/>
  <c r="W54" i="31" s="1"/>
  <c r="Z54" i="31" s="1"/>
  <c r="AC52" i="31"/>
  <c r="AD54" i="31"/>
  <c r="G54" i="31"/>
  <c r="AA54" i="31" s="1"/>
  <c r="AG54" i="31"/>
  <c r="X54" i="31"/>
  <c r="Y54" i="31" s="1"/>
  <c r="AF54" i="31"/>
  <c r="X44" i="31"/>
  <c r="Y44" i="31" s="1"/>
  <c r="X45" i="31"/>
  <c r="Y45" i="31" s="1"/>
  <c r="X46" i="31"/>
  <c r="Y46" i="31" s="1"/>
  <c r="X47" i="31"/>
  <c r="Y47" i="31" s="1"/>
  <c r="X48" i="31"/>
  <c r="Y48" i="31" s="1"/>
  <c r="X49" i="31"/>
  <c r="Y49" i="31" s="1"/>
  <c r="X50" i="31"/>
  <c r="Y50" i="31" s="1"/>
  <c r="X51" i="31"/>
  <c r="Y51" i="31" s="1"/>
  <c r="X52" i="31"/>
  <c r="Y52" i="31" s="1"/>
  <c r="A7" i="7"/>
  <c r="W7" i="7" s="1"/>
  <c r="Z7" i="7" s="1"/>
  <c r="G8" i="7"/>
  <c r="AA8" i="7" s="1"/>
  <c r="G7" i="7"/>
  <c r="AA7" i="7" s="1"/>
  <c r="AC7" i="7" s="1"/>
  <c r="AD7" i="7"/>
  <c r="X8" i="7"/>
  <c r="Y8" i="7" s="1"/>
  <c r="AF8" i="7"/>
  <c r="X7" i="7"/>
  <c r="Y7" i="7" s="1"/>
  <c r="AF7" i="7"/>
  <c r="Y11" i="31" l="1"/>
  <c r="AC72" i="7"/>
  <c r="AC83" i="7"/>
  <c r="AC84" i="7"/>
  <c r="AB54" i="31"/>
  <c r="AC54" i="31" s="1"/>
  <c r="AB25" i="31"/>
  <c r="AC25" i="31" s="1"/>
  <c r="AB3" i="31"/>
  <c r="AC3" i="31" s="1"/>
  <c r="AD3" i="31"/>
  <c r="AB24" i="31"/>
  <c r="AC24" i="31" s="1"/>
  <c r="AC8" i="7"/>
  <c r="H67" i="30"/>
  <c r="AD67" i="30" s="1"/>
  <c r="G67" i="30"/>
  <c r="AA67" i="30" s="1"/>
  <c r="AG66" i="30"/>
  <c r="V66" i="30"/>
  <c r="H66" i="30"/>
  <c r="AE66" i="30" s="1"/>
  <c r="G66" i="30"/>
  <c r="AA66" i="30" s="1"/>
  <c r="AB66" i="30" s="1"/>
  <c r="A66" i="30"/>
  <c r="W66" i="30" s="1"/>
  <c r="Z66" i="30" s="1"/>
  <c r="AG65" i="30"/>
  <c r="AE65" i="30"/>
  <c r="AD65" i="30"/>
  <c r="H65" i="30"/>
  <c r="AF65" i="30" s="1"/>
  <c r="G65" i="30"/>
  <c r="AA65" i="30" s="1"/>
  <c r="AB65" i="30" s="1"/>
  <c r="A65" i="30"/>
  <c r="W65" i="30" s="1"/>
  <c r="Z65" i="30" s="1"/>
  <c r="AG64" i="30"/>
  <c r="AE64" i="30"/>
  <c r="AD64" i="30"/>
  <c r="H64" i="30"/>
  <c r="AF64" i="30" s="1"/>
  <c r="G64" i="30"/>
  <c r="AA64" i="30" s="1"/>
  <c r="A64" i="30"/>
  <c r="W64" i="30" s="1"/>
  <c r="Z64" i="30" s="1"/>
  <c r="AG63" i="30"/>
  <c r="AE63" i="30"/>
  <c r="AD63" i="30"/>
  <c r="H63" i="30"/>
  <c r="AF63" i="30" s="1"/>
  <c r="G63" i="30"/>
  <c r="AA63" i="30" s="1"/>
  <c r="A63" i="30"/>
  <c r="W63" i="30" s="1"/>
  <c r="Z63" i="30" s="1"/>
  <c r="AG62" i="30"/>
  <c r="AE62" i="30"/>
  <c r="AD62" i="30"/>
  <c r="H62" i="30"/>
  <c r="AF62" i="30" s="1"/>
  <c r="G62" i="30"/>
  <c r="AA62" i="30" s="1"/>
  <c r="A62" i="30"/>
  <c r="W62" i="30" s="1"/>
  <c r="Z62" i="30" s="1"/>
  <c r="AG61" i="30"/>
  <c r="AE61" i="30"/>
  <c r="AD61" i="30"/>
  <c r="H61" i="30"/>
  <c r="AF61" i="30" s="1"/>
  <c r="G61" i="30"/>
  <c r="AA61" i="30" s="1"/>
  <c r="A61" i="30"/>
  <c r="W61" i="30" s="1"/>
  <c r="Z61" i="30" s="1"/>
  <c r="AG60" i="30"/>
  <c r="AE60" i="30"/>
  <c r="AD60" i="30"/>
  <c r="H60" i="30"/>
  <c r="AF60" i="30" s="1"/>
  <c r="G60" i="30"/>
  <c r="AA60" i="30" s="1"/>
  <c r="A60" i="30"/>
  <c r="W60" i="30" s="1"/>
  <c r="Z60" i="30" s="1"/>
  <c r="AG59" i="30"/>
  <c r="AE59" i="30"/>
  <c r="AD59" i="30"/>
  <c r="H59" i="30"/>
  <c r="AF59" i="30" s="1"/>
  <c r="G59" i="30"/>
  <c r="AA59" i="30" s="1"/>
  <c r="A59" i="30"/>
  <c r="W59" i="30" s="1"/>
  <c r="Z59" i="30" s="1"/>
  <c r="AG58" i="30"/>
  <c r="AE58" i="30"/>
  <c r="AD58" i="30"/>
  <c r="H58" i="30"/>
  <c r="AF58" i="30" s="1"/>
  <c r="G58" i="30"/>
  <c r="AA58" i="30" s="1"/>
  <c r="A58" i="30"/>
  <c r="W58" i="30" s="1"/>
  <c r="Z58" i="30" s="1"/>
  <c r="AG57" i="30"/>
  <c r="AE57" i="30"/>
  <c r="AD57" i="30"/>
  <c r="H57" i="30"/>
  <c r="AF57" i="30" s="1"/>
  <c r="G57" i="30"/>
  <c r="AA57" i="30" s="1"/>
  <c r="A57" i="30"/>
  <c r="W57" i="30" s="1"/>
  <c r="Z57" i="30" s="1"/>
  <c r="H56" i="30"/>
  <c r="AD56" i="30" s="1"/>
  <c r="H55" i="30"/>
  <c r="G55" i="30" s="1"/>
  <c r="AA55" i="30" s="1"/>
  <c r="H54" i="30"/>
  <c r="AE54" i="30" s="1"/>
  <c r="G54" i="30"/>
  <c r="AA54" i="30" s="1"/>
  <c r="H53" i="30"/>
  <c r="AE53" i="30" s="1"/>
  <c r="H52" i="30"/>
  <c r="AF52" i="30" s="1"/>
  <c r="AE51" i="30"/>
  <c r="H51" i="30"/>
  <c r="G51" i="30"/>
  <c r="AA51" i="30" s="1"/>
  <c r="X50" i="30"/>
  <c r="Y50" i="30" s="1"/>
  <c r="H50" i="30"/>
  <c r="AE50" i="30" s="1"/>
  <c r="H49" i="30"/>
  <c r="AG49" i="30" s="1"/>
  <c r="AF48" i="30"/>
  <c r="AE48" i="30"/>
  <c r="H48" i="30"/>
  <c r="AD48" i="30" s="1"/>
  <c r="G48" i="30"/>
  <c r="AA48" i="30" s="1"/>
  <c r="A48" i="30"/>
  <c r="W48" i="30" s="1"/>
  <c r="Z48" i="30" s="1"/>
  <c r="AG47" i="30"/>
  <c r="AE47" i="30"/>
  <c r="AD47" i="30"/>
  <c r="H47" i="30"/>
  <c r="AF47" i="30" s="1"/>
  <c r="G47" i="30"/>
  <c r="AA47" i="30" s="1"/>
  <c r="A47" i="30"/>
  <c r="W47" i="30" s="1"/>
  <c r="Z47" i="30" s="1"/>
  <c r="AG46" i="30"/>
  <c r="AE46" i="30"/>
  <c r="AD46" i="30"/>
  <c r="H46" i="30"/>
  <c r="AF46" i="30" s="1"/>
  <c r="G46" i="30"/>
  <c r="AA46" i="30" s="1"/>
  <c r="A46" i="30"/>
  <c r="W46" i="30" s="1"/>
  <c r="Z46" i="30" s="1"/>
  <c r="AG45" i="30"/>
  <c r="AE45" i="30"/>
  <c r="AD45" i="30"/>
  <c r="H45" i="30"/>
  <c r="AF45" i="30" s="1"/>
  <c r="G45" i="30"/>
  <c r="AA45" i="30" s="1"/>
  <c r="A45" i="30"/>
  <c r="W45" i="30" s="1"/>
  <c r="Z45" i="30" s="1"/>
  <c r="AG44" i="30"/>
  <c r="AE44" i="30"/>
  <c r="AD44" i="30"/>
  <c r="H44" i="30"/>
  <c r="AF44" i="30" s="1"/>
  <c r="G44" i="30"/>
  <c r="AA44" i="30" s="1"/>
  <c r="A44" i="30"/>
  <c r="W44" i="30" s="1"/>
  <c r="Z44" i="30" s="1"/>
  <c r="AG43" i="30"/>
  <c r="AE43" i="30"/>
  <c r="AD43" i="30"/>
  <c r="H43" i="30"/>
  <c r="AF43" i="30" s="1"/>
  <c r="G43" i="30"/>
  <c r="AA43" i="30" s="1"/>
  <c r="A43" i="30"/>
  <c r="W43" i="30" s="1"/>
  <c r="Z43" i="30" s="1"/>
  <c r="AG42" i="30"/>
  <c r="AE42" i="30"/>
  <c r="AD42" i="30"/>
  <c r="H42" i="30"/>
  <c r="AF42" i="30" s="1"/>
  <c r="G42" i="30"/>
  <c r="AA42" i="30" s="1"/>
  <c r="A42" i="30"/>
  <c r="W42" i="30" s="1"/>
  <c r="Z42" i="30" s="1"/>
  <c r="H41" i="30"/>
  <c r="AG41" i="30" s="1"/>
  <c r="AG40" i="30"/>
  <c r="AF40" i="30"/>
  <c r="AD40" i="30"/>
  <c r="Y40" i="30"/>
  <c r="X40" i="30"/>
  <c r="H40" i="30"/>
  <c r="AE40" i="30" s="1"/>
  <c r="G40" i="30"/>
  <c r="AA40" i="30" s="1"/>
  <c r="A40" i="30"/>
  <c r="W40" i="30" s="1"/>
  <c r="Z40" i="30" s="1"/>
  <c r="AG39" i="30"/>
  <c r="AE39" i="30"/>
  <c r="AD39" i="30"/>
  <c r="H39" i="30"/>
  <c r="AF39" i="30" s="1"/>
  <c r="G39" i="30"/>
  <c r="AA39" i="30" s="1"/>
  <c r="AB39" i="30" s="1"/>
  <c r="A39" i="30"/>
  <c r="W39" i="30" s="1"/>
  <c r="Z39" i="30" s="1"/>
  <c r="AG38" i="30"/>
  <c r="AE38" i="30"/>
  <c r="AD38" i="30"/>
  <c r="H38" i="30"/>
  <c r="AF38" i="30" s="1"/>
  <c r="G38" i="30"/>
  <c r="AA38" i="30" s="1"/>
  <c r="AB38" i="30" s="1"/>
  <c r="A38" i="30"/>
  <c r="W38" i="30" s="1"/>
  <c r="Z38" i="30" s="1"/>
  <c r="AG37" i="30"/>
  <c r="AE37" i="30"/>
  <c r="AD37" i="30"/>
  <c r="H37" i="30"/>
  <c r="AF37" i="30" s="1"/>
  <c r="G37" i="30"/>
  <c r="AA37" i="30" s="1"/>
  <c r="AB37" i="30" s="1"/>
  <c r="A37" i="30"/>
  <c r="W37" i="30" s="1"/>
  <c r="Z37" i="30" s="1"/>
  <c r="AG36" i="30"/>
  <c r="AE36" i="30"/>
  <c r="AD36" i="30"/>
  <c r="H36" i="30"/>
  <c r="AF36" i="30" s="1"/>
  <c r="G36" i="30"/>
  <c r="AA36" i="30" s="1"/>
  <c r="AB36" i="30" s="1"/>
  <c r="A36" i="30"/>
  <c r="W36" i="30" s="1"/>
  <c r="Z36" i="30" s="1"/>
  <c r="AG35" i="30"/>
  <c r="AE35" i="30"/>
  <c r="AD35" i="30"/>
  <c r="H35" i="30"/>
  <c r="AF35" i="30" s="1"/>
  <c r="G35" i="30"/>
  <c r="AA35" i="30" s="1"/>
  <c r="AB35" i="30" s="1"/>
  <c r="A35" i="30"/>
  <c r="W35" i="30" s="1"/>
  <c r="Z35" i="30" s="1"/>
  <c r="AG34" i="30"/>
  <c r="AE34" i="30"/>
  <c r="AD34" i="30"/>
  <c r="H34" i="30"/>
  <c r="AF34" i="30" s="1"/>
  <c r="G34" i="30"/>
  <c r="AA34" i="30" s="1"/>
  <c r="AB34" i="30" s="1"/>
  <c r="A34" i="30"/>
  <c r="W34" i="30" s="1"/>
  <c r="Z34" i="30" s="1"/>
  <c r="AG33" i="30"/>
  <c r="AE33" i="30"/>
  <c r="AD33" i="30"/>
  <c r="H33" i="30"/>
  <c r="AF33" i="30" s="1"/>
  <c r="G33" i="30"/>
  <c r="AA33" i="30" s="1"/>
  <c r="AB33" i="30" s="1"/>
  <c r="A33" i="30"/>
  <c r="W33" i="30" s="1"/>
  <c r="Z33" i="30" s="1"/>
  <c r="AG32" i="30"/>
  <c r="AE32" i="30"/>
  <c r="AD32" i="30"/>
  <c r="H32" i="30"/>
  <c r="AF32" i="30" s="1"/>
  <c r="G32" i="30"/>
  <c r="AA32" i="30" s="1"/>
  <c r="AB32" i="30" s="1"/>
  <c r="A32" i="30"/>
  <c r="W32" i="30" s="1"/>
  <c r="Z32" i="30" s="1"/>
  <c r="AG31" i="30"/>
  <c r="AE31" i="30"/>
  <c r="AD31" i="30"/>
  <c r="H31" i="30"/>
  <c r="AF31" i="30" s="1"/>
  <c r="G31" i="30"/>
  <c r="AA31" i="30" s="1"/>
  <c r="AB31" i="30" s="1"/>
  <c r="A31" i="30"/>
  <c r="W31" i="30" s="1"/>
  <c r="Z31" i="30" s="1"/>
  <c r="AG30" i="30"/>
  <c r="AE30" i="30"/>
  <c r="AD30" i="30"/>
  <c r="H30" i="30"/>
  <c r="AF30" i="30" s="1"/>
  <c r="G30" i="30"/>
  <c r="AA30" i="30" s="1"/>
  <c r="A30" i="30"/>
  <c r="W30" i="30" s="1"/>
  <c r="Z30" i="30" s="1"/>
  <c r="AG29" i="30"/>
  <c r="AE29" i="30"/>
  <c r="AD29" i="30"/>
  <c r="H29" i="30"/>
  <c r="AF29" i="30" s="1"/>
  <c r="G29" i="30"/>
  <c r="AA29" i="30" s="1"/>
  <c r="A29" i="30"/>
  <c r="W29" i="30" s="1"/>
  <c r="Z29" i="30" s="1"/>
  <c r="AG28" i="30"/>
  <c r="AE28" i="30"/>
  <c r="AD28" i="30"/>
  <c r="H28" i="30"/>
  <c r="AF28" i="30" s="1"/>
  <c r="G28" i="30"/>
  <c r="AA28" i="30" s="1"/>
  <c r="A28" i="30"/>
  <c r="W28" i="30" s="1"/>
  <c r="Z28" i="30" s="1"/>
  <c r="AG27" i="30"/>
  <c r="AE27" i="30"/>
  <c r="AD27" i="30"/>
  <c r="H27" i="30"/>
  <c r="AF27" i="30" s="1"/>
  <c r="G27" i="30"/>
  <c r="AA27" i="30" s="1"/>
  <c r="A27" i="30"/>
  <c r="W27" i="30" s="1"/>
  <c r="Z27" i="30" s="1"/>
  <c r="AG26" i="30"/>
  <c r="AE26" i="30"/>
  <c r="AD26" i="30"/>
  <c r="H26" i="30"/>
  <c r="AF26" i="30" s="1"/>
  <c r="G26" i="30"/>
  <c r="AA26" i="30" s="1"/>
  <c r="A26" i="30"/>
  <c r="W26" i="30" s="1"/>
  <c r="Z26" i="30" s="1"/>
  <c r="AG25" i="30"/>
  <c r="AE25" i="30"/>
  <c r="AD25" i="30"/>
  <c r="H25" i="30"/>
  <c r="AF25" i="30" s="1"/>
  <c r="G25" i="30"/>
  <c r="AA25" i="30" s="1"/>
  <c r="A25" i="30"/>
  <c r="W25" i="30" s="1"/>
  <c r="Z25" i="30" s="1"/>
  <c r="AG24" i="30"/>
  <c r="AE24" i="30"/>
  <c r="AD24" i="30"/>
  <c r="H24" i="30"/>
  <c r="AF24" i="30" s="1"/>
  <c r="G24" i="30"/>
  <c r="AA24" i="30" s="1"/>
  <c r="A24" i="30"/>
  <c r="W24" i="30" s="1"/>
  <c r="Z24" i="30" s="1"/>
  <c r="AG23" i="30"/>
  <c r="AE23" i="30"/>
  <c r="AD23" i="30"/>
  <c r="H23" i="30"/>
  <c r="AF23" i="30" s="1"/>
  <c r="G23" i="30"/>
  <c r="AA23" i="30" s="1"/>
  <c r="A23" i="30"/>
  <c r="W23" i="30" s="1"/>
  <c r="Z23" i="30" s="1"/>
  <c r="AG22" i="30"/>
  <c r="AE22" i="30"/>
  <c r="AD22" i="30"/>
  <c r="H22" i="30"/>
  <c r="AF22" i="30" s="1"/>
  <c r="G22" i="30"/>
  <c r="AA22" i="30" s="1"/>
  <c r="A22" i="30"/>
  <c r="W22" i="30" s="1"/>
  <c r="Z22" i="30" s="1"/>
  <c r="AG21" i="30"/>
  <c r="AE21" i="30"/>
  <c r="AD21" i="30"/>
  <c r="H21" i="30"/>
  <c r="AF21" i="30" s="1"/>
  <c r="G21" i="30"/>
  <c r="AA21" i="30" s="1"/>
  <c r="A21" i="30"/>
  <c r="W21" i="30" s="1"/>
  <c r="Z21" i="30" s="1"/>
  <c r="AG20" i="30"/>
  <c r="AE20" i="30"/>
  <c r="AD20" i="30"/>
  <c r="H20" i="30"/>
  <c r="AF20" i="30" s="1"/>
  <c r="G20" i="30"/>
  <c r="AA20" i="30" s="1"/>
  <c r="A20" i="30"/>
  <c r="W20" i="30" s="1"/>
  <c r="Z20" i="30" s="1"/>
  <c r="AG19" i="30"/>
  <c r="AE19" i="30"/>
  <c r="AD19" i="30"/>
  <c r="H19" i="30"/>
  <c r="AF19" i="30" s="1"/>
  <c r="G19" i="30"/>
  <c r="AA19" i="30" s="1"/>
  <c r="A19" i="30"/>
  <c r="W19" i="30" s="1"/>
  <c r="Z19" i="30" s="1"/>
  <c r="AG18" i="30"/>
  <c r="AE18" i="30"/>
  <c r="AD18" i="30"/>
  <c r="H18" i="30"/>
  <c r="AF18" i="30" s="1"/>
  <c r="G18" i="30"/>
  <c r="AA18" i="30" s="1"/>
  <c r="A18" i="30"/>
  <c r="W18" i="30" s="1"/>
  <c r="Z18" i="30" s="1"/>
  <c r="AG17" i="30"/>
  <c r="AE17" i="30"/>
  <c r="AD17" i="30"/>
  <c r="H17" i="30"/>
  <c r="AF17" i="30" s="1"/>
  <c r="G17" i="30"/>
  <c r="AA17" i="30" s="1"/>
  <c r="A17" i="30"/>
  <c r="W17" i="30" s="1"/>
  <c r="Z17" i="30" s="1"/>
  <c r="AG16" i="30"/>
  <c r="AE16" i="30"/>
  <c r="AD16" i="30"/>
  <c r="H16" i="30"/>
  <c r="AF16" i="30" s="1"/>
  <c r="G16" i="30"/>
  <c r="AA16" i="30" s="1"/>
  <c r="A16" i="30"/>
  <c r="W16" i="30" s="1"/>
  <c r="Z16" i="30" s="1"/>
  <c r="AG15" i="30"/>
  <c r="AE15" i="30"/>
  <c r="AD15" i="30"/>
  <c r="H15" i="30"/>
  <c r="AF15" i="30" s="1"/>
  <c r="G15" i="30"/>
  <c r="AA15" i="30" s="1"/>
  <c r="A15" i="30"/>
  <c r="W15" i="30" s="1"/>
  <c r="Z15" i="30" s="1"/>
  <c r="AG14" i="30"/>
  <c r="AE14" i="30"/>
  <c r="AD14" i="30"/>
  <c r="H14" i="30"/>
  <c r="AF14" i="30" s="1"/>
  <c r="G14" i="30"/>
  <c r="AA14" i="30" s="1"/>
  <c r="AB14" i="30" s="1"/>
  <c r="A14" i="30"/>
  <c r="W14" i="30" s="1"/>
  <c r="Z14" i="30" s="1"/>
  <c r="AG13" i="30"/>
  <c r="AE13" i="30"/>
  <c r="AD13" i="30"/>
  <c r="H13" i="30"/>
  <c r="AF13" i="30" s="1"/>
  <c r="G13" i="30"/>
  <c r="AA13" i="30" s="1"/>
  <c r="A13" i="30"/>
  <c r="W13" i="30" s="1"/>
  <c r="Z13" i="30" s="1"/>
  <c r="AG12" i="30"/>
  <c r="AE12" i="30"/>
  <c r="AD12" i="30"/>
  <c r="H12" i="30"/>
  <c r="AF12" i="30" s="1"/>
  <c r="G12" i="30"/>
  <c r="AA12" i="30" s="1"/>
  <c r="A12" i="30"/>
  <c r="W12" i="30" s="1"/>
  <c r="Z12" i="30" s="1"/>
  <c r="H11" i="30"/>
  <c r="G11" i="30" s="1"/>
  <c r="AA11" i="30" s="1"/>
  <c r="A11" i="30"/>
  <c r="W11" i="30" s="1"/>
  <c r="Z11" i="30" s="1"/>
  <c r="H10" i="30"/>
  <c r="H9" i="30"/>
  <c r="H8" i="30"/>
  <c r="H7" i="30"/>
  <c r="AG6" i="30"/>
  <c r="AE6" i="30"/>
  <c r="AD6" i="30"/>
  <c r="U6" i="30"/>
  <c r="T6" i="30"/>
  <c r="H6" i="30"/>
  <c r="AF6" i="30" s="1"/>
  <c r="G6" i="30"/>
  <c r="AA6" i="30" s="1"/>
  <c r="AB6" i="30" s="1"/>
  <c r="A6" i="30"/>
  <c r="W6" i="30" s="1"/>
  <c r="Z6" i="30" s="1"/>
  <c r="U5" i="30"/>
  <c r="T5" i="30"/>
  <c r="H5" i="30"/>
  <c r="A5" i="30" s="1"/>
  <c r="W5" i="30" s="1"/>
  <c r="Z5" i="30" s="1"/>
  <c r="G5" i="30"/>
  <c r="AA5" i="30" s="1"/>
  <c r="U4" i="30"/>
  <c r="T4" i="30"/>
  <c r="H4" i="30"/>
  <c r="G4" i="30"/>
  <c r="AA4" i="30" s="1"/>
  <c r="A4" i="30"/>
  <c r="W4" i="30" s="1"/>
  <c r="Z4" i="30" s="1"/>
  <c r="U3" i="30"/>
  <c r="T3" i="30"/>
  <c r="H3" i="30"/>
  <c r="H67" i="29"/>
  <c r="AD67" i="29" s="1"/>
  <c r="G67" i="29"/>
  <c r="AA67" i="29" s="1"/>
  <c r="AG66" i="29"/>
  <c r="V66" i="29"/>
  <c r="H66" i="29"/>
  <c r="AE66" i="29" s="1"/>
  <c r="G66" i="29"/>
  <c r="AA66" i="29" s="1"/>
  <c r="AB66" i="29" s="1"/>
  <c r="A66" i="29"/>
  <c r="W66" i="29" s="1"/>
  <c r="Z66" i="29" s="1"/>
  <c r="AG65" i="29"/>
  <c r="AE65" i="29"/>
  <c r="AD65" i="29"/>
  <c r="H65" i="29"/>
  <c r="AF65" i="29" s="1"/>
  <c r="G65" i="29"/>
  <c r="AA65" i="29" s="1"/>
  <c r="A65" i="29"/>
  <c r="W65" i="29" s="1"/>
  <c r="Z65" i="29" s="1"/>
  <c r="AG64" i="29"/>
  <c r="AE64" i="29"/>
  <c r="AD64" i="29"/>
  <c r="H64" i="29"/>
  <c r="AF64" i="29" s="1"/>
  <c r="G64" i="29"/>
  <c r="AA64" i="29" s="1"/>
  <c r="A64" i="29"/>
  <c r="W64" i="29" s="1"/>
  <c r="Z64" i="29" s="1"/>
  <c r="AG63" i="29"/>
  <c r="AE63" i="29"/>
  <c r="AD63" i="29"/>
  <c r="H63" i="29"/>
  <c r="AF63" i="29" s="1"/>
  <c r="G63" i="29"/>
  <c r="AA63" i="29" s="1"/>
  <c r="A63" i="29"/>
  <c r="W63" i="29" s="1"/>
  <c r="Z63" i="29" s="1"/>
  <c r="AG62" i="29"/>
  <c r="AE62" i="29"/>
  <c r="AD62" i="29"/>
  <c r="H62" i="29"/>
  <c r="AF62" i="29" s="1"/>
  <c r="G62" i="29"/>
  <c r="AA62" i="29" s="1"/>
  <c r="A62" i="29"/>
  <c r="W62" i="29" s="1"/>
  <c r="Z62" i="29" s="1"/>
  <c r="AG61" i="29"/>
  <c r="AE61" i="29"/>
  <c r="AD61" i="29"/>
  <c r="H61" i="29"/>
  <c r="AF61" i="29" s="1"/>
  <c r="G61" i="29"/>
  <c r="AA61" i="29" s="1"/>
  <c r="A61" i="29"/>
  <c r="W61" i="29" s="1"/>
  <c r="Z61" i="29" s="1"/>
  <c r="AG60" i="29"/>
  <c r="AE60" i="29"/>
  <c r="AD60" i="29"/>
  <c r="H60" i="29"/>
  <c r="AF60" i="29" s="1"/>
  <c r="G60" i="29"/>
  <c r="AA60" i="29" s="1"/>
  <c r="A60" i="29"/>
  <c r="W60" i="29" s="1"/>
  <c r="Z60" i="29" s="1"/>
  <c r="AG59" i="29"/>
  <c r="AE59" i="29"/>
  <c r="AD59" i="29"/>
  <c r="H59" i="29"/>
  <c r="AF59" i="29" s="1"/>
  <c r="G59" i="29"/>
  <c r="AA59" i="29" s="1"/>
  <c r="A59" i="29"/>
  <c r="W59" i="29" s="1"/>
  <c r="Z59" i="29" s="1"/>
  <c r="AG58" i="29"/>
  <c r="AE58" i="29"/>
  <c r="AD58" i="29"/>
  <c r="H58" i="29"/>
  <c r="AF58" i="29" s="1"/>
  <c r="G58" i="29"/>
  <c r="AA58" i="29" s="1"/>
  <c r="A58" i="29"/>
  <c r="W58" i="29" s="1"/>
  <c r="Z58" i="29" s="1"/>
  <c r="AG57" i="29"/>
  <c r="AE57" i="29"/>
  <c r="AD57" i="29"/>
  <c r="H57" i="29"/>
  <c r="AF57" i="29" s="1"/>
  <c r="G57" i="29"/>
  <c r="AA57" i="29" s="1"/>
  <c r="A57" i="29"/>
  <c r="W57" i="29" s="1"/>
  <c r="Z57" i="29" s="1"/>
  <c r="AG56" i="29"/>
  <c r="AE56" i="29"/>
  <c r="AD56" i="29"/>
  <c r="H56" i="29"/>
  <c r="AF56" i="29" s="1"/>
  <c r="G56" i="29"/>
  <c r="AA56" i="29" s="1"/>
  <c r="A56" i="29"/>
  <c r="W56" i="29" s="1"/>
  <c r="Z56" i="29" s="1"/>
  <c r="AG55" i="29"/>
  <c r="AE55" i="29"/>
  <c r="AD55" i="29"/>
  <c r="H55" i="29"/>
  <c r="AF55" i="29" s="1"/>
  <c r="G55" i="29"/>
  <c r="AA55" i="29" s="1"/>
  <c r="A55" i="29"/>
  <c r="W55" i="29" s="1"/>
  <c r="Z55" i="29" s="1"/>
  <c r="AG54" i="29"/>
  <c r="AE54" i="29"/>
  <c r="AD54" i="29"/>
  <c r="H54" i="29"/>
  <c r="AF54" i="29" s="1"/>
  <c r="G54" i="29"/>
  <c r="AA54" i="29" s="1"/>
  <c r="A54" i="29"/>
  <c r="W54" i="29" s="1"/>
  <c r="Z54" i="29" s="1"/>
  <c r="AG53" i="29"/>
  <c r="AE53" i="29"/>
  <c r="AD53" i="29"/>
  <c r="H53" i="29"/>
  <c r="AF53" i="29" s="1"/>
  <c r="G53" i="29"/>
  <c r="AA53" i="29" s="1"/>
  <c r="A53" i="29"/>
  <c r="W53" i="29" s="1"/>
  <c r="Z53" i="29" s="1"/>
  <c r="AG52" i="29"/>
  <c r="AE52" i="29"/>
  <c r="AD52" i="29"/>
  <c r="H52" i="29"/>
  <c r="AF52" i="29" s="1"/>
  <c r="G52" i="29"/>
  <c r="AA52" i="29" s="1"/>
  <c r="A52" i="29"/>
  <c r="W52" i="29" s="1"/>
  <c r="Z52" i="29" s="1"/>
  <c r="AG51" i="29"/>
  <c r="AD51" i="29"/>
  <c r="H51" i="29"/>
  <c r="G51" i="29"/>
  <c r="AA51" i="29" s="1"/>
  <c r="AG50" i="29"/>
  <c r="AE50" i="29"/>
  <c r="H50" i="29"/>
  <c r="AD50" i="29" s="1"/>
  <c r="G50" i="29"/>
  <c r="AA50" i="29" s="1"/>
  <c r="AB50" i="29" s="1"/>
  <c r="AG49" i="29"/>
  <c r="AE49" i="29"/>
  <c r="H49" i="29"/>
  <c r="AD49" i="29" s="1"/>
  <c r="G49" i="29"/>
  <c r="AA49" i="29" s="1"/>
  <c r="AG48" i="29"/>
  <c r="AE48" i="29"/>
  <c r="H48" i="29"/>
  <c r="AD48" i="29" s="1"/>
  <c r="G48" i="29"/>
  <c r="AA48" i="29" s="1"/>
  <c r="AG47" i="29"/>
  <c r="AE47" i="29"/>
  <c r="H47" i="29"/>
  <c r="AD47" i="29" s="1"/>
  <c r="G47" i="29"/>
  <c r="AA47" i="29" s="1"/>
  <c r="AG46" i="29"/>
  <c r="AE46" i="29"/>
  <c r="H46" i="29"/>
  <c r="AD46" i="29" s="1"/>
  <c r="G46" i="29"/>
  <c r="AA46" i="29" s="1"/>
  <c r="AB46" i="29" s="1"/>
  <c r="AG45" i="29"/>
  <c r="AE45" i="29"/>
  <c r="H45" i="29"/>
  <c r="AD45" i="29" s="1"/>
  <c r="G45" i="29"/>
  <c r="AA45" i="29" s="1"/>
  <c r="AG44" i="29"/>
  <c r="AE44" i="29"/>
  <c r="H44" i="29"/>
  <c r="AD44" i="29" s="1"/>
  <c r="G44" i="29"/>
  <c r="AA44" i="29" s="1"/>
  <c r="AG43" i="29"/>
  <c r="AE43" i="29"/>
  <c r="H43" i="29"/>
  <c r="AD43" i="29" s="1"/>
  <c r="G43" i="29"/>
  <c r="AA43" i="29" s="1"/>
  <c r="H42" i="29"/>
  <c r="H41" i="29"/>
  <c r="G41" i="29"/>
  <c r="AA41" i="29" s="1"/>
  <c r="AG40" i="29"/>
  <c r="H40" i="29"/>
  <c r="G40" i="29"/>
  <c r="AA40" i="29" s="1"/>
  <c r="X39" i="29"/>
  <c r="Y39" i="29" s="1"/>
  <c r="H39" i="29"/>
  <c r="AE39" i="29" s="1"/>
  <c r="G39" i="29"/>
  <c r="AA39" i="29" s="1"/>
  <c r="H38" i="29"/>
  <c r="AE38" i="29" s="1"/>
  <c r="H37" i="29"/>
  <c r="H36" i="29"/>
  <c r="AE36" i="29" s="1"/>
  <c r="G36" i="29"/>
  <c r="AA36" i="29" s="1"/>
  <c r="X35" i="29"/>
  <c r="Y35" i="29" s="1"/>
  <c r="H35" i="29"/>
  <c r="AE35" i="29" s="1"/>
  <c r="G35" i="29"/>
  <c r="AA35" i="29" s="1"/>
  <c r="H34" i="29"/>
  <c r="AE34" i="29" s="1"/>
  <c r="H33" i="29"/>
  <c r="H32" i="29"/>
  <c r="AE32" i="29" s="1"/>
  <c r="G32" i="29"/>
  <c r="AA32" i="29" s="1"/>
  <c r="AG31" i="29"/>
  <c r="AE31" i="29"/>
  <c r="X31" i="29"/>
  <c r="Y31" i="29" s="1"/>
  <c r="H31" i="29"/>
  <c r="G31" i="29"/>
  <c r="AA31" i="29" s="1"/>
  <c r="H30" i="29"/>
  <c r="AE30" i="29" s="1"/>
  <c r="H29" i="29"/>
  <c r="H28" i="29"/>
  <c r="AE28" i="29" s="1"/>
  <c r="G28" i="29"/>
  <c r="AA28" i="29" s="1"/>
  <c r="AG27" i="29"/>
  <c r="AE27" i="29"/>
  <c r="X27" i="29"/>
  <c r="Y27" i="29" s="1"/>
  <c r="H27" i="29"/>
  <c r="G27" i="29"/>
  <c r="AA27" i="29" s="1"/>
  <c r="H26" i="29"/>
  <c r="AE26" i="29" s="1"/>
  <c r="H25" i="29"/>
  <c r="AE24" i="29"/>
  <c r="H24" i="29"/>
  <c r="G24" i="29"/>
  <c r="AA24" i="29" s="1"/>
  <c r="AG23" i="29"/>
  <c r="AE23" i="29"/>
  <c r="AD23" i="29"/>
  <c r="H23" i="29"/>
  <c r="AF23" i="29" s="1"/>
  <c r="G23" i="29"/>
  <c r="AA23" i="29" s="1"/>
  <c r="AB23" i="29" s="1"/>
  <c r="A23" i="29"/>
  <c r="W23" i="29" s="1"/>
  <c r="Z23" i="29" s="1"/>
  <c r="AG22" i="29"/>
  <c r="AE22" i="29"/>
  <c r="AD22" i="29"/>
  <c r="H22" i="29"/>
  <c r="AF22" i="29" s="1"/>
  <c r="G22" i="29"/>
  <c r="AA22" i="29" s="1"/>
  <c r="AB22" i="29" s="1"/>
  <c r="A22" i="29"/>
  <c r="W22" i="29" s="1"/>
  <c r="Z22" i="29" s="1"/>
  <c r="AG21" i="29"/>
  <c r="AE21" i="29"/>
  <c r="AD21" i="29"/>
  <c r="H21" i="29"/>
  <c r="AF21" i="29" s="1"/>
  <c r="G21" i="29"/>
  <c r="AA21" i="29" s="1"/>
  <c r="A21" i="29"/>
  <c r="W21" i="29" s="1"/>
  <c r="Z21" i="29" s="1"/>
  <c r="AG20" i="29"/>
  <c r="AE20" i="29"/>
  <c r="AD20" i="29"/>
  <c r="H20" i="29"/>
  <c r="AF20" i="29" s="1"/>
  <c r="G20" i="29"/>
  <c r="AA20" i="29" s="1"/>
  <c r="A20" i="29"/>
  <c r="W20" i="29" s="1"/>
  <c r="Z20" i="29" s="1"/>
  <c r="AG19" i="29"/>
  <c r="AE19" i="29"/>
  <c r="AD19" i="29"/>
  <c r="H19" i="29"/>
  <c r="AF19" i="29" s="1"/>
  <c r="G19" i="29"/>
  <c r="AA19" i="29" s="1"/>
  <c r="A19" i="29"/>
  <c r="W19" i="29" s="1"/>
  <c r="Z19" i="29" s="1"/>
  <c r="AG18" i="29"/>
  <c r="AE18" i="29"/>
  <c r="AD18" i="29"/>
  <c r="H18" i="29"/>
  <c r="AF18" i="29" s="1"/>
  <c r="G18" i="29"/>
  <c r="AA18" i="29" s="1"/>
  <c r="A18" i="29"/>
  <c r="W18" i="29" s="1"/>
  <c r="Z18" i="29" s="1"/>
  <c r="H17" i="29"/>
  <c r="G17" i="29"/>
  <c r="AA17" i="29" s="1"/>
  <c r="A17" i="29"/>
  <c r="W17" i="29" s="1"/>
  <c r="Z17" i="29" s="1"/>
  <c r="H16" i="29"/>
  <c r="G16" i="29"/>
  <c r="AA16" i="29" s="1"/>
  <c r="H15" i="29"/>
  <c r="G15" i="29" s="1"/>
  <c r="AA15" i="29" s="1"/>
  <c r="H14" i="29"/>
  <c r="A14" i="29" s="1"/>
  <c r="W14" i="29" s="1"/>
  <c r="Z14" i="29" s="1"/>
  <c r="G14" i="29"/>
  <c r="AA14" i="29" s="1"/>
  <c r="H13" i="29"/>
  <c r="A13" i="29" s="1"/>
  <c r="W13" i="29" s="1"/>
  <c r="Z13" i="29" s="1"/>
  <c r="G13" i="29"/>
  <c r="AA13" i="29" s="1"/>
  <c r="H12" i="29"/>
  <c r="H11" i="29"/>
  <c r="H10" i="29"/>
  <c r="H9" i="29"/>
  <c r="H8" i="29"/>
  <c r="H7" i="29"/>
  <c r="U6" i="29"/>
  <c r="T6" i="29"/>
  <c r="H6" i="29"/>
  <c r="G6" i="29"/>
  <c r="AA6" i="29" s="1"/>
  <c r="U5" i="29"/>
  <c r="T5" i="29"/>
  <c r="H5" i="29"/>
  <c r="U4" i="29"/>
  <c r="T4" i="29"/>
  <c r="H4" i="29"/>
  <c r="U3" i="29"/>
  <c r="T3" i="29"/>
  <c r="H3" i="29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D17" i="29" l="1"/>
  <c r="AD11" i="30"/>
  <c r="A16" i="29"/>
  <c r="W16" i="29" s="1"/>
  <c r="Z16" i="29" s="1"/>
  <c r="AD16" i="29" s="1"/>
  <c r="AG3" i="31"/>
  <c r="AF3" i="31"/>
  <c r="AD4" i="30"/>
  <c r="AB12" i="30"/>
  <c r="AC12" i="30" s="1"/>
  <c r="AB15" i="30"/>
  <c r="AC15" i="30" s="1"/>
  <c r="AB13" i="30"/>
  <c r="AC13" i="30" s="1"/>
  <c r="AB16" i="30"/>
  <c r="AC16" i="30" s="1"/>
  <c r="AB21" i="30"/>
  <c r="AC21" i="30" s="1"/>
  <c r="AB23" i="30"/>
  <c r="AC23" i="30" s="1"/>
  <c r="AB29" i="30"/>
  <c r="AC29" i="30" s="1"/>
  <c r="AB17" i="30"/>
  <c r="AC17" i="30" s="1"/>
  <c r="AB19" i="30"/>
  <c r="AC19" i="30" s="1"/>
  <c r="AB26" i="30"/>
  <c r="AC26" i="30" s="1"/>
  <c r="X3" i="30"/>
  <c r="X4" i="30"/>
  <c r="X5" i="30"/>
  <c r="AD5" i="30"/>
  <c r="AC6" i="30"/>
  <c r="AC14" i="30"/>
  <c r="AB20" i="30"/>
  <c r="AC20" i="30" s="1"/>
  <c r="AB22" i="30"/>
  <c r="AC22" i="30" s="1"/>
  <c r="AB28" i="30"/>
  <c r="AC28" i="30" s="1"/>
  <c r="AB18" i="30"/>
  <c r="AC18" i="30" s="1"/>
  <c r="AB27" i="30"/>
  <c r="AC27" i="30" s="1"/>
  <c r="X6" i="30"/>
  <c r="Y6" i="30" s="1"/>
  <c r="X7" i="30"/>
  <c r="X8" i="30"/>
  <c r="X9" i="30"/>
  <c r="X10" i="30"/>
  <c r="X11" i="30"/>
  <c r="Y11" i="30" s="1"/>
  <c r="AB24" i="30"/>
  <c r="AC24" i="30" s="1"/>
  <c r="AB30" i="30"/>
  <c r="AC30" i="30" s="1"/>
  <c r="AB25" i="30"/>
  <c r="AC25" i="30" s="1"/>
  <c r="AB42" i="30"/>
  <c r="AC42" i="30" s="1"/>
  <c r="X12" i="30"/>
  <c r="Y12" i="30" s="1"/>
  <c r="X13" i="30"/>
  <c r="Y13" i="30" s="1"/>
  <c r="X14" i="30"/>
  <c r="Y14" i="30" s="1"/>
  <c r="X15" i="30"/>
  <c r="Y15" i="30" s="1"/>
  <c r="X16" i="30"/>
  <c r="Y16" i="30" s="1"/>
  <c r="X17" i="30"/>
  <c r="Y17" i="30" s="1"/>
  <c r="X18" i="30"/>
  <c r="Y18" i="30" s="1"/>
  <c r="X19" i="30"/>
  <c r="Y19" i="30" s="1"/>
  <c r="X20" i="30"/>
  <c r="Y20" i="30" s="1"/>
  <c r="X21" i="30"/>
  <c r="Y21" i="30" s="1"/>
  <c r="X22" i="30"/>
  <c r="Y22" i="30" s="1"/>
  <c r="X23" i="30"/>
  <c r="Y23" i="30" s="1"/>
  <c r="AC31" i="30"/>
  <c r="AC32" i="30"/>
  <c r="AC33" i="30"/>
  <c r="AC34" i="30"/>
  <c r="AC35" i="30"/>
  <c r="AC36" i="30"/>
  <c r="AC37" i="30"/>
  <c r="AC38" i="30"/>
  <c r="AC39" i="30"/>
  <c r="AB40" i="30"/>
  <c r="AC40" i="30" s="1"/>
  <c r="AD41" i="30"/>
  <c r="AB43" i="30"/>
  <c r="AC43" i="30" s="1"/>
  <c r="AB45" i="30"/>
  <c r="AC45" i="30" s="1"/>
  <c r="AB47" i="30"/>
  <c r="AC47" i="30" s="1"/>
  <c r="A41" i="30"/>
  <c r="W41" i="30" s="1"/>
  <c r="Z41" i="30" s="1"/>
  <c r="AF41" i="30"/>
  <c r="X41" i="30"/>
  <c r="Y41" i="30" s="1"/>
  <c r="G41" i="30"/>
  <c r="AA41" i="30" s="1"/>
  <c r="AE41" i="30"/>
  <c r="AB44" i="30"/>
  <c r="AC44" i="30" s="1"/>
  <c r="AB46" i="30"/>
  <c r="AC46" i="30" s="1"/>
  <c r="AB48" i="30"/>
  <c r="AC48" i="30" s="1"/>
  <c r="AB55" i="30"/>
  <c r="AC55" i="30" s="1"/>
  <c r="X24" i="30"/>
  <c r="Y24" i="30" s="1"/>
  <c r="X25" i="30"/>
  <c r="Y25" i="30" s="1"/>
  <c r="X26" i="30"/>
  <c r="Y26" i="30" s="1"/>
  <c r="X27" i="30"/>
  <c r="Y27" i="30" s="1"/>
  <c r="X28" i="30"/>
  <c r="Y28" i="30" s="1"/>
  <c r="X29" i="30"/>
  <c r="Y29" i="30" s="1"/>
  <c r="X30" i="30"/>
  <c r="Y30" i="30" s="1"/>
  <c r="X31" i="30"/>
  <c r="Y31" i="30" s="1"/>
  <c r="X32" i="30"/>
  <c r="Y32" i="30" s="1"/>
  <c r="X33" i="30"/>
  <c r="Y33" i="30" s="1"/>
  <c r="X34" i="30"/>
  <c r="Y34" i="30" s="1"/>
  <c r="X35" i="30"/>
  <c r="Y35" i="30" s="1"/>
  <c r="X36" i="30"/>
  <c r="Y36" i="30" s="1"/>
  <c r="X37" i="30"/>
  <c r="Y37" i="30" s="1"/>
  <c r="X38" i="30"/>
  <c r="Y38" i="30" s="1"/>
  <c r="X39" i="30"/>
  <c r="Y39" i="30" s="1"/>
  <c r="AD49" i="30"/>
  <c r="A49" i="30"/>
  <c r="W49" i="30" s="1"/>
  <c r="Z49" i="30" s="1"/>
  <c r="AE49" i="30"/>
  <c r="G49" i="30"/>
  <c r="AA49" i="30" s="1"/>
  <c r="X49" i="30"/>
  <c r="Y49" i="30" s="1"/>
  <c r="AB54" i="30"/>
  <c r="AC54" i="30" s="1"/>
  <c r="AF49" i="30"/>
  <c r="AB51" i="30"/>
  <c r="AC51" i="30" s="1"/>
  <c r="AD52" i="30"/>
  <c r="A52" i="30"/>
  <c r="W52" i="30" s="1"/>
  <c r="Z52" i="30" s="1"/>
  <c r="AE52" i="30"/>
  <c r="G52" i="30"/>
  <c r="AA52" i="30" s="1"/>
  <c r="X52" i="30"/>
  <c r="Y52" i="30" s="1"/>
  <c r="AG52" i="30"/>
  <c r="AG53" i="30"/>
  <c r="X54" i="30"/>
  <c r="Y54" i="30" s="1"/>
  <c r="AB58" i="30"/>
  <c r="AC58" i="30" s="1"/>
  <c r="AB60" i="30"/>
  <c r="AC60" i="30" s="1"/>
  <c r="AB62" i="30"/>
  <c r="AC62" i="30" s="1"/>
  <c r="AB64" i="30"/>
  <c r="AC64" i="30" s="1"/>
  <c r="X42" i="30"/>
  <c r="Y42" i="30" s="1"/>
  <c r="X43" i="30"/>
  <c r="Y43" i="30" s="1"/>
  <c r="X44" i="30"/>
  <c r="Y44" i="30" s="1"/>
  <c r="X45" i="30"/>
  <c r="Y45" i="30" s="1"/>
  <c r="X46" i="30"/>
  <c r="Y46" i="30" s="1"/>
  <c r="X47" i="30"/>
  <c r="Y47" i="30" s="1"/>
  <c r="X48" i="30"/>
  <c r="Y48" i="30" s="1"/>
  <c r="AG48" i="30"/>
  <c r="G50" i="30"/>
  <c r="AA50" i="30" s="1"/>
  <c r="AD51" i="30"/>
  <c r="A51" i="30"/>
  <c r="W51" i="30" s="1"/>
  <c r="Z51" i="30" s="1"/>
  <c r="AF51" i="30"/>
  <c r="X53" i="30"/>
  <c r="Y53" i="30" s="1"/>
  <c r="AE55" i="30"/>
  <c r="AD55" i="30"/>
  <c r="A55" i="30"/>
  <c r="W55" i="30" s="1"/>
  <c r="Z55" i="30" s="1"/>
  <c r="AG55" i="30"/>
  <c r="AF55" i="30"/>
  <c r="AD50" i="30"/>
  <c r="A50" i="30"/>
  <c r="W50" i="30" s="1"/>
  <c r="Z50" i="30" s="1"/>
  <c r="AF50" i="30"/>
  <c r="AG51" i="30"/>
  <c r="G53" i="30"/>
  <c r="AA53" i="30" s="1"/>
  <c r="AD54" i="30"/>
  <c r="A54" i="30"/>
  <c r="W54" i="30" s="1"/>
  <c r="Z54" i="30" s="1"/>
  <c r="AF54" i="30"/>
  <c r="AF56" i="30"/>
  <c r="X56" i="30"/>
  <c r="Y56" i="30" s="1"/>
  <c r="G56" i="30"/>
  <c r="AA56" i="30" s="1"/>
  <c r="AG56" i="30"/>
  <c r="A56" i="30"/>
  <c r="W56" i="30" s="1"/>
  <c r="Z56" i="30" s="1"/>
  <c r="AE56" i="30"/>
  <c r="AB57" i="30"/>
  <c r="AC57" i="30" s="1"/>
  <c r="AB59" i="30"/>
  <c r="AC59" i="30" s="1"/>
  <c r="AB61" i="30"/>
  <c r="AC61" i="30" s="1"/>
  <c r="AB63" i="30"/>
  <c r="AC63" i="30" s="1"/>
  <c r="AG50" i="30"/>
  <c r="X51" i="30"/>
  <c r="Y51" i="30" s="1"/>
  <c r="AD53" i="30"/>
  <c r="A53" i="30"/>
  <c r="W53" i="30" s="1"/>
  <c r="Z53" i="30" s="1"/>
  <c r="AF53" i="30"/>
  <c r="AG54" i="30"/>
  <c r="X55" i="30"/>
  <c r="Y55" i="30" s="1"/>
  <c r="AB67" i="30"/>
  <c r="AC67" i="30" s="1"/>
  <c r="AC65" i="30"/>
  <c r="AC66" i="30"/>
  <c r="X66" i="30"/>
  <c r="Y66" i="30" s="1"/>
  <c r="AF66" i="30"/>
  <c r="AE67" i="30"/>
  <c r="X67" i="30"/>
  <c r="Y67" i="30" s="1"/>
  <c r="AF67" i="30"/>
  <c r="AD66" i="30"/>
  <c r="A67" i="30"/>
  <c r="W67" i="30" s="1"/>
  <c r="Z67" i="30" s="1"/>
  <c r="AG67" i="30"/>
  <c r="X57" i="30"/>
  <c r="Y57" i="30" s="1"/>
  <c r="X58" i="30"/>
  <c r="Y58" i="30" s="1"/>
  <c r="X59" i="30"/>
  <c r="Y59" i="30" s="1"/>
  <c r="X60" i="30"/>
  <c r="Y60" i="30" s="1"/>
  <c r="X61" i="30"/>
  <c r="Y61" i="30" s="1"/>
  <c r="X62" i="30"/>
  <c r="Y62" i="30" s="1"/>
  <c r="X63" i="30"/>
  <c r="Y63" i="30" s="1"/>
  <c r="X64" i="30"/>
  <c r="Y64" i="30" s="1"/>
  <c r="X65" i="30"/>
  <c r="Y65" i="30" s="1"/>
  <c r="AD6" i="29"/>
  <c r="A6" i="29"/>
  <c r="W6" i="29" s="1"/>
  <c r="Z6" i="29" s="1"/>
  <c r="A15" i="29"/>
  <c r="W15" i="29" s="1"/>
  <c r="Z15" i="29" s="1"/>
  <c r="AD15" i="29" s="1"/>
  <c r="AB20" i="29"/>
  <c r="AC20" i="29" s="1"/>
  <c r="AB21" i="29"/>
  <c r="AC21" i="29" s="1"/>
  <c r="AD14" i="29"/>
  <c r="AD13" i="29"/>
  <c r="AB18" i="29"/>
  <c r="AC18" i="29" s="1"/>
  <c r="AB19" i="29"/>
  <c r="AC19" i="29" s="1"/>
  <c r="AB31" i="29"/>
  <c r="AC31" i="29" s="1"/>
  <c r="AB32" i="29"/>
  <c r="AC32" i="29" s="1"/>
  <c r="AB36" i="29"/>
  <c r="AC36" i="29" s="1"/>
  <c r="AC23" i="29"/>
  <c r="AB24" i="29"/>
  <c r="AC24" i="29" s="1"/>
  <c r="AB27" i="29"/>
  <c r="AC27" i="29" s="1"/>
  <c r="AB28" i="29"/>
  <c r="AC28" i="29" s="1"/>
  <c r="AB35" i="29"/>
  <c r="AC35" i="29" s="1"/>
  <c r="AC22" i="29"/>
  <c r="AB39" i="29"/>
  <c r="AC39" i="29" s="1"/>
  <c r="X3" i="29"/>
  <c r="AB41" i="29"/>
  <c r="AC41" i="29" s="1"/>
  <c r="AD25" i="29"/>
  <c r="A25" i="29"/>
  <c r="W25" i="29" s="1"/>
  <c r="Z25" i="29" s="1"/>
  <c r="AF25" i="29"/>
  <c r="AG26" i="29"/>
  <c r="AD29" i="29"/>
  <c r="A29" i="29"/>
  <c r="W29" i="29" s="1"/>
  <c r="Z29" i="29" s="1"/>
  <c r="AF29" i="29"/>
  <c r="AG30" i="29"/>
  <c r="AD33" i="29"/>
  <c r="A33" i="29"/>
  <c r="W33" i="29" s="1"/>
  <c r="Z33" i="29" s="1"/>
  <c r="AF33" i="29"/>
  <c r="AG34" i="29"/>
  <c r="AD37" i="29"/>
  <c r="A37" i="29"/>
  <c r="W37" i="29" s="1"/>
  <c r="Z37" i="29" s="1"/>
  <c r="AF37" i="29"/>
  <c r="AG38" i="29"/>
  <c r="AB43" i="29"/>
  <c r="AC43" i="29" s="1"/>
  <c r="AB51" i="29"/>
  <c r="AC51" i="29" s="1"/>
  <c r="AG25" i="29"/>
  <c r="X26" i="29"/>
  <c r="Y26" i="29" s="1"/>
  <c r="AD28" i="29"/>
  <c r="A28" i="29"/>
  <c r="W28" i="29" s="1"/>
  <c r="Z28" i="29" s="1"/>
  <c r="AF28" i="29"/>
  <c r="AG29" i="29"/>
  <c r="X30" i="29"/>
  <c r="Y30" i="29" s="1"/>
  <c r="AD32" i="29"/>
  <c r="A32" i="29"/>
  <c r="W32" i="29" s="1"/>
  <c r="Z32" i="29" s="1"/>
  <c r="AF32" i="29"/>
  <c r="AG33" i="29"/>
  <c r="X34" i="29"/>
  <c r="Y34" i="29" s="1"/>
  <c r="AD36" i="29"/>
  <c r="A36" i="29"/>
  <c r="W36" i="29" s="1"/>
  <c r="Z36" i="29" s="1"/>
  <c r="AF36" i="29"/>
  <c r="AG37" i="29"/>
  <c r="X38" i="29"/>
  <c r="Y38" i="29" s="1"/>
  <c r="AD40" i="29"/>
  <c r="AF40" i="29"/>
  <c r="A40" i="29"/>
  <c r="W40" i="29" s="1"/>
  <c r="Z40" i="29" s="1"/>
  <c r="AB40" i="29"/>
  <c r="AC40" i="29" s="1"/>
  <c r="AB45" i="29"/>
  <c r="AC45" i="29" s="1"/>
  <c r="AB48" i="29"/>
  <c r="AC48" i="29" s="1"/>
  <c r="AD24" i="29"/>
  <c r="A24" i="29"/>
  <c r="W24" i="29" s="1"/>
  <c r="Z24" i="29" s="1"/>
  <c r="AF24" i="29"/>
  <c r="X4" i="29"/>
  <c r="X5" i="29"/>
  <c r="X6" i="29"/>
  <c r="Y6" i="29" s="1"/>
  <c r="X7" i="29"/>
  <c r="X8" i="29"/>
  <c r="X9" i="29"/>
  <c r="X10" i="29"/>
  <c r="X11" i="29"/>
  <c r="X12" i="29"/>
  <c r="X13" i="29"/>
  <c r="X14" i="29"/>
  <c r="X15" i="29"/>
  <c r="X16" i="29"/>
  <c r="Y16" i="29" s="1"/>
  <c r="X17" i="29"/>
  <c r="X18" i="29"/>
  <c r="Y18" i="29" s="1"/>
  <c r="X19" i="29"/>
  <c r="Y19" i="29" s="1"/>
  <c r="X20" i="29"/>
  <c r="Y20" i="29" s="1"/>
  <c r="X21" i="29"/>
  <c r="Y21" i="29" s="1"/>
  <c r="X22" i="29"/>
  <c r="Y22" i="29" s="1"/>
  <c r="X23" i="29"/>
  <c r="Y23" i="29" s="1"/>
  <c r="AG24" i="29"/>
  <c r="X25" i="29"/>
  <c r="Y25" i="29" s="1"/>
  <c r="G26" i="29"/>
  <c r="AA26" i="29" s="1"/>
  <c r="AD27" i="29"/>
  <c r="A27" i="29"/>
  <c r="W27" i="29" s="1"/>
  <c r="Z27" i="29" s="1"/>
  <c r="AF27" i="29"/>
  <c r="AG28" i="29"/>
  <c r="X29" i="29"/>
  <c r="Y29" i="29" s="1"/>
  <c r="G30" i="29"/>
  <c r="AA30" i="29" s="1"/>
  <c r="AD31" i="29"/>
  <c r="A31" i="29"/>
  <c r="W31" i="29" s="1"/>
  <c r="Z31" i="29" s="1"/>
  <c r="AF31" i="29"/>
  <c r="AG32" i="29"/>
  <c r="X33" i="29"/>
  <c r="Y33" i="29" s="1"/>
  <c r="G34" i="29"/>
  <c r="AA34" i="29" s="1"/>
  <c r="AD35" i="29"/>
  <c r="A35" i="29"/>
  <c r="W35" i="29" s="1"/>
  <c r="Z35" i="29" s="1"/>
  <c r="AF35" i="29"/>
  <c r="AG36" i="29"/>
  <c r="X37" i="29"/>
  <c r="Y37" i="29" s="1"/>
  <c r="G38" i="29"/>
  <c r="AA38" i="29" s="1"/>
  <c r="AD39" i="29"/>
  <c r="A39" i="29"/>
  <c r="W39" i="29" s="1"/>
  <c r="Z39" i="29" s="1"/>
  <c r="AF39" i="29"/>
  <c r="AD41" i="29"/>
  <c r="A41" i="29"/>
  <c r="W41" i="29" s="1"/>
  <c r="Z41" i="29" s="1"/>
  <c r="X41" i="29"/>
  <c r="Y41" i="29" s="1"/>
  <c r="AG41" i="29"/>
  <c r="AE41" i="29"/>
  <c r="AF41" i="29"/>
  <c r="AB47" i="29"/>
  <c r="AC47" i="29" s="1"/>
  <c r="X24" i="29"/>
  <c r="Y24" i="29" s="1"/>
  <c r="G25" i="29"/>
  <c r="AA25" i="29" s="1"/>
  <c r="AE25" i="29"/>
  <c r="AD26" i="29"/>
  <c r="A26" i="29"/>
  <c r="W26" i="29" s="1"/>
  <c r="Z26" i="29" s="1"/>
  <c r="AF26" i="29"/>
  <c r="X28" i="29"/>
  <c r="Y28" i="29" s="1"/>
  <c r="G29" i="29"/>
  <c r="AA29" i="29" s="1"/>
  <c r="AE29" i="29"/>
  <c r="AD30" i="29"/>
  <c r="A30" i="29"/>
  <c r="W30" i="29" s="1"/>
  <c r="Z30" i="29" s="1"/>
  <c r="AF30" i="29"/>
  <c r="X32" i="29"/>
  <c r="Y32" i="29" s="1"/>
  <c r="G33" i="29"/>
  <c r="AA33" i="29" s="1"/>
  <c r="AE33" i="29"/>
  <c r="AD34" i="29"/>
  <c r="A34" i="29"/>
  <c r="W34" i="29" s="1"/>
  <c r="Z34" i="29" s="1"/>
  <c r="AF34" i="29"/>
  <c r="AG35" i="29"/>
  <c r="X36" i="29"/>
  <c r="Y36" i="29" s="1"/>
  <c r="G37" i="29"/>
  <c r="AA37" i="29" s="1"/>
  <c r="AE37" i="29"/>
  <c r="AD38" i="29"/>
  <c r="A38" i="29"/>
  <c r="W38" i="29" s="1"/>
  <c r="Z38" i="29" s="1"/>
  <c r="AF38" i="29"/>
  <c r="AG39" i="29"/>
  <c r="X40" i="29"/>
  <c r="Y40" i="29" s="1"/>
  <c r="AE40" i="29"/>
  <c r="AB44" i="29"/>
  <c r="AC44" i="29" s="1"/>
  <c r="AB49" i="29"/>
  <c r="AC49" i="29" s="1"/>
  <c r="AD42" i="29"/>
  <c r="A42" i="29"/>
  <c r="W42" i="29" s="1"/>
  <c r="Z42" i="29" s="1"/>
  <c r="AF42" i="29"/>
  <c r="AG42" i="29"/>
  <c r="AB52" i="29"/>
  <c r="AC52" i="29" s="1"/>
  <c r="AB54" i="29"/>
  <c r="AC54" i="29" s="1"/>
  <c r="AB59" i="29"/>
  <c r="AC59" i="29" s="1"/>
  <c r="X42" i="29"/>
  <c r="Y42" i="29" s="1"/>
  <c r="AC46" i="29"/>
  <c r="AC50" i="29"/>
  <c r="AB56" i="29"/>
  <c r="AC56" i="29" s="1"/>
  <c r="G42" i="29"/>
  <c r="AA42" i="29" s="1"/>
  <c r="AE42" i="29"/>
  <c r="AB53" i="29"/>
  <c r="AC53" i="29" s="1"/>
  <c r="AB55" i="29"/>
  <c r="AC55" i="29" s="1"/>
  <c r="AB58" i="29"/>
  <c r="AC58" i="29" s="1"/>
  <c r="AB57" i="29"/>
  <c r="AC57" i="29" s="1"/>
  <c r="X43" i="29"/>
  <c r="Y43" i="29" s="1"/>
  <c r="AF43" i="29"/>
  <c r="X44" i="29"/>
  <c r="Y44" i="29" s="1"/>
  <c r="AF44" i="29"/>
  <c r="X45" i="29"/>
  <c r="Y45" i="29" s="1"/>
  <c r="AF45" i="29"/>
  <c r="X46" i="29"/>
  <c r="Y46" i="29" s="1"/>
  <c r="AF46" i="29"/>
  <c r="X47" i="29"/>
  <c r="Y47" i="29" s="1"/>
  <c r="AF47" i="29"/>
  <c r="X48" i="29"/>
  <c r="Y48" i="29" s="1"/>
  <c r="AF48" i="29"/>
  <c r="X49" i="29"/>
  <c r="Y49" i="29" s="1"/>
  <c r="AF49" i="29"/>
  <c r="X50" i="29"/>
  <c r="Y50" i="29" s="1"/>
  <c r="AF50" i="29"/>
  <c r="AF51" i="29"/>
  <c r="X51" i="29"/>
  <c r="Y51" i="29" s="1"/>
  <c r="AE51" i="29"/>
  <c r="AB61" i="29"/>
  <c r="AC61" i="29" s="1"/>
  <c r="AB63" i="29"/>
  <c r="AC63" i="29" s="1"/>
  <c r="AB65" i="29"/>
  <c r="AC65" i="29" s="1"/>
  <c r="A43" i="29"/>
  <c r="W43" i="29" s="1"/>
  <c r="Z43" i="29" s="1"/>
  <c r="A44" i="29"/>
  <c r="W44" i="29" s="1"/>
  <c r="Z44" i="29" s="1"/>
  <c r="A45" i="29"/>
  <c r="W45" i="29" s="1"/>
  <c r="Z45" i="29" s="1"/>
  <c r="A46" i="29"/>
  <c r="W46" i="29" s="1"/>
  <c r="Z46" i="29" s="1"/>
  <c r="A47" i="29"/>
  <c r="W47" i="29" s="1"/>
  <c r="Z47" i="29" s="1"/>
  <c r="A48" i="29"/>
  <c r="W48" i="29" s="1"/>
  <c r="Z48" i="29" s="1"/>
  <c r="A49" i="29"/>
  <c r="W49" i="29" s="1"/>
  <c r="Z49" i="29" s="1"/>
  <c r="A50" i="29"/>
  <c r="W50" i="29" s="1"/>
  <c r="Z50" i="29" s="1"/>
  <c r="A51" i="29"/>
  <c r="W51" i="29" s="1"/>
  <c r="Z51" i="29" s="1"/>
  <c r="AB60" i="29"/>
  <c r="AC60" i="29" s="1"/>
  <c r="AB62" i="29"/>
  <c r="AC62" i="29" s="1"/>
  <c r="AB64" i="29"/>
  <c r="AC64" i="29" s="1"/>
  <c r="AB67" i="29"/>
  <c r="AC67" i="29" s="1"/>
  <c r="X52" i="29"/>
  <c r="Y52" i="29" s="1"/>
  <c r="X53" i="29"/>
  <c r="Y53" i="29" s="1"/>
  <c r="X54" i="29"/>
  <c r="Y54" i="29" s="1"/>
  <c r="X55" i="29"/>
  <c r="Y55" i="29" s="1"/>
  <c r="X56" i="29"/>
  <c r="Y56" i="29" s="1"/>
  <c r="AC66" i="29"/>
  <c r="X66" i="29"/>
  <c r="Y66" i="29" s="1"/>
  <c r="AF66" i="29"/>
  <c r="AE67" i="29"/>
  <c r="X67" i="29"/>
  <c r="Y67" i="29" s="1"/>
  <c r="AF67" i="29"/>
  <c r="AD66" i="29"/>
  <c r="A67" i="29"/>
  <c r="W67" i="29" s="1"/>
  <c r="Z67" i="29" s="1"/>
  <c r="AG67" i="29"/>
  <c r="X57" i="29"/>
  <c r="Y57" i="29" s="1"/>
  <c r="X58" i="29"/>
  <c r="Y58" i="29" s="1"/>
  <c r="X59" i="29"/>
  <c r="Y59" i="29" s="1"/>
  <c r="X60" i="29"/>
  <c r="Y60" i="29" s="1"/>
  <c r="X61" i="29"/>
  <c r="Y61" i="29" s="1"/>
  <c r="X62" i="29"/>
  <c r="Y62" i="29" s="1"/>
  <c r="X63" i="29"/>
  <c r="Y63" i="29" s="1"/>
  <c r="X64" i="29"/>
  <c r="Y64" i="29" s="1"/>
  <c r="X65" i="29"/>
  <c r="Y65" i="29" s="1"/>
  <c r="L151" i="1"/>
  <c r="I151" i="1"/>
  <c r="L137" i="1"/>
  <c r="I137" i="1"/>
  <c r="L133" i="1"/>
  <c r="I133" i="1"/>
  <c r="L125" i="1"/>
  <c r="I125" i="1"/>
  <c r="C125" i="1"/>
  <c r="L120" i="1"/>
  <c r="I120" i="1"/>
  <c r="C120" i="1"/>
  <c r="L113" i="1"/>
  <c r="I113" i="1"/>
  <c r="C113" i="1"/>
  <c r="L100" i="1"/>
  <c r="I100" i="1"/>
  <c r="C100" i="1"/>
  <c r="C101" i="1"/>
  <c r="I101" i="1"/>
  <c r="L101" i="1"/>
  <c r="L87" i="1"/>
  <c r="I87" i="1"/>
  <c r="C87" i="1"/>
  <c r="L48" i="1"/>
  <c r="I48" i="1"/>
  <c r="C48" i="1"/>
  <c r="I1102" i="13"/>
  <c r="B1102" i="13" s="1"/>
  <c r="C1102" i="13" s="1"/>
  <c r="D1102" i="13" s="1"/>
  <c r="E1102" i="13" s="1"/>
  <c r="F1102" i="13" s="1"/>
  <c r="J1102" i="13" s="1"/>
  <c r="G1102" i="13" s="1"/>
  <c r="I1103" i="13"/>
  <c r="B1103" i="13" s="1"/>
  <c r="C1103" i="13" s="1"/>
  <c r="D1103" i="13" s="1"/>
  <c r="E1103" i="13" s="1"/>
  <c r="F1103" i="13" s="1"/>
  <c r="J1103" i="13" s="1"/>
  <c r="G1103" i="13" s="1"/>
  <c r="H1103" i="13" s="1"/>
  <c r="B1104" i="13"/>
  <c r="C1104" i="13" s="1"/>
  <c r="D1104" i="13" s="1"/>
  <c r="E1104" i="13" s="1"/>
  <c r="F1104" i="13" s="1"/>
  <c r="J1104" i="13" s="1"/>
  <c r="G1104" i="13" s="1"/>
  <c r="I1104" i="13"/>
  <c r="B1105" i="13"/>
  <c r="C1105" i="13" s="1"/>
  <c r="D1105" i="13" s="1"/>
  <c r="E1105" i="13" s="1"/>
  <c r="F1105" i="13" s="1"/>
  <c r="J1105" i="13" s="1"/>
  <c r="G1105" i="13" s="1"/>
  <c r="H1105" i="13" s="1"/>
  <c r="I1105" i="13"/>
  <c r="I1106" i="13"/>
  <c r="B1106" i="13" s="1"/>
  <c r="C1106" i="13" s="1"/>
  <c r="D1106" i="13" s="1"/>
  <c r="E1106" i="13" s="1"/>
  <c r="F1106" i="13" s="1"/>
  <c r="J1106" i="13" s="1"/>
  <c r="G1106" i="13" s="1"/>
  <c r="I1107" i="13"/>
  <c r="B1107" i="13" s="1"/>
  <c r="C1107" i="13" s="1"/>
  <c r="D1107" i="13" s="1"/>
  <c r="E1107" i="13" s="1"/>
  <c r="F1107" i="13" s="1"/>
  <c r="J1107" i="13" s="1"/>
  <c r="G1107" i="13" s="1"/>
  <c r="H1107" i="13" s="1"/>
  <c r="B1108" i="13"/>
  <c r="C1108" i="13" s="1"/>
  <c r="D1108" i="13" s="1"/>
  <c r="E1108" i="13" s="1"/>
  <c r="F1108" i="13" s="1"/>
  <c r="J1108" i="13" s="1"/>
  <c r="G1108" i="13" s="1"/>
  <c r="I1108" i="13"/>
  <c r="B1109" i="13"/>
  <c r="C1109" i="13" s="1"/>
  <c r="D1109" i="13" s="1"/>
  <c r="E1109" i="13" s="1"/>
  <c r="F1109" i="13" s="1"/>
  <c r="J1109" i="13" s="1"/>
  <c r="G1109" i="13" s="1"/>
  <c r="H1109" i="13" s="1"/>
  <c r="I1109" i="13"/>
  <c r="I1110" i="13"/>
  <c r="B1110" i="13" s="1"/>
  <c r="C1110" i="13" s="1"/>
  <c r="D1110" i="13" s="1"/>
  <c r="E1110" i="13" s="1"/>
  <c r="F1110" i="13" s="1"/>
  <c r="J1110" i="13" s="1"/>
  <c r="G1110" i="13" s="1"/>
  <c r="I1111" i="13"/>
  <c r="B1111" i="13" s="1"/>
  <c r="C1111" i="13" s="1"/>
  <c r="D1111" i="13" s="1"/>
  <c r="E1111" i="13" s="1"/>
  <c r="F1111" i="13" s="1"/>
  <c r="J1111" i="13" s="1"/>
  <c r="G1111" i="13" s="1"/>
  <c r="H1111" i="13" s="1"/>
  <c r="B1112" i="13"/>
  <c r="C1112" i="13" s="1"/>
  <c r="D1112" i="13" s="1"/>
  <c r="E1112" i="13" s="1"/>
  <c r="F1112" i="13" s="1"/>
  <c r="J1112" i="13" s="1"/>
  <c r="G1112" i="13" s="1"/>
  <c r="I1112" i="13"/>
  <c r="B1113" i="13"/>
  <c r="C1113" i="13" s="1"/>
  <c r="D1113" i="13" s="1"/>
  <c r="E1113" i="13" s="1"/>
  <c r="F1113" i="13" s="1"/>
  <c r="J1113" i="13" s="1"/>
  <c r="G1113" i="13" s="1"/>
  <c r="H1113" i="13" s="1"/>
  <c r="I1113" i="13"/>
  <c r="I1114" i="13"/>
  <c r="B1114" i="13" s="1"/>
  <c r="C1114" i="13" s="1"/>
  <c r="D1114" i="13" s="1"/>
  <c r="E1114" i="13" s="1"/>
  <c r="F1114" i="13" s="1"/>
  <c r="J1114" i="13" s="1"/>
  <c r="G1114" i="13" s="1"/>
  <c r="I1115" i="13"/>
  <c r="B1115" i="13" s="1"/>
  <c r="C1115" i="13" s="1"/>
  <c r="D1115" i="13" s="1"/>
  <c r="E1115" i="13" s="1"/>
  <c r="F1115" i="13" s="1"/>
  <c r="J1115" i="13" s="1"/>
  <c r="G1115" i="13" s="1"/>
  <c r="H1115" i="13" s="1"/>
  <c r="B1116" i="13"/>
  <c r="C1116" i="13" s="1"/>
  <c r="D1116" i="13" s="1"/>
  <c r="E1116" i="13" s="1"/>
  <c r="F1116" i="13" s="1"/>
  <c r="J1116" i="13" s="1"/>
  <c r="G1116" i="13" s="1"/>
  <c r="I1116" i="13"/>
  <c r="B1117" i="13"/>
  <c r="C1117" i="13" s="1"/>
  <c r="D1117" i="13" s="1"/>
  <c r="E1117" i="13" s="1"/>
  <c r="F1117" i="13" s="1"/>
  <c r="J1117" i="13" s="1"/>
  <c r="G1117" i="13" s="1"/>
  <c r="H1117" i="13" s="1"/>
  <c r="I1117" i="13"/>
  <c r="I1118" i="13"/>
  <c r="B1118" i="13" s="1"/>
  <c r="C1118" i="13" s="1"/>
  <c r="D1118" i="13" s="1"/>
  <c r="E1118" i="13" s="1"/>
  <c r="F1118" i="13" s="1"/>
  <c r="J1118" i="13" s="1"/>
  <c r="G1118" i="13" s="1"/>
  <c r="I1119" i="13"/>
  <c r="B1119" i="13" s="1"/>
  <c r="C1119" i="13" s="1"/>
  <c r="D1119" i="13" s="1"/>
  <c r="E1119" i="13" s="1"/>
  <c r="F1119" i="13" s="1"/>
  <c r="J1119" i="13" s="1"/>
  <c r="G1119" i="13" s="1"/>
  <c r="H1119" i="13" s="1"/>
  <c r="B1120" i="13"/>
  <c r="C1120" i="13" s="1"/>
  <c r="D1120" i="13" s="1"/>
  <c r="E1120" i="13" s="1"/>
  <c r="F1120" i="13" s="1"/>
  <c r="J1120" i="13" s="1"/>
  <c r="G1120" i="13" s="1"/>
  <c r="I1120" i="13"/>
  <c r="B1121" i="13"/>
  <c r="C1121" i="13" s="1"/>
  <c r="D1121" i="13" s="1"/>
  <c r="E1121" i="13" s="1"/>
  <c r="F1121" i="13" s="1"/>
  <c r="J1121" i="13" s="1"/>
  <c r="G1121" i="13" s="1"/>
  <c r="H1121" i="13" s="1"/>
  <c r="I1121" i="13"/>
  <c r="I1122" i="13"/>
  <c r="B1122" i="13" s="1"/>
  <c r="C1122" i="13" s="1"/>
  <c r="D1122" i="13" s="1"/>
  <c r="E1122" i="13" s="1"/>
  <c r="F1122" i="13" s="1"/>
  <c r="J1122" i="13" s="1"/>
  <c r="G1122" i="13" s="1"/>
  <c r="I1123" i="13"/>
  <c r="B1123" i="13" s="1"/>
  <c r="C1123" i="13" s="1"/>
  <c r="D1123" i="13" s="1"/>
  <c r="E1123" i="13" s="1"/>
  <c r="F1123" i="13" s="1"/>
  <c r="J1123" i="13" s="1"/>
  <c r="G1123" i="13" s="1"/>
  <c r="H1123" i="13" s="1"/>
  <c r="B1124" i="13"/>
  <c r="C1124" i="13" s="1"/>
  <c r="D1124" i="13" s="1"/>
  <c r="E1124" i="13" s="1"/>
  <c r="F1124" i="13" s="1"/>
  <c r="J1124" i="13" s="1"/>
  <c r="G1124" i="13" s="1"/>
  <c r="I1124" i="13"/>
  <c r="B1125" i="13"/>
  <c r="C1125" i="13" s="1"/>
  <c r="D1125" i="13" s="1"/>
  <c r="E1125" i="13" s="1"/>
  <c r="F1125" i="13" s="1"/>
  <c r="J1125" i="13" s="1"/>
  <c r="G1125" i="13" s="1"/>
  <c r="H1125" i="13" s="1"/>
  <c r="I1125" i="13"/>
  <c r="I1126" i="13"/>
  <c r="B1126" i="13" s="1"/>
  <c r="C1126" i="13" s="1"/>
  <c r="D1126" i="13" s="1"/>
  <c r="E1126" i="13" s="1"/>
  <c r="F1126" i="13" s="1"/>
  <c r="J1126" i="13" s="1"/>
  <c r="G1126" i="13" s="1"/>
  <c r="I1127" i="13"/>
  <c r="B1127" i="13" s="1"/>
  <c r="C1127" i="13" s="1"/>
  <c r="D1127" i="13" s="1"/>
  <c r="E1127" i="13" s="1"/>
  <c r="F1127" i="13" s="1"/>
  <c r="J1127" i="13" s="1"/>
  <c r="G1127" i="13" s="1"/>
  <c r="H1127" i="13" s="1"/>
  <c r="B1128" i="13"/>
  <c r="C1128" i="13" s="1"/>
  <c r="D1128" i="13" s="1"/>
  <c r="E1128" i="13" s="1"/>
  <c r="F1128" i="13" s="1"/>
  <c r="J1128" i="13" s="1"/>
  <c r="G1128" i="13" s="1"/>
  <c r="I1128" i="13"/>
  <c r="B1129" i="13"/>
  <c r="C1129" i="13" s="1"/>
  <c r="D1129" i="13" s="1"/>
  <c r="E1129" i="13" s="1"/>
  <c r="F1129" i="13" s="1"/>
  <c r="J1129" i="13" s="1"/>
  <c r="G1129" i="13" s="1"/>
  <c r="H1129" i="13" s="1"/>
  <c r="I1129" i="13"/>
  <c r="I1130" i="13"/>
  <c r="B1130" i="13" s="1"/>
  <c r="C1130" i="13" s="1"/>
  <c r="D1130" i="13" s="1"/>
  <c r="E1130" i="13" s="1"/>
  <c r="F1130" i="13" s="1"/>
  <c r="J1130" i="13" s="1"/>
  <c r="G1130" i="13" s="1"/>
  <c r="I1131" i="13"/>
  <c r="B1131" i="13" s="1"/>
  <c r="C1131" i="13" s="1"/>
  <c r="D1131" i="13" s="1"/>
  <c r="E1131" i="13" s="1"/>
  <c r="F1131" i="13" s="1"/>
  <c r="J1131" i="13" s="1"/>
  <c r="G1131" i="13" s="1"/>
  <c r="H1131" i="13" s="1"/>
  <c r="B1132" i="13"/>
  <c r="C1132" i="13" s="1"/>
  <c r="D1132" i="13" s="1"/>
  <c r="E1132" i="13" s="1"/>
  <c r="F1132" i="13" s="1"/>
  <c r="J1132" i="13" s="1"/>
  <c r="G1132" i="13" s="1"/>
  <c r="I1132" i="13"/>
  <c r="B1133" i="13"/>
  <c r="C1133" i="13" s="1"/>
  <c r="D1133" i="13" s="1"/>
  <c r="E1133" i="13" s="1"/>
  <c r="F1133" i="13" s="1"/>
  <c r="J1133" i="13" s="1"/>
  <c r="G1133" i="13" s="1"/>
  <c r="H1133" i="13" s="1"/>
  <c r="I1133" i="13"/>
  <c r="I1134" i="13"/>
  <c r="B1134" i="13" s="1"/>
  <c r="C1134" i="13" s="1"/>
  <c r="D1134" i="13" s="1"/>
  <c r="E1134" i="13" s="1"/>
  <c r="F1134" i="13" s="1"/>
  <c r="J1134" i="13" s="1"/>
  <c r="G1134" i="13" s="1"/>
  <c r="I1135" i="13"/>
  <c r="B1135" i="13" s="1"/>
  <c r="C1135" i="13" s="1"/>
  <c r="D1135" i="13" s="1"/>
  <c r="E1135" i="13" s="1"/>
  <c r="F1135" i="13" s="1"/>
  <c r="J1135" i="13" s="1"/>
  <c r="G1135" i="13" s="1"/>
  <c r="H1135" i="13" s="1"/>
  <c r="B1136" i="13"/>
  <c r="C1136" i="13" s="1"/>
  <c r="D1136" i="13" s="1"/>
  <c r="E1136" i="13" s="1"/>
  <c r="F1136" i="13" s="1"/>
  <c r="J1136" i="13" s="1"/>
  <c r="G1136" i="13" s="1"/>
  <c r="I1136" i="13"/>
  <c r="B1137" i="13"/>
  <c r="C1137" i="13" s="1"/>
  <c r="D1137" i="13" s="1"/>
  <c r="E1137" i="13" s="1"/>
  <c r="F1137" i="13" s="1"/>
  <c r="J1137" i="13" s="1"/>
  <c r="G1137" i="13" s="1"/>
  <c r="H1137" i="13" s="1"/>
  <c r="I1137" i="13"/>
  <c r="I1138" i="13"/>
  <c r="B1138" i="13" s="1"/>
  <c r="C1138" i="13" s="1"/>
  <c r="D1138" i="13" s="1"/>
  <c r="E1138" i="13" s="1"/>
  <c r="F1138" i="13" s="1"/>
  <c r="J1138" i="13" s="1"/>
  <c r="G1138" i="13" s="1"/>
  <c r="I1139" i="13"/>
  <c r="B1139" i="13" s="1"/>
  <c r="C1139" i="13" s="1"/>
  <c r="D1139" i="13" s="1"/>
  <c r="E1139" i="13" s="1"/>
  <c r="F1139" i="13" s="1"/>
  <c r="J1139" i="13" s="1"/>
  <c r="G1139" i="13" s="1"/>
  <c r="H1139" i="13" s="1"/>
  <c r="B1140" i="13"/>
  <c r="C1140" i="13" s="1"/>
  <c r="D1140" i="13" s="1"/>
  <c r="E1140" i="13" s="1"/>
  <c r="F1140" i="13" s="1"/>
  <c r="J1140" i="13" s="1"/>
  <c r="G1140" i="13" s="1"/>
  <c r="I1140" i="13"/>
  <c r="B1141" i="13"/>
  <c r="C1141" i="13" s="1"/>
  <c r="D1141" i="13" s="1"/>
  <c r="E1141" i="13" s="1"/>
  <c r="F1141" i="13" s="1"/>
  <c r="J1141" i="13" s="1"/>
  <c r="G1141" i="13" s="1"/>
  <c r="H1141" i="13" s="1"/>
  <c r="I1141" i="13"/>
  <c r="I1142" i="13"/>
  <c r="B1142" i="13" s="1"/>
  <c r="C1142" i="13" s="1"/>
  <c r="D1142" i="13" s="1"/>
  <c r="E1142" i="13" s="1"/>
  <c r="F1142" i="13" s="1"/>
  <c r="J1142" i="13" s="1"/>
  <c r="G1142" i="13" s="1"/>
  <c r="I1143" i="13"/>
  <c r="B1143" i="13" s="1"/>
  <c r="C1143" i="13" s="1"/>
  <c r="D1143" i="13" s="1"/>
  <c r="E1143" i="13" s="1"/>
  <c r="F1143" i="13" s="1"/>
  <c r="J1143" i="13" s="1"/>
  <c r="G1143" i="13" s="1"/>
  <c r="H1143" i="13" s="1"/>
  <c r="B1144" i="13"/>
  <c r="C1144" i="13" s="1"/>
  <c r="D1144" i="13" s="1"/>
  <c r="E1144" i="13" s="1"/>
  <c r="F1144" i="13" s="1"/>
  <c r="J1144" i="13" s="1"/>
  <c r="G1144" i="13" s="1"/>
  <c r="I1144" i="13"/>
  <c r="I1145" i="13"/>
  <c r="B1145" i="13" s="1"/>
  <c r="C1145" i="13" s="1"/>
  <c r="D1145" i="13" s="1"/>
  <c r="E1145" i="13" s="1"/>
  <c r="F1145" i="13" s="1"/>
  <c r="J1145" i="13" s="1"/>
  <c r="G1145" i="13" s="1"/>
  <c r="H1145" i="13" s="1"/>
  <c r="B1146" i="13"/>
  <c r="C1146" i="13" s="1"/>
  <c r="D1146" i="13" s="1"/>
  <c r="E1146" i="13" s="1"/>
  <c r="F1146" i="13" s="1"/>
  <c r="J1146" i="13" s="1"/>
  <c r="G1146" i="13" s="1"/>
  <c r="I1146" i="13"/>
  <c r="B1147" i="13"/>
  <c r="C1147" i="13" s="1"/>
  <c r="D1147" i="13" s="1"/>
  <c r="E1147" i="13" s="1"/>
  <c r="F1147" i="13" s="1"/>
  <c r="J1147" i="13" s="1"/>
  <c r="G1147" i="13" s="1"/>
  <c r="I1147" i="13"/>
  <c r="I1148" i="13"/>
  <c r="B1148" i="13" s="1"/>
  <c r="C1148" i="13" s="1"/>
  <c r="D1148" i="13" s="1"/>
  <c r="E1148" i="13" s="1"/>
  <c r="F1148" i="13" s="1"/>
  <c r="J1148" i="13" s="1"/>
  <c r="G1148" i="13" s="1"/>
  <c r="H1148" i="13" s="1"/>
  <c r="I1149" i="13"/>
  <c r="B1149" i="13" s="1"/>
  <c r="C1149" i="13" s="1"/>
  <c r="D1149" i="13" s="1"/>
  <c r="E1149" i="13" s="1"/>
  <c r="F1149" i="13" s="1"/>
  <c r="J1149" i="13" s="1"/>
  <c r="G1149" i="13" s="1"/>
  <c r="B1150" i="13"/>
  <c r="C1150" i="13" s="1"/>
  <c r="D1150" i="13" s="1"/>
  <c r="E1150" i="13" s="1"/>
  <c r="F1150" i="13" s="1"/>
  <c r="J1150" i="13" s="1"/>
  <c r="G1150" i="13" s="1"/>
  <c r="H1150" i="13" s="1"/>
  <c r="I1150" i="13"/>
  <c r="B1151" i="13"/>
  <c r="C1151" i="13" s="1"/>
  <c r="D1151" i="13" s="1"/>
  <c r="E1151" i="13" s="1"/>
  <c r="F1151" i="13" s="1"/>
  <c r="J1151" i="13" s="1"/>
  <c r="G1151" i="13" s="1"/>
  <c r="I1151" i="13"/>
  <c r="B1152" i="13"/>
  <c r="C1152" i="13" s="1"/>
  <c r="D1152" i="13" s="1"/>
  <c r="E1152" i="13" s="1"/>
  <c r="F1152" i="13" s="1"/>
  <c r="J1152" i="13" s="1"/>
  <c r="G1152" i="13" s="1"/>
  <c r="I1152" i="13"/>
  <c r="I1153" i="13"/>
  <c r="B1153" i="13" s="1"/>
  <c r="C1153" i="13" s="1"/>
  <c r="D1153" i="13" s="1"/>
  <c r="E1153" i="13" s="1"/>
  <c r="F1153" i="13" s="1"/>
  <c r="J1153" i="13" s="1"/>
  <c r="G1153" i="13" s="1"/>
  <c r="B1154" i="13"/>
  <c r="C1154" i="13" s="1"/>
  <c r="D1154" i="13" s="1"/>
  <c r="E1154" i="13" s="1"/>
  <c r="F1154" i="13" s="1"/>
  <c r="J1154" i="13" s="1"/>
  <c r="G1154" i="13" s="1"/>
  <c r="I1154" i="13"/>
  <c r="B1155" i="13"/>
  <c r="C1155" i="13" s="1"/>
  <c r="D1155" i="13" s="1"/>
  <c r="E1155" i="13" s="1"/>
  <c r="F1155" i="13" s="1"/>
  <c r="J1155" i="13" s="1"/>
  <c r="G1155" i="13" s="1"/>
  <c r="I1155" i="13"/>
  <c r="I1156" i="13"/>
  <c r="B1156" i="13" s="1"/>
  <c r="C1156" i="13" s="1"/>
  <c r="D1156" i="13" s="1"/>
  <c r="E1156" i="13" s="1"/>
  <c r="F1156" i="13" s="1"/>
  <c r="J1156" i="13" s="1"/>
  <c r="G1156" i="13" s="1"/>
  <c r="I1157" i="13"/>
  <c r="B1157" i="13" s="1"/>
  <c r="C1157" i="13" s="1"/>
  <c r="D1157" i="13" s="1"/>
  <c r="E1157" i="13" s="1"/>
  <c r="F1157" i="13" s="1"/>
  <c r="J1157" i="13" s="1"/>
  <c r="G1157" i="13" s="1"/>
  <c r="H1157" i="13" s="1"/>
  <c r="B1158" i="13"/>
  <c r="C1158" i="13" s="1"/>
  <c r="D1158" i="13" s="1"/>
  <c r="E1158" i="13" s="1"/>
  <c r="F1158" i="13" s="1"/>
  <c r="J1158" i="13" s="1"/>
  <c r="G1158" i="13" s="1"/>
  <c r="I1158" i="13"/>
  <c r="B1159" i="13"/>
  <c r="C1159" i="13" s="1"/>
  <c r="D1159" i="13" s="1"/>
  <c r="E1159" i="13" s="1"/>
  <c r="F1159" i="13" s="1"/>
  <c r="J1159" i="13" s="1"/>
  <c r="G1159" i="13" s="1"/>
  <c r="I1159" i="13"/>
  <c r="B1160" i="13"/>
  <c r="C1160" i="13" s="1"/>
  <c r="D1160" i="13" s="1"/>
  <c r="E1160" i="13" s="1"/>
  <c r="F1160" i="13" s="1"/>
  <c r="J1160" i="13" s="1"/>
  <c r="G1160" i="13" s="1"/>
  <c r="H1160" i="13" s="1"/>
  <c r="I1160" i="13"/>
  <c r="I1161" i="13"/>
  <c r="B1161" i="13" s="1"/>
  <c r="C1161" i="13" s="1"/>
  <c r="D1161" i="13" s="1"/>
  <c r="E1161" i="13" s="1"/>
  <c r="F1161" i="13" s="1"/>
  <c r="J1161" i="13" s="1"/>
  <c r="G1161" i="13" s="1"/>
  <c r="B1162" i="13"/>
  <c r="C1162" i="13" s="1"/>
  <c r="D1162" i="13" s="1"/>
  <c r="E1162" i="13" s="1"/>
  <c r="F1162" i="13" s="1"/>
  <c r="J1162" i="13" s="1"/>
  <c r="G1162" i="13" s="1"/>
  <c r="I1162" i="13"/>
  <c r="B1163" i="13"/>
  <c r="C1163" i="13" s="1"/>
  <c r="D1163" i="13" s="1"/>
  <c r="E1163" i="13" s="1"/>
  <c r="F1163" i="13" s="1"/>
  <c r="J1163" i="13" s="1"/>
  <c r="G1163" i="13" s="1"/>
  <c r="I1163" i="13"/>
  <c r="I1164" i="13"/>
  <c r="B1164" i="13" s="1"/>
  <c r="C1164" i="13" s="1"/>
  <c r="D1164" i="13" s="1"/>
  <c r="E1164" i="13" s="1"/>
  <c r="F1164" i="13" s="1"/>
  <c r="J1164" i="13" s="1"/>
  <c r="G1164" i="13" s="1"/>
  <c r="I1165" i="13"/>
  <c r="B1165" i="13" s="1"/>
  <c r="C1165" i="13" s="1"/>
  <c r="D1165" i="13" s="1"/>
  <c r="E1165" i="13" s="1"/>
  <c r="F1165" i="13" s="1"/>
  <c r="J1165" i="13" s="1"/>
  <c r="G1165" i="13" s="1"/>
  <c r="B1166" i="13"/>
  <c r="C1166" i="13" s="1"/>
  <c r="D1166" i="13" s="1"/>
  <c r="E1166" i="13" s="1"/>
  <c r="F1166" i="13" s="1"/>
  <c r="J1166" i="13" s="1"/>
  <c r="G1166" i="13" s="1"/>
  <c r="I1166" i="13"/>
  <c r="B1167" i="13"/>
  <c r="C1167" i="13" s="1"/>
  <c r="D1167" i="13" s="1"/>
  <c r="E1167" i="13" s="1"/>
  <c r="F1167" i="13" s="1"/>
  <c r="J1167" i="13" s="1"/>
  <c r="G1167" i="13" s="1"/>
  <c r="I1167" i="13"/>
  <c r="B1168" i="13"/>
  <c r="C1168" i="13" s="1"/>
  <c r="D1168" i="13" s="1"/>
  <c r="E1168" i="13" s="1"/>
  <c r="F1168" i="13" s="1"/>
  <c r="J1168" i="13" s="1"/>
  <c r="G1168" i="13" s="1"/>
  <c r="I1168" i="13"/>
  <c r="I1169" i="13"/>
  <c r="B1169" i="13" s="1"/>
  <c r="C1169" i="13" s="1"/>
  <c r="D1169" i="13" s="1"/>
  <c r="E1169" i="13" s="1"/>
  <c r="F1169" i="13" s="1"/>
  <c r="J1169" i="13" s="1"/>
  <c r="G1169" i="13" s="1"/>
  <c r="B1170" i="13"/>
  <c r="C1170" i="13" s="1"/>
  <c r="D1170" i="13" s="1"/>
  <c r="E1170" i="13" s="1"/>
  <c r="F1170" i="13" s="1"/>
  <c r="J1170" i="13" s="1"/>
  <c r="G1170" i="13" s="1"/>
  <c r="I1170" i="13"/>
  <c r="B1171" i="13"/>
  <c r="C1171" i="13" s="1"/>
  <c r="D1171" i="13" s="1"/>
  <c r="E1171" i="13" s="1"/>
  <c r="F1171" i="13" s="1"/>
  <c r="J1171" i="13" s="1"/>
  <c r="G1171" i="13" s="1"/>
  <c r="H1171" i="13" s="1"/>
  <c r="I1171" i="13"/>
  <c r="B1172" i="13"/>
  <c r="C1172" i="13" s="1"/>
  <c r="D1172" i="13" s="1"/>
  <c r="E1172" i="13" s="1"/>
  <c r="F1172" i="13" s="1"/>
  <c r="J1172" i="13" s="1"/>
  <c r="G1172" i="13" s="1"/>
  <c r="I1172" i="13"/>
  <c r="I1173" i="13"/>
  <c r="B1173" i="13" s="1"/>
  <c r="C1173" i="13" s="1"/>
  <c r="D1173" i="13" s="1"/>
  <c r="E1173" i="13" s="1"/>
  <c r="F1173" i="13" s="1"/>
  <c r="J1173" i="13" s="1"/>
  <c r="G1173" i="13" s="1"/>
  <c r="H1173" i="13" s="1"/>
  <c r="B1174" i="13"/>
  <c r="C1174" i="13" s="1"/>
  <c r="D1174" i="13" s="1"/>
  <c r="E1174" i="13" s="1"/>
  <c r="F1174" i="13" s="1"/>
  <c r="J1174" i="13" s="1"/>
  <c r="G1174" i="13" s="1"/>
  <c r="I1174" i="13"/>
  <c r="B1175" i="13"/>
  <c r="C1175" i="13" s="1"/>
  <c r="D1175" i="13" s="1"/>
  <c r="E1175" i="13" s="1"/>
  <c r="F1175" i="13" s="1"/>
  <c r="J1175" i="13" s="1"/>
  <c r="G1175" i="13" s="1"/>
  <c r="I1175" i="13"/>
  <c r="B1176" i="13"/>
  <c r="C1176" i="13" s="1"/>
  <c r="D1176" i="13" s="1"/>
  <c r="E1176" i="13" s="1"/>
  <c r="F1176" i="13" s="1"/>
  <c r="J1176" i="13" s="1"/>
  <c r="G1176" i="13" s="1"/>
  <c r="I1176" i="13"/>
  <c r="I1177" i="13"/>
  <c r="B1177" i="13" s="1"/>
  <c r="C1177" i="13" s="1"/>
  <c r="D1177" i="13" s="1"/>
  <c r="E1177" i="13" s="1"/>
  <c r="F1177" i="13" s="1"/>
  <c r="J1177" i="13" s="1"/>
  <c r="G1177" i="13" s="1"/>
  <c r="H1177" i="13" s="1"/>
  <c r="B1178" i="13"/>
  <c r="C1178" i="13" s="1"/>
  <c r="D1178" i="13" s="1"/>
  <c r="E1178" i="13" s="1"/>
  <c r="F1178" i="13" s="1"/>
  <c r="J1178" i="13" s="1"/>
  <c r="G1178" i="13" s="1"/>
  <c r="I1178" i="13"/>
  <c r="B1179" i="13"/>
  <c r="C1179" i="13" s="1"/>
  <c r="D1179" i="13" s="1"/>
  <c r="E1179" i="13" s="1"/>
  <c r="F1179" i="13" s="1"/>
  <c r="J1179" i="13" s="1"/>
  <c r="G1179" i="13" s="1"/>
  <c r="I1179" i="13"/>
  <c r="I1180" i="13"/>
  <c r="B1180" i="13" s="1"/>
  <c r="C1180" i="13" s="1"/>
  <c r="D1180" i="13" s="1"/>
  <c r="E1180" i="13" s="1"/>
  <c r="F1180" i="13" s="1"/>
  <c r="J1180" i="13" s="1"/>
  <c r="G1180" i="13" s="1"/>
  <c r="I1181" i="13"/>
  <c r="B1181" i="13" s="1"/>
  <c r="C1181" i="13" s="1"/>
  <c r="D1181" i="13" s="1"/>
  <c r="E1181" i="13" s="1"/>
  <c r="F1181" i="13" s="1"/>
  <c r="J1181" i="13" s="1"/>
  <c r="G1181" i="13" s="1"/>
  <c r="B1182" i="13"/>
  <c r="C1182" i="13" s="1"/>
  <c r="D1182" i="13" s="1"/>
  <c r="E1182" i="13" s="1"/>
  <c r="F1182" i="13" s="1"/>
  <c r="J1182" i="13" s="1"/>
  <c r="G1182" i="13" s="1"/>
  <c r="I1182" i="13"/>
  <c r="B1183" i="13"/>
  <c r="C1183" i="13" s="1"/>
  <c r="D1183" i="13" s="1"/>
  <c r="E1183" i="13" s="1"/>
  <c r="F1183" i="13" s="1"/>
  <c r="J1183" i="13" s="1"/>
  <c r="G1183" i="13" s="1"/>
  <c r="H1183" i="13" s="1"/>
  <c r="I1183" i="13"/>
  <c r="B1184" i="13"/>
  <c r="C1184" i="13" s="1"/>
  <c r="D1184" i="13" s="1"/>
  <c r="E1184" i="13" s="1"/>
  <c r="F1184" i="13" s="1"/>
  <c r="J1184" i="13" s="1"/>
  <c r="G1184" i="13" s="1"/>
  <c r="I1184" i="13"/>
  <c r="I1185" i="13"/>
  <c r="B1185" i="13" s="1"/>
  <c r="C1185" i="13" s="1"/>
  <c r="D1185" i="13" s="1"/>
  <c r="E1185" i="13" s="1"/>
  <c r="F1185" i="13" s="1"/>
  <c r="J1185" i="13" s="1"/>
  <c r="G1185" i="13" s="1"/>
  <c r="H1185" i="13" s="1"/>
  <c r="B1186" i="13"/>
  <c r="C1186" i="13" s="1"/>
  <c r="D1186" i="13" s="1"/>
  <c r="E1186" i="13" s="1"/>
  <c r="F1186" i="13" s="1"/>
  <c r="J1186" i="13" s="1"/>
  <c r="G1186" i="13" s="1"/>
  <c r="I1186" i="13"/>
  <c r="B1187" i="13"/>
  <c r="C1187" i="13" s="1"/>
  <c r="D1187" i="13" s="1"/>
  <c r="E1187" i="13" s="1"/>
  <c r="F1187" i="13" s="1"/>
  <c r="J1187" i="13" s="1"/>
  <c r="G1187" i="13" s="1"/>
  <c r="I1187" i="13"/>
  <c r="I1188" i="13"/>
  <c r="B1188" i="13" s="1"/>
  <c r="C1188" i="13" s="1"/>
  <c r="D1188" i="13" s="1"/>
  <c r="E1188" i="13" s="1"/>
  <c r="F1188" i="13" s="1"/>
  <c r="J1188" i="13" s="1"/>
  <c r="G1188" i="13" s="1"/>
  <c r="I1189" i="13"/>
  <c r="B1189" i="13" s="1"/>
  <c r="C1189" i="13" s="1"/>
  <c r="D1189" i="13" s="1"/>
  <c r="E1189" i="13" s="1"/>
  <c r="F1189" i="13" s="1"/>
  <c r="J1189" i="13" s="1"/>
  <c r="G1189" i="13" s="1"/>
  <c r="H1189" i="13" s="1"/>
  <c r="B1190" i="13"/>
  <c r="C1190" i="13" s="1"/>
  <c r="D1190" i="13" s="1"/>
  <c r="E1190" i="13" s="1"/>
  <c r="F1190" i="13" s="1"/>
  <c r="J1190" i="13" s="1"/>
  <c r="G1190" i="13" s="1"/>
  <c r="I1190" i="13"/>
  <c r="B1191" i="13"/>
  <c r="C1191" i="13" s="1"/>
  <c r="D1191" i="13" s="1"/>
  <c r="E1191" i="13" s="1"/>
  <c r="F1191" i="13" s="1"/>
  <c r="J1191" i="13" s="1"/>
  <c r="G1191" i="13" s="1"/>
  <c r="I1191" i="13"/>
  <c r="I1192" i="13"/>
  <c r="B1192" i="13" s="1"/>
  <c r="C1192" i="13" s="1"/>
  <c r="D1192" i="13" s="1"/>
  <c r="E1192" i="13" s="1"/>
  <c r="F1192" i="13" s="1"/>
  <c r="J1192" i="13" s="1"/>
  <c r="G1192" i="13" s="1"/>
  <c r="I1193" i="13"/>
  <c r="B1193" i="13" s="1"/>
  <c r="C1193" i="13" s="1"/>
  <c r="D1193" i="13" s="1"/>
  <c r="E1193" i="13" s="1"/>
  <c r="F1193" i="13" s="1"/>
  <c r="J1193" i="13" s="1"/>
  <c r="G1193" i="13" s="1"/>
  <c r="B1194" i="13"/>
  <c r="C1194" i="13" s="1"/>
  <c r="D1194" i="13" s="1"/>
  <c r="E1194" i="13" s="1"/>
  <c r="F1194" i="13" s="1"/>
  <c r="J1194" i="13" s="1"/>
  <c r="G1194" i="13" s="1"/>
  <c r="I1194" i="13"/>
  <c r="B1195" i="13"/>
  <c r="C1195" i="13" s="1"/>
  <c r="D1195" i="13" s="1"/>
  <c r="E1195" i="13" s="1"/>
  <c r="F1195" i="13" s="1"/>
  <c r="J1195" i="13" s="1"/>
  <c r="G1195" i="13" s="1"/>
  <c r="I1195" i="13"/>
  <c r="I1196" i="13"/>
  <c r="B1196" i="13" s="1"/>
  <c r="C1196" i="13" s="1"/>
  <c r="D1196" i="13" s="1"/>
  <c r="E1196" i="13" s="1"/>
  <c r="F1196" i="13" s="1"/>
  <c r="J1196" i="13" s="1"/>
  <c r="G1196" i="13" s="1"/>
  <c r="I1197" i="13"/>
  <c r="B1197" i="13" s="1"/>
  <c r="C1197" i="13" s="1"/>
  <c r="D1197" i="13" s="1"/>
  <c r="E1197" i="13" s="1"/>
  <c r="F1197" i="13" s="1"/>
  <c r="J1197" i="13" s="1"/>
  <c r="G1197" i="13" s="1"/>
  <c r="B1198" i="13"/>
  <c r="C1198" i="13" s="1"/>
  <c r="D1198" i="13" s="1"/>
  <c r="E1198" i="13" s="1"/>
  <c r="F1198" i="13" s="1"/>
  <c r="J1198" i="13" s="1"/>
  <c r="G1198" i="13" s="1"/>
  <c r="I1198" i="13"/>
  <c r="B1199" i="13"/>
  <c r="C1199" i="13" s="1"/>
  <c r="D1199" i="13" s="1"/>
  <c r="E1199" i="13" s="1"/>
  <c r="F1199" i="13" s="1"/>
  <c r="J1199" i="13" s="1"/>
  <c r="G1199" i="13" s="1"/>
  <c r="I1199" i="13"/>
  <c r="B1200" i="13"/>
  <c r="C1200" i="13" s="1"/>
  <c r="D1200" i="13" s="1"/>
  <c r="E1200" i="13" s="1"/>
  <c r="F1200" i="13" s="1"/>
  <c r="J1200" i="13" s="1"/>
  <c r="G1200" i="13" s="1"/>
  <c r="I1200" i="13"/>
  <c r="I1201" i="13"/>
  <c r="B1201" i="13" s="1"/>
  <c r="C1201" i="13" s="1"/>
  <c r="D1201" i="13" s="1"/>
  <c r="E1201" i="13" s="1"/>
  <c r="F1201" i="13" s="1"/>
  <c r="J1201" i="13" s="1"/>
  <c r="G1201" i="13" s="1"/>
  <c r="B1202" i="13"/>
  <c r="C1202" i="13" s="1"/>
  <c r="D1202" i="13" s="1"/>
  <c r="E1202" i="13" s="1"/>
  <c r="F1202" i="13" s="1"/>
  <c r="J1202" i="13" s="1"/>
  <c r="G1202" i="13" s="1"/>
  <c r="I1202" i="13"/>
  <c r="B1203" i="13"/>
  <c r="C1203" i="13" s="1"/>
  <c r="D1203" i="13" s="1"/>
  <c r="E1203" i="13" s="1"/>
  <c r="F1203" i="13" s="1"/>
  <c r="J1203" i="13" s="1"/>
  <c r="G1203" i="13" s="1"/>
  <c r="I1203" i="13"/>
  <c r="I1204" i="13"/>
  <c r="B1204" i="13" s="1"/>
  <c r="C1204" i="13" s="1"/>
  <c r="D1204" i="13" s="1"/>
  <c r="E1204" i="13" s="1"/>
  <c r="F1204" i="13" s="1"/>
  <c r="J1204" i="13" s="1"/>
  <c r="G1204" i="13" s="1"/>
  <c r="I1205" i="13"/>
  <c r="B1205" i="13" s="1"/>
  <c r="C1205" i="13" s="1"/>
  <c r="D1205" i="13" s="1"/>
  <c r="E1205" i="13" s="1"/>
  <c r="F1205" i="13" s="1"/>
  <c r="J1205" i="13" s="1"/>
  <c r="G1205" i="13" s="1"/>
  <c r="H1205" i="13" s="1"/>
  <c r="B1206" i="13"/>
  <c r="C1206" i="13" s="1"/>
  <c r="D1206" i="13" s="1"/>
  <c r="E1206" i="13" s="1"/>
  <c r="F1206" i="13" s="1"/>
  <c r="J1206" i="13" s="1"/>
  <c r="G1206" i="13" s="1"/>
  <c r="I1206" i="13"/>
  <c r="B1207" i="13"/>
  <c r="C1207" i="13" s="1"/>
  <c r="D1207" i="13" s="1"/>
  <c r="E1207" i="13" s="1"/>
  <c r="F1207" i="13" s="1"/>
  <c r="J1207" i="13" s="1"/>
  <c r="G1207" i="13" s="1"/>
  <c r="I1207" i="13"/>
  <c r="I1208" i="13"/>
  <c r="B1208" i="13" s="1"/>
  <c r="C1208" i="13" s="1"/>
  <c r="D1208" i="13" s="1"/>
  <c r="E1208" i="13" s="1"/>
  <c r="F1208" i="13" s="1"/>
  <c r="J1208" i="13" s="1"/>
  <c r="G1208" i="13" s="1"/>
  <c r="I1209" i="13"/>
  <c r="B1209" i="13" s="1"/>
  <c r="C1209" i="13" s="1"/>
  <c r="D1209" i="13" s="1"/>
  <c r="E1209" i="13" s="1"/>
  <c r="F1209" i="13" s="1"/>
  <c r="J1209" i="13" s="1"/>
  <c r="G1209" i="13" s="1"/>
  <c r="B1210" i="13"/>
  <c r="C1210" i="13" s="1"/>
  <c r="D1210" i="13" s="1"/>
  <c r="E1210" i="13" s="1"/>
  <c r="F1210" i="13" s="1"/>
  <c r="J1210" i="13" s="1"/>
  <c r="G1210" i="13" s="1"/>
  <c r="I1210" i="13"/>
  <c r="B1211" i="13"/>
  <c r="C1211" i="13" s="1"/>
  <c r="D1211" i="13" s="1"/>
  <c r="E1211" i="13" s="1"/>
  <c r="F1211" i="13" s="1"/>
  <c r="J1211" i="13" s="1"/>
  <c r="G1211" i="13" s="1"/>
  <c r="I1211" i="13"/>
  <c r="I1212" i="13"/>
  <c r="B1212" i="13" s="1"/>
  <c r="C1212" i="13" s="1"/>
  <c r="D1212" i="13" s="1"/>
  <c r="E1212" i="13" s="1"/>
  <c r="F1212" i="13" s="1"/>
  <c r="J1212" i="13" s="1"/>
  <c r="G1212" i="13" s="1"/>
  <c r="I1213" i="13"/>
  <c r="B1213" i="13" s="1"/>
  <c r="C1213" i="13" s="1"/>
  <c r="D1213" i="13" s="1"/>
  <c r="E1213" i="13" s="1"/>
  <c r="F1213" i="13" s="1"/>
  <c r="J1213" i="13" s="1"/>
  <c r="G1213" i="13" s="1"/>
  <c r="B1214" i="13"/>
  <c r="C1214" i="13" s="1"/>
  <c r="D1214" i="13" s="1"/>
  <c r="E1214" i="13" s="1"/>
  <c r="F1214" i="13" s="1"/>
  <c r="J1214" i="13" s="1"/>
  <c r="G1214" i="13" s="1"/>
  <c r="H1214" i="13" s="1"/>
  <c r="I1214" i="13"/>
  <c r="I1215" i="13"/>
  <c r="B1215" i="13" s="1"/>
  <c r="C1215" i="13" s="1"/>
  <c r="D1215" i="13" s="1"/>
  <c r="E1215" i="13" s="1"/>
  <c r="F1215" i="13" s="1"/>
  <c r="J1215" i="13" s="1"/>
  <c r="G1215" i="13" s="1"/>
  <c r="I1216" i="13"/>
  <c r="B1216" i="13" s="1"/>
  <c r="C1216" i="13" s="1"/>
  <c r="D1216" i="13" s="1"/>
  <c r="E1216" i="13" s="1"/>
  <c r="F1216" i="13" s="1"/>
  <c r="J1216" i="13" s="1"/>
  <c r="G1216" i="13" s="1"/>
  <c r="H1216" i="13" s="1"/>
  <c r="B1217" i="13"/>
  <c r="C1217" i="13" s="1"/>
  <c r="D1217" i="13" s="1"/>
  <c r="E1217" i="13" s="1"/>
  <c r="F1217" i="13" s="1"/>
  <c r="J1217" i="13" s="1"/>
  <c r="G1217" i="13" s="1"/>
  <c r="I1217" i="13"/>
  <c r="I1218" i="13"/>
  <c r="B1218" i="13" s="1"/>
  <c r="C1218" i="13" s="1"/>
  <c r="D1218" i="13" s="1"/>
  <c r="E1218" i="13" s="1"/>
  <c r="F1218" i="13" s="1"/>
  <c r="J1218" i="13" s="1"/>
  <c r="G1218" i="13" s="1"/>
  <c r="I1219" i="13"/>
  <c r="B1219" i="13" s="1"/>
  <c r="C1219" i="13" s="1"/>
  <c r="D1219" i="13" s="1"/>
  <c r="E1219" i="13" s="1"/>
  <c r="F1219" i="13" s="1"/>
  <c r="J1219" i="13" s="1"/>
  <c r="G1219" i="13" s="1"/>
  <c r="I1220" i="13"/>
  <c r="B1220" i="13" s="1"/>
  <c r="C1220" i="13" s="1"/>
  <c r="D1220" i="13" s="1"/>
  <c r="E1220" i="13" s="1"/>
  <c r="F1220" i="13" s="1"/>
  <c r="J1220" i="13" s="1"/>
  <c r="G1220" i="13" s="1"/>
  <c r="B1221" i="13"/>
  <c r="C1221" i="13" s="1"/>
  <c r="D1221" i="13" s="1"/>
  <c r="E1221" i="13" s="1"/>
  <c r="F1221" i="13" s="1"/>
  <c r="J1221" i="13" s="1"/>
  <c r="G1221" i="13" s="1"/>
  <c r="I1221" i="13"/>
  <c r="I1222" i="13"/>
  <c r="B1222" i="13" s="1"/>
  <c r="C1222" i="13" s="1"/>
  <c r="D1222" i="13" s="1"/>
  <c r="E1222" i="13" s="1"/>
  <c r="F1222" i="13" s="1"/>
  <c r="J1222" i="13" s="1"/>
  <c r="G1222" i="13" s="1"/>
  <c r="I1223" i="13"/>
  <c r="B1223" i="13" s="1"/>
  <c r="C1223" i="13" s="1"/>
  <c r="D1223" i="13" s="1"/>
  <c r="E1223" i="13" s="1"/>
  <c r="F1223" i="13" s="1"/>
  <c r="J1223" i="13" s="1"/>
  <c r="G1223" i="13" s="1"/>
  <c r="I1224" i="13"/>
  <c r="B1224" i="13" s="1"/>
  <c r="C1224" i="13" s="1"/>
  <c r="D1224" i="13" s="1"/>
  <c r="E1224" i="13" s="1"/>
  <c r="F1224" i="13" s="1"/>
  <c r="J1224" i="13" s="1"/>
  <c r="G1224" i="13" s="1"/>
  <c r="B1225" i="13"/>
  <c r="C1225" i="13" s="1"/>
  <c r="D1225" i="13" s="1"/>
  <c r="E1225" i="13" s="1"/>
  <c r="F1225" i="13" s="1"/>
  <c r="J1225" i="13" s="1"/>
  <c r="G1225" i="13" s="1"/>
  <c r="I1225" i="13"/>
  <c r="I1226" i="13"/>
  <c r="B1226" i="13" s="1"/>
  <c r="C1226" i="13" s="1"/>
  <c r="D1226" i="13" s="1"/>
  <c r="E1226" i="13" s="1"/>
  <c r="F1226" i="13" s="1"/>
  <c r="J1226" i="13" s="1"/>
  <c r="G1226" i="13" s="1"/>
  <c r="I1227" i="13"/>
  <c r="B1227" i="13" s="1"/>
  <c r="C1227" i="13" s="1"/>
  <c r="D1227" i="13" s="1"/>
  <c r="E1227" i="13" s="1"/>
  <c r="F1227" i="13" s="1"/>
  <c r="J1227" i="13" s="1"/>
  <c r="G1227" i="13" s="1"/>
  <c r="I1228" i="13"/>
  <c r="B1228" i="13" s="1"/>
  <c r="C1228" i="13" s="1"/>
  <c r="D1228" i="13" s="1"/>
  <c r="E1228" i="13" s="1"/>
  <c r="F1228" i="13" s="1"/>
  <c r="J1228" i="13" s="1"/>
  <c r="G1228" i="13" s="1"/>
  <c r="H1228" i="13" s="1"/>
  <c r="B1229" i="13"/>
  <c r="C1229" i="13" s="1"/>
  <c r="D1229" i="13" s="1"/>
  <c r="E1229" i="13" s="1"/>
  <c r="F1229" i="13" s="1"/>
  <c r="J1229" i="13" s="1"/>
  <c r="G1229" i="13" s="1"/>
  <c r="H1229" i="13" s="1"/>
  <c r="I1229" i="13"/>
  <c r="I1230" i="13"/>
  <c r="B1230" i="13" s="1"/>
  <c r="C1230" i="13" s="1"/>
  <c r="D1230" i="13" s="1"/>
  <c r="E1230" i="13" s="1"/>
  <c r="F1230" i="13" s="1"/>
  <c r="J1230" i="13" s="1"/>
  <c r="G1230" i="13" s="1"/>
  <c r="I1231" i="13"/>
  <c r="B1231" i="13" s="1"/>
  <c r="C1231" i="13" s="1"/>
  <c r="D1231" i="13" s="1"/>
  <c r="E1231" i="13" s="1"/>
  <c r="F1231" i="13" s="1"/>
  <c r="J1231" i="13" s="1"/>
  <c r="G1231" i="13" s="1"/>
  <c r="I1232" i="13"/>
  <c r="B1232" i="13" s="1"/>
  <c r="C1232" i="13" s="1"/>
  <c r="D1232" i="13" s="1"/>
  <c r="E1232" i="13" s="1"/>
  <c r="F1232" i="13" s="1"/>
  <c r="J1232" i="13" s="1"/>
  <c r="G1232" i="13" s="1"/>
  <c r="B1233" i="13"/>
  <c r="C1233" i="13" s="1"/>
  <c r="D1233" i="13" s="1"/>
  <c r="E1233" i="13" s="1"/>
  <c r="F1233" i="13" s="1"/>
  <c r="J1233" i="13" s="1"/>
  <c r="G1233" i="13" s="1"/>
  <c r="I1233" i="13"/>
  <c r="I1234" i="13"/>
  <c r="B1234" i="13" s="1"/>
  <c r="C1234" i="13" s="1"/>
  <c r="D1234" i="13" s="1"/>
  <c r="E1234" i="13" s="1"/>
  <c r="F1234" i="13" s="1"/>
  <c r="J1234" i="13" s="1"/>
  <c r="G1234" i="13" s="1"/>
  <c r="I1235" i="13"/>
  <c r="B1235" i="13" s="1"/>
  <c r="C1235" i="13" s="1"/>
  <c r="D1235" i="13" s="1"/>
  <c r="E1235" i="13" s="1"/>
  <c r="F1235" i="13" s="1"/>
  <c r="J1235" i="13" s="1"/>
  <c r="G1235" i="13" s="1"/>
  <c r="H1235" i="13" s="1"/>
  <c r="I1236" i="13"/>
  <c r="B1236" i="13" s="1"/>
  <c r="C1236" i="13" s="1"/>
  <c r="D1236" i="13" s="1"/>
  <c r="E1236" i="13" s="1"/>
  <c r="F1236" i="13" s="1"/>
  <c r="J1236" i="13" s="1"/>
  <c r="G1236" i="13" s="1"/>
  <c r="B1237" i="13"/>
  <c r="C1237" i="13" s="1"/>
  <c r="D1237" i="13" s="1"/>
  <c r="E1237" i="13" s="1"/>
  <c r="F1237" i="13" s="1"/>
  <c r="J1237" i="13" s="1"/>
  <c r="G1237" i="13" s="1"/>
  <c r="I1237" i="13"/>
  <c r="B1238" i="13"/>
  <c r="C1238" i="13" s="1"/>
  <c r="D1238" i="13" s="1"/>
  <c r="E1238" i="13" s="1"/>
  <c r="F1238" i="13" s="1"/>
  <c r="J1238" i="13" s="1"/>
  <c r="G1238" i="13" s="1"/>
  <c r="I1238" i="13"/>
  <c r="I1239" i="13"/>
  <c r="B1239" i="13" s="1"/>
  <c r="C1239" i="13" s="1"/>
  <c r="D1239" i="13" s="1"/>
  <c r="E1239" i="13" s="1"/>
  <c r="F1239" i="13" s="1"/>
  <c r="J1239" i="13" s="1"/>
  <c r="G1239" i="13" s="1"/>
  <c r="I1240" i="13"/>
  <c r="B1240" i="13" s="1"/>
  <c r="C1240" i="13" s="1"/>
  <c r="D1240" i="13" s="1"/>
  <c r="E1240" i="13" s="1"/>
  <c r="F1240" i="13" s="1"/>
  <c r="J1240" i="13" s="1"/>
  <c r="G1240" i="13" s="1"/>
  <c r="B1241" i="13"/>
  <c r="C1241" i="13" s="1"/>
  <c r="D1241" i="13" s="1"/>
  <c r="E1241" i="13" s="1"/>
  <c r="F1241" i="13" s="1"/>
  <c r="J1241" i="13" s="1"/>
  <c r="G1241" i="13" s="1"/>
  <c r="H1241" i="13" s="1"/>
  <c r="I1241" i="13"/>
  <c r="I1242" i="13"/>
  <c r="B1242" i="13" s="1"/>
  <c r="C1242" i="13" s="1"/>
  <c r="D1242" i="13" s="1"/>
  <c r="E1242" i="13" s="1"/>
  <c r="F1242" i="13" s="1"/>
  <c r="J1242" i="13" s="1"/>
  <c r="G1242" i="13" s="1"/>
  <c r="B1243" i="13"/>
  <c r="C1243" i="13" s="1"/>
  <c r="D1243" i="13" s="1"/>
  <c r="E1243" i="13" s="1"/>
  <c r="F1243" i="13" s="1"/>
  <c r="J1243" i="13" s="1"/>
  <c r="G1243" i="13" s="1"/>
  <c r="I1243" i="13"/>
  <c r="I1244" i="13"/>
  <c r="B1244" i="13" s="1"/>
  <c r="C1244" i="13" s="1"/>
  <c r="D1244" i="13" s="1"/>
  <c r="E1244" i="13" s="1"/>
  <c r="F1244" i="13" s="1"/>
  <c r="J1244" i="13" s="1"/>
  <c r="G1244" i="13" s="1"/>
  <c r="B1245" i="13"/>
  <c r="C1245" i="13" s="1"/>
  <c r="D1245" i="13" s="1"/>
  <c r="E1245" i="13" s="1"/>
  <c r="F1245" i="13" s="1"/>
  <c r="J1245" i="13" s="1"/>
  <c r="G1245" i="13" s="1"/>
  <c r="I1245" i="13"/>
  <c r="I1246" i="13"/>
  <c r="B1246" i="13" s="1"/>
  <c r="C1246" i="13" s="1"/>
  <c r="D1246" i="13" s="1"/>
  <c r="E1246" i="13" s="1"/>
  <c r="F1246" i="13" s="1"/>
  <c r="J1246" i="13" s="1"/>
  <c r="G1246" i="13" s="1"/>
  <c r="I1247" i="13"/>
  <c r="B1247" i="13" s="1"/>
  <c r="C1247" i="13" s="1"/>
  <c r="D1247" i="13" s="1"/>
  <c r="E1247" i="13" s="1"/>
  <c r="F1247" i="13" s="1"/>
  <c r="J1247" i="13" s="1"/>
  <c r="G1247" i="13" s="1"/>
  <c r="B1248" i="13"/>
  <c r="C1248" i="13" s="1"/>
  <c r="D1248" i="13" s="1"/>
  <c r="E1248" i="13" s="1"/>
  <c r="F1248" i="13" s="1"/>
  <c r="J1248" i="13" s="1"/>
  <c r="G1248" i="13" s="1"/>
  <c r="I1248" i="13"/>
  <c r="I1249" i="13"/>
  <c r="B1249" i="13" s="1"/>
  <c r="C1249" i="13" s="1"/>
  <c r="D1249" i="13" s="1"/>
  <c r="E1249" i="13" s="1"/>
  <c r="F1249" i="13" s="1"/>
  <c r="J1249" i="13" s="1"/>
  <c r="G1249" i="13" s="1"/>
  <c r="I1250" i="13"/>
  <c r="B1250" i="13" s="1"/>
  <c r="C1250" i="13" s="1"/>
  <c r="D1250" i="13" s="1"/>
  <c r="E1250" i="13" s="1"/>
  <c r="F1250" i="13" s="1"/>
  <c r="J1250" i="13" s="1"/>
  <c r="G1250" i="13" s="1"/>
  <c r="I1251" i="13"/>
  <c r="B1251" i="13" s="1"/>
  <c r="C1251" i="13" s="1"/>
  <c r="D1251" i="13" s="1"/>
  <c r="E1251" i="13" s="1"/>
  <c r="F1251" i="13" s="1"/>
  <c r="J1251" i="13" s="1"/>
  <c r="G1251" i="13" s="1"/>
  <c r="H1251" i="13" s="1"/>
  <c r="B1252" i="13"/>
  <c r="C1252" i="13" s="1"/>
  <c r="D1252" i="13" s="1"/>
  <c r="E1252" i="13" s="1"/>
  <c r="F1252" i="13" s="1"/>
  <c r="J1252" i="13" s="1"/>
  <c r="G1252" i="13" s="1"/>
  <c r="I1252" i="13"/>
  <c r="I1253" i="13"/>
  <c r="B1253" i="13" s="1"/>
  <c r="C1253" i="13" s="1"/>
  <c r="D1253" i="13" s="1"/>
  <c r="E1253" i="13" s="1"/>
  <c r="F1253" i="13" s="1"/>
  <c r="J1253" i="13" s="1"/>
  <c r="G1253" i="13" s="1"/>
  <c r="H1253" i="13" s="1"/>
  <c r="I1254" i="13"/>
  <c r="B1254" i="13" s="1"/>
  <c r="C1254" i="13" s="1"/>
  <c r="D1254" i="13" s="1"/>
  <c r="E1254" i="13" s="1"/>
  <c r="F1254" i="13" s="1"/>
  <c r="J1254" i="13" s="1"/>
  <c r="G1254" i="13" s="1"/>
  <c r="I1255" i="13"/>
  <c r="B1255" i="13" s="1"/>
  <c r="C1255" i="13" s="1"/>
  <c r="D1255" i="13" s="1"/>
  <c r="E1255" i="13" s="1"/>
  <c r="F1255" i="13" s="1"/>
  <c r="J1255" i="13" s="1"/>
  <c r="G1255" i="13" s="1"/>
  <c r="B1256" i="13"/>
  <c r="C1256" i="13" s="1"/>
  <c r="D1256" i="13" s="1"/>
  <c r="E1256" i="13" s="1"/>
  <c r="F1256" i="13" s="1"/>
  <c r="J1256" i="13" s="1"/>
  <c r="G1256" i="13" s="1"/>
  <c r="I1256" i="13"/>
  <c r="B1257" i="13"/>
  <c r="C1257" i="13" s="1"/>
  <c r="D1257" i="13" s="1"/>
  <c r="E1257" i="13" s="1"/>
  <c r="F1257" i="13" s="1"/>
  <c r="J1257" i="13" s="1"/>
  <c r="G1257" i="13" s="1"/>
  <c r="H1257" i="13" s="1"/>
  <c r="I1257" i="13"/>
  <c r="I1258" i="13"/>
  <c r="B1258" i="13" s="1"/>
  <c r="C1258" i="13" s="1"/>
  <c r="D1258" i="13" s="1"/>
  <c r="E1258" i="13" s="1"/>
  <c r="F1258" i="13" s="1"/>
  <c r="J1258" i="13" s="1"/>
  <c r="G1258" i="13" s="1"/>
  <c r="I1259" i="13"/>
  <c r="B1259" i="13" s="1"/>
  <c r="C1259" i="13" s="1"/>
  <c r="D1259" i="13" s="1"/>
  <c r="E1259" i="13" s="1"/>
  <c r="F1259" i="13" s="1"/>
  <c r="J1259" i="13" s="1"/>
  <c r="G1259" i="13" s="1"/>
  <c r="B1260" i="13"/>
  <c r="C1260" i="13" s="1"/>
  <c r="D1260" i="13" s="1"/>
  <c r="E1260" i="13" s="1"/>
  <c r="F1260" i="13" s="1"/>
  <c r="J1260" i="13" s="1"/>
  <c r="G1260" i="13" s="1"/>
  <c r="H1260" i="13" s="1"/>
  <c r="I1260" i="13"/>
  <c r="I1261" i="13"/>
  <c r="B1261" i="13" s="1"/>
  <c r="C1261" i="13" s="1"/>
  <c r="D1261" i="13" s="1"/>
  <c r="E1261" i="13" s="1"/>
  <c r="F1261" i="13" s="1"/>
  <c r="J1261" i="13" s="1"/>
  <c r="G1261" i="13" s="1"/>
  <c r="I1262" i="13"/>
  <c r="B1262" i="13" s="1"/>
  <c r="C1262" i="13" s="1"/>
  <c r="D1262" i="13" s="1"/>
  <c r="E1262" i="13" s="1"/>
  <c r="F1262" i="13" s="1"/>
  <c r="J1262" i="13" s="1"/>
  <c r="G1262" i="13" s="1"/>
  <c r="I1263" i="13"/>
  <c r="B1263" i="13" s="1"/>
  <c r="C1263" i="13" s="1"/>
  <c r="D1263" i="13" s="1"/>
  <c r="E1263" i="13" s="1"/>
  <c r="F1263" i="13" s="1"/>
  <c r="J1263" i="13" s="1"/>
  <c r="G1263" i="13" s="1"/>
  <c r="B1264" i="13"/>
  <c r="C1264" i="13" s="1"/>
  <c r="D1264" i="13" s="1"/>
  <c r="E1264" i="13" s="1"/>
  <c r="F1264" i="13" s="1"/>
  <c r="J1264" i="13" s="1"/>
  <c r="G1264" i="13" s="1"/>
  <c r="H1264" i="13" s="1"/>
  <c r="I1264" i="13"/>
  <c r="B1265" i="13"/>
  <c r="C1265" i="13" s="1"/>
  <c r="D1265" i="13" s="1"/>
  <c r="E1265" i="13" s="1"/>
  <c r="F1265" i="13" s="1"/>
  <c r="J1265" i="13" s="1"/>
  <c r="G1265" i="13" s="1"/>
  <c r="H1265" i="13" s="1"/>
  <c r="I1265" i="13"/>
  <c r="I1266" i="13"/>
  <c r="B1266" i="13" s="1"/>
  <c r="C1266" i="13" s="1"/>
  <c r="D1266" i="13" s="1"/>
  <c r="E1266" i="13" s="1"/>
  <c r="F1266" i="13" s="1"/>
  <c r="J1266" i="13" s="1"/>
  <c r="G1266" i="13" s="1"/>
  <c r="I1267" i="13"/>
  <c r="B1267" i="13" s="1"/>
  <c r="C1267" i="13" s="1"/>
  <c r="D1267" i="13" s="1"/>
  <c r="E1267" i="13" s="1"/>
  <c r="F1267" i="13" s="1"/>
  <c r="J1267" i="13" s="1"/>
  <c r="G1267" i="13" s="1"/>
  <c r="B1268" i="13"/>
  <c r="C1268" i="13" s="1"/>
  <c r="D1268" i="13" s="1"/>
  <c r="E1268" i="13" s="1"/>
  <c r="F1268" i="13" s="1"/>
  <c r="J1268" i="13" s="1"/>
  <c r="G1268" i="13" s="1"/>
  <c r="I1268" i="13"/>
  <c r="B1269" i="13"/>
  <c r="C1269" i="13" s="1"/>
  <c r="D1269" i="13" s="1"/>
  <c r="E1269" i="13" s="1"/>
  <c r="F1269" i="13" s="1"/>
  <c r="J1269" i="13" s="1"/>
  <c r="G1269" i="13" s="1"/>
  <c r="I1269" i="13"/>
  <c r="I1270" i="13"/>
  <c r="B1270" i="13" s="1"/>
  <c r="C1270" i="13" s="1"/>
  <c r="D1270" i="13" s="1"/>
  <c r="E1270" i="13" s="1"/>
  <c r="F1270" i="13" s="1"/>
  <c r="J1270" i="13" s="1"/>
  <c r="G1270" i="13" s="1"/>
  <c r="I1271" i="13"/>
  <c r="B1271" i="13" s="1"/>
  <c r="C1271" i="13" s="1"/>
  <c r="D1271" i="13" s="1"/>
  <c r="E1271" i="13" s="1"/>
  <c r="F1271" i="13" s="1"/>
  <c r="J1271" i="13" s="1"/>
  <c r="G1271" i="13" s="1"/>
  <c r="B1272" i="13"/>
  <c r="C1272" i="13" s="1"/>
  <c r="D1272" i="13" s="1"/>
  <c r="E1272" i="13" s="1"/>
  <c r="F1272" i="13" s="1"/>
  <c r="J1272" i="13" s="1"/>
  <c r="G1272" i="13" s="1"/>
  <c r="I1272" i="13"/>
  <c r="I1273" i="13"/>
  <c r="B1273" i="13" s="1"/>
  <c r="C1273" i="13" s="1"/>
  <c r="D1273" i="13" s="1"/>
  <c r="E1273" i="13" s="1"/>
  <c r="F1273" i="13" s="1"/>
  <c r="J1273" i="13" s="1"/>
  <c r="G1273" i="13" s="1"/>
  <c r="I1274" i="13"/>
  <c r="B1274" i="13" s="1"/>
  <c r="C1274" i="13" s="1"/>
  <c r="D1274" i="13" s="1"/>
  <c r="E1274" i="13" s="1"/>
  <c r="F1274" i="13" s="1"/>
  <c r="J1274" i="13" s="1"/>
  <c r="G1274" i="13" s="1"/>
  <c r="H1274" i="13" s="1"/>
  <c r="I1275" i="13"/>
  <c r="B1275" i="13" s="1"/>
  <c r="C1275" i="13" s="1"/>
  <c r="D1275" i="13" s="1"/>
  <c r="E1275" i="13" s="1"/>
  <c r="F1275" i="13" s="1"/>
  <c r="J1275" i="13" s="1"/>
  <c r="G1275" i="13" s="1"/>
  <c r="B1276" i="13"/>
  <c r="C1276" i="13" s="1"/>
  <c r="D1276" i="13" s="1"/>
  <c r="E1276" i="13" s="1"/>
  <c r="F1276" i="13" s="1"/>
  <c r="J1276" i="13" s="1"/>
  <c r="G1276" i="13" s="1"/>
  <c r="I1276" i="13"/>
  <c r="B1277" i="13"/>
  <c r="C1277" i="13" s="1"/>
  <c r="D1277" i="13" s="1"/>
  <c r="E1277" i="13" s="1"/>
  <c r="F1277" i="13" s="1"/>
  <c r="J1277" i="13" s="1"/>
  <c r="G1277" i="13" s="1"/>
  <c r="H1277" i="13" s="1"/>
  <c r="I1277" i="13"/>
  <c r="I1278" i="13"/>
  <c r="B1278" i="13" s="1"/>
  <c r="C1278" i="13" s="1"/>
  <c r="D1278" i="13" s="1"/>
  <c r="E1278" i="13" s="1"/>
  <c r="F1278" i="13" s="1"/>
  <c r="J1278" i="13" s="1"/>
  <c r="G1278" i="13" s="1"/>
  <c r="H1278" i="13" s="1"/>
  <c r="I1279" i="13"/>
  <c r="B1279" i="13" s="1"/>
  <c r="C1279" i="13" s="1"/>
  <c r="D1279" i="13" s="1"/>
  <c r="E1279" i="13" s="1"/>
  <c r="F1279" i="13" s="1"/>
  <c r="J1279" i="13" s="1"/>
  <c r="G1279" i="13" s="1"/>
  <c r="B1280" i="13"/>
  <c r="C1280" i="13" s="1"/>
  <c r="D1280" i="13" s="1"/>
  <c r="E1280" i="13" s="1"/>
  <c r="F1280" i="13" s="1"/>
  <c r="J1280" i="13" s="1"/>
  <c r="G1280" i="13" s="1"/>
  <c r="H1280" i="13" s="1"/>
  <c r="I1280" i="13"/>
  <c r="I1281" i="13"/>
  <c r="B1281" i="13" s="1"/>
  <c r="C1281" i="13" s="1"/>
  <c r="D1281" i="13" s="1"/>
  <c r="E1281" i="13" s="1"/>
  <c r="F1281" i="13" s="1"/>
  <c r="J1281" i="13" s="1"/>
  <c r="G1281" i="13" s="1"/>
  <c r="I1282" i="13"/>
  <c r="B1282" i="13" s="1"/>
  <c r="C1282" i="13" s="1"/>
  <c r="D1282" i="13" s="1"/>
  <c r="E1282" i="13" s="1"/>
  <c r="F1282" i="13" s="1"/>
  <c r="J1282" i="13" s="1"/>
  <c r="G1282" i="13" s="1"/>
  <c r="H1282" i="13" s="1"/>
  <c r="I1283" i="13"/>
  <c r="B1283" i="13" s="1"/>
  <c r="C1283" i="13" s="1"/>
  <c r="D1283" i="13" s="1"/>
  <c r="E1283" i="13" s="1"/>
  <c r="F1283" i="13" s="1"/>
  <c r="J1283" i="13" s="1"/>
  <c r="G1283" i="13" s="1"/>
  <c r="B1284" i="13"/>
  <c r="C1284" i="13" s="1"/>
  <c r="D1284" i="13" s="1"/>
  <c r="E1284" i="13" s="1"/>
  <c r="F1284" i="13" s="1"/>
  <c r="J1284" i="13" s="1"/>
  <c r="G1284" i="13" s="1"/>
  <c r="I1284" i="13"/>
  <c r="I1285" i="13"/>
  <c r="B1285" i="13" s="1"/>
  <c r="C1285" i="13" s="1"/>
  <c r="D1285" i="13" s="1"/>
  <c r="E1285" i="13" s="1"/>
  <c r="F1285" i="13" s="1"/>
  <c r="J1285" i="13" s="1"/>
  <c r="G1285" i="13" s="1"/>
  <c r="I1286" i="13"/>
  <c r="B1286" i="13" s="1"/>
  <c r="C1286" i="13" s="1"/>
  <c r="D1286" i="13" s="1"/>
  <c r="E1286" i="13" s="1"/>
  <c r="F1286" i="13" s="1"/>
  <c r="J1286" i="13" s="1"/>
  <c r="G1286" i="13" s="1"/>
  <c r="H1286" i="13" s="1"/>
  <c r="I1287" i="13"/>
  <c r="B1287" i="13" s="1"/>
  <c r="C1287" i="13" s="1"/>
  <c r="D1287" i="13" s="1"/>
  <c r="E1287" i="13" s="1"/>
  <c r="F1287" i="13" s="1"/>
  <c r="J1287" i="13" s="1"/>
  <c r="G1287" i="13" s="1"/>
  <c r="H1287" i="13" s="1"/>
  <c r="B1288" i="13"/>
  <c r="C1288" i="13" s="1"/>
  <c r="D1288" i="13" s="1"/>
  <c r="E1288" i="13" s="1"/>
  <c r="F1288" i="13" s="1"/>
  <c r="J1288" i="13" s="1"/>
  <c r="G1288" i="13" s="1"/>
  <c r="H1288" i="13" s="1"/>
  <c r="I1288" i="13"/>
  <c r="B1289" i="13"/>
  <c r="C1289" i="13" s="1"/>
  <c r="D1289" i="13" s="1"/>
  <c r="E1289" i="13" s="1"/>
  <c r="F1289" i="13" s="1"/>
  <c r="J1289" i="13" s="1"/>
  <c r="G1289" i="13" s="1"/>
  <c r="I1289" i="13"/>
  <c r="I1290" i="13"/>
  <c r="B1290" i="13" s="1"/>
  <c r="C1290" i="13" s="1"/>
  <c r="D1290" i="13" s="1"/>
  <c r="E1290" i="13" s="1"/>
  <c r="F1290" i="13" s="1"/>
  <c r="J1290" i="13" s="1"/>
  <c r="G1290" i="13" s="1"/>
  <c r="I1291" i="13"/>
  <c r="B1291" i="13" s="1"/>
  <c r="C1291" i="13" s="1"/>
  <c r="D1291" i="13" s="1"/>
  <c r="E1291" i="13" s="1"/>
  <c r="F1291" i="13" s="1"/>
  <c r="J1291" i="13" s="1"/>
  <c r="G1291" i="13" s="1"/>
  <c r="H1291" i="13" s="1"/>
  <c r="B1292" i="13"/>
  <c r="C1292" i="13" s="1"/>
  <c r="D1292" i="13" s="1"/>
  <c r="E1292" i="13" s="1"/>
  <c r="F1292" i="13" s="1"/>
  <c r="J1292" i="13" s="1"/>
  <c r="G1292" i="13" s="1"/>
  <c r="I1292" i="13"/>
  <c r="I1293" i="13"/>
  <c r="B1293" i="13" s="1"/>
  <c r="C1293" i="13" s="1"/>
  <c r="D1293" i="13" s="1"/>
  <c r="E1293" i="13" s="1"/>
  <c r="F1293" i="13" s="1"/>
  <c r="J1293" i="13" s="1"/>
  <c r="G1293" i="13" s="1"/>
  <c r="I1294" i="13"/>
  <c r="B1294" i="13" s="1"/>
  <c r="C1294" i="13" s="1"/>
  <c r="D1294" i="13" s="1"/>
  <c r="E1294" i="13" s="1"/>
  <c r="F1294" i="13" s="1"/>
  <c r="J1294" i="13" s="1"/>
  <c r="G1294" i="13" s="1"/>
  <c r="I1295" i="13"/>
  <c r="B1295" i="13" s="1"/>
  <c r="C1295" i="13" s="1"/>
  <c r="D1295" i="13" s="1"/>
  <c r="E1295" i="13" s="1"/>
  <c r="F1295" i="13" s="1"/>
  <c r="J1295" i="13" s="1"/>
  <c r="G1295" i="13" s="1"/>
  <c r="B1296" i="13"/>
  <c r="C1296" i="13" s="1"/>
  <c r="D1296" i="13" s="1"/>
  <c r="E1296" i="13" s="1"/>
  <c r="F1296" i="13" s="1"/>
  <c r="J1296" i="13" s="1"/>
  <c r="G1296" i="13" s="1"/>
  <c r="H1296" i="13" s="1"/>
  <c r="I1296" i="13"/>
  <c r="I1297" i="13"/>
  <c r="B1297" i="13" s="1"/>
  <c r="C1297" i="13" s="1"/>
  <c r="D1297" i="13" s="1"/>
  <c r="E1297" i="13" s="1"/>
  <c r="F1297" i="13" s="1"/>
  <c r="J1297" i="13" s="1"/>
  <c r="G1297" i="13" s="1"/>
  <c r="I1298" i="13"/>
  <c r="B1298" i="13" s="1"/>
  <c r="C1298" i="13" s="1"/>
  <c r="D1298" i="13" s="1"/>
  <c r="E1298" i="13" s="1"/>
  <c r="F1298" i="13" s="1"/>
  <c r="J1298" i="13" s="1"/>
  <c r="G1298" i="13" s="1"/>
  <c r="I1299" i="13"/>
  <c r="B1299" i="13" s="1"/>
  <c r="C1299" i="13" s="1"/>
  <c r="D1299" i="13" s="1"/>
  <c r="E1299" i="13" s="1"/>
  <c r="F1299" i="13" s="1"/>
  <c r="J1299" i="13" s="1"/>
  <c r="G1299" i="13" s="1"/>
  <c r="B1300" i="13"/>
  <c r="C1300" i="13" s="1"/>
  <c r="D1300" i="13" s="1"/>
  <c r="E1300" i="13" s="1"/>
  <c r="F1300" i="13" s="1"/>
  <c r="J1300" i="13" s="1"/>
  <c r="G1300" i="13" s="1"/>
  <c r="I1300" i="13"/>
  <c r="I1301" i="13"/>
  <c r="B1301" i="13" s="1"/>
  <c r="C1301" i="13" s="1"/>
  <c r="D1301" i="13" s="1"/>
  <c r="E1301" i="13" s="1"/>
  <c r="F1301" i="13" s="1"/>
  <c r="J1301" i="13" s="1"/>
  <c r="G1301" i="13" s="1"/>
  <c r="I1302" i="13"/>
  <c r="B1302" i="13" s="1"/>
  <c r="C1302" i="13" s="1"/>
  <c r="D1302" i="13" s="1"/>
  <c r="E1302" i="13" s="1"/>
  <c r="F1302" i="13" s="1"/>
  <c r="J1302" i="13" s="1"/>
  <c r="G1302" i="13" s="1"/>
  <c r="H1302" i="13" s="1"/>
  <c r="I1303" i="13"/>
  <c r="B1303" i="13" s="1"/>
  <c r="C1303" i="13" s="1"/>
  <c r="D1303" i="13" s="1"/>
  <c r="E1303" i="13" s="1"/>
  <c r="F1303" i="13" s="1"/>
  <c r="J1303" i="13" s="1"/>
  <c r="G1303" i="13" s="1"/>
  <c r="B1304" i="13"/>
  <c r="C1304" i="13" s="1"/>
  <c r="D1304" i="13" s="1"/>
  <c r="E1304" i="13" s="1"/>
  <c r="F1304" i="13" s="1"/>
  <c r="J1304" i="13" s="1"/>
  <c r="G1304" i="13" s="1"/>
  <c r="I1304" i="13"/>
  <c r="I1305" i="13"/>
  <c r="B1305" i="13" s="1"/>
  <c r="C1305" i="13" s="1"/>
  <c r="D1305" i="13" s="1"/>
  <c r="E1305" i="13" s="1"/>
  <c r="F1305" i="13" s="1"/>
  <c r="J1305" i="13" s="1"/>
  <c r="G1305" i="13" s="1"/>
  <c r="H1305" i="13" s="1"/>
  <c r="I1306" i="13"/>
  <c r="B1306" i="13" s="1"/>
  <c r="C1306" i="13" s="1"/>
  <c r="D1306" i="13" s="1"/>
  <c r="E1306" i="13" s="1"/>
  <c r="F1306" i="13" s="1"/>
  <c r="J1306" i="13" s="1"/>
  <c r="G1306" i="13" s="1"/>
  <c r="I1307" i="13"/>
  <c r="B1307" i="13" s="1"/>
  <c r="C1307" i="13" s="1"/>
  <c r="D1307" i="13" s="1"/>
  <c r="E1307" i="13" s="1"/>
  <c r="F1307" i="13" s="1"/>
  <c r="J1307" i="13" s="1"/>
  <c r="G1307" i="13" s="1"/>
  <c r="H1307" i="13" s="1"/>
  <c r="B1308" i="13"/>
  <c r="C1308" i="13" s="1"/>
  <c r="D1308" i="13" s="1"/>
  <c r="E1308" i="13" s="1"/>
  <c r="F1308" i="13" s="1"/>
  <c r="J1308" i="13" s="1"/>
  <c r="G1308" i="13" s="1"/>
  <c r="I1308" i="13"/>
  <c r="I1309" i="13"/>
  <c r="B1309" i="13" s="1"/>
  <c r="C1309" i="13" s="1"/>
  <c r="D1309" i="13" s="1"/>
  <c r="E1309" i="13" s="1"/>
  <c r="F1309" i="13" s="1"/>
  <c r="J1309" i="13" s="1"/>
  <c r="G1309" i="13" s="1"/>
  <c r="H1309" i="13" s="1"/>
  <c r="I1310" i="13"/>
  <c r="B1310" i="13" s="1"/>
  <c r="C1310" i="13" s="1"/>
  <c r="D1310" i="13" s="1"/>
  <c r="E1310" i="13" s="1"/>
  <c r="F1310" i="13" s="1"/>
  <c r="J1310" i="13" s="1"/>
  <c r="G1310" i="13" s="1"/>
  <c r="I1311" i="13"/>
  <c r="B1311" i="13" s="1"/>
  <c r="C1311" i="13" s="1"/>
  <c r="D1311" i="13" s="1"/>
  <c r="E1311" i="13" s="1"/>
  <c r="F1311" i="13" s="1"/>
  <c r="J1311" i="13" s="1"/>
  <c r="G1311" i="13" s="1"/>
  <c r="H1311" i="13" s="1"/>
  <c r="B1312" i="13"/>
  <c r="C1312" i="13" s="1"/>
  <c r="D1312" i="13" s="1"/>
  <c r="E1312" i="13" s="1"/>
  <c r="F1312" i="13" s="1"/>
  <c r="J1312" i="13" s="1"/>
  <c r="G1312" i="13" s="1"/>
  <c r="I1312" i="13"/>
  <c r="I1313" i="13"/>
  <c r="B1313" i="13" s="1"/>
  <c r="C1313" i="13" s="1"/>
  <c r="D1313" i="13" s="1"/>
  <c r="E1313" i="13" s="1"/>
  <c r="F1313" i="13" s="1"/>
  <c r="J1313" i="13" s="1"/>
  <c r="G1313" i="13" s="1"/>
  <c r="I1314" i="13"/>
  <c r="B1314" i="13" s="1"/>
  <c r="C1314" i="13" s="1"/>
  <c r="D1314" i="13" s="1"/>
  <c r="E1314" i="13" s="1"/>
  <c r="F1314" i="13" s="1"/>
  <c r="J1314" i="13" s="1"/>
  <c r="G1314" i="13" s="1"/>
  <c r="I1315" i="13"/>
  <c r="B1315" i="13" s="1"/>
  <c r="C1315" i="13" s="1"/>
  <c r="D1315" i="13" s="1"/>
  <c r="E1315" i="13" s="1"/>
  <c r="F1315" i="13" s="1"/>
  <c r="J1315" i="13" s="1"/>
  <c r="G1315" i="13" s="1"/>
  <c r="B1316" i="13"/>
  <c r="C1316" i="13" s="1"/>
  <c r="D1316" i="13" s="1"/>
  <c r="E1316" i="13" s="1"/>
  <c r="F1316" i="13" s="1"/>
  <c r="J1316" i="13" s="1"/>
  <c r="G1316" i="13" s="1"/>
  <c r="H1316" i="13" s="1"/>
  <c r="I1316" i="13"/>
  <c r="I1317" i="13"/>
  <c r="B1317" i="13" s="1"/>
  <c r="C1317" i="13" s="1"/>
  <c r="D1317" i="13" s="1"/>
  <c r="E1317" i="13" s="1"/>
  <c r="F1317" i="13" s="1"/>
  <c r="J1317" i="13" s="1"/>
  <c r="G1317" i="13" s="1"/>
  <c r="I1318" i="13"/>
  <c r="B1318" i="13" s="1"/>
  <c r="C1318" i="13" s="1"/>
  <c r="D1318" i="13" s="1"/>
  <c r="E1318" i="13" s="1"/>
  <c r="F1318" i="13" s="1"/>
  <c r="J1318" i="13" s="1"/>
  <c r="G1318" i="13" s="1"/>
  <c r="H1318" i="13" s="1"/>
  <c r="I1319" i="13"/>
  <c r="B1319" i="13" s="1"/>
  <c r="C1319" i="13" s="1"/>
  <c r="D1319" i="13" s="1"/>
  <c r="E1319" i="13" s="1"/>
  <c r="F1319" i="13" s="1"/>
  <c r="J1319" i="13" s="1"/>
  <c r="G1319" i="13" s="1"/>
  <c r="B1320" i="13"/>
  <c r="C1320" i="13" s="1"/>
  <c r="D1320" i="13" s="1"/>
  <c r="E1320" i="13" s="1"/>
  <c r="F1320" i="13" s="1"/>
  <c r="J1320" i="13" s="1"/>
  <c r="G1320" i="13" s="1"/>
  <c r="I1320" i="13"/>
  <c r="I1321" i="13"/>
  <c r="B1321" i="13" s="1"/>
  <c r="C1321" i="13" s="1"/>
  <c r="D1321" i="13" s="1"/>
  <c r="E1321" i="13" s="1"/>
  <c r="F1321" i="13" s="1"/>
  <c r="J1321" i="13" s="1"/>
  <c r="G1321" i="13" s="1"/>
  <c r="H1321" i="13" s="1"/>
  <c r="I1322" i="13"/>
  <c r="B1322" i="13" s="1"/>
  <c r="C1322" i="13" s="1"/>
  <c r="D1322" i="13" s="1"/>
  <c r="E1322" i="13" s="1"/>
  <c r="F1322" i="13" s="1"/>
  <c r="J1322" i="13" s="1"/>
  <c r="G1322" i="13" s="1"/>
  <c r="I1323" i="13"/>
  <c r="B1323" i="13" s="1"/>
  <c r="C1323" i="13" s="1"/>
  <c r="D1323" i="13" s="1"/>
  <c r="E1323" i="13" s="1"/>
  <c r="F1323" i="13" s="1"/>
  <c r="J1323" i="13" s="1"/>
  <c r="G1323" i="13" s="1"/>
  <c r="H1323" i="13" s="1"/>
  <c r="B1324" i="13"/>
  <c r="C1324" i="13" s="1"/>
  <c r="D1324" i="13" s="1"/>
  <c r="E1324" i="13" s="1"/>
  <c r="F1324" i="13" s="1"/>
  <c r="J1324" i="13" s="1"/>
  <c r="G1324" i="13" s="1"/>
  <c r="I1324" i="13"/>
  <c r="I1325" i="13"/>
  <c r="B1325" i="13" s="1"/>
  <c r="C1325" i="13" s="1"/>
  <c r="D1325" i="13" s="1"/>
  <c r="E1325" i="13" s="1"/>
  <c r="F1325" i="13" s="1"/>
  <c r="J1325" i="13" s="1"/>
  <c r="G1325" i="13" s="1"/>
  <c r="I1326" i="13"/>
  <c r="B1326" i="13" s="1"/>
  <c r="C1326" i="13" s="1"/>
  <c r="D1326" i="13" s="1"/>
  <c r="E1326" i="13" s="1"/>
  <c r="F1326" i="13" s="1"/>
  <c r="J1326" i="13" s="1"/>
  <c r="G1326" i="13" s="1"/>
  <c r="I1327" i="13"/>
  <c r="B1327" i="13" s="1"/>
  <c r="C1327" i="13" s="1"/>
  <c r="D1327" i="13" s="1"/>
  <c r="E1327" i="13" s="1"/>
  <c r="F1327" i="13" s="1"/>
  <c r="J1327" i="13" s="1"/>
  <c r="G1327" i="13" s="1"/>
  <c r="B1328" i="13"/>
  <c r="C1328" i="13" s="1"/>
  <c r="D1328" i="13" s="1"/>
  <c r="E1328" i="13" s="1"/>
  <c r="F1328" i="13" s="1"/>
  <c r="J1328" i="13" s="1"/>
  <c r="G1328" i="13" s="1"/>
  <c r="H1328" i="13" s="1"/>
  <c r="I1328" i="13"/>
  <c r="I1329" i="13"/>
  <c r="B1329" i="13" s="1"/>
  <c r="C1329" i="13" s="1"/>
  <c r="D1329" i="13" s="1"/>
  <c r="E1329" i="13" s="1"/>
  <c r="F1329" i="13" s="1"/>
  <c r="J1329" i="13" s="1"/>
  <c r="G1329" i="13" s="1"/>
  <c r="I1330" i="13"/>
  <c r="B1330" i="13" s="1"/>
  <c r="C1330" i="13" s="1"/>
  <c r="D1330" i="13" s="1"/>
  <c r="E1330" i="13" s="1"/>
  <c r="F1330" i="13" s="1"/>
  <c r="J1330" i="13" s="1"/>
  <c r="G1330" i="13" s="1"/>
  <c r="I1331" i="13"/>
  <c r="B1331" i="13" s="1"/>
  <c r="C1331" i="13" s="1"/>
  <c r="D1331" i="13" s="1"/>
  <c r="E1331" i="13" s="1"/>
  <c r="F1331" i="13" s="1"/>
  <c r="J1331" i="13" s="1"/>
  <c r="G1331" i="13" s="1"/>
  <c r="B1332" i="13"/>
  <c r="C1332" i="13" s="1"/>
  <c r="D1332" i="13" s="1"/>
  <c r="E1332" i="13" s="1"/>
  <c r="F1332" i="13" s="1"/>
  <c r="J1332" i="13" s="1"/>
  <c r="G1332" i="13" s="1"/>
  <c r="I1332" i="13"/>
  <c r="I1333" i="13"/>
  <c r="B1333" i="13" s="1"/>
  <c r="C1333" i="13" s="1"/>
  <c r="D1333" i="13" s="1"/>
  <c r="E1333" i="13" s="1"/>
  <c r="F1333" i="13" s="1"/>
  <c r="J1333" i="13" s="1"/>
  <c r="G1333" i="13" s="1"/>
  <c r="H1333" i="13" s="1"/>
  <c r="I1334" i="13"/>
  <c r="B1334" i="13" s="1"/>
  <c r="C1334" i="13" s="1"/>
  <c r="D1334" i="13" s="1"/>
  <c r="E1334" i="13" s="1"/>
  <c r="F1334" i="13" s="1"/>
  <c r="J1334" i="13" s="1"/>
  <c r="G1334" i="13" s="1"/>
  <c r="I1335" i="13"/>
  <c r="B1335" i="13" s="1"/>
  <c r="C1335" i="13" s="1"/>
  <c r="D1335" i="13" s="1"/>
  <c r="E1335" i="13" s="1"/>
  <c r="F1335" i="13" s="1"/>
  <c r="J1335" i="13" s="1"/>
  <c r="G1335" i="13" s="1"/>
  <c r="H1335" i="13" s="1"/>
  <c r="B1336" i="13"/>
  <c r="C1336" i="13" s="1"/>
  <c r="D1336" i="13" s="1"/>
  <c r="E1336" i="13" s="1"/>
  <c r="F1336" i="13" s="1"/>
  <c r="J1336" i="13" s="1"/>
  <c r="G1336" i="13" s="1"/>
  <c r="I1336" i="13"/>
  <c r="I1337" i="13"/>
  <c r="B1337" i="13" s="1"/>
  <c r="C1337" i="13" s="1"/>
  <c r="D1337" i="13" s="1"/>
  <c r="E1337" i="13" s="1"/>
  <c r="F1337" i="13" s="1"/>
  <c r="J1337" i="13" s="1"/>
  <c r="G1337" i="13" s="1"/>
  <c r="I1338" i="13"/>
  <c r="B1338" i="13" s="1"/>
  <c r="C1338" i="13" s="1"/>
  <c r="D1338" i="13" s="1"/>
  <c r="E1338" i="13" s="1"/>
  <c r="F1338" i="13" s="1"/>
  <c r="J1338" i="13" s="1"/>
  <c r="G1338" i="13" s="1"/>
  <c r="I1339" i="13"/>
  <c r="B1339" i="13" s="1"/>
  <c r="C1339" i="13" s="1"/>
  <c r="D1339" i="13" s="1"/>
  <c r="E1339" i="13" s="1"/>
  <c r="F1339" i="13" s="1"/>
  <c r="J1339" i="13" s="1"/>
  <c r="G1339" i="13" s="1"/>
  <c r="B1340" i="13"/>
  <c r="C1340" i="13" s="1"/>
  <c r="D1340" i="13" s="1"/>
  <c r="E1340" i="13" s="1"/>
  <c r="F1340" i="13" s="1"/>
  <c r="J1340" i="13" s="1"/>
  <c r="G1340" i="13" s="1"/>
  <c r="I1340" i="13"/>
  <c r="I1341" i="13"/>
  <c r="B1341" i="13" s="1"/>
  <c r="C1341" i="13" s="1"/>
  <c r="D1341" i="13" s="1"/>
  <c r="E1341" i="13" s="1"/>
  <c r="F1341" i="13" s="1"/>
  <c r="J1341" i="13" s="1"/>
  <c r="G1341" i="13" s="1"/>
  <c r="I1342" i="13"/>
  <c r="B1342" i="13" s="1"/>
  <c r="C1342" i="13" s="1"/>
  <c r="D1342" i="13" s="1"/>
  <c r="E1342" i="13" s="1"/>
  <c r="F1342" i="13" s="1"/>
  <c r="J1342" i="13" s="1"/>
  <c r="G1342" i="13" s="1"/>
  <c r="I1343" i="13"/>
  <c r="B1343" i="13" s="1"/>
  <c r="C1343" i="13" s="1"/>
  <c r="D1343" i="13" s="1"/>
  <c r="E1343" i="13" s="1"/>
  <c r="F1343" i="13" s="1"/>
  <c r="J1343" i="13" s="1"/>
  <c r="G1343" i="13" s="1"/>
  <c r="B1344" i="13"/>
  <c r="C1344" i="13" s="1"/>
  <c r="D1344" i="13" s="1"/>
  <c r="E1344" i="13" s="1"/>
  <c r="F1344" i="13" s="1"/>
  <c r="J1344" i="13" s="1"/>
  <c r="G1344" i="13" s="1"/>
  <c r="H1344" i="13" s="1"/>
  <c r="I1344" i="13"/>
  <c r="I1345" i="13"/>
  <c r="B1345" i="13" s="1"/>
  <c r="C1345" i="13" s="1"/>
  <c r="D1345" i="13" s="1"/>
  <c r="E1345" i="13" s="1"/>
  <c r="F1345" i="13" s="1"/>
  <c r="J1345" i="13" s="1"/>
  <c r="G1345" i="13" s="1"/>
  <c r="I1346" i="13"/>
  <c r="B1346" i="13" s="1"/>
  <c r="C1346" i="13" s="1"/>
  <c r="D1346" i="13" s="1"/>
  <c r="E1346" i="13" s="1"/>
  <c r="F1346" i="13" s="1"/>
  <c r="J1346" i="13" s="1"/>
  <c r="G1346" i="13" s="1"/>
  <c r="H1346" i="13" s="1"/>
  <c r="I1347" i="13"/>
  <c r="B1347" i="13" s="1"/>
  <c r="C1347" i="13" s="1"/>
  <c r="D1347" i="13" s="1"/>
  <c r="E1347" i="13" s="1"/>
  <c r="F1347" i="13" s="1"/>
  <c r="J1347" i="13" s="1"/>
  <c r="G1347" i="13" s="1"/>
  <c r="B1348" i="13"/>
  <c r="C1348" i="13" s="1"/>
  <c r="D1348" i="13" s="1"/>
  <c r="E1348" i="13" s="1"/>
  <c r="F1348" i="13" s="1"/>
  <c r="J1348" i="13" s="1"/>
  <c r="G1348" i="13" s="1"/>
  <c r="I1348" i="13"/>
  <c r="I1349" i="13"/>
  <c r="B1349" i="13" s="1"/>
  <c r="C1349" i="13" s="1"/>
  <c r="D1349" i="13" s="1"/>
  <c r="E1349" i="13" s="1"/>
  <c r="F1349" i="13" s="1"/>
  <c r="J1349" i="13" s="1"/>
  <c r="G1349" i="13" s="1"/>
  <c r="I1350" i="13"/>
  <c r="B1350" i="13" s="1"/>
  <c r="C1350" i="13" s="1"/>
  <c r="D1350" i="13" s="1"/>
  <c r="E1350" i="13" s="1"/>
  <c r="F1350" i="13" s="1"/>
  <c r="J1350" i="13" s="1"/>
  <c r="G1350" i="13" s="1"/>
  <c r="I1351" i="13"/>
  <c r="B1351" i="13" s="1"/>
  <c r="C1351" i="13" s="1"/>
  <c r="D1351" i="13" s="1"/>
  <c r="E1351" i="13" s="1"/>
  <c r="F1351" i="13" s="1"/>
  <c r="J1351" i="13" s="1"/>
  <c r="G1351" i="13" s="1"/>
  <c r="H1351" i="13" s="1"/>
  <c r="B1352" i="13"/>
  <c r="C1352" i="13" s="1"/>
  <c r="D1352" i="13" s="1"/>
  <c r="E1352" i="13" s="1"/>
  <c r="F1352" i="13" s="1"/>
  <c r="J1352" i="13" s="1"/>
  <c r="G1352" i="13" s="1"/>
  <c r="I1352" i="13"/>
  <c r="I1353" i="13"/>
  <c r="B1353" i="13" s="1"/>
  <c r="C1353" i="13" s="1"/>
  <c r="D1353" i="13" s="1"/>
  <c r="E1353" i="13" s="1"/>
  <c r="F1353" i="13" s="1"/>
  <c r="J1353" i="13" s="1"/>
  <c r="G1353" i="13" s="1"/>
  <c r="I1354" i="13"/>
  <c r="B1354" i="13" s="1"/>
  <c r="C1354" i="13" s="1"/>
  <c r="D1354" i="13" s="1"/>
  <c r="E1354" i="13" s="1"/>
  <c r="F1354" i="13" s="1"/>
  <c r="J1354" i="13" s="1"/>
  <c r="G1354" i="13" s="1"/>
  <c r="I1355" i="13"/>
  <c r="B1355" i="13" s="1"/>
  <c r="C1355" i="13" s="1"/>
  <c r="D1355" i="13" s="1"/>
  <c r="E1355" i="13" s="1"/>
  <c r="F1355" i="13" s="1"/>
  <c r="J1355" i="13" s="1"/>
  <c r="G1355" i="13" s="1"/>
  <c r="B1356" i="13"/>
  <c r="C1356" i="13" s="1"/>
  <c r="D1356" i="13" s="1"/>
  <c r="E1356" i="13" s="1"/>
  <c r="F1356" i="13" s="1"/>
  <c r="J1356" i="13" s="1"/>
  <c r="G1356" i="13" s="1"/>
  <c r="H1356" i="13" s="1"/>
  <c r="I1356" i="13"/>
  <c r="I1357" i="13"/>
  <c r="B1357" i="13" s="1"/>
  <c r="C1357" i="13" s="1"/>
  <c r="D1357" i="13" s="1"/>
  <c r="E1357" i="13" s="1"/>
  <c r="F1357" i="13" s="1"/>
  <c r="J1357" i="13" s="1"/>
  <c r="G1357" i="13" s="1"/>
  <c r="I1358" i="13"/>
  <c r="B1358" i="13" s="1"/>
  <c r="C1358" i="13" s="1"/>
  <c r="D1358" i="13" s="1"/>
  <c r="E1358" i="13" s="1"/>
  <c r="F1358" i="13" s="1"/>
  <c r="J1358" i="13" s="1"/>
  <c r="G1358" i="13" s="1"/>
  <c r="I1359" i="13"/>
  <c r="B1359" i="13" s="1"/>
  <c r="C1359" i="13" s="1"/>
  <c r="D1359" i="13" s="1"/>
  <c r="E1359" i="13" s="1"/>
  <c r="F1359" i="13" s="1"/>
  <c r="J1359" i="13" s="1"/>
  <c r="G1359" i="13" s="1"/>
  <c r="B1360" i="13"/>
  <c r="C1360" i="13" s="1"/>
  <c r="D1360" i="13" s="1"/>
  <c r="E1360" i="13" s="1"/>
  <c r="F1360" i="13" s="1"/>
  <c r="J1360" i="13" s="1"/>
  <c r="G1360" i="13" s="1"/>
  <c r="H1360" i="13" s="1"/>
  <c r="I1360" i="13"/>
  <c r="I1361" i="13"/>
  <c r="B1361" i="13" s="1"/>
  <c r="C1361" i="13" s="1"/>
  <c r="D1361" i="13" s="1"/>
  <c r="E1361" i="13" s="1"/>
  <c r="F1361" i="13" s="1"/>
  <c r="J1361" i="13" s="1"/>
  <c r="G1361" i="13" s="1"/>
  <c r="I1362" i="13"/>
  <c r="B1362" i="13" s="1"/>
  <c r="C1362" i="13" s="1"/>
  <c r="D1362" i="13" s="1"/>
  <c r="E1362" i="13" s="1"/>
  <c r="F1362" i="13" s="1"/>
  <c r="J1362" i="13" s="1"/>
  <c r="G1362" i="13" s="1"/>
  <c r="I1363" i="13"/>
  <c r="B1363" i="13" s="1"/>
  <c r="C1363" i="13" s="1"/>
  <c r="D1363" i="13" s="1"/>
  <c r="E1363" i="13" s="1"/>
  <c r="F1363" i="13" s="1"/>
  <c r="J1363" i="13" s="1"/>
  <c r="G1363" i="13" s="1"/>
  <c r="H1363" i="13" s="1"/>
  <c r="B1364" i="13"/>
  <c r="C1364" i="13" s="1"/>
  <c r="D1364" i="13" s="1"/>
  <c r="E1364" i="13" s="1"/>
  <c r="F1364" i="13" s="1"/>
  <c r="J1364" i="13" s="1"/>
  <c r="G1364" i="13" s="1"/>
  <c r="I1364" i="13"/>
  <c r="I1365" i="13"/>
  <c r="B1365" i="13" s="1"/>
  <c r="C1365" i="13" s="1"/>
  <c r="D1365" i="13" s="1"/>
  <c r="E1365" i="13" s="1"/>
  <c r="F1365" i="13" s="1"/>
  <c r="J1365" i="13" s="1"/>
  <c r="G1365" i="13" s="1"/>
  <c r="H1365" i="13" s="1"/>
  <c r="I1366" i="13"/>
  <c r="B1366" i="13" s="1"/>
  <c r="C1366" i="13" s="1"/>
  <c r="D1366" i="13" s="1"/>
  <c r="E1366" i="13" s="1"/>
  <c r="F1366" i="13" s="1"/>
  <c r="J1366" i="13" s="1"/>
  <c r="G1366" i="13" s="1"/>
  <c r="I1367" i="13"/>
  <c r="B1367" i="13" s="1"/>
  <c r="C1367" i="13" s="1"/>
  <c r="D1367" i="13" s="1"/>
  <c r="E1367" i="13" s="1"/>
  <c r="F1367" i="13" s="1"/>
  <c r="J1367" i="13" s="1"/>
  <c r="G1367" i="13" s="1"/>
  <c r="H1367" i="13" s="1"/>
  <c r="B1368" i="13"/>
  <c r="C1368" i="13" s="1"/>
  <c r="D1368" i="13" s="1"/>
  <c r="E1368" i="13" s="1"/>
  <c r="F1368" i="13" s="1"/>
  <c r="J1368" i="13" s="1"/>
  <c r="G1368" i="13" s="1"/>
  <c r="I1368" i="13"/>
  <c r="I1369" i="13"/>
  <c r="B1369" i="13" s="1"/>
  <c r="C1369" i="13" s="1"/>
  <c r="D1369" i="13" s="1"/>
  <c r="E1369" i="13" s="1"/>
  <c r="F1369" i="13" s="1"/>
  <c r="J1369" i="13" s="1"/>
  <c r="G1369" i="13" s="1"/>
  <c r="I1370" i="13"/>
  <c r="B1370" i="13" s="1"/>
  <c r="C1370" i="13" s="1"/>
  <c r="D1370" i="13" s="1"/>
  <c r="E1370" i="13" s="1"/>
  <c r="F1370" i="13" s="1"/>
  <c r="J1370" i="13" s="1"/>
  <c r="G1370" i="13" s="1"/>
  <c r="H1370" i="13" s="1"/>
  <c r="I1371" i="13"/>
  <c r="B1371" i="13" s="1"/>
  <c r="C1371" i="13" s="1"/>
  <c r="D1371" i="13" s="1"/>
  <c r="E1371" i="13" s="1"/>
  <c r="F1371" i="13" s="1"/>
  <c r="J1371" i="13" s="1"/>
  <c r="G1371" i="13" s="1"/>
  <c r="B1372" i="13"/>
  <c r="C1372" i="13" s="1"/>
  <c r="D1372" i="13" s="1"/>
  <c r="E1372" i="13" s="1"/>
  <c r="F1372" i="13" s="1"/>
  <c r="J1372" i="13" s="1"/>
  <c r="G1372" i="13" s="1"/>
  <c r="H1372" i="13" s="1"/>
  <c r="I1372" i="13"/>
  <c r="I1373" i="13"/>
  <c r="B1373" i="13" s="1"/>
  <c r="C1373" i="13" s="1"/>
  <c r="D1373" i="13" s="1"/>
  <c r="E1373" i="13" s="1"/>
  <c r="F1373" i="13" s="1"/>
  <c r="J1373" i="13" s="1"/>
  <c r="G1373" i="13" s="1"/>
  <c r="I1374" i="13"/>
  <c r="B1374" i="13" s="1"/>
  <c r="C1374" i="13" s="1"/>
  <c r="D1374" i="13" s="1"/>
  <c r="E1374" i="13" s="1"/>
  <c r="F1374" i="13" s="1"/>
  <c r="J1374" i="13" s="1"/>
  <c r="G1374" i="13" s="1"/>
  <c r="H1374" i="13" s="1"/>
  <c r="I1375" i="13"/>
  <c r="B1375" i="13" s="1"/>
  <c r="C1375" i="13" s="1"/>
  <c r="D1375" i="13" s="1"/>
  <c r="E1375" i="13" s="1"/>
  <c r="F1375" i="13" s="1"/>
  <c r="J1375" i="13" s="1"/>
  <c r="G1375" i="13" s="1"/>
  <c r="B1376" i="13"/>
  <c r="C1376" i="13" s="1"/>
  <c r="D1376" i="13" s="1"/>
  <c r="E1376" i="13" s="1"/>
  <c r="F1376" i="13" s="1"/>
  <c r="J1376" i="13" s="1"/>
  <c r="G1376" i="13" s="1"/>
  <c r="H1376" i="13" s="1"/>
  <c r="I1376" i="13"/>
  <c r="I1377" i="13"/>
  <c r="B1377" i="13" s="1"/>
  <c r="C1377" i="13" s="1"/>
  <c r="D1377" i="13" s="1"/>
  <c r="E1377" i="13" s="1"/>
  <c r="F1377" i="13" s="1"/>
  <c r="J1377" i="13" s="1"/>
  <c r="G1377" i="13" s="1"/>
  <c r="H1377" i="13" s="1"/>
  <c r="I1378" i="13"/>
  <c r="B1378" i="13" s="1"/>
  <c r="C1378" i="13" s="1"/>
  <c r="D1378" i="13" s="1"/>
  <c r="E1378" i="13" s="1"/>
  <c r="F1378" i="13" s="1"/>
  <c r="J1378" i="13" s="1"/>
  <c r="G1378" i="13" s="1"/>
  <c r="I1379" i="13"/>
  <c r="B1379" i="13" s="1"/>
  <c r="C1379" i="13" s="1"/>
  <c r="D1379" i="13" s="1"/>
  <c r="E1379" i="13" s="1"/>
  <c r="F1379" i="13" s="1"/>
  <c r="J1379" i="13" s="1"/>
  <c r="G1379" i="13" s="1"/>
  <c r="H1379" i="13" s="1"/>
  <c r="B1380" i="13"/>
  <c r="C1380" i="13" s="1"/>
  <c r="D1380" i="13" s="1"/>
  <c r="E1380" i="13" s="1"/>
  <c r="F1380" i="13" s="1"/>
  <c r="J1380" i="13" s="1"/>
  <c r="G1380" i="13" s="1"/>
  <c r="I1380" i="13"/>
  <c r="I1381" i="13"/>
  <c r="B1381" i="13" s="1"/>
  <c r="C1381" i="13" s="1"/>
  <c r="D1381" i="13" s="1"/>
  <c r="E1381" i="13" s="1"/>
  <c r="F1381" i="13" s="1"/>
  <c r="J1381" i="13" s="1"/>
  <c r="G1381" i="13" s="1"/>
  <c r="H1381" i="13" s="1"/>
  <c r="I1382" i="13"/>
  <c r="B1382" i="13" s="1"/>
  <c r="C1382" i="13" s="1"/>
  <c r="D1382" i="13" s="1"/>
  <c r="E1382" i="13" s="1"/>
  <c r="F1382" i="13" s="1"/>
  <c r="J1382" i="13" s="1"/>
  <c r="G1382" i="13" s="1"/>
  <c r="I1383" i="13"/>
  <c r="B1383" i="13" s="1"/>
  <c r="C1383" i="13" s="1"/>
  <c r="D1383" i="13" s="1"/>
  <c r="E1383" i="13" s="1"/>
  <c r="F1383" i="13" s="1"/>
  <c r="J1383" i="13" s="1"/>
  <c r="G1383" i="13" s="1"/>
  <c r="H1383" i="13" s="1"/>
  <c r="B1384" i="13"/>
  <c r="C1384" i="13" s="1"/>
  <c r="D1384" i="13" s="1"/>
  <c r="E1384" i="13" s="1"/>
  <c r="F1384" i="13" s="1"/>
  <c r="J1384" i="13" s="1"/>
  <c r="G1384" i="13" s="1"/>
  <c r="I1384" i="13"/>
  <c r="I1385" i="13"/>
  <c r="B1385" i="13" s="1"/>
  <c r="C1385" i="13" s="1"/>
  <c r="D1385" i="13" s="1"/>
  <c r="E1385" i="13" s="1"/>
  <c r="F1385" i="13" s="1"/>
  <c r="J1385" i="13" s="1"/>
  <c r="G1385" i="13" s="1"/>
  <c r="I1386" i="13"/>
  <c r="B1386" i="13" s="1"/>
  <c r="C1386" i="13" s="1"/>
  <c r="D1386" i="13" s="1"/>
  <c r="E1386" i="13" s="1"/>
  <c r="F1386" i="13" s="1"/>
  <c r="J1386" i="13" s="1"/>
  <c r="G1386" i="13" s="1"/>
  <c r="H1386" i="13" s="1"/>
  <c r="I1387" i="13"/>
  <c r="B1387" i="13" s="1"/>
  <c r="C1387" i="13" s="1"/>
  <c r="D1387" i="13" s="1"/>
  <c r="E1387" i="13" s="1"/>
  <c r="F1387" i="13" s="1"/>
  <c r="J1387" i="13" s="1"/>
  <c r="G1387" i="13" s="1"/>
  <c r="H1387" i="13" s="1"/>
  <c r="B1388" i="13"/>
  <c r="C1388" i="13" s="1"/>
  <c r="D1388" i="13" s="1"/>
  <c r="E1388" i="13" s="1"/>
  <c r="F1388" i="13" s="1"/>
  <c r="J1388" i="13" s="1"/>
  <c r="G1388" i="13" s="1"/>
  <c r="H1388" i="13" s="1"/>
  <c r="I1388" i="13"/>
  <c r="I1389" i="13"/>
  <c r="B1389" i="13" s="1"/>
  <c r="C1389" i="13" s="1"/>
  <c r="D1389" i="13" s="1"/>
  <c r="E1389" i="13" s="1"/>
  <c r="F1389" i="13" s="1"/>
  <c r="J1389" i="13" s="1"/>
  <c r="G1389" i="13" s="1"/>
  <c r="I1390" i="13"/>
  <c r="B1390" i="13" s="1"/>
  <c r="C1390" i="13" s="1"/>
  <c r="D1390" i="13" s="1"/>
  <c r="E1390" i="13" s="1"/>
  <c r="F1390" i="13" s="1"/>
  <c r="J1390" i="13" s="1"/>
  <c r="G1390" i="13" s="1"/>
  <c r="H1390" i="13" s="1"/>
  <c r="I1391" i="13"/>
  <c r="B1391" i="13" s="1"/>
  <c r="C1391" i="13" s="1"/>
  <c r="D1391" i="13" s="1"/>
  <c r="E1391" i="13" s="1"/>
  <c r="F1391" i="13" s="1"/>
  <c r="J1391" i="13" s="1"/>
  <c r="G1391" i="13" s="1"/>
  <c r="H1391" i="13" s="1"/>
  <c r="B1392" i="13"/>
  <c r="C1392" i="13" s="1"/>
  <c r="D1392" i="13" s="1"/>
  <c r="E1392" i="13" s="1"/>
  <c r="F1392" i="13" s="1"/>
  <c r="J1392" i="13" s="1"/>
  <c r="G1392" i="13" s="1"/>
  <c r="H1392" i="13" s="1"/>
  <c r="I1392" i="13"/>
  <c r="I1393" i="13"/>
  <c r="B1393" i="13" s="1"/>
  <c r="C1393" i="13" s="1"/>
  <c r="D1393" i="13" s="1"/>
  <c r="E1393" i="13" s="1"/>
  <c r="F1393" i="13" s="1"/>
  <c r="J1393" i="13" s="1"/>
  <c r="G1393" i="13" s="1"/>
  <c r="H1393" i="13" s="1"/>
  <c r="I1394" i="13"/>
  <c r="B1394" i="13" s="1"/>
  <c r="C1394" i="13" s="1"/>
  <c r="D1394" i="13" s="1"/>
  <c r="E1394" i="13" s="1"/>
  <c r="F1394" i="13" s="1"/>
  <c r="J1394" i="13" s="1"/>
  <c r="G1394" i="13" s="1"/>
  <c r="H1394" i="13" s="1"/>
  <c r="I1395" i="13"/>
  <c r="B1395" i="13" s="1"/>
  <c r="C1395" i="13" s="1"/>
  <c r="D1395" i="13" s="1"/>
  <c r="E1395" i="13" s="1"/>
  <c r="F1395" i="13" s="1"/>
  <c r="J1395" i="13" s="1"/>
  <c r="G1395" i="13" s="1"/>
  <c r="H1395" i="13" s="1"/>
  <c r="B1396" i="13"/>
  <c r="C1396" i="13" s="1"/>
  <c r="D1396" i="13" s="1"/>
  <c r="E1396" i="13" s="1"/>
  <c r="F1396" i="13" s="1"/>
  <c r="J1396" i="13" s="1"/>
  <c r="G1396" i="13" s="1"/>
  <c r="I1396" i="13"/>
  <c r="I1397" i="13"/>
  <c r="B1397" i="13" s="1"/>
  <c r="C1397" i="13" s="1"/>
  <c r="D1397" i="13" s="1"/>
  <c r="E1397" i="13" s="1"/>
  <c r="F1397" i="13" s="1"/>
  <c r="J1397" i="13" s="1"/>
  <c r="G1397" i="13" s="1"/>
  <c r="H1397" i="13" s="1"/>
  <c r="I1398" i="13"/>
  <c r="B1398" i="13" s="1"/>
  <c r="C1398" i="13" s="1"/>
  <c r="D1398" i="13" s="1"/>
  <c r="E1398" i="13" s="1"/>
  <c r="F1398" i="13" s="1"/>
  <c r="J1398" i="13" s="1"/>
  <c r="G1398" i="13" s="1"/>
  <c r="H1398" i="13" s="1"/>
  <c r="I1399" i="13"/>
  <c r="B1399" i="13" s="1"/>
  <c r="C1399" i="13" s="1"/>
  <c r="D1399" i="13" s="1"/>
  <c r="E1399" i="13" s="1"/>
  <c r="F1399" i="13" s="1"/>
  <c r="J1399" i="13" s="1"/>
  <c r="G1399" i="13" s="1"/>
  <c r="H1399" i="13" s="1"/>
  <c r="B1400" i="13"/>
  <c r="C1400" i="13" s="1"/>
  <c r="D1400" i="13" s="1"/>
  <c r="E1400" i="13" s="1"/>
  <c r="F1400" i="13" s="1"/>
  <c r="J1400" i="13" s="1"/>
  <c r="G1400" i="13" s="1"/>
  <c r="I1400" i="13"/>
  <c r="I1401" i="13"/>
  <c r="B1401" i="13" s="1"/>
  <c r="C1401" i="13" s="1"/>
  <c r="D1401" i="13" s="1"/>
  <c r="E1401" i="13" s="1"/>
  <c r="F1401" i="13" s="1"/>
  <c r="J1401" i="13" s="1"/>
  <c r="G1401" i="13" s="1"/>
  <c r="H1401" i="13" s="1"/>
  <c r="I1402" i="13"/>
  <c r="B1402" i="13" s="1"/>
  <c r="C1402" i="13" s="1"/>
  <c r="D1402" i="13" s="1"/>
  <c r="E1402" i="13" s="1"/>
  <c r="F1402" i="13" s="1"/>
  <c r="J1402" i="13" s="1"/>
  <c r="G1402" i="13" s="1"/>
  <c r="H1402" i="13" s="1"/>
  <c r="I1403" i="13"/>
  <c r="B1403" i="13" s="1"/>
  <c r="C1403" i="13" s="1"/>
  <c r="D1403" i="13" s="1"/>
  <c r="E1403" i="13" s="1"/>
  <c r="F1403" i="13" s="1"/>
  <c r="J1403" i="13" s="1"/>
  <c r="G1403" i="13" s="1"/>
  <c r="H1403" i="13" s="1"/>
  <c r="I1404" i="13"/>
  <c r="B1404" i="13" s="1"/>
  <c r="C1404" i="13" s="1"/>
  <c r="D1404" i="13" s="1"/>
  <c r="E1404" i="13" s="1"/>
  <c r="F1404" i="13" s="1"/>
  <c r="J1404" i="13" s="1"/>
  <c r="G1404" i="13" s="1"/>
  <c r="H1404" i="13" s="1"/>
  <c r="B1405" i="13"/>
  <c r="C1405" i="13" s="1"/>
  <c r="D1405" i="13" s="1"/>
  <c r="E1405" i="13" s="1"/>
  <c r="F1405" i="13" s="1"/>
  <c r="J1405" i="13" s="1"/>
  <c r="G1405" i="13" s="1"/>
  <c r="H1405" i="13" s="1"/>
  <c r="I1405" i="13"/>
  <c r="I1406" i="13"/>
  <c r="B1406" i="13" s="1"/>
  <c r="C1406" i="13" s="1"/>
  <c r="D1406" i="13" s="1"/>
  <c r="E1406" i="13" s="1"/>
  <c r="F1406" i="13" s="1"/>
  <c r="J1406" i="13" s="1"/>
  <c r="G1406" i="13" s="1"/>
  <c r="H1406" i="13" s="1"/>
  <c r="B1407" i="13"/>
  <c r="C1407" i="13" s="1"/>
  <c r="D1407" i="13" s="1"/>
  <c r="E1407" i="13" s="1"/>
  <c r="F1407" i="13" s="1"/>
  <c r="J1407" i="13" s="1"/>
  <c r="G1407" i="13" s="1"/>
  <c r="H1407" i="13" s="1"/>
  <c r="I1407" i="13"/>
  <c r="I1408" i="13"/>
  <c r="B1408" i="13" s="1"/>
  <c r="C1408" i="13" s="1"/>
  <c r="D1408" i="13" s="1"/>
  <c r="E1408" i="13" s="1"/>
  <c r="F1408" i="13" s="1"/>
  <c r="J1408" i="13" s="1"/>
  <c r="G1408" i="13" s="1"/>
  <c r="H1408" i="13" s="1"/>
  <c r="B1409" i="13"/>
  <c r="C1409" i="13" s="1"/>
  <c r="D1409" i="13" s="1"/>
  <c r="E1409" i="13" s="1"/>
  <c r="F1409" i="13" s="1"/>
  <c r="J1409" i="13" s="1"/>
  <c r="G1409" i="13" s="1"/>
  <c r="I1409" i="13"/>
  <c r="I1410" i="13"/>
  <c r="B1410" i="13" s="1"/>
  <c r="C1410" i="13" s="1"/>
  <c r="D1410" i="13" s="1"/>
  <c r="E1410" i="13" s="1"/>
  <c r="F1410" i="13" s="1"/>
  <c r="J1410" i="13" s="1"/>
  <c r="G1410" i="13" s="1"/>
  <c r="H1410" i="13" s="1"/>
  <c r="B1411" i="13"/>
  <c r="C1411" i="13" s="1"/>
  <c r="D1411" i="13" s="1"/>
  <c r="E1411" i="13" s="1"/>
  <c r="F1411" i="13" s="1"/>
  <c r="J1411" i="13" s="1"/>
  <c r="G1411" i="13" s="1"/>
  <c r="H1411" i="13" s="1"/>
  <c r="I1411" i="13"/>
  <c r="I1412" i="13"/>
  <c r="B1412" i="13" s="1"/>
  <c r="C1412" i="13" s="1"/>
  <c r="D1412" i="13" s="1"/>
  <c r="E1412" i="13" s="1"/>
  <c r="F1412" i="13" s="1"/>
  <c r="J1412" i="13" s="1"/>
  <c r="G1412" i="13" s="1"/>
  <c r="B1413" i="13"/>
  <c r="C1413" i="13" s="1"/>
  <c r="D1413" i="13" s="1"/>
  <c r="E1413" i="13" s="1"/>
  <c r="F1413" i="13" s="1"/>
  <c r="J1413" i="13" s="1"/>
  <c r="G1413" i="13" s="1"/>
  <c r="H1413" i="13" s="1"/>
  <c r="I1413" i="13"/>
  <c r="I1414" i="13"/>
  <c r="B1414" i="13" s="1"/>
  <c r="C1414" i="13" s="1"/>
  <c r="D1414" i="13" s="1"/>
  <c r="E1414" i="13" s="1"/>
  <c r="F1414" i="13" s="1"/>
  <c r="J1414" i="13" s="1"/>
  <c r="G1414" i="13" s="1"/>
  <c r="H1414" i="13" s="1"/>
  <c r="B1415" i="13"/>
  <c r="C1415" i="13" s="1"/>
  <c r="D1415" i="13" s="1"/>
  <c r="E1415" i="13" s="1"/>
  <c r="F1415" i="13" s="1"/>
  <c r="J1415" i="13" s="1"/>
  <c r="G1415" i="13" s="1"/>
  <c r="H1415" i="13" s="1"/>
  <c r="I1415" i="13"/>
  <c r="I1416" i="13"/>
  <c r="B1416" i="13" s="1"/>
  <c r="C1416" i="13" s="1"/>
  <c r="D1416" i="13" s="1"/>
  <c r="E1416" i="13" s="1"/>
  <c r="F1416" i="13" s="1"/>
  <c r="J1416" i="13" s="1"/>
  <c r="G1416" i="13" s="1"/>
  <c r="H1416" i="13" s="1"/>
  <c r="B1417" i="13"/>
  <c r="C1417" i="13" s="1"/>
  <c r="D1417" i="13" s="1"/>
  <c r="E1417" i="13" s="1"/>
  <c r="F1417" i="13" s="1"/>
  <c r="J1417" i="13" s="1"/>
  <c r="G1417" i="13" s="1"/>
  <c r="H1417" i="13" s="1"/>
  <c r="I1417" i="13"/>
  <c r="I1418" i="13"/>
  <c r="B1418" i="13" s="1"/>
  <c r="C1418" i="13" s="1"/>
  <c r="D1418" i="13" s="1"/>
  <c r="E1418" i="13" s="1"/>
  <c r="F1418" i="13" s="1"/>
  <c r="J1418" i="13" s="1"/>
  <c r="G1418" i="13" s="1"/>
  <c r="H1418" i="13" s="1"/>
  <c r="B1419" i="13"/>
  <c r="C1419" i="13" s="1"/>
  <c r="D1419" i="13" s="1"/>
  <c r="E1419" i="13" s="1"/>
  <c r="F1419" i="13" s="1"/>
  <c r="J1419" i="13" s="1"/>
  <c r="G1419" i="13" s="1"/>
  <c r="H1419" i="13" s="1"/>
  <c r="I1419" i="13"/>
  <c r="I1420" i="13"/>
  <c r="B1420" i="13" s="1"/>
  <c r="C1420" i="13" s="1"/>
  <c r="D1420" i="13" s="1"/>
  <c r="E1420" i="13" s="1"/>
  <c r="F1420" i="13" s="1"/>
  <c r="J1420" i="13" s="1"/>
  <c r="G1420" i="13" s="1"/>
  <c r="H1420" i="13" s="1"/>
  <c r="B1421" i="13"/>
  <c r="C1421" i="13" s="1"/>
  <c r="D1421" i="13" s="1"/>
  <c r="E1421" i="13" s="1"/>
  <c r="F1421" i="13" s="1"/>
  <c r="J1421" i="13" s="1"/>
  <c r="G1421" i="13" s="1"/>
  <c r="H1421" i="13" s="1"/>
  <c r="I1421" i="13"/>
  <c r="I1422" i="13"/>
  <c r="B1422" i="13" s="1"/>
  <c r="C1422" i="13" s="1"/>
  <c r="D1422" i="13" s="1"/>
  <c r="E1422" i="13" s="1"/>
  <c r="F1422" i="13" s="1"/>
  <c r="J1422" i="13" s="1"/>
  <c r="G1422" i="13" s="1"/>
  <c r="H1422" i="13" s="1"/>
  <c r="B1423" i="13"/>
  <c r="C1423" i="13" s="1"/>
  <c r="D1423" i="13" s="1"/>
  <c r="E1423" i="13" s="1"/>
  <c r="F1423" i="13" s="1"/>
  <c r="J1423" i="13" s="1"/>
  <c r="G1423" i="13" s="1"/>
  <c r="H1423" i="13" s="1"/>
  <c r="I1423" i="13"/>
  <c r="I1424" i="13"/>
  <c r="B1424" i="13" s="1"/>
  <c r="C1424" i="13" s="1"/>
  <c r="D1424" i="13" s="1"/>
  <c r="E1424" i="13" s="1"/>
  <c r="F1424" i="13" s="1"/>
  <c r="J1424" i="13" s="1"/>
  <c r="G1424" i="13" s="1"/>
  <c r="H1424" i="13" s="1"/>
  <c r="B1425" i="13"/>
  <c r="C1425" i="13" s="1"/>
  <c r="D1425" i="13" s="1"/>
  <c r="E1425" i="13" s="1"/>
  <c r="F1425" i="13" s="1"/>
  <c r="J1425" i="13" s="1"/>
  <c r="G1425" i="13" s="1"/>
  <c r="H1425" i="13" s="1"/>
  <c r="I1425" i="13"/>
  <c r="I1426" i="13"/>
  <c r="B1426" i="13" s="1"/>
  <c r="C1426" i="13" s="1"/>
  <c r="D1426" i="13" s="1"/>
  <c r="E1426" i="13" s="1"/>
  <c r="F1426" i="13" s="1"/>
  <c r="J1426" i="13" s="1"/>
  <c r="G1426" i="13" s="1"/>
  <c r="H1426" i="13" s="1"/>
  <c r="B1427" i="13"/>
  <c r="C1427" i="13" s="1"/>
  <c r="D1427" i="13" s="1"/>
  <c r="E1427" i="13" s="1"/>
  <c r="F1427" i="13" s="1"/>
  <c r="J1427" i="13" s="1"/>
  <c r="G1427" i="13" s="1"/>
  <c r="H1427" i="13" s="1"/>
  <c r="I1427" i="13"/>
  <c r="I1428" i="13"/>
  <c r="B1428" i="13" s="1"/>
  <c r="C1428" i="13" s="1"/>
  <c r="D1428" i="13" s="1"/>
  <c r="E1428" i="13" s="1"/>
  <c r="F1428" i="13" s="1"/>
  <c r="J1428" i="13" s="1"/>
  <c r="G1428" i="13" s="1"/>
  <c r="H1428" i="13" s="1"/>
  <c r="B1429" i="13"/>
  <c r="C1429" i="13" s="1"/>
  <c r="D1429" i="13" s="1"/>
  <c r="E1429" i="13" s="1"/>
  <c r="F1429" i="13" s="1"/>
  <c r="J1429" i="13" s="1"/>
  <c r="G1429" i="13" s="1"/>
  <c r="H1429" i="13" s="1"/>
  <c r="I1429" i="13"/>
  <c r="I1430" i="13"/>
  <c r="B1430" i="13" s="1"/>
  <c r="C1430" i="13" s="1"/>
  <c r="D1430" i="13" s="1"/>
  <c r="E1430" i="13" s="1"/>
  <c r="F1430" i="13" s="1"/>
  <c r="J1430" i="13" s="1"/>
  <c r="G1430" i="13" s="1"/>
  <c r="H1430" i="13" s="1"/>
  <c r="B1431" i="13"/>
  <c r="C1431" i="13" s="1"/>
  <c r="D1431" i="13" s="1"/>
  <c r="E1431" i="13" s="1"/>
  <c r="F1431" i="13" s="1"/>
  <c r="J1431" i="13" s="1"/>
  <c r="G1431" i="13" s="1"/>
  <c r="H1431" i="13" s="1"/>
  <c r="I1431" i="13"/>
  <c r="I1432" i="13"/>
  <c r="B1432" i="13" s="1"/>
  <c r="C1432" i="13" s="1"/>
  <c r="D1432" i="13" s="1"/>
  <c r="E1432" i="13" s="1"/>
  <c r="F1432" i="13" s="1"/>
  <c r="J1432" i="13" s="1"/>
  <c r="G1432" i="13" s="1"/>
  <c r="H1432" i="13" s="1"/>
  <c r="B1433" i="13"/>
  <c r="C1433" i="13" s="1"/>
  <c r="D1433" i="13" s="1"/>
  <c r="E1433" i="13" s="1"/>
  <c r="F1433" i="13" s="1"/>
  <c r="J1433" i="13" s="1"/>
  <c r="G1433" i="13" s="1"/>
  <c r="H1433" i="13" s="1"/>
  <c r="I1433" i="13"/>
  <c r="I1434" i="13"/>
  <c r="B1434" i="13" s="1"/>
  <c r="C1434" i="13" s="1"/>
  <c r="D1434" i="13" s="1"/>
  <c r="E1434" i="13" s="1"/>
  <c r="F1434" i="13" s="1"/>
  <c r="J1434" i="13" s="1"/>
  <c r="G1434" i="13" s="1"/>
  <c r="H1434" i="13" s="1"/>
  <c r="B1435" i="13"/>
  <c r="C1435" i="13" s="1"/>
  <c r="D1435" i="13" s="1"/>
  <c r="E1435" i="13" s="1"/>
  <c r="F1435" i="13" s="1"/>
  <c r="J1435" i="13" s="1"/>
  <c r="G1435" i="13" s="1"/>
  <c r="H1435" i="13" s="1"/>
  <c r="I1435" i="13"/>
  <c r="I1436" i="13"/>
  <c r="B1436" i="13" s="1"/>
  <c r="C1436" i="13" s="1"/>
  <c r="D1436" i="13" s="1"/>
  <c r="E1436" i="13" s="1"/>
  <c r="F1436" i="13" s="1"/>
  <c r="J1436" i="13" s="1"/>
  <c r="G1436" i="13" s="1"/>
  <c r="H1436" i="13" s="1"/>
  <c r="B1437" i="13"/>
  <c r="C1437" i="13" s="1"/>
  <c r="D1437" i="13" s="1"/>
  <c r="E1437" i="13" s="1"/>
  <c r="F1437" i="13" s="1"/>
  <c r="J1437" i="13" s="1"/>
  <c r="G1437" i="13" s="1"/>
  <c r="H1437" i="13" s="1"/>
  <c r="I1437" i="13"/>
  <c r="I1438" i="13"/>
  <c r="B1438" i="13" s="1"/>
  <c r="C1438" i="13" s="1"/>
  <c r="D1438" i="13" s="1"/>
  <c r="E1438" i="13" s="1"/>
  <c r="F1438" i="13" s="1"/>
  <c r="J1438" i="13" s="1"/>
  <c r="G1438" i="13" s="1"/>
  <c r="H1438" i="13" s="1"/>
  <c r="B1439" i="13"/>
  <c r="C1439" i="13" s="1"/>
  <c r="D1439" i="13" s="1"/>
  <c r="E1439" i="13" s="1"/>
  <c r="F1439" i="13" s="1"/>
  <c r="J1439" i="13" s="1"/>
  <c r="G1439" i="13" s="1"/>
  <c r="H1439" i="13" s="1"/>
  <c r="I1439" i="13"/>
  <c r="I1440" i="13"/>
  <c r="B1440" i="13" s="1"/>
  <c r="C1440" i="13" s="1"/>
  <c r="D1440" i="13" s="1"/>
  <c r="E1440" i="13" s="1"/>
  <c r="F1440" i="13" s="1"/>
  <c r="J1440" i="13" s="1"/>
  <c r="G1440" i="13" s="1"/>
  <c r="H1440" i="13" s="1"/>
  <c r="B1441" i="13"/>
  <c r="C1441" i="13" s="1"/>
  <c r="D1441" i="13" s="1"/>
  <c r="E1441" i="13" s="1"/>
  <c r="F1441" i="13" s="1"/>
  <c r="J1441" i="13" s="1"/>
  <c r="G1441" i="13" s="1"/>
  <c r="H1441" i="13" s="1"/>
  <c r="I1441" i="13"/>
  <c r="I1442" i="13"/>
  <c r="B1442" i="13" s="1"/>
  <c r="C1442" i="13" s="1"/>
  <c r="D1442" i="13" s="1"/>
  <c r="E1442" i="13" s="1"/>
  <c r="F1442" i="13" s="1"/>
  <c r="J1442" i="13" s="1"/>
  <c r="G1442" i="13" s="1"/>
  <c r="H1442" i="13" s="1"/>
  <c r="B1443" i="13"/>
  <c r="C1443" i="13" s="1"/>
  <c r="D1443" i="13" s="1"/>
  <c r="E1443" i="13" s="1"/>
  <c r="F1443" i="13" s="1"/>
  <c r="J1443" i="13" s="1"/>
  <c r="G1443" i="13" s="1"/>
  <c r="H1443" i="13" s="1"/>
  <c r="I1443" i="13"/>
  <c r="I1444" i="13"/>
  <c r="B1444" i="13" s="1"/>
  <c r="C1444" i="13" s="1"/>
  <c r="D1444" i="13" s="1"/>
  <c r="E1444" i="13" s="1"/>
  <c r="F1444" i="13" s="1"/>
  <c r="J1444" i="13" s="1"/>
  <c r="G1444" i="13" s="1"/>
  <c r="H1444" i="13" s="1"/>
  <c r="B1445" i="13"/>
  <c r="C1445" i="13" s="1"/>
  <c r="D1445" i="13" s="1"/>
  <c r="E1445" i="13" s="1"/>
  <c r="F1445" i="13" s="1"/>
  <c r="J1445" i="13" s="1"/>
  <c r="G1445" i="13" s="1"/>
  <c r="H1445" i="13" s="1"/>
  <c r="I1445" i="13"/>
  <c r="I1446" i="13"/>
  <c r="B1446" i="13" s="1"/>
  <c r="C1446" i="13" s="1"/>
  <c r="D1446" i="13" s="1"/>
  <c r="E1446" i="13" s="1"/>
  <c r="F1446" i="13" s="1"/>
  <c r="J1446" i="13" s="1"/>
  <c r="G1446" i="13" s="1"/>
  <c r="H1446" i="13" s="1"/>
  <c r="B1447" i="13"/>
  <c r="C1447" i="13" s="1"/>
  <c r="D1447" i="13" s="1"/>
  <c r="E1447" i="13" s="1"/>
  <c r="F1447" i="13" s="1"/>
  <c r="J1447" i="13" s="1"/>
  <c r="G1447" i="13" s="1"/>
  <c r="H1447" i="13" s="1"/>
  <c r="I1447" i="13"/>
  <c r="I1448" i="13"/>
  <c r="B1448" i="13" s="1"/>
  <c r="C1448" i="13" s="1"/>
  <c r="D1448" i="13" s="1"/>
  <c r="E1448" i="13" s="1"/>
  <c r="F1448" i="13" s="1"/>
  <c r="J1448" i="13" s="1"/>
  <c r="G1448" i="13" s="1"/>
  <c r="H1448" i="13" s="1"/>
  <c r="B1449" i="13"/>
  <c r="C1449" i="13" s="1"/>
  <c r="D1449" i="13" s="1"/>
  <c r="E1449" i="13" s="1"/>
  <c r="F1449" i="13" s="1"/>
  <c r="J1449" i="13" s="1"/>
  <c r="G1449" i="13" s="1"/>
  <c r="H1449" i="13" s="1"/>
  <c r="I1449" i="13"/>
  <c r="I1450" i="13"/>
  <c r="B1450" i="13" s="1"/>
  <c r="C1450" i="13" s="1"/>
  <c r="D1450" i="13" s="1"/>
  <c r="E1450" i="13" s="1"/>
  <c r="F1450" i="13" s="1"/>
  <c r="J1450" i="13" s="1"/>
  <c r="G1450" i="13" s="1"/>
  <c r="H1450" i="13" s="1"/>
  <c r="B1451" i="13"/>
  <c r="C1451" i="13" s="1"/>
  <c r="D1451" i="13" s="1"/>
  <c r="E1451" i="13" s="1"/>
  <c r="F1451" i="13" s="1"/>
  <c r="J1451" i="13" s="1"/>
  <c r="G1451" i="13" s="1"/>
  <c r="H1451" i="13" s="1"/>
  <c r="I1451" i="13"/>
  <c r="I1452" i="13"/>
  <c r="B1452" i="13" s="1"/>
  <c r="C1452" i="13" s="1"/>
  <c r="D1452" i="13" s="1"/>
  <c r="E1452" i="13" s="1"/>
  <c r="F1452" i="13" s="1"/>
  <c r="J1452" i="13" s="1"/>
  <c r="G1452" i="13" s="1"/>
  <c r="H1452" i="13" s="1"/>
  <c r="B1453" i="13"/>
  <c r="C1453" i="13" s="1"/>
  <c r="D1453" i="13" s="1"/>
  <c r="E1453" i="13" s="1"/>
  <c r="F1453" i="13" s="1"/>
  <c r="J1453" i="13" s="1"/>
  <c r="G1453" i="13" s="1"/>
  <c r="H1453" i="13" s="1"/>
  <c r="I1453" i="13"/>
  <c r="I1454" i="13"/>
  <c r="B1454" i="13" s="1"/>
  <c r="C1454" i="13" s="1"/>
  <c r="D1454" i="13" s="1"/>
  <c r="E1454" i="13" s="1"/>
  <c r="F1454" i="13" s="1"/>
  <c r="J1454" i="13" s="1"/>
  <c r="G1454" i="13" s="1"/>
  <c r="H1454" i="13" s="1"/>
  <c r="B1455" i="13"/>
  <c r="C1455" i="13" s="1"/>
  <c r="D1455" i="13" s="1"/>
  <c r="E1455" i="13" s="1"/>
  <c r="F1455" i="13" s="1"/>
  <c r="J1455" i="13" s="1"/>
  <c r="G1455" i="13" s="1"/>
  <c r="H1455" i="13" s="1"/>
  <c r="I1455" i="13"/>
  <c r="I1456" i="13"/>
  <c r="B1456" i="13" s="1"/>
  <c r="C1456" i="13" s="1"/>
  <c r="D1456" i="13" s="1"/>
  <c r="E1456" i="13" s="1"/>
  <c r="F1456" i="13" s="1"/>
  <c r="J1456" i="13" s="1"/>
  <c r="G1456" i="13" s="1"/>
  <c r="H1456" i="13" s="1"/>
  <c r="B1457" i="13"/>
  <c r="C1457" i="13" s="1"/>
  <c r="D1457" i="13" s="1"/>
  <c r="E1457" i="13" s="1"/>
  <c r="F1457" i="13" s="1"/>
  <c r="J1457" i="13" s="1"/>
  <c r="G1457" i="13" s="1"/>
  <c r="H1457" i="13" s="1"/>
  <c r="I1457" i="13"/>
  <c r="I1458" i="13"/>
  <c r="B1458" i="13" s="1"/>
  <c r="C1458" i="13" s="1"/>
  <c r="D1458" i="13" s="1"/>
  <c r="E1458" i="13" s="1"/>
  <c r="F1458" i="13" s="1"/>
  <c r="J1458" i="13" s="1"/>
  <c r="G1458" i="13" s="1"/>
  <c r="H1458" i="13" s="1"/>
  <c r="I1459" i="13"/>
  <c r="B1459" i="13" s="1"/>
  <c r="C1459" i="13" s="1"/>
  <c r="D1459" i="13" s="1"/>
  <c r="E1459" i="13" s="1"/>
  <c r="F1459" i="13" s="1"/>
  <c r="J1459" i="13" s="1"/>
  <c r="G1459" i="13" s="1"/>
  <c r="H1459" i="13" s="1"/>
  <c r="I1460" i="13"/>
  <c r="B1460" i="13" s="1"/>
  <c r="C1460" i="13" s="1"/>
  <c r="D1460" i="13" s="1"/>
  <c r="E1460" i="13" s="1"/>
  <c r="F1460" i="13" s="1"/>
  <c r="J1460" i="13" s="1"/>
  <c r="G1460" i="13" s="1"/>
  <c r="H1460" i="13" s="1"/>
  <c r="B1461" i="13"/>
  <c r="C1461" i="13" s="1"/>
  <c r="D1461" i="13" s="1"/>
  <c r="E1461" i="13" s="1"/>
  <c r="F1461" i="13" s="1"/>
  <c r="J1461" i="13" s="1"/>
  <c r="G1461" i="13" s="1"/>
  <c r="H1461" i="13" s="1"/>
  <c r="I1461" i="13"/>
  <c r="I1462" i="13"/>
  <c r="B1462" i="13" s="1"/>
  <c r="C1462" i="13" s="1"/>
  <c r="D1462" i="13" s="1"/>
  <c r="E1462" i="13" s="1"/>
  <c r="F1462" i="13" s="1"/>
  <c r="J1462" i="13" s="1"/>
  <c r="G1462" i="13" s="1"/>
  <c r="H1462" i="13" s="1"/>
  <c r="B1463" i="13"/>
  <c r="C1463" i="13" s="1"/>
  <c r="D1463" i="13" s="1"/>
  <c r="E1463" i="13" s="1"/>
  <c r="F1463" i="13" s="1"/>
  <c r="J1463" i="13" s="1"/>
  <c r="G1463" i="13" s="1"/>
  <c r="H1463" i="13" s="1"/>
  <c r="I1463" i="13"/>
  <c r="I1464" i="13"/>
  <c r="B1464" i="13" s="1"/>
  <c r="C1464" i="13" s="1"/>
  <c r="D1464" i="13" s="1"/>
  <c r="E1464" i="13" s="1"/>
  <c r="F1464" i="13" s="1"/>
  <c r="J1464" i="13" s="1"/>
  <c r="G1464" i="13" s="1"/>
  <c r="H1464" i="13" s="1"/>
  <c r="B1465" i="13"/>
  <c r="C1465" i="13" s="1"/>
  <c r="D1465" i="13" s="1"/>
  <c r="E1465" i="13" s="1"/>
  <c r="F1465" i="13" s="1"/>
  <c r="J1465" i="13" s="1"/>
  <c r="G1465" i="13" s="1"/>
  <c r="H1465" i="13" s="1"/>
  <c r="I1465" i="13"/>
  <c r="I1466" i="13"/>
  <c r="B1466" i="13" s="1"/>
  <c r="C1466" i="13" s="1"/>
  <c r="D1466" i="13" s="1"/>
  <c r="E1466" i="13" s="1"/>
  <c r="F1466" i="13" s="1"/>
  <c r="J1466" i="13" s="1"/>
  <c r="G1466" i="13" s="1"/>
  <c r="H1466" i="13" s="1"/>
  <c r="B1467" i="13"/>
  <c r="C1467" i="13" s="1"/>
  <c r="D1467" i="13" s="1"/>
  <c r="E1467" i="13" s="1"/>
  <c r="F1467" i="13" s="1"/>
  <c r="J1467" i="13" s="1"/>
  <c r="G1467" i="13" s="1"/>
  <c r="H1467" i="13" s="1"/>
  <c r="I1467" i="13"/>
  <c r="I1468" i="13"/>
  <c r="B1468" i="13" s="1"/>
  <c r="C1468" i="13" s="1"/>
  <c r="D1468" i="13" s="1"/>
  <c r="E1468" i="13" s="1"/>
  <c r="F1468" i="13" s="1"/>
  <c r="J1468" i="13" s="1"/>
  <c r="G1468" i="13" s="1"/>
  <c r="H1468" i="13" s="1"/>
  <c r="B1469" i="13"/>
  <c r="C1469" i="13" s="1"/>
  <c r="D1469" i="13" s="1"/>
  <c r="E1469" i="13" s="1"/>
  <c r="F1469" i="13" s="1"/>
  <c r="J1469" i="13" s="1"/>
  <c r="G1469" i="13" s="1"/>
  <c r="H1469" i="13" s="1"/>
  <c r="I1469" i="13"/>
  <c r="I1470" i="13"/>
  <c r="B1470" i="13" s="1"/>
  <c r="C1470" i="13" s="1"/>
  <c r="D1470" i="13" s="1"/>
  <c r="E1470" i="13" s="1"/>
  <c r="F1470" i="13" s="1"/>
  <c r="J1470" i="13" s="1"/>
  <c r="G1470" i="13" s="1"/>
  <c r="H1470" i="13" s="1"/>
  <c r="B1471" i="13"/>
  <c r="C1471" i="13" s="1"/>
  <c r="D1471" i="13" s="1"/>
  <c r="E1471" i="13" s="1"/>
  <c r="F1471" i="13" s="1"/>
  <c r="J1471" i="13" s="1"/>
  <c r="G1471" i="13" s="1"/>
  <c r="H1471" i="13" s="1"/>
  <c r="I1471" i="13"/>
  <c r="I1472" i="13"/>
  <c r="B1472" i="13" s="1"/>
  <c r="C1472" i="13" s="1"/>
  <c r="D1472" i="13" s="1"/>
  <c r="E1472" i="13" s="1"/>
  <c r="F1472" i="13" s="1"/>
  <c r="J1472" i="13" s="1"/>
  <c r="G1472" i="13" s="1"/>
  <c r="H1472" i="13" s="1"/>
  <c r="B1473" i="13"/>
  <c r="C1473" i="13" s="1"/>
  <c r="D1473" i="13" s="1"/>
  <c r="E1473" i="13" s="1"/>
  <c r="F1473" i="13" s="1"/>
  <c r="J1473" i="13" s="1"/>
  <c r="G1473" i="13" s="1"/>
  <c r="H1473" i="13" s="1"/>
  <c r="I1473" i="13"/>
  <c r="I1474" i="13"/>
  <c r="B1474" i="13" s="1"/>
  <c r="C1474" i="13" s="1"/>
  <c r="D1474" i="13" s="1"/>
  <c r="E1474" i="13" s="1"/>
  <c r="F1474" i="13" s="1"/>
  <c r="J1474" i="13" s="1"/>
  <c r="G1474" i="13" s="1"/>
  <c r="H1474" i="13" s="1"/>
  <c r="G14" i="1" s="1"/>
  <c r="B1475" i="13"/>
  <c r="C1475" i="13" s="1"/>
  <c r="D1475" i="13" s="1"/>
  <c r="E1475" i="13" s="1"/>
  <c r="F1475" i="13" s="1"/>
  <c r="J1475" i="13" s="1"/>
  <c r="G1475" i="13" s="1"/>
  <c r="H1475" i="13" s="1"/>
  <c r="I1475" i="13"/>
  <c r="I1476" i="13"/>
  <c r="B1476" i="13" s="1"/>
  <c r="C1476" i="13" s="1"/>
  <c r="D1476" i="13" s="1"/>
  <c r="E1476" i="13" s="1"/>
  <c r="F1476" i="13" s="1"/>
  <c r="J1476" i="13" s="1"/>
  <c r="G1476" i="13" s="1"/>
  <c r="H1476" i="13" s="1"/>
  <c r="G15" i="1" s="1"/>
  <c r="B1477" i="13"/>
  <c r="C1477" i="13" s="1"/>
  <c r="D1477" i="13" s="1"/>
  <c r="E1477" i="13" s="1"/>
  <c r="F1477" i="13" s="1"/>
  <c r="J1477" i="13" s="1"/>
  <c r="G1477" i="13" s="1"/>
  <c r="H1477" i="13" s="1"/>
  <c r="I1477" i="13"/>
  <c r="I1478" i="13"/>
  <c r="B1478" i="13" s="1"/>
  <c r="C1478" i="13" s="1"/>
  <c r="D1478" i="13" s="1"/>
  <c r="E1478" i="13" s="1"/>
  <c r="F1478" i="13" s="1"/>
  <c r="J1478" i="13" s="1"/>
  <c r="G1478" i="13" s="1"/>
  <c r="H1478" i="13" s="1"/>
  <c r="B1479" i="13"/>
  <c r="C1479" i="13" s="1"/>
  <c r="D1479" i="13" s="1"/>
  <c r="E1479" i="13" s="1"/>
  <c r="F1479" i="13" s="1"/>
  <c r="J1479" i="13" s="1"/>
  <c r="G1479" i="13" s="1"/>
  <c r="H1479" i="13" s="1"/>
  <c r="I1479" i="13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G54" i="12"/>
  <c r="AF54" i="12"/>
  <c r="AE54" i="12"/>
  <c r="AD54" i="12"/>
  <c r="X54" i="12"/>
  <c r="Y54" i="12" s="1"/>
  <c r="AG53" i="12"/>
  <c r="AF53" i="12"/>
  <c r="AE53" i="12"/>
  <c r="AD53" i="12"/>
  <c r="Y53" i="12"/>
  <c r="X53" i="12"/>
  <c r="AG52" i="12"/>
  <c r="AF52" i="12"/>
  <c r="AE52" i="12"/>
  <c r="AD52" i="12"/>
  <c r="X52" i="12"/>
  <c r="Y52" i="12" s="1"/>
  <c r="AG51" i="12"/>
  <c r="AF51" i="12"/>
  <c r="AE51" i="12"/>
  <c r="AD51" i="12"/>
  <c r="Y51" i="12"/>
  <c r="X51" i="12"/>
  <c r="AG50" i="12"/>
  <c r="AF50" i="12"/>
  <c r="AE50" i="12"/>
  <c r="AD50" i="12"/>
  <c r="X50" i="12"/>
  <c r="Y50" i="12" s="1"/>
  <c r="AG49" i="12"/>
  <c r="AF49" i="12"/>
  <c r="AE49" i="12"/>
  <c r="AD49" i="12"/>
  <c r="Y49" i="12"/>
  <c r="X49" i="12"/>
  <c r="AG48" i="12"/>
  <c r="AF48" i="12"/>
  <c r="AE48" i="12"/>
  <c r="AD48" i="12"/>
  <c r="X48" i="12"/>
  <c r="Y48" i="12" s="1"/>
  <c r="AG47" i="12"/>
  <c r="AF47" i="12"/>
  <c r="AE47" i="12"/>
  <c r="AD47" i="12"/>
  <c r="Y47" i="12"/>
  <c r="X47" i="12"/>
  <c r="AG46" i="12"/>
  <c r="AF46" i="12"/>
  <c r="AE46" i="12"/>
  <c r="AD46" i="12"/>
  <c r="X46" i="12"/>
  <c r="Y46" i="12" s="1"/>
  <c r="AG45" i="12"/>
  <c r="AF45" i="12"/>
  <c r="AE45" i="12"/>
  <c r="AD45" i="12"/>
  <c r="Y45" i="12"/>
  <c r="X45" i="12"/>
  <c r="AG44" i="12"/>
  <c r="AF44" i="12"/>
  <c r="AE44" i="12"/>
  <c r="AD44" i="12"/>
  <c r="X44" i="12"/>
  <c r="Y44" i="12" s="1"/>
  <c r="AG43" i="12"/>
  <c r="AF43" i="12"/>
  <c r="AE43" i="12"/>
  <c r="AD43" i="12"/>
  <c r="Y43" i="12"/>
  <c r="X43" i="12"/>
  <c r="AG42" i="12"/>
  <c r="AF42" i="12"/>
  <c r="AE42" i="12"/>
  <c r="AD42" i="12"/>
  <c r="X42" i="12"/>
  <c r="Y42" i="12" s="1"/>
  <c r="AG41" i="12"/>
  <c r="AF41" i="12"/>
  <c r="AE41" i="12"/>
  <c r="AD41" i="12"/>
  <c r="Y41" i="12"/>
  <c r="X41" i="12"/>
  <c r="AG40" i="12"/>
  <c r="AF40" i="12"/>
  <c r="AE40" i="12"/>
  <c r="AD40" i="12"/>
  <c r="X40" i="12"/>
  <c r="Y40" i="12" s="1"/>
  <c r="AG39" i="12"/>
  <c r="AF39" i="12"/>
  <c r="AE39" i="12"/>
  <c r="AD39" i="12"/>
  <c r="Y39" i="12"/>
  <c r="X39" i="12"/>
  <c r="AG38" i="12"/>
  <c r="AF38" i="12"/>
  <c r="AE38" i="12"/>
  <c r="AD38" i="12"/>
  <c r="X38" i="12"/>
  <c r="Y38" i="12" s="1"/>
  <c r="AG37" i="12"/>
  <c r="AF37" i="12"/>
  <c r="AE37" i="12"/>
  <c r="AD37" i="12"/>
  <c r="Y37" i="12"/>
  <c r="X37" i="12"/>
  <c r="AG36" i="12"/>
  <c r="AF36" i="12"/>
  <c r="AE36" i="12"/>
  <c r="AD36" i="12"/>
  <c r="X36" i="12"/>
  <c r="Y36" i="12" s="1"/>
  <c r="AG35" i="12"/>
  <c r="AF35" i="12"/>
  <c r="AE35" i="12"/>
  <c r="AD35" i="12"/>
  <c r="Y35" i="12"/>
  <c r="X35" i="12"/>
  <c r="AG34" i="12"/>
  <c r="AF34" i="12"/>
  <c r="AE34" i="12"/>
  <c r="AD34" i="12"/>
  <c r="X34" i="12"/>
  <c r="Y34" i="12" s="1"/>
  <c r="AG33" i="12"/>
  <c r="AF33" i="12"/>
  <c r="AE33" i="12"/>
  <c r="AD33" i="12"/>
  <c r="Y33" i="12"/>
  <c r="X33" i="12"/>
  <c r="AG32" i="12"/>
  <c r="AF32" i="12"/>
  <c r="AE32" i="12"/>
  <c r="AD32" i="12"/>
  <c r="X32" i="12"/>
  <c r="Y32" i="12" s="1"/>
  <c r="AG31" i="12"/>
  <c r="AF31" i="12"/>
  <c r="AE31" i="12"/>
  <c r="AD31" i="12"/>
  <c r="Y31" i="12"/>
  <c r="X31" i="12"/>
  <c r="AG30" i="12"/>
  <c r="AF30" i="12"/>
  <c r="AE30" i="12"/>
  <c r="AD30" i="12"/>
  <c r="X30" i="12"/>
  <c r="Y30" i="12" s="1"/>
  <c r="AG29" i="12"/>
  <c r="AF29" i="12"/>
  <c r="AE29" i="12"/>
  <c r="AD29" i="12"/>
  <c r="Y29" i="12"/>
  <c r="X29" i="12"/>
  <c r="AG28" i="12"/>
  <c r="AF28" i="12"/>
  <c r="AE28" i="12"/>
  <c r="AD28" i="12"/>
  <c r="X28" i="12"/>
  <c r="Y28" i="12" s="1"/>
  <c r="AG27" i="12"/>
  <c r="AF27" i="12"/>
  <c r="AE27" i="12"/>
  <c r="AD27" i="12"/>
  <c r="Y27" i="12"/>
  <c r="X27" i="12"/>
  <c r="AG26" i="12"/>
  <c r="AF26" i="12"/>
  <c r="AE26" i="12"/>
  <c r="AD26" i="12"/>
  <c r="X26" i="12"/>
  <c r="Y26" i="12" s="1"/>
  <c r="AG25" i="12"/>
  <c r="AF25" i="12"/>
  <c r="AE25" i="12"/>
  <c r="AD25" i="12"/>
  <c r="Y25" i="12"/>
  <c r="X25" i="12"/>
  <c r="AG24" i="12"/>
  <c r="AF24" i="12"/>
  <c r="AE24" i="12"/>
  <c r="AD24" i="12"/>
  <c r="X24" i="12"/>
  <c r="Y24" i="12" s="1"/>
  <c r="AG23" i="12"/>
  <c r="AF23" i="12"/>
  <c r="AE23" i="12"/>
  <c r="AD23" i="12"/>
  <c r="Y23" i="12"/>
  <c r="X23" i="12"/>
  <c r="AG22" i="12"/>
  <c r="AF22" i="12"/>
  <c r="AE22" i="12"/>
  <c r="AD22" i="12"/>
  <c r="X22" i="12"/>
  <c r="Y22" i="12" s="1"/>
  <c r="AG21" i="12"/>
  <c r="AF21" i="12"/>
  <c r="AE21" i="12"/>
  <c r="AD21" i="12"/>
  <c r="Y21" i="12"/>
  <c r="X21" i="12"/>
  <c r="AF20" i="12"/>
  <c r="X16" i="12"/>
  <c r="AE6" i="12"/>
  <c r="AG5" i="12"/>
  <c r="AF5" i="12"/>
  <c r="AE5" i="12"/>
  <c r="AD5" i="12"/>
  <c r="Y5" i="12"/>
  <c r="X5" i="12"/>
  <c r="AG4" i="12"/>
  <c r="AF4" i="12"/>
  <c r="AE4" i="12"/>
  <c r="AD4" i="12"/>
  <c r="X4" i="12"/>
  <c r="Y4" i="12" s="1"/>
  <c r="AG3" i="12"/>
  <c r="AF3" i="12"/>
  <c r="AE3" i="12"/>
  <c r="AD3" i="12"/>
  <c r="Y3" i="12"/>
  <c r="X3" i="12"/>
  <c r="AG54" i="8"/>
  <c r="AF54" i="8"/>
  <c r="AE54" i="8"/>
  <c r="AD54" i="8"/>
  <c r="Y54" i="8"/>
  <c r="X54" i="8"/>
  <c r="AG53" i="8"/>
  <c r="AF53" i="8"/>
  <c r="AE53" i="8"/>
  <c r="AD53" i="8"/>
  <c r="Y53" i="8"/>
  <c r="X53" i="8"/>
  <c r="AG52" i="8"/>
  <c r="AF52" i="8"/>
  <c r="AE52" i="8"/>
  <c r="AD52" i="8"/>
  <c r="X52" i="8"/>
  <c r="Y52" i="8" s="1"/>
  <c r="AG51" i="8"/>
  <c r="AF51" i="8"/>
  <c r="AE51" i="8"/>
  <c r="AD51" i="8"/>
  <c r="X51" i="8"/>
  <c r="Y51" i="8" s="1"/>
  <c r="AG50" i="8"/>
  <c r="AF50" i="8"/>
  <c r="AE50" i="8"/>
  <c r="AD50" i="8"/>
  <c r="Y50" i="8"/>
  <c r="X50" i="8"/>
  <c r="AG49" i="8"/>
  <c r="AF49" i="8"/>
  <c r="AE49" i="8"/>
  <c r="AD49" i="8"/>
  <c r="Y49" i="8"/>
  <c r="X49" i="8"/>
  <c r="AG48" i="8"/>
  <c r="AF48" i="8"/>
  <c r="AE48" i="8"/>
  <c r="AD48" i="8"/>
  <c r="X48" i="8"/>
  <c r="Y48" i="8" s="1"/>
  <c r="AG47" i="8"/>
  <c r="AF47" i="8"/>
  <c r="AE47" i="8"/>
  <c r="AD47" i="8"/>
  <c r="X47" i="8"/>
  <c r="Y47" i="8" s="1"/>
  <c r="AG46" i="8"/>
  <c r="AF46" i="8"/>
  <c r="AE46" i="8"/>
  <c r="AD46" i="8"/>
  <c r="Y46" i="8"/>
  <c r="X46" i="8"/>
  <c r="AG45" i="8"/>
  <c r="AF45" i="8"/>
  <c r="AE45" i="8"/>
  <c r="AD45" i="8"/>
  <c r="Y45" i="8"/>
  <c r="X45" i="8"/>
  <c r="AG44" i="8"/>
  <c r="AF44" i="8"/>
  <c r="AE44" i="8"/>
  <c r="AD44" i="8"/>
  <c r="X44" i="8"/>
  <c r="Y44" i="8" s="1"/>
  <c r="AG43" i="8"/>
  <c r="AF43" i="8"/>
  <c r="AE43" i="8"/>
  <c r="AD43" i="8"/>
  <c r="X43" i="8"/>
  <c r="Y43" i="8" s="1"/>
  <c r="AG42" i="8"/>
  <c r="AF42" i="8"/>
  <c r="AE42" i="8"/>
  <c r="AD42" i="8"/>
  <c r="Y42" i="8"/>
  <c r="X42" i="8"/>
  <c r="AG41" i="8"/>
  <c r="AF41" i="8"/>
  <c r="AE41" i="8"/>
  <c r="AD41" i="8"/>
  <c r="Y41" i="8"/>
  <c r="X41" i="8"/>
  <c r="AG40" i="8"/>
  <c r="AF40" i="8"/>
  <c r="AE40" i="8"/>
  <c r="AD40" i="8"/>
  <c r="X40" i="8"/>
  <c r="Y40" i="8" s="1"/>
  <c r="AG39" i="8"/>
  <c r="AF39" i="8"/>
  <c r="AE39" i="8"/>
  <c r="AD39" i="8"/>
  <c r="X39" i="8"/>
  <c r="Y39" i="8" s="1"/>
  <c r="AG38" i="8"/>
  <c r="AF38" i="8"/>
  <c r="AE38" i="8"/>
  <c r="AD38" i="8"/>
  <c r="Y38" i="8"/>
  <c r="X38" i="8"/>
  <c r="AG37" i="8"/>
  <c r="AF37" i="8"/>
  <c r="AE37" i="8"/>
  <c r="AD37" i="8"/>
  <c r="Y37" i="8"/>
  <c r="X37" i="8"/>
  <c r="AG36" i="8"/>
  <c r="AF36" i="8"/>
  <c r="AE36" i="8"/>
  <c r="AD36" i="8"/>
  <c r="X36" i="8"/>
  <c r="Y36" i="8" s="1"/>
  <c r="AG35" i="8"/>
  <c r="AF35" i="8"/>
  <c r="AE35" i="8"/>
  <c r="AD35" i="8"/>
  <c r="X35" i="8"/>
  <c r="Y35" i="8" s="1"/>
  <c r="AG34" i="8"/>
  <c r="AF34" i="8"/>
  <c r="AE34" i="8"/>
  <c r="AD34" i="8"/>
  <c r="Y34" i="8"/>
  <c r="X34" i="8"/>
  <c r="AG33" i="8"/>
  <c r="AF33" i="8"/>
  <c r="AE33" i="8"/>
  <c r="AD33" i="8"/>
  <c r="Y33" i="8"/>
  <c r="X33" i="8"/>
  <c r="AG32" i="8"/>
  <c r="AF32" i="8"/>
  <c r="AE32" i="8"/>
  <c r="AD32" i="8"/>
  <c r="X32" i="8"/>
  <c r="Y32" i="8" s="1"/>
  <c r="AG31" i="8"/>
  <c r="AF31" i="8"/>
  <c r="AE31" i="8"/>
  <c r="AD31" i="8"/>
  <c r="X31" i="8"/>
  <c r="Y31" i="8" s="1"/>
  <c r="AG30" i="8"/>
  <c r="AF30" i="8"/>
  <c r="AE30" i="8"/>
  <c r="AD30" i="8"/>
  <c r="Y30" i="8"/>
  <c r="X30" i="8"/>
  <c r="AG29" i="8"/>
  <c r="AF29" i="8"/>
  <c r="AE29" i="8"/>
  <c r="AD29" i="8"/>
  <c r="Y29" i="8"/>
  <c r="X29" i="8"/>
  <c r="AG28" i="8"/>
  <c r="AF28" i="8"/>
  <c r="AE28" i="8"/>
  <c r="AD28" i="8"/>
  <c r="X28" i="8"/>
  <c r="Y28" i="8" s="1"/>
  <c r="AG27" i="8"/>
  <c r="AF27" i="8"/>
  <c r="AE27" i="8"/>
  <c r="AD27" i="8"/>
  <c r="X27" i="8"/>
  <c r="Y27" i="8" s="1"/>
  <c r="AG26" i="8"/>
  <c r="AF26" i="8"/>
  <c r="AE26" i="8"/>
  <c r="AD26" i="8"/>
  <c r="Y26" i="8"/>
  <c r="X26" i="8"/>
  <c r="AG25" i="8"/>
  <c r="AF25" i="8"/>
  <c r="AE25" i="8"/>
  <c r="AD25" i="8"/>
  <c r="Y25" i="8"/>
  <c r="X25" i="8"/>
  <c r="AG24" i="8"/>
  <c r="AF24" i="8"/>
  <c r="AE24" i="8"/>
  <c r="AD24" i="8"/>
  <c r="X24" i="8"/>
  <c r="Y24" i="8" s="1"/>
  <c r="AG23" i="8"/>
  <c r="AF23" i="8"/>
  <c r="AE23" i="8"/>
  <c r="AD23" i="8"/>
  <c r="X23" i="8"/>
  <c r="Y23" i="8" s="1"/>
  <c r="AG22" i="8"/>
  <c r="AF22" i="8"/>
  <c r="AE22" i="8"/>
  <c r="AD22" i="8"/>
  <c r="Y22" i="8"/>
  <c r="X22" i="8"/>
  <c r="AG21" i="8"/>
  <c r="AF21" i="8"/>
  <c r="AE21" i="8"/>
  <c r="AD21" i="8"/>
  <c r="Y21" i="8"/>
  <c r="X21" i="8"/>
  <c r="AG20" i="8"/>
  <c r="AF20" i="8"/>
  <c r="AE20" i="8"/>
  <c r="AD20" i="8"/>
  <c r="X20" i="8"/>
  <c r="Y20" i="8" s="1"/>
  <c r="AG19" i="8"/>
  <c r="AF19" i="8"/>
  <c r="AE19" i="8"/>
  <c r="AD19" i="8"/>
  <c r="X19" i="8"/>
  <c r="Y19" i="8" s="1"/>
  <c r="AG18" i="8"/>
  <c r="AF18" i="8"/>
  <c r="AE18" i="8"/>
  <c r="AD18" i="8"/>
  <c r="Y18" i="8"/>
  <c r="X18" i="8"/>
  <c r="AG17" i="8"/>
  <c r="AF17" i="8"/>
  <c r="AE17" i="8"/>
  <c r="AD17" i="8"/>
  <c r="Y17" i="8"/>
  <c r="X17" i="8"/>
  <c r="AG16" i="8"/>
  <c r="AF16" i="8"/>
  <c r="AE16" i="8"/>
  <c r="AD16" i="8"/>
  <c r="X16" i="8"/>
  <c r="Y16" i="8" s="1"/>
  <c r="AG15" i="8"/>
  <c r="AF15" i="8"/>
  <c r="AE15" i="8"/>
  <c r="AD15" i="8"/>
  <c r="X15" i="8"/>
  <c r="Y15" i="8" s="1"/>
  <c r="AG14" i="8"/>
  <c r="AF14" i="8"/>
  <c r="AE14" i="8"/>
  <c r="AD14" i="8"/>
  <c r="Y14" i="8"/>
  <c r="X14" i="8"/>
  <c r="AG13" i="8"/>
  <c r="AF13" i="8"/>
  <c r="AE13" i="8"/>
  <c r="AD13" i="8"/>
  <c r="Y13" i="8"/>
  <c r="X13" i="8"/>
  <c r="AG12" i="8"/>
  <c r="AF12" i="8"/>
  <c r="AE12" i="8"/>
  <c r="AD12" i="8"/>
  <c r="X12" i="8"/>
  <c r="Y12" i="8" s="1"/>
  <c r="AG11" i="8"/>
  <c r="AF11" i="8"/>
  <c r="AE11" i="8"/>
  <c r="AD11" i="8"/>
  <c r="X11" i="8"/>
  <c r="Y11" i="8" s="1"/>
  <c r="X10" i="8"/>
  <c r="AG6" i="8"/>
  <c r="AF6" i="8"/>
  <c r="AE6" i="8"/>
  <c r="AD6" i="8"/>
  <c r="Y6" i="8"/>
  <c r="X6" i="8"/>
  <c r="AG5" i="8"/>
  <c r="AF5" i="8"/>
  <c r="AE5" i="8"/>
  <c r="AD5" i="8"/>
  <c r="Y5" i="8"/>
  <c r="X5" i="8"/>
  <c r="AG4" i="8"/>
  <c r="AF4" i="8"/>
  <c r="AE4" i="8"/>
  <c r="AD4" i="8"/>
  <c r="X4" i="8"/>
  <c r="Y4" i="8" s="1"/>
  <c r="G54" i="12"/>
  <c r="AA54" i="12" s="1"/>
  <c r="G53" i="12"/>
  <c r="AA53" i="12" s="1"/>
  <c r="AB53" i="12" s="1"/>
  <c r="AC53" i="12" s="1"/>
  <c r="G52" i="12"/>
  <c r="AA52" i="12" s="1"/>
  <c r="AB52" i="12" s="1"/>
  <c r="AC52" i="12" s="1"/>
  <c r="G51" i="12"/>
  <c r="AA51" i="12" s="1"/>
  <c r="G50" i="12"/>
  <c r="AA50" i="12" s="1"/>
  <c r="AB50" i="12" s="1"/>
  <c r="G49" i="12"/>
  <c r="AA49" i="12" s="1"/>
  <c r="AB49" i="12" s="1"/>
  <c r="AC49" i="12" s="1"/>
  <c r="G48" i="12"/>
  <c r="AA48" i="12" s="1"/>
  <c r="AB48" i="12" s="1"/>
  <c r="AC48" i="12" s="1"/>
  <c r="G47" i="12"/>
  <c r="AA47" i="12" s="1"/>
  <c r="G46" i="12"/>
  <c r="AA46" i="12" s="1"/>
  <c r="AB46" i="12" s="1"/>
  <c r="G45" i="12"/>
  <c r="AA45" i="12" s="1"/>
  <c r="AB45" i="12" s="1"/>
  <c r="AC45" i="12" s="1"/>
  <c r="G44" i="12"/>
  <c r="AA44" i="12" s="1"/>
  <c r="AB44" i="12" s="1"/>
  <c r="AC44" i="12" s="1"/>
  <c r="G43" i="12"/>
  <c r="AA43" i="12" s="1"/>
  <c r="G42" i="12"/>
  <c r="AA42" i="12" s="1"/>
  <c r="AB42" i="12" s="1"/>
  <c r="G41" i="12"/>
  <c r="AA41" i="12" s="1"/>
  <c r="AB41" i="12" s="1"/>
  <c r="AC41" i="12" s="1"/>
  <c r="G40" i="12"/>
  <c r="AA40" i="12" s="1"/>
  <c r="AB40" i="12" s="1"/>
  <c r="AC40" i="12" s="1"/>
  <c r="G39" i="12"/>
  <c r="AA39" i="12" s="1"/>
  <c r="G38" i="12"/>
  <c r="AA38" i="12" s="1"/>
  <c r="AB38" i="12" s="1"/>
  <c r="G37" i="12"/>
  <c r="AA37" i="12" s="1"/>
  <c r="AB37" i="12" s="1"/>
  <c r="AC37" i="12" s="1"/>
  <c r="G36" i="12"/>
  <c r="AA36" i="12" s="1"/>
  <c r="AB36" i="12" s="1"/>
  <c r="AC36" i="12" s="1"/>
  <c r="G35" i="12"/>
  <c r="AA35" i="12" s="1"/>
  <c r="G34" i="12"/>
  <c r="AA34" i="12" s="1"/>
  <c r="AB34" i="12" s="1"/>
  <c r="G33" i="12"/>
  <c r="AA33" i="12" s="1"/>
  <c r="AB33" i="12" s="1"/>
  <c r="AC33" i="12" s="1"/>
  <c r="G32" i="12"/>
  <c r="AA32" i="12" s="1"/>
  <c r="AB32" i="12" s="1"/>
  <c r="AC32" i="12" s="1"/>
  <c r="G31" i="12"/>
  <c r="AA31" i="12" s="1"/>
  <c r="G30" i="12"/>
  <c r="AA30" i="12" s="1"/>
  <c r="AB30" i="12" s="1"/>
  <c r="G29" i="12"/>
  <c r="AA29" i="12" s="1"/>
  <c r="AB29" i="12" s="1"/>
  <c r="AC29" i="12" s="1"/>
  <c r="G28" i="12"/>
  <c r="AA28" i="12" s="1"/>
  <c r="AB28" i="12" s="1"/>
  <c r="AC28" i="12" s="1"/>
  <c r="G27" i="12"/>
  <c r="AA27" i="12" s="1"/>
  <c r="G26" i="12"/>
  <c r="AA26" i="12" s="1"/>
  <c r="AB26" i="12" s="1"/>
  <c r="G25" i="12"/>
  <c r="AA25" i="12" s="1"/>
  <c r="AB25" i="12" s="1"/>
  <c r="AC25" i="12" s="1"/>
  <c r="G24" i="12"/>
  <c r="AA24" i="12" s="1"/>
  <c r="AB24" i="12" s="1"/>
  <c r="AC24" i="12" s="1"/>
  <c r="G23" i="12"/>
  <c r="AA23" i="12" s="1"/>
  <c r="G22" i="12"/>
  <c r="AA22" i="12" s="1"/>
  <c r="AB22" i="12" s="1"/>
  <c r="G21" i="12"/>
  <c r="AA21" i="12" s="1"/>
  <c r="AB21" i="12" s="1"/>
  <c r="AC21" i="12" s="1"/>
  <c r="G5" i="12"/>
  <c r="AA5" i="12" s="1"/>
  <c r="AB5" i="12" s="1"/>
  <c r="AC5" i="12" s="1"/>
  <c r="G4" i="12"/>
  <c r="AA4" i="12" s="1"/>
  <c r="AB4" i="12" s="1"/>
  <c r="AC4" i="12" s="1"/>
  <c r="G3" i="12"/>
  <c r="AA3" i="12" s="1"/>
  <c r="G54" i="8"/>
  <c r="AA54" i="8" s="1"/>
  <c r="G53" i="8"/>
  <c r="AA53" i="8" s="1"/>
  <c r="AB53" i="8" s="1"/>
  <c r="AC53" i="8" s="1"/>
  <c r="G52" i="8"/>
  <c r="AA52" i="8" s="1"/>
  <c r="AB52" i="8" s="1"/>
  <c r="AC52" i="8" s="1"/>
  <c r="G51" i="8"/>
  <c r="AA51" i="8" s="1"/>
  <c r="G50" i="8"/>
  <c r="AA50" i="8" s="1"/>
  <c r="G49" i="8"/>
  <c r="AA49" i="8" s="1"/>
  <c r="AB49" i="8" s="1"/>
  <c r="AC49" i="8" s="1"/>
  <c r="G48" i="8"/>
  <c r="AA48" i="8" s="1"/>
  <c r="AB48" i="8" s="1"/>
  <c r="AC48" i="8" s="1"/>
  <c r="G47" i="8"/>
  <c r="AA47" i="8" s="1"/>
  <c r="G46" i="8"/>
  <c r="AA46" i="8" s="1"/>
  <c r="G45" i="8"/>
  <c r="AA45" i="8" s="1"/>
  <c r="AB45" i="8" s="1"/>
  <c r="AC45" i="8" s="1"/>
  <c r="G44" i="8"/>
  <c r="AA44" i="8" s="1"/>
  <c r="AB44" i="8" s="1"/>
  <c r="AC44" i="8" s="1"/>
  <c r="G43" i="8"/>
  <c r="AA43" i="8" s="1"/>
  <c r="G42" i="8"/>
  <c r="AA42" i="8" s="1"/>
  <c r="G41" i="8"/>
  <c r="AA41" i="8" s="1"/>
  <c r="AB41" i="8" s="1"/>
  <c r="AC41" i="8" s="1"/>
  <c r="G40" i="8"/>
  <c r="AA40" i="8" s="1"/>
  <c r="AB40" i="8" s="1"/>
  <c r="AC40" i="8" s="1"/>
  <c r="G39" i="8"/>
  <c r="AA39" i="8" s="1"/>
  <c r="G38" i="8"/>
  <c r="AA38" i="8" s="1"/>
  <c r="G37" i="8"/>
  <c r="AA37" i="8" s="1"/>
  <c r="AB37" i="8" s="1"/>
  <c r="AC37" i="8" s="1"/>
  <c r="G36" i="8"/>
  <c r="AA36" i="8" s="1"/>
  <c r="AB36" i="8" s="1"/>
  <c r="AC36" i="8" s="1"/>
  <c r="G35" i="8"/>
  <c r="AA35" i="8" s="1"/>
  <c r="G34" i="8"/>
  <c r="AA34" i="8" s="1"/>
  <c r="G33" i="8"/>
  <c r="AA33" i="8" s="1"/>
  <c r="AB33" i="8" s="1"/>
  <c r="AC33" i="8" s="1"/>
  <c r="G32" i="8"/>
  <c r="AA32" i="8" s="1"/>
  <c r="AB32" i="8" s="1"/>
  <c r="AC32" i="8" s="1"/>
  <c r="G31" i="8"/>
  <c r="AA31" i="8" s="1"/>
  <c r="G30" i="8"/>
  <c r="AA30" i="8" s="1"/>
  <c r="G29" i="8"/>
  <c r="AA29" i="8" s="1"/>
  <c r="AB29" i="8" s="1"/>
  <c r="AC29" i="8" s="1"/>
  <c r="G28" i="8"/>
  <c r="AA28" i="8" s="1"/>
  <c r="AB28" i="8" s="1"/>
  <c r="AC28" i="8" s="1"/>
  <c r="G27" i="8"/>
  <c r="AA27" i="8" s="1"/>
  <c r="G26" i="8"/>
  <c r="AA26" i="8" s="1"/>
  <c r="G25" i="8"/>
  <c r="AA25" i="8" s="1"/>
  <c r="AB25" i="8" s="1"/>
  <c r="AC25" i="8" s="1"/>
  <c r="G24" i="8"/>
  <c r="AA24" i="8" s="1"/>
  <c r="AB24" i="8" s="1"/>
  <c r="AC24" i="8" s="1"/>
  <c r="G23" i="8"/>
  <c r="AA23" i="8" s="1"/>
  <c r="G22" i="8"/>
  <c r="AA22" i="8" s="1"/>
  <c r="G21" i="8"/>
  <c r="AA21" i="8" s="1"/>
  <c r="AB21" i="8" s="1"/>
  <c r="AC21" i="8" s="1"/>
  <c r="G20" i="8"/>
  <c r="AA20" i="8" s="1"/>
  <c r="AB20" i="8" s="1"/>
  <c r="AC20" i="8" s="1"/>
  <c r="G19" i="8"/>
  <c r="AA19" i="8" s="1"/>
  <c r="G18" i="8"/>
  <c r="AA18" i="8" s="1"/>
  <c r="G17" i="8"/>
  <c r="AA17" i="8" s="1"/>
  <c r="AB17" i="8" s="1"/>
  <c r="AC17" i="8" s="1"/>
  <c r="G16" i="8"/>
  <c r="AA16" i="8" s="1"/>
  <c r="AB16" i="8" s="1"/>
  <c r="AC16" i="8" s="1"/>
  <c r="G15" i="8"/>
  <c r="AA15" i="8" s="1"/>
  <c r="G14" i="8"/>
  <c r="AA14" i="8" s="1"/>
  <c r="G13" i="8"/>
  <c r="AA13" i="8" s="1"/>
  <c r="AB13" i="8" s="1"/>
  <c r="AC13" i="8" s="1"/>
  <c r="G12" i="8"/>
  <c r="AA12" i="8" s="1"/>
  <c r="AB12" i="8" s="1"/>
  <c r="AC12" i="8" s="1"/>
  <c r="G11" i="8"/>
  <c r="AA11" i="8" s="1"/>
  <c r="G6" i="8"/>
  <c r="AA6" i="8" s="1"/>
  <c r="G5" i="8"/>
  <c r="AA5" i="8" s="1"/>
  <c r="AB5" i="8" s="1"/>
  <c r="AC5" i="8" s="1"/>
  <c r="G4" i="8"/>
  <c r="AA4" i="8" s="1"/>
  <c r="AB4" i="8" s="1"/>
  <c r="AC4" i="8" s="1"/>
  <c r="A54" i="12"/>
  <c r="W54" i="12" s="1"/>
  <c r="Z54" i="12" s="1"/>
  <c r="A53" i="12"/>
  <c r="W53" i="12" s="1"/>
  <c r="Z53" i="12" s="1"/>
  <c r="A52" i="12"/>
  <c r="W52" i="12" s="1"/>
  <c r="Z52" i="12" s="1"/>
  <c r="A51" i="12"/>
  <c r="W51" i="12" s="1"/>
  <c r="Z51" i="12" s="1"/>
  <c r="A50" i="12"/>
  <c r="W50" i="12" s="1"/>
  <c r="Z50" i="12" s="1"/>
  <c r="A49" i="12"/>
  <c r="W49" i="12" s="1"/>
  <c r="Z49" i="12" s="1"/>
  <c r="A48" i="12"/>
  <c r="W48" i="12" s="1"/>
  <c r="Z48" i="12" s="1"/>
  <c r="A47" i="12"/>
  <c r="W47" i="12" s="1"/>
  <c r="Z47" i="12" s="1"/>
  <c r="A46" i="12"/>
  <c r="W46" i="12" s="1"/>
  <c r="Z46" i="12" s="1"/>
  <c r="A45" i="12"/>
  <c r="W45" i="12" s="1"/>
  <c r="Z45" i="12" s="1"/>
  <c r="A44" i="12"/>
  <c r="W44" i="12" s="1"/>
  <c r="Z44" i="12" s="1"/>
  <c r="A43" i="12"/>
  <c r="W43" i="12" s="1"/>
  <c r="Z43" i="12" s="1"/>
  <c r="A42" i="12"/>
  <c r="W42" i="12" s="1"/>
  <c r="Z42" i="12" s="1"/>
  <c r="A41" i="12"/>
  <c r="W41" i="12" s="1"/>
  <c r="Z41" i="12" s="1"/>
  <c r="A40" i="12"/>
  <c r="W40" i="12" s="1"/>
  <c r="Z40" i="12" s="1"/>
  <c r="A39" i="12"/>
  <c r="W39" i="12" s="1"/>
  <c r="Z39" i="12" s="1"/>
  <c r="A38" i="12"/>
  <c r="W38" i="12" s="1"/>
  <c r="Z38" i="12" s="1"/>
  <c r="A37" i="12"/>
  <c r="W37" i="12" s="1"/>
  <c r="Z37" i="12" s="1"/>
  <c r="A36" i="12"/>
  <c r="W36" i="12" s="1"/>
  <c r="Z36" i="12" s="1"/>
  <c r="A35" i="12"/>
  <c r="W35" i="12" s="1"/>
  <c r="Z35" i="12" s="1"/>
  <c r="A34" i="12"/>
  <c r="W34" i="12" s="1"/>
  <c r="Z34" i="12" s="1"/>
  <c r="A33" i="12"/>
  <c r="W33" i="12" s="1"/>
  <c r="Z33" i="12" s="1"/>
  <c r="A32" i="12"/>
  <c r="W32" i="12" s="1"/>
  <c r="Z32" i="12" s="1"/>
  <c r="A31" i="12"/>
  <c r="W31" i="12" s="1"/>
  <c r="Z31" i="12" s="1"/>
  <c r="A30" i="12"/>
  <c r="W30" i="12" s="1"/>
  <c r="Z30" i="12" s="1"/>
  <c r="A29" i="12"/>
  <c r="W29" i="12" s="1"/>
  <c r="Z29" i="12" s="1"/>
  <c r="A28" i="12"/>
  <c r="W28" i="12" s="1"/>
  <c r="Z28" i="12" s="1"/>
  <c r="A27" i="12"/>
  <c r="W27" i="12" s="1"/>
  <c r="Z27" i="12" s="1"/>
  <c r="A26" i="12"/>
  <c r="W26" i="12" s="1"/>
  <c r="Z26" i="12" s="1"/>
  <c r="A25" i="12"/>
  <c r="W25" i="12" s="1"/>
  <c r="Z25" i="12" s="1"/>
  <c r="A24" i="12"/>
  <c r="W24" i="12" s="1"/>
  <c r="Z24" i="12" s="1"/>
  <c r="A23" i="12"/>
  <c r="W23" i="12" s="1"/>
  <c r="Z23" i="12" s="1"/>
  <c r="A22" i="12"/>
  <c r="W22" i="12" s="1"/>
  <c r="Z22" i="12" s="1"/>
  <c r="A21" i="12"/>
  <c r="W21" i="12" s="1"/>
  <c r="Z21" i="12" s="1"/>
  <c r="A6" i="12"/>
  <c r="W6" i="12" s="1"/>
  <c r="Z6" i="12" s="1"/>
  <c r="A5" i="12"/>
  <c r="W5" i="12" s="1"/>
  <c r="Z5" i="12" s="1"/>
  <c r="A4" i="12"/>
  <c r="W4" i="12" s="1"/>
  <c r="Z4" i="12" s="1"/>
  <c r="A3" i="12"/>
  <c r="W3" i="12" s="1"/>
  <c r="Z3" i="12" s="1"/>
  <c r="A54" i="8"/>
  <c r="W54" i="8" s="1"/>
  <c r="Z54" i="8" s="1"/>
  <c r="A53" i="8"/>
  <c r="W53" i="8" s="1"/>
  <c r="Z53" i="8" s="1"/>
  <c r="A52" i="8"/>
  <c r="W52" i="8" s="1"/>
  <c r="Z52" i="8" s="1"/>
  <c r="A51" i="8"/>
  <c r="W51" i="8" s="1"/>
  <c r="Z51" i="8" s="1"/>
  <c r="A50" i="8"/>
  <c r="W50" i="8" s="1"/>
  <c r="Z50" i="8" s="1"/>
  <c r="A49" i="8"/>
  <c r="W49" i="8" s="1"/>
  <c r="Z49" i="8" s="1"/>
  <c r="A48" i="8"/>
  <c r="W48" i="8" s="1"/>
  <c r="Z48" i="8" s="1"/>
  <c r="A47" i="8"/>
  <c r="W47" i="8" s="1"/>
  <c r="Z47" i="8" s="1"/>
  <c r="A46" i="8"/>
  <c r="W46" i="8" s="1"/>
  <c r="Z46" i="8" s="1"/>
  <c r="A45" i="8"/>
  <c r="W45" i="8" s="1"/>
  <c r="Z45" i="8" s="1"/>
  <c r="A44" i="8"/>
  <c r="W44" i="8" s="1"/>
  <c r="Z44" i="8" s="1"/>
  <c r="A43" i="8"/>
  <c r="W43" i="8" s="1"/>
  <c r="Z43" i="8" s="1"/>
  <c r="A42" i="8"/>
  <c r="W42" i="8" s="1"/>
  <c r="Z42" i="8" s="1"/>
  <c r="A41" i="8"/>
  <c r="W41" i="8" s="1"/>
  <c r="Z41" i="8" s="1"/>
  <c r="A40" i="8"/>
  <c r="W40" i="8" s="1"/>
  <c r="Z40" i="8" s="1"/>
  <c r="A39" i="8"/>
  <c r="W39" i="8" s="1"/>
  <c r="Z39" i="8" s="1"/>
  <c r="A38" i="8"/>
  <c r="W38" i="8" s="1"/>
  <c r="Z38" i="8" s="1"/>
  <c r="A37" i="8"/>
  <c r="W37" i="8" s="1"/>
  <c r="Z37" i="8" s="1"/>
  <c r="A36" i="8"/>
  <c r="W36" i="8" s="1"/>
  <c r="Z36" i="8" s="1"/>
  <c r="A35" i="8"/>
  <c r="W35" i="8" s="1"/>
  <c r="Z35" i="8" s="1"/>
  <c r="A34" i="8"/>
  <c r="W34" i="8" s="1"/>
  <c r="Z34" i="8" s="1"/>
  <c r="A33" i="8"/>
  <c r="W33" i="8" s="1"/>
  <c r="Z33" i="8" s="1"/>
  <c r="A32" i="8"/>
  <c r="W32" i="8" s="1"/>
  <c r="Z32" i="8" s="1"/>
  <c r="A31" i="8"/>
  <c r="W31" i="8" s="1"/>
  <c r="Z31" i="8" s="1"/>
  <c r="A30" i="8"/>
  <c r="W30" i="8" s="1"/>
  <c r="Z30" i="8" s="1"/>
  <c r="A29" i="8"/>
  <c r="W29" i="8" s="1"/>
  <c r="Z29" i="8" s="1"/>
  <c r="A28" i="8"/>
  <c r="W28" i="8" s="1"/>
  <c r="Z28" i="8" s="1"/>
  <c r="A27" i="8"/>
  <c r="W27" i="8" s="1"/>
  <c r="Z27" i="8" s="1"/>
  <c r="A26" i="8"/>
  <c r="W26" i="8" s="1"/>
  <c r="Z26" i="8" s="1"/>
  <c r="A25" i="8"/>
  <c r="W25" i="8" s="1"/>
  <c r="Z25" i="8" s="1"/>
  <c r="A24" i="8"/>
  <c r="W24" i="8" s="1"/>
  <c r="Z24" i="8" s="1"/>
  <c r="A23" i="8"/>
  <c r="W23" i="8" s="1"/>
  <c r="Z23" i="8" s="1"/>
  <c r="A22" i="8"/>
  <c r="W22" i="8" s="1"/>
  <c r="Z22" i="8" s="1"/>
  <c r="A21" i="8"/>
  <c r="W21" i="8" s="1"/>
  <c r="Z21" i="8" s="1"/>
  <c r="A20" i="8"/>
  <c r="W20" i="8" s="1"/>
  <c r="Z20" i="8" s="1"/>
  <c r="A19" i="8"/>
  <c r="W19" i="8" s="1"/>
  <c r="Z19" i="8" s="1"/>
  <c r="A18" i="8"/>
  <c r="W18" i="8" s="1"/>
  <c r="Z18" i="8" s="1"/>
  <c r="A17" i="8"/>
  <c r="W17" i="8" s="1"/>
  <c r="Z17" i="8" s="1"/>
  <c r="A16" i="8"/>
  <c r="W16" i="8" s="1"/>
  <c r="Z16" i="8" s="1"/>
  <c r="A15" i="8"/>
  <c r="W15" i="8" s="1"/>
  <c r="Z15" i="8" s="1"/>
  <c r="A14" i="8"/>
  <c r="W14" i="8" s="1"/>
  <c r="Z14" i="8" s="1"/>
  <c r="A13" i="8"/>
  <c r="W13" i="8" s="1"/>
  <c r="Z13" i="8" s="1"/>
  <c r="A12" i="8"/>
  <c r="W12" i="8" s="1"/>
  <c r="Z12" i="8" s="1"/>
  <c r="A11" i="8"/>
  <c r="W11" i="8" s="1"/>
  <c r="Z11" i="8" s="1"/>
  <c r="A6" i="8"/>
  <c r="W6" i="8" s="1"/>
  <c r="Z6" i="8" s="1"/>
  <c r="A5" i="8"/>
  <c r="W5" i="8" s="1"/>
  <c r="Z5" i="8" s="1"/>
  <c r="A4" i="8"/>
  <c r="W4" i="8" s="1"/>
  <c r="Z4" i="8" s="1"/>
  <c r="I14" i="1"/>
  <c r="I15" i="1"/>
  <c r="I16" i="1"/>
  <c r="I18" i="1"/>
  <c r="I19" i="1"/>
  <c r="I21" i="1"/>
  <c r="I22" i="1"/>
  <c r="I23" i="1"/>
  <c r="I24" i="1"/>
  <c r="I26" i="1"/>
  <c r="I28" i="1"/>
  <c r="I29" i="1"/>
  <c r="I30" i="1"/>
  <c r="I31" i="1"/>
  <c r="I32" i="1"/>
  <c r="I34" i="1"/>
  <c r="I35" i="1"/>
  <c r="I39" i="1"/>
  <c r="I40" i="1"/>
  <c r="I42" i="1"/>
  <c r="I43" i="1"/>
  <c r="I44" i="1"/>
  <c r="I45" i="1"/>
  <c r="I50" i="1"/>
  <c r="I52" i="1"/>
  <c r="I53" i="1"/>
  <c r="I54" i="1"/>
  <c r="I55" i="1"/>
  <c r="I56" i="1"/>
  <c r="I57" i="1"/>
  <c r="I58" i="1"/>
  <c r="I59" i="1"/>
  <c r="I61" i="1"/>
  <c r="I62" i="1"/>
  <c r="I64" i="1"/>
  <c r="I65" i="1"/>
  <c r="I67" i="1"/>
  <c r="I69" i="1"/>
  <c r="I70" i="1"/>
  <c r="I71" i="1"/>
  <c r="I72" i="1"/>
  <c r="I73" i="1"/>
  <c r="I74" i="1"/>
  <c r="I75" i="1"/>
  <c r="I76" i="1"/>
  <c r="I78" i="1"/>
  <c r="I80" i="1"/>
  <c r="I81" i="1"/>
  <c r="I84" i="1"/>
  <c r="I85" i="1"/>
  <c r="I88" i="1"/>
  <c r="I90" i="1"/>
  <c r="I91" i="1"/>
  <c r="I92" i="1"/>
  <c r="I94" i="1"/>
  <c r="I95" i="1"/>
  <c r="I96" i="1"/>
  <c r="I98" i="1"/>
  <c r="I103" i="1"/>
  <c r="I107" i="1"/>
  <c r="I108" i="1"/>
  <c r="I109" i="1"/>
  <c r="I111" i="1"/>
  <c r="I114" i="1"/>
  <c r="I115" i="1"/>
  <c r="I117" i="1"/>
  <c r="I119" i="1"/>
  <c r="I123" i="1"/>
  <c r="I126" i="1"/>
  <c r="I127" i="1"/>
  <c r="I128" i="1"/>
  <c r="I129" i="1"/>
  <c r="I130" i="1"/>
  <c r="I131" i="1"/>
  <c r="I132" i="1"/>
  <c r="I135" i="1"/>
  <c r="I138" i="1"/>
  <c r="I139" i="1"/>
  <c r="I141" i="1"/>
  <c r="I142" i="1"/>
  <c r="I143" i="1"/>
  <c r="I145" i="1"/>
  <c r="I146" i="1"/>
  <c r="I148" i="1"/>
  <c r="I149" i="1"/>
  <c r="I150" i="1"/>
  <c r="I154" i="1"/>
  <c r="I155" i="1"/>
  <c r="I158" i="1"/>
  <c r="I159" i="1"/>
  <c r="I160" i="1"/>
  <c r="I161" i="1"/>
  <c r="I162" i="1"/>
  <c r="I163" i="1"/>
  <c r="I164" i="1"/>
  <c r="I165" i="1"/>
  <c r="I166" i="1"/>
  <c r="I167" i="1"/>
  <c r="I169" i="1"/>
  <c r="I171" i="1"/>
  <c r="I172" i="1"/>
  <c r="I173" i="1"/>
  <c r="I175" i="1"/>
  <c r="I177" i="1"/>
  <c r="I181" i="1"/>
  <c r="I182" i="1"/>
  <c r="I183" i="1"/>
  <c r="I184" i="1"/>
  <c r="I185" i="1"/>
  <c r="I187" i="1"/>
  <c r="I188" i="1"/>
  <c r="I189" i="1"/>
  <c r="I191" i="1"/>
  <c r="I192" i="1"/>
  <c r="I193" i="1"/>
  <c r="I195" i="1"/>
  <c r="I197" i="1"/>
  <c r="I198" i="1"/>
  <c r="I199" i="1"/>
  <c r="I200" i="1"/>
  <c r="I201" i="1"/>
  <c r="I202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AA25" i="6" s="1"/>
  <c r="G26" i="6"/>
  <c r="AA26" i="6" s="1"/>
  <c r="G27" i="6"/>
  <c r="AA27" i="6" s="1"/>
  <c r="G28" i="6"/>
  <c r="AA28" i="6" s="1"/>
  <c r="G29" i="6"/>
  <c r="AA29" i="6" s="1"/>
  <c r="G30" i="6"/>
  <c r="AA30" i="6" s="1"/>
  <c r="G31" i="6"/>
  <c r="AA31" i="6" s="1"/>
  <c r="G32" i="6"/>
  <c r="AA32" i="6" s="1"/>
  <c r="G33" i="6"/>
  <c r="AA33" i="6" s="1"/>
  <c r="G34" i="6"/>
  <c r="AA34" i="6" s="1"/>
  <c r="G35" i="6"/>
  <c r="AA35" i="6" s="1"/>
  <c r="G36" i="6"/>
  <c r="AA36" i="6" s="1"/>
  <c r="G37" i="6"/>
  <c r="AA37" i="6" s="1"/>
  <c r="G38" i="6"/>
  <c r="AA38" i="6" s="1"/>
  <c r="G39" i="6"/>
  <c r="AA39" i="6" s="1"/>
  <c r="G40" i="6"/>
  <c r="AA40" i="6" s="1"/>
  <c r="G41" i="6"/>
  <c r="G42" i="6"/>
  <c r="AA42" i="6" s="1"/>
  <c r="G43" i="6"/>
  <c r="G44" i="6"/>
  <c r="AA44" i="6" s="1"/>
  <c r="G45" i="6"/>
  <c r="G46" i="6"/>
  <c r="AA46" i="6" s="1"/>
  <c r="G47" i="6"/>
  <c r="G48" i="6"/>
  <c r="AA48" i="6" s="1"/>
  <c r="G49" i="6"/>
  <c r="G50" i="6"/>
  <c r="AA50" i="6" s="1"/>
  <c r="G51" i="6"/>
  <c r="G52" i="6"/>
  <c r="AA52" i="6" s="1"/>
  <c r="G53" i="6"/>
  <c r="G54" i="6"/>
  <c r="AA54" i="6" s="1"/>
  <c r="AB54" i="6" s="1"/>
  <c r="A9" i="6"/>
  <c r="W9" i="6" s="1"/>
  <c r="Z9" i="6" s="1"/>
  <c r="A10" i="6"/>
  <c r="W10" i="6" s="1"/>
  <c r="Z10" i="6" s="1"/>
  <c r="A11" i="6"/>
  <c r="W11" i="6" s="1"/>
  <c r="Z11" i="6" s="1"/>
  <c r="A12" i="6"/>
  <c r="W12" i="6" s="1"/>
  <c r="Z12" i="6" s="1"/>
  <c r="A13" i="6"/>
  <c r="W13" i="6" s="1"/>
  <c r="Z13" i="6" s="1"/>
  <c r="A14" i="6"/>
  <c r="W14" i="6" s="1"/>
  <c r="Z14" i="6" s="1"/>
  <c r="A15" i="6"/>
  <c r="W15" i="6" s="1"/>
  <c r="Z15" i="6" s="1"/>
  <c r="A16" i="6"/>
  <c r="W16" i="6" s="1"/>
  <c r="Z16" i="6" s="1"/>
  <c r="A17" i="6"/>
  <c r="W17" i="6" s="1"/>
  <c r="Z17" i="6" s="1"/>
  <c r="A18" i="6"/>
  <c r="W18" i="6" s="1"/>
  <c r="Z18" i="6" s="1"/>
  <c r="A19" i="6"/>
  <c r="W19" i="6" s="1"/>
  <c r="Z19" i="6" s="1"/>
  <c r="A20" i="6"/>
  <c r="W20" i="6" s="1"/>
  <c r="Z20" i="6" s="1"/>
  <c r="A21" i="6"/>
  <c r="W21" i="6" s="1"/>
  <c r="Z21" i="6" s="1"/>
  <c r="A22" i="6"/>
  <c r="W22" i="6" s="1"/>
  <c r="Z22" i="6" s="1"/>
  <c r="A23" i="6"/>
  <c r="W23" i="6" s="1"/>
  <c r="Z23" i="6" s="1"/>
  <c r="A24" i="6"/>
  <c r="W24" i="6" s="1"/>
  <c r="Z24" i="6" s="1"/>
  <c r="A25" i="6"/>
  <c r="W25" i="6" s="1"/>
  <c r="Z25" i="6" s="1"/>
  <c r="A26" i="6"/>
  <c r="W26" i="6" s="1"/>
  <c r="Z26" i="6" s="1"/>
  <c r="A27" i="6"/>
  <c r="W27" i="6" s="1"/>
  <c r="Z27" i="6" s="1"/>
  <c r="A28" i="6"/>
  <c r="W28" i="6" s="1"/>
  <c r="Z28" i="6" s="1"/>
  <c r="A29" i="6"/>
  <c r="W29" i="6" s="1"/>
  <c r="Z29" i="6" s="1"/>
  <c r="A30" i="6"/>
  <c r="W30" i="6" s="1"/>
  <c r="Z30" i="6" s="1"/>
  <c r="A31" i="6"/>
  <c r="W31" i="6" s="1"/>
  <c r="Z31" i="6" s="1"/>
  <c r="A32" i="6"/>
  <c r="W32" i="6" s="1"/>
  <c r="Z32" i="6" s="1"/>
  <c r="A33" i="6"/>
  <c r="W33" i="6" s="1"/>
  <c r="Z33" i="6" s="1"/>
  <c r="A34" i="6"/>
  <c r="W34" i="6" s="1"/>
  <c r="Z34" i="6" s="1"/>
  <c r="A35" i="6"/>
  <c r="W35" i="6" s="1"/>
  <c r="Z35" i="6" s="1"/>
  <c r="A36" i="6"/>
  <c r="W36" i="6" s="1"/>
  <c r="Z36" i="6" s="1"/>
  <c r="A37" i="6"/>
  <c r="W37" i="6" s="1"/>
  <c r="Z37" i="6" s="1"/>
  <c r="A38" i="6"/>
  <c r="W38" i="6" s="1"/>
  <c r="Z38" i="6" s="1"/>
  <c r="A39" i="6"/>
  <c r="W39" i="6" s="1"/>
  <c r="Z39" i="6" s="1"/>
  <c r="A40" i="6"/>
  <c r="A41" i="6"/>
  <c r="W41" i="6" s="1"/>
  <c r="Z41" i="6" s="1"/>
  <c r="A42" i="6"/>
  <c r="W42" i="6" s="1"/>
  <c r="Z42" i="6" s="1"/>
  <c r="A43" i="6"/>
  <c r="A44" i="6"/>
  <c r="A45" i="6"/>
  <c r="W45" i="6" s="1"/>
  <c r="Z45" i="6" s="1"/>
  <c r="A46" i="6"/>
  <c r="W46" i="6" s="1"/>
  <c r="Z46" i="6" s="1"/>
  <c r="A47" i="6"/>
  <c r="A48" i="6"/>
  <c r="A49" i="6"/>
  <c r="W49" i="6" s="1"/>
  <c r="Z49" i="6" s="1"/>
  <c r="A50" i="6"/>
  <c r="W50" i="6" s="1"/>
  <c r="Z50" i="6" s="1"/>
  <c r="A51" i="6"/>
  <c r="A52" i="6"/>
  <c r="A53" i="6"/>
  <c r="W53" i="6" s="1"/>
  <c r="Z53" i="6" s="1"/>
  <c r="A54" i="6"/>
  <c r="W54" i="6" s="1"/>
  <c r="Z54" i="6" s="1"/>
  <c r="Y53" i="5"/>
  <c r="Y54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G29" i="5"/>
  <c r="G30" i="5"/>
  <c r="G31" i="5"/>
  <c r="G32" i="5"/>
  <c r="G33" i="5"/>
  <c r="AA33" i="5" s="1"/>
  <c r="G34" i="5"/>
  <c r="AA34" i="5" s="1"/>
  <c r="G35" i="5"/>
  <c r="AA35" i="5" s="1"/>
  <c r="G36" i="5"/>
  <c r="AA36" i="5" s="1"/>
  <c r="G37" i="5"/>
  <c r="AA37" i="5" s="1"/>
  <c r="G38" i="5"/>
  <c r="AA38" i="5" s="1"/>
  <c r="G39" i="5"/>
  <c r="AA39" i="5" s="1"/>
  <c r="G40" i="5"/>
  <c r="AA40" i="5" s="1"/>
  <c r="G41" i="5"/>
  <c r="AA41" i="5" s="1"/>
  <c r="G42" i="5"/>
  <c r="AA42" i="5" s="1"/>
  <c r="G43" i="5"/>
  <c r="AA43" i="5" s="1"/>
  <c r="G44" i="5"/>
  <c r="AA44" i="5" s="1"/>
  <c r="G45" i="5"/>
  <c r="AA45" i="5" s="1"/>
  <c r="G46" i="5"/>
  <c r="AA46" i="5" s="1"/>
  <c r="G47" i="5"/>
  <c r="AA47" i="5" s="1"/>
  <c r="G48" i="5"/>
  <c r="AA48" i="5" s="1"/>
  <c r="G49" i="5"/>
  <c r="AA49" i="5" s="1"/>
  <c r="G50" i="5"/>
  <c r="AA50" i="5" s="1"/>
  <c r="G51" i="5"/>
  <c r="AA51" i="5" s="1"/>
  <c r="G52" i="5"/>
  <c r="AA52" i="5" s="1"/>
  <c r="G53" i="5"/>
  <c r="AA53" i="5" s="1"/>
  <c r="G54" i="5"/>
  <c r="A19" i="5"/>
  <c r="A23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W54" i="5" s="1"/>
  <c r="Z54" i="5" s="1"/>
  <c r="Y4" i="4"/>
  <c r="Y5" i="4"/>
  <c r="Y6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G4" i="4"/>
  <c r="AA4" i="4" s="1"/>
  <c r="AB4" i="4" s="1"/>
  <c r="G5" i="4"/>
  <c r="AA5" i="4" s="1"/>
  <c r="G6" i="4"/>
  <c r="AA6" i="4" s="1"/>
  <c r="AB6" i="4" s="1"/>
  <c r="G34" i="4"/>
  <c r="AA34" i="4" s="1"/>
  <c r="AB34" i="4" s="1"/>
  <c r="G35" i="4"/>
  <c r="AA35" i="4" s="1"/>
  <c r="G36" i="4"/>
  <c r="AA36" i="4" s="1"/>
  <c r="AB36" i="4" s="1"/>
  <c r="G37" i="4"/>
  <c r="AA37" i="4" s="1"/>
  <c r="AB37" i="4" s="1"/>
  <c r="G38" i="4"/>
  <c r="AA38" i="4" s="1"/>
  <c r="AB38" i="4" s="1"/>
  <c r="G39" i="4"/>
  <c r="AA39" i="4" s="1"/>
  <c r="G40" i="4"/>
  <c r="AA40" i="4" s="1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AA67" i="4" s="1"/>
  <c r="A4" i="4"/>
  <c r="A5" i="4"/>
  <c r="A6" i="4"/>
  <c r="A34" i="4"/>
  <c r="A35" i="4"/>
  <c r="A36" i="4"/>
  <c r="A37" i="4"/>
  <c r="A38" i="4"/>
  <c r="A39" i="4"/>
  <c r="A40" i="4"/>
  <c r="A41" i="4"/>
  <c r="W41" i="4" s="1"/>
  <c r="Z41" i="4" s="1"/>
  <c r="A42" i="4"/>
  <c r="W42" i="4" s="1"/>
  <c r="Z42" i="4" s="1"/>
  <c r="A43" i="4"/>
  <c r="W43" i="4" s="1"/>
  <c r="Z43" i="4" s="1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W67" i="4" s="1"/>
  <c r="Z67" i="4" s="1"/>
  <c r="F44" i="23"/>
  <c r="F30" i="23"/>
  <c r="F23" i="23"/>
  <c r="U34" i="22"/>
  <c r="N34" i="22"/>
  <c r="M34" i="22"/>
  <c r="F34" i="22"/>
  <c r="W33" i="22"/>
  <c r="R33" i="22"/>
  <c r="P33" i="22"/>
  <c r="O33" i="22"/>
  <c r="H33" i="22"/>
  <c r="W32" i="22"/>
  <c r="P32" i="22"/>
  <c r="O32" i="22"/>
  <c r="H32" i="22"/>
  <c r="W31" i="22"/>
  <c r="P31" i="22"/>
  <c r="O31" i="22"/>
  <c r="H31" i="22"/>
  <c r="W30" i="22"/>
  <c r="P30" i="22"/>
  <c r="O30" i="22"/>
  <c r="H30" i="22"/>
  <c r="W29" i="22"/>
  <c r="P29" i="22"/>
  <c r="O29" i="22"/>
  <c r="H29" i="22"/>
  <c r="W28" i="22"/>
  <c r="P28" i="22"/>
  <c r="O28" i="22"/>
  <c r="H28" i="22"/>
  <c r="W27" i="22"/>
  <c r="P27" i="22"/>
  <c r="O27" i="22"/>
  <c r="H27" i="22"/>
  <c r="W26" i="22"/>
  <c r="P26" i="22"/>
  <c r="O26" i="22"/>
  <c r="H26" i="22"/>
  <c r="W25" i="22"/>
  <c r="P25" i="22"/>
  <c r="O25" i="22"/>
  <c r="H25" i="22"/>
  <c r="W24" i="22"/>
  <c r="P24" i="22"/>
  <c r="O24" i="22"/>
  <c r="H24" i="22"/>
  <c r="W23" i="22"/>
  <c r="P23" i="22"/>
  <c r="O23" i="22"/>
  <c r="H23" i="22"/>
  <c r="W22" i="22"/>
  <c r="P22" i="22"/>
  <c r="O22" i="22"/>
  <c r="H22" i="22"/>
  <c r="W21" i="22"/>
  <c r="P21" i="22"/>
  <c r="O21" i="22"/>
  <c r="H21" i="22"/>
  <c r="W20" i="22"/>
  <c r="P20" i="22"/>
  <c r="O20" i="22"/>
  <c r="H20" i="22"/>
  <c r="W19" i="22"/>
  <c r="P19" i="22"/>
  <c r="O19" i="22"/>
  <c r="H19" i="22"/>
  <c r="W18" i="22"/>
  <c r="P18" i="22"/>
  <c r="O18" i="22"/>
  <c r="H18" i="22"/>
  <c r="W17" i="22"/>
  <c r="P17" i="22"/>
  <c r="O17" i="22"/>
  <c r="H17" i="22"/>
  <c r="W16" i="22"/>
  <c r="P16" i="22"/>
  <c r="O16" i="22"/>
  <c r="H16" i="22"/>
  <c r="W15" i="22"/>
  <c r="P15" i="22"/>
  <c r="O15" i="22"/>
  <c r="H15" i="22"/>
  <c r="W14" i="22"/>
  <c r="P14" i="22"/>
  <c r="O14" i="22"/>
  <c r="H14" i="22"/>
  <c r="W13" i="22"/>
  <c r="P13" i="22"/>
  <c r="O13" i="22"/>
  <c r="H13" i="22"/>
  <c r="W12" i="22"/>
  <c r="P12" i="22"/>
  <c r="O12" i="22"/>
  <c r="H12" i="22"/>
  <c r="W11" i="22"/>
  <c r="P11" i="22"/>
  <c r="O11" i="22"/>
  <c r="H11" i="22"/>
  <c r="W10" i="22"/>
  <c r="P10" i="22"/>
  <c r="O10" i="22"/>
  <c r="H10" i="22"/>
  <c r="W9" i="22"/>
  <c r="P9" i="22"/>
  <c r="O9" i="22"/>
  <c r="H9" i="22"/>
  <c r="W8" i="22"/>
  <c r="P8" i="22"/>
  <c r="O8" i="22"/>
  <c r="H8" i="22"/>
  <c r="W7" i="22"/>
  <c r="P7" i="22"/>
  <c r="O7" i="22"/>
  <c r="H7" i="22"/>
  <c r="W6" i="22"/>
  <c r="P6" i="22"/>
  <c r="O6" i="22"/>
  <c r="H6" i="22"/>
  <c r="W5" i="22"/>
  <c r="P5" i="22"/>
  <c r="O5" i="22"/>
  <c r="H5" i="22"/>
  <c r="W4" i="22"/>
  <c r="P4" i="22"/>
  <c r="O4" i="22"/>
  <c r="H4" i="22"/>
  <c r="W3" i="22"/>
  <c r="P3" i="22"/>
  <c r="G33" i="22" s="1"/>
  <c r="O3" i="22"/>
  <c r="H3" i="22"/>
  <c r="G3" i="22"/>
  <c r="Q2" i="22"/>
  <c r="Q3" i="22" s="1"/>
  <c r="Q4" i="22" s="1"/>
  <c r="Q5" i="22" s="1"/>
  <c r="Q6" i="22" s="1"/>
  <c r="Q7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R34" i="22" s="1"/>
  <c r="U34" i="21"/>
  <c r="N34" i="21"/>
  <c r="M34" i="21"/>
  <c r="F34" i="21"/>
  <c r="W33" i="21"/>
  <c r="R33" i="21"/>
  <c r="P33" i="21"/>
  <c r="O33" i="21"/>
  <c r="H33" i="21"/>
  <c r="G33" i="21" s="1"/>
  <c r="W32" i="21"/>
  <c r="P32" i="21"/>
  <c r="O32" i="21"/>
  <c r="H32" i="21"/>
  <c r="G32" i="21" s="1"/>
  <c r="W31" i="21"/>
  <c r="P31" i="21"/>
  <c r="O31" i="21"/>
  <c r="H31" i="21"/>
  <c r="G31" i="21" s="1"/>
  <c r="W30" i="21"/>
  <c r="P30" i="21"/>
  <c r="O30" i="21"/>
  <c r="H30" i="21"/>
  <c r="G30" i="21" s="1"/>
  <c r="W29" i="21"/>
  <c r="P29" i="21"/>
  <c r="O29" i="21"/>
  <c r="H29" i="21"/>
  <c r="G29" i="21" s="1"/>
  <c r="W28" i="21"/>
  <c r="P28" i="21"/>
  <c r="O28" i="21"/>
  <c r="H28" i="21"/>
  <c r="G28" i="21" s="1"/>
  <c r="W27" i="21"/>
  <c r="P27" i="21"/>
  <c r="O27" i="21"/>
  <c r="H27" i="21"/>
  <c r="G27" i="21" s="1"/>
  <c r="W26" i="21"/>
  <c r="P26" i="21"/>
  <c r="O26" i="21"/>
  <c r="H26" i="21"/>
  <c r="G26" i="21" s="1"/>
  <c r="W25" i="21"/>
  <c r="P25" i="21"/>
  <c r="O25" i="21"/>
  <c r="H25" i="21"/>
  <c r="G25" i="21" s="1"/>
  <c r="W24" i="21"/>
  <c r="P24" i="21"/>
  <c r="O24" i="21"/>
  <c r="H24" i="21"/>
  <c r="G24" i="21" s="1"/>
  <c r="W23" i="21"/>
  <c r="P23" i="21"/>
  <c r="O23" i="21"/>
  <c r="H23" i="21"/>
  <c r="G23" i="21" s="1"/>
  <c r="W22" i="21"/>
  <c r="P22" i="21"/>
  <c r="O22" i="21"/>
  <c r="H22" i="21"/>
  <c r="G22" i="21" s="1"/>
  <c r="W21" i="21"/>
  <c r="P21" i="21"/>
  <c r="O21" i="21"/>
  <c r="H21" i="21"/>
  <c r="G21" i="21" s="1"/>
  <c r="W20" i="21"/>
  <c r="P20" i="21"/>
  <c r="O20" i="21"/>
  <c r="H20" i="21"/>
  <c r="G20" i="21" s="1"/>
  <c r="W19" i="21"/>
  <c r="P19" i="21"/>
  <c r="O19" i="21"/>
  <c r="H19" i="21"/>
  <c r="G19" i="21" s="1"/>
  <c r="W18" i="21"/>
  <c r="P18" i="21"/>
  <c r="O18" i="21"/>
  <c r="H18" i="21"/>
  <c r="G18" i="21" s="1"/>
  <c r="W17" i="21"/>
  <c r="P17" i="21"/>
  <c r="O17" i="21"/>
  <c r="H17" i="21"/>
  <c r="G17" i="21" s="1"/>
  <c r="W16" i="21"/>
  <c r="P16" i="21"/>
  <c r="O16" i="21"/>
  <c r="H16" i="21"/>
  <c r="G16" i="21" s="1"/>
  <c r="W15" i="21"/>
  <c r="P15" i="21"/>
  <c r="O15" i="21"/>
  <c r="H15" i="21"/>
  <c r="G15" i="21" s="1"/>
  <c r="W14" i="21"/>
  <c r="P14" i="21"/>
  <c r="O14" i="21"/>
  <c r="H14" i="21"/>
  <c r="G14" i="21" s="1"/>
  <c r="W13" i="21"/>
  <c r="P13" i="21"/>
  <c r="O13" i="21"/>
  <c r="H13" i="21"/>
  <c r="G13" i="21" s="1"/>
  <c r="W12" i="21"/>
  <c r="P12" i="21"/>
  <c r="O12" i="21"/>
  <c r="H12" i="21"/>
  <c r="G12" i="21" s="1"/>
  <c r="W11" i="21"/>
  <c r="P11" i="21"/>
  <c r="O11" i="21"/>
  <c r="H11" i="21"/>
  <c r="G11" i="21" s="1"/>
  <c r="W10" i="21"/>
  <c r="P10" i="21"/>
  <c r="O10" i="21"/>
  <c r="H10" i="21"/>
  <c r="G10" i="21" s="1"/>
  <c r="W9" i="21"/>
  <c r="P9" i="21"/>
  <c r="O9" i="21"/>
  <c r="H9" i="21"/>
  <c r="G9" i="21" s="1"/>
  <c r="W8" i="21"/>
  <c r="P8" i="21"/>
  <c r="O8" i="21"/>
  <c r="H8" i="21"/>
  <c r="G8" i="21" s="1"/>
  <c r="W7" i="21"/>
  <c r="P7" i="21"/>
  <c r="O7" i="21"/>
  <c r="H7" i="21"/>
  <c r="G7" i="21" s="1"/>
  <c r="W6" i="21"/>
  <c r="P6" i="21"/>
  <c r="O6" i="21"/>
  <c r="H6" i="21"/>
  <c r="G6" i="21" s="1"/>
  <c r="W5" i="21"/>
  <c r="P5" i="21"/>
  <c r="O5" i="21"/>
  <c r="H5" i="21"/>
  <c r="G5" i="21" s="1"/>
  <c r="W4" i="21"/>
  <c r="P4" i="21"/>
  <c r="O4" i="21"/>
  <c r="H4" i="21"/>
  <c r="G4" i="21" s="1"/>
  <c r="W3" i="21"/>
  <c r="P3" i="21"/>
  <c r="O3" i="21"/>
  <c r="H3" i="21"/>
  <c r="G3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R34" i="21" s="1"/>
  <c r="U34" i="20"/>
  <c r="N34" i="20"/>
  <c r="M34" i="20"/>
  <c r="F34" i="20"/>
  <c r="W33" i="20"/>
  <c r="R33" i="20"/>
  <c r="P33" i="20"/>
  <c r="O33" i="20"/>
  <c r="H33" i="20"/>
  <c r="W32" i="20"/>
  <c r="P32" i="20"/>
  <c r="O32" i="20"/>
  <c r="H32" i="20"/>
  <c r="W31" i="20"/>
  <c r="P31" i="20"/>
  <c r="O31" i="20"/>
  <c r="H31" i="20"/>
  <c r="W30" i="20"/>
  <c r="P30" i="20"/>
  <c r="O30" i="20"/>
  <c r="H30" i="20"/>
  <c r="W29" i="20"/>
  <c r="P29" i="20"/>
  <c r="O29" i="20"/>
  <c r="H29" i="20"/>
  <c r="W28" i="20"/>
  <c r="P28" i="20"/>
  <c r="O28" i="20"/>
  <c r="H28" i="20"/>
  <c r="W27" i="20"/>
  <c r="P27" i="20"/>
  <c r="O27" i="20"/>
  <c r="H27" i="20"/>
  <c r="W26" i="20"/>
  <c r="P26" i="20"/>
  <c r="O26" i="20"/>
  <c r="H26" i="20"/>
  <c r="W25" i="20"/>
  <c r="P25" i="20"/>
  <c r="O25" i="20"/>
  <c r="H25" i="20"/>
  <c r="W24" i="20"/>
  <c r="P24" i="20"/>
  <c r="O24" i="20"/>
  <c r="H24" i="20"/>
  <c r="W23" i="20"/>
  <c r="P23" i="20"/>
  <c r="O23" i="20"/>
  <c r="H23" i="20"/>
  <c r="W22" i="20"/>
  <c r="P22" i="20"/>
  <c r="O22" i="20"/>
  <c r="H22" i="20"/>
  <c r="W21" i="20"/>
  <c r="P21" i="20"/>
  <c r="O21" i="20"/>
  <c r="H21" i="20"/>
  <c r="W20" i="20"/>
  <c r="P20" i="20"/>
  <c r="O20" i="20"/>
  <c r="H20" i="20"/>
  <c r="W19" i="20"/>
  <c r="P19" i="20"/>
  <c r="O19" i="20"/>
  <c r="H19" i="20"/>
  <c r="W18" i="20"/>
  <c r="P18" i="20"/>
  <c r="O18" i="20"/>
  <c r="H18" i="20"/>
  <c r="W17" i="20"/>
  <c r="P17" i="20"/>
  <c r="O17" i="20"/>
  <c r="H17" i="20"/>
  <c r="W16" i="20"/>
  <c r="P16" i="20"/>
  <c r="O16" i="20"/>
  <c r="H16" i="20"/>
  <c r="W15" i="20"/>
  <c r="P15" i="20"/>
  <c r="O15" i="20"/>
  <c r="H15" i="20"/>
  <c r="W14" i="20"/>
  <c r="P14" i="20"/>
  <c r="O14" i="20"/>
  <c r="H14" i="20"/>
  <c r="W13" i="20"/>
  <c r="P13" i="20"/>
  <c r="O13" i="20"/>
  <c r="H13" i="20"/>
  <c r="W12" i="20"/>
  <c r="P12" i="20"/>
  <c r="O12" i="20"/>
  <c r="H12" i="20"/>
  <c r="W11" i="20"/>
  <c r="P11" i="20"/>
  <c r="O11" i="20"/>
  <c r="H11" i="20"/>
  <c r="W10" i="20"/>
  <c r="P10" i="20"/>
  <c r="O10" i="20"/>
  <c r="H10" i="20"/>
  <c r="W9" i="20"/>
  <c r="P9" i="20"/>
  <c r="O9" i="20"/>
  <c r="H9" i="20"/>
  <c r="W8" i="20"/>
  <c r="P8" i="20"/>
  <c r="O8" i="20"/>
  <c r="H8" i="20"/>
  <c r="W7" i="20"/>
  <c r="P7" i="20"/>
  <c r="O7" i="20"/>
  <c r="H7" i="20"/>
  <c r="W6" i="20"/>
  <c r="P6" i="20"/>
  <c r="O6" i="20"/>
  <c r="H6" i="20"/>
  <c r="W5" i="20"/>
  <c r="Q5" i="20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Q28" i="20" s="1"/>
  <c r="Q29" i="20" s="1"/>
  <c r="Q30" i="20" s="1"/>
  <c r="Q31" i="20" s="1"/>
  <c r="Q32" i="20" s="1"/>
  <c r="Q33" i="20" s="1"/>
  <c r="R34" i="20" s="1"/>
  <c r="P5" i="20"/>
  <c r="O5" i="20"/>
  <c r="H5" i="20"/>
  <c r="W4" i="20"/>
  <c r="P4" i="20"/>
  <c r="G18" i="20" s="1"/>
  <c r="O4" i="20"/>
  <c r="H4" i="20"/>
  <c r="G4" i="20" s="1"/>
  <c r="W3" i="20"/>
  <c r="Q3" i="20"/>
  <c r="Q4" i="20" s="1"/>
  <c r="P3" i="20"/>
  <c r="O3" i="20"/>
  <c r="H3" i="20"/>
  <c r="G3" i="20" s="1"/>
  <c r="Q2" i="20"/>
  <c r="U34" i="19"/>
  <c r="N34" i="19"/>
  <c r="M34" i="19"/>
  <c r="F34" i="19"/>
  <c r="W33" i="19"/>
  <c r="R33" i="19"/>
  <c r="P33" i="19"/>
  <c r="O33" i="19"/>
  <c r="H33" i="19"/>
  <c r="W32" i="19"/>
  <c r="P32" i="19"/>
  <c r="O32" i="19"/>
  <c r="H32" i="19"/>
  <c r="W31" i="19"/>
  <c r="P31" i="19"/>
  <c r="O31" i="19"/>
  <c r="H31" i="19"/>
  <c r="W30" i="19"/>
  <c r="P30" i="19"/>
  <c r="O30" i="19"/>
  <c r="H30" i="19"/>
  <c r="W29" i="19"/>
  <c r="P29" i="19"/>
  <c r="O29" i="19"/>
  <c r="H29" i="19"/>
  <c r="W28" i="19"/>
  <c r="P28" i="19"/>
  <c r="O28" i="19"/>
  <c r="H28" i="19"/>
  <c r="W27" i="19"/>
  <c r="P27" i="19"/>
  <c r="O27" i="19"/>
  <c r="H27" i="19"/>
  <c r="W26" i="19"/>
  <c r="P26" i="19"/>
  <c r="O26" i="19"/>
  <c r="H26" i="19"/>
  <c r="W25" i="19"/>
  <c r="P25" i="19"/>
  <c r="O25" i="19"/>
  <c r="H25" i="19"/>
  <c r="W24" i="19"/>
  <c r="P24" i="19"/>
  <c r="O24" i="19"/>
  <c r="H24" i="19"/>
  <c r="W23" i="19"/>
  <c r="P23" i="19"/>
  <c r="O23" i="19"/>
  <c r="H23" i="19"/>
  <c r="W22" i="19"/>
  <c r="P22" i="19"/>
  <c r="O22" i="19"/>
  <c r="H22" i="19"/>
  <c r="W21" i="19"/>
  <c r="P21" i="19"/>
  <c r="O21" i="19"/>
  <c r="H21" i="19"/>
  <c r="W20" i="19"/>
  <c r="P20" i="19"/>
  <c r="O20" i="19"/>
  <c r="H20" i="19"/>
  <c r="W19" i="19"/>
  <c r="P19" i="19"/>
  <c r="O19" i="19"/>
  <c r="H19" i="19"/>
  <c r="W18" i="19"/>
  <c r="P18" i="19"/>
  <c r="O18" i="19"/>
  <c r="H18" i="19"/>
  <c r="W17" i="19"/>
  <c r="P17" i="19"/>
  <c r="O17" i="19"/>
  <c r="H17" i="19"/>
  <c r="W16" i="19"/>
  <c r="P16" i="19"/>
  <c r="O16" i="19"/>
  <c r="H16" i="19"/>
  <c r="W15" i="19"/>
  <c r="P15" i="19"/>
  <c r="O15" i="19"/>
  <c r="H15" i="19"/>
  <c r="W14" i="19"/>
  <c r="P14" i="19"/>
  <c r="O14" i="19"/>
  <c r="H14" i="19"/>
  <c r="W13" i="19"/>
  <c r="P13" i="19"/>
  <c r="O13" i="19"/>
  <c r="H13" i="19"/>
  <c r="W12" i="19"/>
  <c r="P12" i="19"/>
  <c r="O12" i="19"/>
  <c r="H12" i="19"/>
  <c r="W11" i="19"/>
  <c r="P11" i="19"/>
  <c r="O11" i="19"/>
  <c r="H11" i="19"/>
  <c r="W10" i="19"/>
  <c r="P10" i="19"/>
  <c r="O10" i="19"/>
  <c r="H10" i="19"/>
  <c r="W9" i="19"/>
  <c r="P9" i="19"/>
  <c r="O9" i="19"/>
  <c r="H9" i="19"/>
  <c r="W8" i="19"/>
  <c r="P8" i="19"/>
  <c r="O8" i="19"/>
  <c r="H8" i="19"/>
  <c r="W7" i="19"/>
  <c r="P7" i="19"/>
  <c r="O7" i="19"/>
  <c r="H7" i="19"/>
  <c r="W6" i="19"/>
  <c r="P6" i="19"/>
  <c r="O6" i="19"/>
  <c r="H6" i="19"/>
  <c r="W5" i="19"/>
  <c r="P5" i="19"/>
  <c r="G8" i="19" s="1"/>
  <c r="O5" i="19"/>
  <c r="H5" i="19"/>
  <c r="W4" i="19"/>
  <c r="P4" i="19"/>
  <c r="O4" i="19"/>
  <c r="H4" i="19"/>
  <c r="G4" i="19"/>
  <c r="W3" i="19"/>
  <c r="P3" i="19"/>
  <c r="O3" i="19"/>
  <c r="H3" i="19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R34" i="19" s="1"/>
  <c r="K55" i="18"/>
  <c r="J55" i="18"/>
  <c r="Z54" i="18"/>
  <c r="R54" i="18"/>
  <c r="N54" i="18"/>
  <c r="L54" i="18"/>
  <c r="M54" i="18" s="1"/>
  <c r="F54" i="18"/>
  <c r="S54" i="18" s="1"/>
  <c r="A54" i="18"/>
  <c r="U54" i="18" s="1"/>
  <c r="Z53" i="18"/>
  <c r="R53" i="18"/>
  <c r="P53" i="18"/>
  <c r="N53" i="18"/>
  <c r="L53" i="18"/>
  <c r="M53" i="18" s="1"/>
  <c r="F53" i="18"/>
  <c r="S53" i="18" s="1"/>
  <c r="E53" i="18"/>
  <c r="Z52" i="18"/>
  <c r="S52" i="18"/>
  <c r="R52" i="18"/>
  <c r="N52" i="18"/>
  <c r="L52" i="18"/>
  <c r="M52" i="18" s="1"/>
  <c r="F52" i="18"/>
  <c r="E52" i="18"/>
  <c r="A52" i="18"/>
  <c r="V52" i="18" s="1"/>
  <c r="Z51" i="18"/>
  <c r="S51" i="18"/>
  <c r="R51" i="18"/>
  <c r="N51" i="18"/>
  <c r="L51" i="18"/>
  <c r="M51" i="18" s="1"/>
  <c r="F51" i="18"/>
  <c r="A51" i="18" s="1"/>
  <c r="E51" i="18"/>
  <c r="Z50" i="18"/>
  <c r="S50" i="18"/>
  <c r="R50" i="18"/>
  <c r="N50" i="18"/>
  <c r="L50" i="18"/>
  <c r="M50" i="18" s="1"/>
  <c r="F50" i="18"/>
  <c r="E50" i="18"/>
  <c r="A50" i="18"/>
  <c r="V50" i="18" s="1"/>
  <c r="Z49" i="18"/>
  <c r="S49" i="18"/>
  <c r="R49" i="18"/>
  <c r="N49" i="18"/>
  <c r="L49" i="18"/>
  <c r="M49" i="18" s="1"/>
  <c r="F49" i="18"/>
  <c r="A49" i="18" s="1"/>
  <c r="W49" i="18" s="1"/>
  <c r="E49" i="18"/>
  <c r="Z48" i="18"/>
  <c r="S48" i="18"/>
  <c r="R48" i="18"/>
  <c r="N48" i="18"/>
  <c r="L48" i="18"/>
  <c r="M48" i="18" s="1"/>
  <c r="F48" i="18"/>
  <c r="E48" i="18"/>
  <c r="A48" i="18"/>
  <c r="V48" i="18" s="1"/>
  <c r="Z47" i="18"/>
  <c r="R47" i="18"/>
  <c r="N47" i="18"/>
  <c r="L47" i="18"/>
  <c r="M47" i="18" s="1"/>
  <c r="F47" i="18"/>
  <c r="A47" i="18" s="1"/>
  <c r="Z46" i="18"/>
  <c r="S46" i="18"/>
  <c r="R46" i="18"/>
  <c r="N46" i="18"/>
  <c r="L46" i="18"/>
  <c r="M46" i="18" s="1"/>
  <c r="F46" i="18"/>
  <c r="E46" i="18"/>
  <c r="A46" i="18"/>
  <c r="X46" i="18" s="1"/>
  <c r="Z45" i="18"/>
  <c r="R45" i="18"/>
  <c r="N45" i="18"/>
  <c r="L45" i="18"/>
  <c r="M45" i="18" s="1"/>
  <c r="F45" i="18"/>
  <c r="A45" i="18" s="1"/>
  <c r="V45" i="18" s="1"/>
  <c r="Z44" i="18"/>
  <c r="S44" i="18"/>
  <c r="R44" i="18"/>
  <c r="N44" i="18"/>
  <c r="L44" i="18"/>
  <c r="M44" i="18" s="1"/>
  <c r="F44" i="18"/>
  <c r="E44" i="18"/>
  <c r="A44" i="18"/>
  <c r="X44" i="18" s="1"/>
  <c r="Z43" i="18"/>
  <c r="S43" i="18"/>
  <c r="R43" i="18"/>
  <c r="N43" i="18"/>
  <c r="L43" i="18"/>
  <c r="M43" i="18" s="1"/>
  <c r="F43" i="18"/>
  <c r="A43" i="18" s="1"/>
  <c r="V43" i="18" s="1"/>
  <c r="Z42" i="18"/>
  <c r="S42" i="18"/>
  <c r="R42" i="18"/>
  <c r="N42" i="18"/>
  <c r="L42" i="18"/>
  <c r="M42" i="18" s="1"/>
  <c r="F42" i="18"/>
  <c r="E42" i="18"/>
  <c r="A42" i="18"/>
  <c r="X42" i="18" s="1"/>
  <c r="Z41" i="18"/>
  <c r="R41" i="18"/>
  <c r="N41" i="18"/>
  <c r="L41" i="18"/>
  <c r="M41" i="18" s="1"/>
  <c r="F41" i="18"/>
  <c r="A41" i="18" s="1"/>
  <c r="V41" i="18" s="1"/>
  <c r="Z40" i="18"/>
  <c r="S40" i="18"/>
  <c r="R40" i="18"/>
  <c r="N40" i="18"/>
  <c r="L40" i="18"/>
  <c r="M40" i="18" s="1"/>
  <c r="F40" i="18"/>
  <c r="E40" i="18"/>
  <c r="A40" i="18"/>
  <c r="X40" i="18" s="1"/>
  <c r="Z39" i="18"/>
  <c r="S39" i="18"/>
  <c r="R39" i="18"/>
  <c r="N39" i="18"/>
  <c r="L39" i="18"/>
  <c r="M39" i="18" s="1"/>
  <c r="F39" i="18"/>
  <c r="A39" i="18" s="1"/>
  <c r="V39" i="18" s="1"/>
  <c r="Z38" i="18"/>
  <c r="S38" i="18"/>
  <c r="R38" i="18"/>
  <c r="N38" i="18"/>
  <c r="L38" i="18"/>
  <c r="M38" i="18" s="1"/>
  <c r="F38" i="18"/>
  <c r="A38" i="18" s="1"/>
  <c r="E38" i="18"/>
  <c r="Z37" i="18"/>
  <c r="S37" i="18"/>
  <c r="R37" i="18"/>
  <c r="N37" i="18"/>
  <c r="L37" i="18"/>
  <c r="M37" i="18" s="1"/>
  <c r="F37" i="18"/>
  <c r="E37" i="18"/>
  <c r="A37" i="18"/>
  <c r="V37" i="18" s="1"/>
  <c r="Z36" i="18"/>
  <c r="S36" i="18"/>
  <c r="R36" i="18"/>
  <c r="N36" i="18"/>
  <c r="L36" i="18"/>
  <c r="M36" i="18" s="1"/>
  <c r="F36" i="18"/>
  <c r="A36" i="18" s="1"/>
  <c r="E36" i="18"/>
  <c r="Z35" i="18"/>
  <c r="S35" i="18"/>
  <c r="R35" i="18"/>
  <c r="N35" i="18"/>
  <c r="L35" i="18"/>
  <c r="M35" i="18" s="1"/>
  <c r="F35" i="18"/>
  <c r="E35" i="18"/>
  <c r="A35" i="18"/>
  <c r="V35" i="18" s="1"/>
  <c r="Z34" i="18"/>
  <c r="S34" i="18"/>
  <c r="R34" i="18"/>
  <c r="N34" i="18"/>
  <c r="L34" i="18"/>
  <c r="M34" i="18" s="1"/>
  <c r="F34" i="18"/>
  <c r="A34" i="18" s="1"/>
  <c r="E34" i="18"/>
  <c r="Z33" i="18"/>
  <c r="S33" i="18"/>
  <c r="R33" i="18"/>
  <c r="N33" i="18"/>
  <c r="L33" i="18"/>
  <c r="M33" i="18" s="1"/>
  <c r="F33" i="18"/>
  <c r="E33" i="18"/>
  <c r="A33" i="18"/>
  <c r="V33" i="18" s="1"/>
  <c r="Z32" i="18"/>
  <c r="S32" i="18"/>
  <c r="R32" i="18"/>
  <c r="N32" i="18"/>
  <c r="L32" i="18"/>
  <c r="M32" i="18" s="1"/>
  <c r="F32" i="18"/>
  <c r="A32" i="18" s="1"/>
  <c r="E32" i="18"/>
  <c r="Z31" i="18"/>
  <c r="S31" i="18"/>
  <c r="R31" i="18"/>
  <c r="N31" i="18"/>
  <c r="L31" i="18"/>
  <c r="M31" i="18" s="1"/>
  <c r="F31" i="18"/>
  <c r="E31" i="18"/>
  <c r="A31" i="18"/>
  <c r="V31" i="18" s="1"/>
  <c r="Z30" i="18"/>
  <c r="S30" i="18"/>
  <c r="R30" i="18"/>
  <c r="N30" i="18"/>
  <c r="L30" i="18"/>
  <c r="M30" i="18" s="1"/>
  <c r="F30" i="18"/>
  <c r="A30" i="18" s="1"/>
  <c r="E30" i="18"/>
  <c r="Z29" i="18"/>
  <c r="S29" i="18"/>
  <c r="R29" i="18"/>
  <c r="N29" i="18"/>
  <c r="L29" i="18"/>
  <c r="M29" i="18" s="1"/>
  <c r="F29" i="18"/>
  <c r="E29" i="18"/>
  <c r="A29" i="18"/>
  <c r="V29" i="18" s="1"/>
  <c r="Z28" i="18"/>
  <c r="S28" i="18"/>
  <c r="R28" i="18"/>
  <c r="N28" i="18"/>
  <c r="L28" i="18"/>
  <c r="M28" i="18" s="1"/>
  <c r="F28" i="18"/>
  <c r="A28" i="18" s="1"/>
  <c r="E28" i="18"/>
  <c r="Z27" i="18"/>
  <c r="S27" i="18"/>
  <c r="R27" i="18"/>
  <c r="N27" i="18"/>
  <c r="L27" i="18"/>
  <c r="M27" i="18" s="1"/>
  <c r="F27" i="18"/>
  <c r="E27" i="18"/>
  <c r="A27" i="18"/>
  <c r="V27" i="18" s="1"/>
  <c r="Z26" i="18"/>
  <c r="S26" i="18"/>
  <c r="R26" i="18"/>
  <c r="N26" i="18"/>
  <c r="L26" i="18"/>
  <c r="M26" i="18" s="1"/>
  <c r="F26" i="18"/>
  <c r="A26" i="18" s="1"/>
  <c r="E26" i="18"/>
  <c r="Z25" i="18"/>
  <c r="S25" i="18"/>
  <c r="R25" i="18"/>
  <c r="N25" i="18"/>
  <c r="L25" i="18"/>
  <c r="M25" i="18" s="1"/>
  <c r="F25" i="18"/>
  <c r="E25" i="18"/>
  <c r="A25" i="18"/>
  <c r="V25" i="18" s="1"/>
  <c r="Z24" i="18"/>
  <c r="S24" i="18"/>
  <c r="R24" i="18"/>
  <c r="N24" i="18"/>
  <c r="L24" i="18"/>
  <c r="M24" i="18" s="1"/>
  <c r="F24" i="18"/>
  <c r="A24" i="18" s="1"/>
  <c r="E24" i="18"/>
  <c r="Z23" i="18"/>
  <c r="S23" i="18"/>
  <c r="R23" i="18"/>
  <c r="N23" i="18"/>
  <c r="L23" i="18"/>
  <c r="M23" i="18" s="1"/>
  <c r="F23" i="18"/>
  <c r="E23" i="18"/>
  <c r="A23" i="18"/>
  <c r="V23" i="18" s="1"/>
  <c r="Z22" i="18"/>
  <c r="S22" i="18"/>
  <c r="R22" i="18"/>
  <c r="N22" i="18"/>
  <c r="L22" i="18"/>
  <c r="M22" i="18" s="1"/>
  <c r="F22" i="18"/>
  <c r="A22" i="18" s="1"/>
  <c r="E22" i="18"/>
  <c r="Z21" i="18"/>
  <c r="S21" i="18"/>
  <c r="R21" i="18"/>
  <c r="N21" i="18"/>
  <c r="L21" i="18"/>
  <c r="M21" i="18" s="1"/>
  <c r="F21" i="18"/>
  <c r="E21" i="18"/>
  <c r="A21" i="18"/>
  <c r="V21" i="18" s="1"/>
  <c r="Z20" i="18"/>
  <c r="S20" i="18"/>
  <c r="R20" i="18"/>
  <c r="N20" i="18"/>
  <c r="L20" i="18"/>
  <c r="M20" i="18" s="1"/>
  <c r="F20" i="18"/>
  <c r="A20" i="18" s="1"/>
  <c r="E20" i="18"/>
  <c r="Z19" i="18"/>
  <c r="S19" i="18"/>
  <c r="R19" i="18"/>
  <c r="N19" i="18"/>
  <c r="L19" i="18"/>
  <c r="M19" i="18" s="1"/>
  <c r="F19" i="18"/>
  <c r="E19" i="18"/>
  <c r="A19" i="18"/>
  <c r="V19" i="18" s="1"/>
  <c r="Z18" i="18"/>
  <c r="S18" i="18"/>
  <c r="R18" i="18"/>
  <c r="N18" i="18"/>
  <c r="L18" i="18"/>
  <c r="M18" i="18" s="1"/>
  <c r="F18" i="18"/>
  <c r="A18" i="18" s="1"/>
  <c r="E18" i="18"/>
  <c r="Z17" i="18"/>
  <c r="S17" i="18"/>
  <c r="R17" i="18"/>
  <c r="N17" i="18"/>
  <c r="L17" i="18"/>
  <c r="M17" i="18" s="1"/>
  <c r="F17" i="18"/>
  <c r="E17" i="18"/>
  <c r="A17" i="18"/>
  <c r="V17" i="18" s="1"/>
  <c r="Z16" i="18"/>
  <c r="S16" i="18"/>
  <c r="R16" i="18"/>
  <c r="N16" i="18"/>
  <c r="L16" i="18"/>
  <c r="M16" i="18" s="1"/>
  <c r="F16" i="18"/>
  <c r="A16" i="18" s="1"/>
  <c r="E16" i="18"/>
  <c r="Z15" i="18"/>
  <c r="S15" i="18"/>
  <c r="R15" i="18"/>
  <c r="N15" i="18"/>
  <c r="L15" i="18"/>
  <c r="M15" i="18" s="1"/>
  <c r="F15" i="18"/>
  <c r="E15" i="18"/>
  <c r="A15" i="18"/>
  <c r="V15" i="18" s="1"/>
  <c r="Z14" i="18"/>
  <c r="S14" i="18"/>
  <c r="R14" i="18"/>
  <c r="N14" i="18"/>
  <c r="L14" i="18"/>
  <c r="M14" i="18" s="1"/>
  <c r="F14" i="18"/>
  <c r="A14" i="18" s="1"/>
  <c r="E14" i="18"/>
  <c r="Z13" i="18"/>
  <c r="S13" i="18"/>
  <c r="R13" i="18"/>
  <c r="N13" i="18"/>
  <c r="L13" i="18"/>
  <c r="M13" i="18" s="1"/>
  <c r="F13" i="18"/>
  <c r="E13" i="18"/>
  <c r="A13" i="18"/>
  <c r="V13" i="18" s="1"/>
  <c r="Z12" i="18"/>
  <c r="S12" i="18"/>
  <c r="R12" i="18"/>
  <c r="N12" i="18"/>
  <c r="L12" i="18"/>
  <c r="M12" i="18" s="1"/>
  <c r="F12" i="18"/>
  <c r="A12" i="18" s="1"/>
  <c r="E12" i="18"/>
  <c r="Z11" i="18"/>
  <c r="S11" i="18"/>
  <c r="R11" i="18"/>
  <c r="N11" i="18"/>
  <c r="L11" i="18"/>
  <c r="M11" i="18" s="1"/>
  <c r="F11" i="18"/>
  <c r="E11" i="18"/>
  <c r="A11" i="18"/>
  <c r="V11" i="18" s="1"/>
  <c r="Z10" i="18"/>
  <c r="S10" i="18"/>
  <c r="R10" i="18"/>
  <c r="N10" i="18"/>
  <c r="L10" i="18"/>
  <c r="M10" i="18" s="1"/>
  <c r="F10" i="18"/>
  <c r="A10" i="18" s="1"/>
  <c r="E10" i="18"/>
  <c r="Z9" i="18"/>
  <c r="S9" i="18"/>
  <c r="R9" i="18"/>
  <c r="N9" i="18"/>
  <c r="L9" i="18"/>
  <c r="M9" i="18" s="1"/>
  <c r="F9" i="18"/>
  <c r="E9" i="18"/>
  <c r="A9" i="18"/>
  <c r="V9" i="18" s="1"/>
  <c r="Z8" i="18"/>
  <c r="S8" i="18"/>
  <c r="R8" i="18"/>
  <c r="N8" i="18"/>
  <c r="L8" i="18"/>
  <c r="M8" i="18" s="1"/>
  <c r="F8" i="18"/>
  <c r="A8" i="18" s="1"/>
  <c r="E8" i="18"/>
  <c r="Z7" i="18"/>
  <c r="S7" i="18"/>
  <c r="R7" i="18"/>
  <c r="N7" i="18"/>
  <c r="L7" i="18"/>
  <c r="M7" i="18" s="1"/>
  <c r="F7" i="18"/>
  <c r="E7" i="18"/>
  <c r="A7" i="18"/>
  <c r="V7" i="18" s="1"/>
  <c r="Z6" i="18"/>
  <c r="S6" i="18"/>
  <c r="R6" i="18"/>
  <c r="N6" i="18"/>
  <c r="L6" i="18"/>
  <c r="M6" i="18" s="1"/>
  <c r="F6" i="18"/>
  <c r="A6" i="18" s="1"/>
  <c r="E6" i="18"/>
  <c r="Z5" i="18"/>
  <c r="S5" i="18"/>
  <c r="R5" i="18"/>
  <c r="N5" i="18"/>
  <c r="L5" i="18"/>
  <c r="M5" i="18" s="1"/>
  <c r="F5" i="18"/>
  <c r="E5" i="18"/>
  <c r="A5" i="18"/>
  <c r="V5" i="18" s="1"/>
  <c r="Z4" i="18"/>
  <c r="S4" i="18"/>
  <c r="R4" i="18"/>
  <c r="N4" i="18"/>
  <c r="L4" i="18"/>
  <c r="M4" i="18" s="1"/>
  <c r="F4" i="18"/>
  <c r="A4" i="18" s="1"/>
  <c r="E4" i="18"/>
  <c r="R3" i="18"/>
  <c r="N3" i="18"/>
  <c r="L3" i="18"/>
  <c r="M3" i="18" s="1"/>
  <c r="F3" i="18"/>
  <c r="H54" i="17"/>
  <c r="V53" i="17"/>
  <c r="H53" i="17"/>
  <c r="X53" i="17" s="1"/>
  <c r="Y53" i="17" s="1"/>
  <c r="H52" i="17"/>
  <c r="AD52" i="17" s="1"/>
  <c r="X51" i="17"/>
  <c r="Y51" i="17" s="1"/>
  <c r="H51" i="17"/>
  <c r="H50" i="17"/>
  <c r="AD50" i="17" s="1"/>
  <c r="H49" i="17"/>
  <c r="X49" i="17" s="1"/>
  <c r="Y49" i="17" s="1"/>
  <c r="H48" i="17"/>
  <c r="AD48" i="17" s="1"/>
  <c r="X47" i="17"/>
  <c r="Y47" i="17" s="1"/>
  <c r="H47" i="17"/>
  <c r="H46" i="17"/>
  <c r="AD46" i="17" s="1"/>
  <c r="H45" i="17"/>
  <c r="X45" i="17" s="1"/>
  <c r="Y45" i="17" s="1"/>
  <c r="H44" i="17"/>
  <c r="AD44" i="17" s="1"/>
  <c r="H43" i="17"/>
  <c r="X43" i="17" s="1"/>
  <c r="Y43" i="17" s="1"/>
  <c r="H42" i="17"/>
  <c r="AD42" i="17" s="1"/>
  <c r="H41" i="17"/>
  <c r="X41" i="17" s="1"/>
  <c r="Y41" i="17" s="1"/>
  <c r="H40" i="17"/>
  <c r="AD40" i="17" s="1"/>
  <c r="H39" i="17"/>
  <c r="X39" i="17" s="1"/>
  <c r="Y39" i="17" s="1"/>
  <c r="H38" i="17"/>
  <c r="AD38" i="17" s="1"/>
  <c r="H37" i="17"/>
  <c r="X37" i="17" s="1"/>
  <c r="Y37" i="17" s="1"/>
  <c r="H36" i="17"/>
  <c r="AD35" i="17"/>
  <c r="H35" i="17"/>
  <c r="A35" i="17"/>
  <c r="W35" i="17" s="1"/>
  <c r="Z35" i="17" s="1"/>
  <c r="X34" i="17"/>
  <c r="Y34" i="17" s="1"/>
  <c r="H34" i="17"/>
  <c r="AD34" i="17" s="1"/>
  <c r="AG33" i="17"/>
  <c r="H33" i="17"/>
  <c r="A33" i="17"/>
  <c r="W33" i="17" s="1"/>
  <c r="Z33" i="17" s="1"/>
  <c r="H32" i="17"/>
  <c r="AD32" i="17" s="1"/>
  <c r="AG31" i="17"/>
  <c r="AD31" i="17"/>
  <c r="Y31" i="17"/>
  <c r="X31" i="17"/>
  <c r="H31" i="17"/>
  <c r="A31" i="17"/>
  <c r="W31" i="17" s="1"/>
  <c r="Z31" i="17" s="1"/>
  <c r="X30" i="17"/>
  <c r="Y30" i="17" s="1"/>
  <c r="H30" i="17"/>
  <c r="AD30" i="17" s="1"/>
  <c r="AG29" i="17"/>
  <c r="H29" i="17"/>
  <c r="A29" i="17"/>
  <c r="W29" i="17" s="1"/>
  <c r="Z29" i="17" s="1"/>
  <c r="H28" i="17"/>
  <c r="AD28" i="17" s="1"/>
  <c r="AG27" i="17"/>
  <c r="AD27" i="17"/>
  <c r="Y27" i="17"/>
  <c r="X27" i="17"/>
  <c r="H27" i="17"/>
  <c r="A27" i="17"/>
  <c r="W27" i="17" s="1"/>
  <c r="Z27" i="17" s="1"/>
  <c r="X26" i="17"/>
  <c r="Y26" i="17" s="1"/>
  <c r="H26" i="17"/>
  <c r="AD26" i="17" s="1"/>
  <c r="AG25" i="17"/>
  <c r="AF25" i="17"/>
  <c r="AD25" i="17"/>
  <c r="H25" i="17"/>
  <c r="AE25" i="17" s="1"/>
  <c r="G25" i="17"/>
  <c r="AA25" i="17" s="1"/>
  <c r="AB25" i="17" s="1"/>
  <c r="A25" i="17"/>
  <c r="W25" i="17" s="1"/>
  <c r="Z25" i="17" s="1"/>
  <c r="H24" i="17"/>
  <c r="AE24" i="17" s="1"/>
  <c r="G24" i="17"/>
  <c r="AA24" i="17" s="1"/>
  <c r="A24" i="17"/>
  <c r="W24" i="17" s="1"/>
  <c r="Z24" i="17" s="1"/>
  <c r="AE23" i="17"/>
  <c r="AD23" i="17"/>
  <c r="X23" i="17"/>
  <c r="Y23" i="17" s="1"/>
  <c r="H23" i="17"/>
  <c r="AG23" i="17" s="1"/>
  <c r="G23" i="17"/>
  <c r="AA23" i="17" s="1"/>
  <c r="A23" i="17"/>
  <c r="W23" i="17" s="1"/>
  <c r="Z23" i="17" s="1"/>
  <c r="H22" i="17"/>
  <c r="AG22" i="17" s="1"/>
  <c r="H21" i="17"/>
  <c r="AG21" i="17" s="1"/>
  <c r="H20" i="17"/>
  <c r="AG20" i="17" s="1"/>
  <c r="G20" i="17"/>
  <c r="AA20" i="17" s="1"/>
  <c r="A20" i="17"/>
  <c r="W20" i="17" s="1"/>
  <c r="Z20" i="17" s="1"/>
  <c r="AE19" i="17"/>
  <c r="AD19" i="17"/>
  <c r="X19" i="17"/>
  <c r="Y19" i="17" s="1"/>
  <c r="H19" i="17"/>
  <c r="AG19" i="17" s="1"/>
  <c r="G19" i="17"/>
  <c r="AA19" i="17" s="1"/>
  <c r="A19" i="17"/>
  <c r="W19" i="17" s="1"/>
  <c r="Z19" i="17" s="1"/>
  <c r="H18" i="17"/>
  <c r="AG18" i="17" s="1"/>
  <c r="H17" i="17"/>
  <c r="AG17" i="17" s="1"/>
  <c r="H16" i="17"/>
  <c r="AG16" i="17" s="1"/>
  <c r="G16" i="17"/>
  <c r="AA16" i="17" s="1"/>
  <c r="A16" i="17"/>
  <c r="W16" i="17" s="1"/>
  <c r="Z16" i="17" s="1"/>
  <c r="H15" i="17"/>
  <c r="AG15" i="17" s="1"/>
  <c r="H14" i="17"/>
  <c r="AG14" i="17" s="1"/>
  <c r="H13" i="17"/>
  <c r="H12" i="17"/>
  <c r="X12" i="17" s="1"/>
  <c r="Y12" i="17" s="1"/>
  <c r="AD11" i="17"/>
  <c r="H11" i="17"/>
  <c r="A11" i="17"/>
  <c r="W11" i="17" s="1"/>
  <c r="Z11" i="17" s="1"/>
  <c r="H10" i="17"/>
  <c r="AD10" i="17" s="1"/>
  <c r="AD9" i="17"/>
  <c r="H9" i="17"/>
  <c r="A9" i="17"/>
  <c r="W9" i="17" s="1"/>
  <c r="Z9" i="17" s="1"/>
  <c r="H8" i="17"/>
  <c r="AD8" i="17" s="1"/>
  <c r="H7" i="17"/>
  <c r="AF6" i="17"/>
  <c r="X6" i="17"/>
  <c r="Y6" i="17" s="1"/>
  <c r="U6" i="17"/>
  <c r="T6" i="17"/>
  <c r="H6" i="17"/>
  <c r="AD6" i="17" s="1"/>
  <c r="A6" i="17"/>
  <c r="W6" i="17" s="1"/>
  <c r="Z6" i="17" s="1"/>
  <c r="U5" i="17"/>
  <c r="T5" i="17"/>
  <c r="H5" i="17"/>
  <c r="AF5" i="17" s="1"/>
  <c r="AF4" i="17"/>
  <c r="AD4" i="17"/>
  <c r="X4" i="17"/>
  <c r="Y4" i="17" s="1"/>
  <c r="U4" i="17"/>
  <c r="T4" i="17"/>
  <c r="H4" i="17"/>
  <c r="A4" i="17"/>
  <c r="W4" i="17" s="1"/>
  <c r="Z4" i="17" s="1"/>
  <c r="AF3" i="17"/>
  <c r="AD3" i="17"/>
  <c r="X3" i="17"/>
  <c r="Y3" i="17" s="1"/>
  <c r="U3" i="17"/>
  <c r="T3" i="17"/>
  <c r="H3" i="17"/>
  <c r="AG3" i="17" s="1"/>
  <c r="G3" i="17"/>
  <c r="AF54" i="16"/>
  <c r="AD54" i="16"/>
  <c r="X54" i="16"/>
  <c r="Y54" i="16" s="1"/>
  <c r="H54" i="16"/>
  <c r="AE54" i="16" s="1"/>
  <c r="G54" i="16"/>
  <c r="AA54" i="16" s="1"/>
  <c r="A54" i="16"/>
  <c r="W54" i="16" s="1"/>
  <c r="Z54" i="16" s="1"/>
  <c r="V53" i="16"/>
  <c r="H53" i="16"/>
  <c r="A53" i="16" s="1"/>
  <c r="W53" i="16" s="1"/>
  <c r="Z53" i="16" s="1"/>
  <c r="AD52" i="16"/>
  <c r="H52" i="16"/>
  <c r="A52" i="16"/>
  <c r="W52" i="16" s="1"/>
  <c r="Z52" i="16" s="1"/>
  <c r="H51" i="16"/>
  <c r="AD51" i="16" s="1"/>
  <c r="AD50" i="16"/>
  <c r="H50" i="16"/>
  <c r="A50" i="16"/>
  <c r="W50" i="16" s="1"/>
  <c r="Z50" i="16" s="1"/>
  <c r="H49" i="16"/>
  <c r="AD49" i="16" s="1"/>
  <c r="AD48" i="16"/>
  <c r="H48" i="16"/>
  <c r="A48" i="16"/>
  <c r="W48" i="16" s="1"/>
  <c r="Z48" i="16" s="1"/>
  <c r="H47" i="16"/>
  <c r="AD47" i="16" s="1"/>
  <c r="AD46" i="16"/>
  <c r="H46" i="16"/>
  <c r="A46" i="16"/>
  <c r="W46" i="16" s="1"/>
  <c r="Z46" i="16" s="1"/>
  <c r="H45" i="16"/>
  <c r="AD45" i="16" s="1"/>
  <c r="AD44" i="16"/>
  <c r="H44" i="16"/>
  <c r="A44" i="16"/>
  <c r="W44" i="16" s="1"/>
  <c r="Z44" i="16" s="1"/>
  <c r="H43" i="16"/>
  <c r="AD43" i="16" s="1"/>
  <c r="AD42" i="16"/>
  <c r="H42" i="16"/>
  <c r="A42" i="16"/>
  <c r="W42" i="16" s="1"/>
  <c r="Z42" i="16" s="1"/>
  <c r="H41" i="16"/>
  <c r="AD40" i="16"/>
  <c r="H40" i="16"/>
  <c r="A40" i="16"/>
  <c r="W40" i="16" s="1"/>
  <c r="Z40" i="16" s="1"/>
  <c r="H39" i="16"/>
  <c r="AF39" i="16" s="1"/>
  <c r="AD38" i="16"/>
  <c r="H38" i="16"/>
  <c r="A38" i="16"/>
  <c r="W38" i="16" s="1"/>
  <c r="Z38" i="16" s="1"/>
  <c r="X37" i="16"/>
  <c r="Y37" i="16" s="1"/>
  <c r="H37" i="16"/>
  <c r="AD36" i="16"/>
  <c r="H36" i="16"/>
  <c r="A36" i="16"/>
  <c r="W36" i="16" s="1"/>
  <c r="Z36" i="16" s="1"/>
  <c r="X35" i="16"/>
  <c r="Y35" i="16" s="1"/>
  <c r="H35" i="16"/>
  <c r="H34" i="16"/>
  <c r="AD34" i="16" s="1"/>
  <c r="A34" i="16"/>
  <c r="W34" i="16" s="1"/>
  <c r="Z34" i="16" s="1"/>
  <c r="H33" i="16"/>
  <c r="AF33" i="16" s="1"/>
  <c r="G33" i="16"/>
  <c r="AA33" i="16" s="1"/>
  <c r="H32" i="16"/>
  <c r="AE31" i="16"/>
  <c r="H31" i="16"/>
  <c r="AG31" i="16" s="1"/>
  <c r="G31" i="16"/>
  <c r="AA31" i="16" s="1"/>
  <c r="A31" i="16"/>
  <c r="W31" i="16" s="1"/>
  <c r="Z31" i="16" s="1"/>
  <c r="AD30" i="16"/>
  <c r="X30" i="16"/>
  <c r="Y30" i="16" s="1"/>
  <c r="H30" i="16"/>
  <c r="AG30" i="16" s="1"/>
  <c r="A30" i="16"/>
  <c r="W30" i="16" s="1"/>
  <c r="Z30" i="16" s="1"/>
  <c r="AE29" i="16"/>
  <c r="H29" i="16"/>
  <c r="AG29" i="16" s="1"/>
  <c r="G29" i="16"/>
  <c r="AA29" i="16" s="1"/>
  <c r="AG28" i="16"/>
  <c r="AE28" i="16"/>
  <c r="H28" i="16"/>
  <c r="AD28" i="16" s="1"/>
  <c r="G28" i="16"/>
  <c r="AA28" i="16" s="1"/>
  <c r="AE27" i="16"/>
  <c r="H27" i="16"/>
  <c r="AD27" i="16" s="1"/>
  <c r="G27" i="16"/>
  <c r="AA27" i="16" s="1"/>
  <c r="AE26" i="16"/>
  <c r="H26" i="16"/>
  <c r="AD26" i="16" s="1"/>
  <c r="G26" i="16"/>
  <c r="AA26" i="16" s="1"/>
  <c r="AE25" i="16"/>
  <c r="H25" i="16"/>
  <c r="G25" i="16"/>
  <c r="AA25" i="16" s="1"/>
  <c r="A25" i="16"/>
  <c r="W25" i="16" s="1"/>
  <c r="Z25" i="16" s="1"/>
  <c r="AD24" i="16"/>
  <c r="X24" i="16"/>
  <c r="Y24" i="16" s="1"/>
  <c r="H24" i="16"/>
  <c r="AG24" i="16" s="1"/>
  <c r="G24" i="16"/>
  <c r="AA24" i="16" s="1"/>
  <c r="A24" i="16"/>
  <c r="W24" i="16" s="1"/>
  <c r="Z24" i="16" s="1"/>
  <c r="H23" i="16"/>
  <c r="AE22" i="16"/>
  <c r="H22" i="16"/>
  <c r="AG22" i="16" s="1"/>
  <c r="G22" i="16"/>
  <c r="AA22" i="16" s="1"/>
  <c r="AD21" i="16"/>
  <c r="X21" i="16"/>
  <c r="Y21" i="16" s="1"/>
  <c r="H21" i="16"/>
  <c r="AG21" i="16" s="1"/>
  <c r="G21" i="16"/>
  <c r="AA21" i="16" s="1"/>
  <c r="A21" i="16"/>
  <c r="W21" i="16" s="1"/>
  <c r="Z21" i="16" s="1"/>
  <c r="AD20" i="16"/>
  <c r="X20" i="16"/>
  <c r="Y20" i="16" s="1"/>
  <c r="H20" i="16"/>
  <c r="AG20" i="16" s="1"/>
  <c r="G20" i="16"/>
  <c r="AA20" i="16" s="1"/>
  <c r="A20" i="16"/>
  <c r="W20" i="16" s="1"/>
  <c r="Z20" i="16" s="1"/>
  <c r="AF19" i="16"/>
  <c r="H19" i="16"/>
  <c r="AE18" i="16"/>
  <c r="H18" i="16"/>
  <c r="AG18" i="16" s="1"/>
  <c r="G18" i="16"/>
  <c r="AA18" i="16" s="1"/>
  <c r="AD17" i="16"/>
  <c r="X17" i="16"/>
  <c r="Y17" i="16" s="1"/>
  <c r="H17" i="16"/>
  <c r="AG17" i="16" s="1"/>
  <c r="G17" i="16"/>
  <c r="AA17" i="16" s="1"/>
  <c r="A17" i="16"/>
  <c r="W17" i="16" s="1"/>
  <c r="Z17" i="16" s="1"/>
  <c r="AD16" i="16"/>
  <c r="X16" i="16"/>
  <c r="Y16" i="16" s="1"/>
  <c r="H16" i="16"/>
  <c r="AG16" i="16" s="1"/>
  <c r="G16" i="16"/>
  <c r="AA16" i="16" s="1"/>
  <c r="A16" i="16"/>
  <c r="W16" i="16" s="1"/>
  <c r="Z16" i="16" s="1"/>
  <c r="AF15" i="16"/>
  <c r="H15" i="16"/>
  <c r="AE14" i="16"/>
  <c r="H14" i="16"/>
  <c r="AG14" i="16" s="1"/>
  <c r="G14" i="16"/>
  <c r="AA14" i="16" s="1"/>
  <c r="AD13" i="16"/>
  <c r="X13" i="16"/>
  <c r="Y13" i="16" s="1"/>
  <c r="H13" i="16"/>
  <c r="AG13" i="16" s="1"/>
  <c r="G13" i="16"/>
  <c r="AA13" i="16" s="1"/>
  <c r="A13" i="16"/>
  <c r="W13" i="16" s="1"/>
  <c r="Z13" i="16" s="1"/>
  <c r="AD12" i="16"/>
  <c r="X12" i="16"/>
  <c r="Y12" i="16" s="1"/>
  <c r="H12" i="16"/>
  <c r="AG12" i="16" s="1"/>
  <c r="G12" i="16"/>
  <c r="AA12" i="16" s="1"/>
  <c r="A12" i="16"/>
  <c r="W12" i="16" s="1"/>
  <c r="Z12" i="16" s="1"/>
  <c r="H11" i="16"/>
  <c r="AE10" i="16"/>
  <c r="H10" i="16"/>
  <c r="AG10" i="16" s="1"/>
  <c r="G10" i="16"/>
  <c r="AA10" i="16" s="1"/>
  <c r="AD9" i="16"/>
  <c r="X9" i="16"/>
  <c r="Y9" i="16" s="1"/>
  <c r="H9" i="16"/>
  <c r="AG9" i="16" s="1"/>
  <c r="G9" i="16"/>
  <c r="AA9" i="16" s="1"/>
  <c r="A9" i="16"/>
  <c r="W9" i="16" s="1"/>
  <c r="Z9" i="16" s="1"/>
  <c r="H8" i="16"/>
  <c r="AG8" i="16" s="1"/>
  <c r="A8" i="16"/>
  <c r="W8" i="16" s="1"/>
  <c r="Z8" i="16" s="1"/>
  <c r="H7" i="16"/>
  <c r="AE6" i="16"/>
  <c r="U6" i="16"/>
  <c r="T6" i="16"/>
  <c r="H6" i="16"/>
  <c r="AG6" i="16" s="1"/>
  <c r="AF5" i="16"/>
  <c r="AE5" i="16"/>
  <c r="U5" i="16"/>
  <c r="T5" i="16"/>
  <c r="H5" i="16"/>
  <c r="AG5" i="16" s="1"/>
  <c r="G5" i="16"/>
  <c r="AA5" i="16" s="1"/>
  <c r="A5" i="16"/>
  <c r="W5" i="16" s="1"/>
  <c r="Z5" i="16" s="1"/>
  <c r="AF4" i="16"/>
  <c r="U4" i="16"/>
  <c r="T4" i="16"/>
  <c r="H4" i="16"/>
  <c r="AG4" i="16" s="1"/>
  <c r="G4" i="16"/>
  <c r="AA4" i="16" s="1"/>
  <c r="A4" i="16"/>
  <c r="W4" i="16" s="1"/>
  <c r="Z4" i="16" s="1"/>
  <c r="X3" i="16"/>
  <c r="U3" i="16"/>
  <c r="T3" i="16"/>
  <c r="H3" i="16"/>
  <c r="I1101" i="13"/>
  <c r="B1101" i="13"/>
  <c r="C1101" i="13" s="1"/>
  <c r="D1101" i="13" s="1"/>
  <c r="E1101" i="13" s="1"/>
  <c r="F1101" i="13" s="1"/>
  <c r="J1101" i="13" s="1"/>
  <c r="G1101" i="13" s="1"/>
  <c r="H1101" i="13" s="1"/>
  <c r="I1100" i="13"/>
  <c r="B1100" i="13" s="1"/>
  <c r="C1100" i="13" s="1"/>
  <c r="D1100" i="13" s="1"/>
  <c r="E1100" i="13" s="1"/>
  <c r="F1100" i="13" s="1"/>
  <c r="J1100" i="13" s="1"/>
  <c r="G1100" i="13" s="1"/>
  <c r="H1100" i="13" s="1"/>
  <c r="I1099" i="13"/>
  <c r="B1099" i="13"/>
  <c r="C1099" i="13" s="1"/>
  <c r="D1099" i="13" s="1"/>
  <c r="E1099" i="13" s="1"/>
  <c r="F1099" i="13" s="1"/>
  <c r="J1099" i="13" s="1"/>
  <c r="G1099" i="13" s="1"/>
  <c r="H1099" i="13" s="1"/>
  <c r="I1098" i="13"/>
  <c r="B1098" i="13" s="1"/>
  <c r="C1098" i="13" s="1"/>
  <c r="D1098" i="13" s="1"/>
  <c r="E1098" i="13" s="1"/>
  <c r="F1098" i="13" s="1"/>
  <c r="J1098" i="13" s="1"/>
  <c r="G1098" i="13" s="1"/>
  <c r="H1098" i="13" s="1"/>
  <c r="I1097" i="13"/>
  <c r="B1097" i="13"/>
  <c r="C1097" i="13" s="1"/>
  <c r="D1097" i="13" s="1"/>
  <c r="E1097" i="13" s="1"/>
  <c r="F1097" i="13" s="1"/>
  <c r="J1097" i="13" s="1"/>
  <c r="G1097" i="13" s="1"/>
  <c r="H1097" i="13" s="1"/>
  <c r="I1096" i="13"/>
  <c r="B1096" i="13" s="1"/>
  <c r="C1096" i="13" s="1"/>
  <c r="D1096" i="13" s="1"/>
  <c r="E1096" i="13" s="1"/>
  <c r="F1096" i="13" s="1"/>
  <c r="J1096" i="13" s="1"/>
  <c r="G1096" i="13" s="1"/>
  <c r="H1096" i="13" s="1"/>
  <c r="I1095" i="13"/>
  <c r="B1095" i="13"/>
  <c r="C1095" i="13" s="1"/>
  <c r="D1095" i="13" s="1"/>
  <c r="E1095" i="13" s="1"/>
  <c r="F1095" i="13" s="1"/>
  <c r="J1095" i="13" s="1"/>
  <c r="G1095" i="13" s="1"/>
  <c r="H1095" i="13" s="1"/>
  <c r="I1094" i="13"/>
  <c r="B1094" i="13" s="1"/>
  <c r="C1094" i="13" s="1"/>
  <c r="D1094" i="13" s="1"/>
  <c r="E1094" i="13" s="1"/>
  <c r="F1094" i="13" s="1"/>
  <c r="J1094" i="13" s="1"/>
  <c r="G1094" i="13" s="1"/>
  <c r="H1094" i="13" s="1"/>
  <c r="I1093" i="13"/>
  <c r="B1093" i="13"/>
  <c r="C1093" i="13" s="1"/>
  <c r="D1093" i="13" s="1"/>
  <c r="E1093" i="13" s="1"/>
  <c r="F1093" i="13" s="1"/>
  <c r="J1093" i="13" s="1"/>
  <c r="G1093" i="13" s="1"/>
  <c r="H1093" i="13" s="1"/>
  <c r="I1092" i="13"/>
  <c r="B1092" i="13" s="1"/>
  <c r="C1092" i="13" s="1"/>
  <c r="D1092" i="13" s="1"/>
  <c r="E1092" i="13" s="1"/>
  <c r="F1092" i="13" s="1"/>
  <c r="J1092" i="13" s="1"/>
  <c r="G1092" i="13" s="1"/>
  <c r="H1092" i="13" s="1"/>
  <c r="I1091" i="13"/>
  <c r="B1091" i="13"/>
  <c r="C1091" i="13" s="1"/>
  <c r="D1091" i="13" s="1"/>
  <c r="E1091" i="13" s="1"/>
  <c r="F1091" i="13" s="1"/>
  <c r="J1091" i="13" s="1"/>
  <c r="G1091" i="13" s="1"/>
  <c r="H1091" i="13" s="1"/>
  <c r="I1090" i="13"/>
  <c r="B1090" i="13" s="1"/>
  <c r="C1090" i="13" s="1"/>
  <c r="D1090" i="13" s="1"/>
  <c r="E1090" i="13" s="1"/>
  <c r="F1090" i="13" s="1"/>
  <c r="J1090" i="13" s="1"/>
  <c r="G1090" i="13" s="1"/>
  <c r="H1090" i="13" s="1"/>
  <c r="I1089" i="13"/>
  <c r="B1089" i="13"/>
  <c r="C1089" i="13" s="1"/>
  <c r="D1089" i="13" s="1"/>
  <c r="E1089" i="13" s="1"/>
  <c r="F1089" i="13" s="1"/>
  <c r="J1089" i="13" s="1"/>
  <c r="G1089" i="13" s="1"/>
  <c r="H1089" i="13" s="1"/>
  <c r="I1088" i="13"/>
  <c r="B1088" i="13" s="1"/>
  <c r="C1088" i="13" s="1"/>
  <c r="D1088" i="13" s="1"/>
  <c r="E1088" i="13" s="1"/>
  <c r="F1088" i="13" s="1"/>
  <c r="J1088" i="13" s="1"/>
  <c r="G1088" i="13" s="1"/>
  <c r="H1088" i="13" s="1"/>
  <c r="I1087" i="13"/>
  <c r="B1087" i="13"/>
  <c r="C1087" i="13" s="1"/>
  <c r="D1087" i="13" s="1"/>
  <c r="E1087" i="13" s="1"/>
  <c r="F1087" i="13" s="1"/>
  <c r="J1087" i="13" s="1"/>
  <c r="G1087" i="13" s="1"/>
  <c r="H1087" i="13" s="1"/>
  <c r="I1086" i="13"/>
  <c r="B1086" i="13" s="1"/>
  <c r="C1086" i="13" s="1"/>
  <c r="D1086" i="13" s="1"/>
  <c r="E1086" i="13" s="1"/>
  <c r="F1086" i="13" s="1"/>
  <c r="J1086" i="13" s="1"/>
  <c r="G1086" i="13" s="1"/>
  <c r="H1086" i="13" s="1"/>
  <c r="I1085" i="13"/>
  <c r="B1085" i="13"/>
  <c r="C1085" i="13" s="1"/>
  <c r="D1085" i="13" s="1"/>
  <c r="E1085" i="13" s="1"/>
  <c r="F1085" i="13" s="1"/>
  <c r="J1085" i="13" s="1"/>
  <c r="G1085" i="13" s="1"/>
  <c r="H1085" i="13" s="1"/>
  <c r="I1084" i="13"/>
  <c r="B1084" i="13" s="1"/>
  <c r="C1084" i="13" s="1"/>
  <c r="D1084" i="13" s="1"/>
  <c r="E1084" i="13" s="1"/>
  <c r="F1084" i="13" s="1"/>
  <c r="J1084" i="13" s="1"/>
  <c r="G1084" i="13" s="1"/>
  <c r="H1084" i="13" s="1"/>
  <c r="I1083" i="13"/>
  <c r="B1083" i="13"/>
  <c r="C1083" i="13" s="1"/>
  <c r="D1083" i="13" s="1"/>
  <c r="E1083" i="13" s="1"/>
  <c r="F1083" i="13" s="1"/>
  <c r="J1083" i="13" s="1"/>
  <c r="G1083" i="13" s="1"/>
  <c r="H1083" i="13" s="1"/>
  <c r="I1082" i="13"/>
  <c r="B1082" i="13" s="1"/>
  <c r="C1082" i="13" s="1"/>
  <c r="D1082" i="13" s="1"/>
  <c r="E1082" i="13" s="1"/>
  <c r="F1082" i="13" s="1"/>
  <c r="J1082" i="13" s="1"/>
  <c r="G1082" i="13" s="1"/>
  <c r="H1082" i="13" s="1"/>
  <c r="I1081" i="13"/>
  <c r="B1081" i="13"/>
  <c r="C1081" i="13" s="1"/>
  <c r="D1081" i="13" s="1"/>
  <c r="E1081" i="13" s="1"/>
  <c r="F1081" i="13" s="1"/>
  <c r="J1081" i="13" s="1"/>
  <c r="G1081" i="13" s="1"/>
  <c r="H1081" i="13" s="1"/>
  <c r="I1080" i="13"/>
  <c r="B1080" i="13" s="1"/>
  <c r="C1080" i="13" s="1"/>
  <c r="D1080" i="13" s="1"/>
  <c r="E1080" i="13" s="1"/>
  <c r="F1080" i="13" s="1"/>
  <c r="J1080" i="13" s="1"/>
  <c r="G1080" i="13" s="1"/>
  <c r="H1080" i="13" s="1"/>
  <c r="I1079" i="13"/>
  <c r="B1079" i="13"/>
  <c r="C1079" i="13" s="1"/>
  <c r="D1079" i="13" s="1"/>
  <c r="E1079" i="13" s="1"/>
  <c r="F1079" i="13" s="1"/>
  <c r="J1079" i="13" s="1"/>
  <c r="G1079" i="13" s="1"/>
  <c r="H1079" i="13" s="1"/>
  <c r="I1078" i="13"/>
  <c r="B1078" i="13" s="1"/>
  <c r="C1078" i="13" s="1"/>
  <c r="D1078" i="13" s="1"/>
  <c r="E1078" i="13" s="1"/>
  <c r="F1078" i="13" s="1"/>
  <c r="J1078" i="13" s="1"/>
  <c r="G1078" i="13" s="1"/>
  <c r="H1078" i="13" s="1"/>
  <c r="I1077" i="13"/>
  <c r="B1077" i="13"/>
  <c r="C1077" i="13" s="1"/>
  <c r="D1077" i="13" s="1"/>
  <c r="E1077" i="13" s="1"/>
  <c r="F1077" i="13" s="1"/>
  <c r="J1077" i="13" s="1"/>
  <c r="G1077" i="13" s="1"/>
  <c r="H1077" i="13" s="1"/>
  <c r="I1076" i="13"/>
  <c r="B1076" i="13" s="1"/>
  <c r="C1076" i="13" s="1"/>
  <c r="D1076" i="13" s="1"/>
  <c r="E1076" i="13" s="1"/>
  <c r="F1076" i="13" s="1"/>
  <c r="J1076" i="13" s="1"/>
  <c r="G1076" i="13" s="1"/>
  <c r="H1076" i="13" s="1"/>
  <c r="I1075" i="13"/>
  <c r="B1075" i="13"/>
  <c r="C1075" i="13" s="1"/>
  <c r="D1075" i="13" s="1"/>
  <c r="E1075" i="13" s="1"/>
  <c r="F1075" i="13" s="1"/>
  <c r="J1075" i="13" s="1"/>
  <c r="G1075" i="13" s="1"/>
  <c r="H1075" i="13" s="1"/>
  <c r="I1074" i="13"/>
  <c r="B1074" i="13" s="1"/>
  <c r="C1074" i="13" s="1"/>
  <c r="D1074" i="13" s="1"/>
  <c r="E1074" i="13" s="1"/>
  <c r="F1074" i="13" s="1"/>
  <c r="J1074" i="13" s="1"/>
  <c r="G1074" i="13" s="1"/>
  <c r="H1074" i="13" s="1"/>
  <c r="I1073" i="13"/>
  <c r="B1073" i="13"/>
  <c r="C1073" i="13" s="1"/>
  <c r="D1073" i="13" s="1"/>
  <c r="E1073" i="13" s="1"/>
  <c r="F1073" i="13" s="1"/>
  <c r="J1073" i="13" s="1"/>
  <c r="G1073" i="13" s="1"/>
  <c r="H1073" i="13" s="1"/>
  <c r="I1072" i="13"/>
  <c r="B1072" i="13" s="1"/>
  <c r="C1072" i="13" s="1"/>
  <c r="D1072" i="13" s="1"/>
  <c r="E1072" i="13" s="1"/>
  <c r="F1072" i="13" s="1"/>
  <c r="J1072" i="13" s="1"/>
  <c r="G1072" i="13" s="1"/>
  <c r="H1072" i="13" s="1"/>
  <c r="I1071" i="13"/>
  <c r="B1071" i="13"/>
  <c r="C1071" i="13" s="1"/>
  <c r="D1071" i="13" s="1"/>
  <c r="E1071" i="13" s="1"/>
  <c r="F1071" i="13" s="1"/>
  <c r="J1071" i="13" s="1"/>
  <c r="G1071" i="13" s="1"/>
  <c r="H1071" i="13" s="1"/>
  <c r="I1070" i="13"/>
  <c r="B1070" i="13" s="1"/>
  <c r="C1070" i="13" s="1"/>
  <c r="D1070" i="13" s="1"/>
  <c r="E1070" i="13" s="1"/>
  <c r="F1070" i="13" s="1"/>
  <c r="J1070" i="13" s="1"/>
  <c r="G1070" i="13" s="1"/>
  <c r="H1070" i="13" s="1"/>
  <c r="I1069" i="13"/>
  <c r="B1069" i="13"/>
  <c r="C1069" i="13" s="1"/>
  <c r="D1069" i="13" s="1"/>
  <c r="E1069" i="13" s="1"/>
  <c r="F1069" i="13" s="1"/>
  <c r="J1069" i="13" s="1"/>
  <c r="G1069" i="13" s="1"/>
  <c r="H1069" i="13" s="1"/>
  <c r="I1068" i="13"/>
  <c r="B1068" i="13" s="1"/>
  <c r="C1068" i="13" s="1"/>
  <c r="D1068" i="13" s="1"/>
  <c r="E1068" i="13" s="1"/>
  <c r="F1068" i="13" s="1"/>
  <c r="J1068" i="13" s="1"/>
  <c r="G1068" i="13" s="1"/>
  <c r="H1068" i="13" s="1"/>
  <c r="I1067" i="13"/>
  <c r="B1067" i="13"/>
  <c r="C1067" i="13" s="1"/>
  <c r="D1067" i="13" s="1"/>
  <c r="E1067" i="13" s="1"/>
  <c r="F1067" i="13" s="1"/>
  <c r="J1067" i="13" s="1"/>
  <c r="G1067" i="13" s="1"/>
  <c r="H1067" i="13" s="1"/>
  <c r="I1066" i="13"/>
  <c r="B1066" i="13" s="1"/>
  <c r="C1066" i="13" s="1"/>
  <c r="D1066" i="13" s="1"/>
  <c r="E1066" i="13" s="1"/>
  <c r="F1066" i="13" s="1"/>
  <c r="J1066" i="13" s="1"/>
  <c r="G1066" i="13" s="1"/>
  <c r="H1066" i="13" s="1"/>
  <c r="I1065" i="13"/>
  <c r="B1065" i="13"/>
  <c r="C1065" i="13" s="1"/>
  <c r="D1065" i="13" s="1"/>
  <c r="E1065" i="13" s="1"/>
  <c r="F1065" i="13" s="1"/>
  <c r="J1065" i="13" s="1"/>
  <c r="G1065" i="13" s="1"/>
  <c r="H1065" i="13" s="1"/>
  <c r="I1064" i="13"/>
  <c r="B1064" i="13" s="1"/>
  <c r="C1064" i="13" s="1"/>
  <c r="D1064" i="13" s="1"/>
  <c r="E1064" i="13" s="1"/>
  <c r="F1064" i="13" s="1"/>
  <c r="J1064" i="13" s="1"/>
  <c r="G1064" i="13" s="1"/>
  <c r="H1064" i="13" s="1"/>
  <c r="I1063" i="13"/>
  <c r="B1063" i="13"/>
  <c r="C1063" i="13" s="1"/>
  <c r="D1063" i="13" s="1"/>
  <c r="E1063" i="13" s="1"/>
  <c r="F1063" i="13" s="1"/>
  <c r="J1063" i="13" s="1"/>
  <c r="G1063" i="13" s="1"/>
  <c r="H1063" i="13" s="1"/>
  <c r="I1062" i="13"/>
  <c r="B1062" i="13" s="1"/>
  <c r="C1062" i="13" s="1"/>
  <c r="D1062" i="13" s="1"/>
  <c r="E1062" i="13" s="1"/>
  <c r="F1062" i="13" s="1"/>
  <c r="J1062" i="13" s="1"/>
  <c r="G1062" i="13" s="1"/>
  <c r="H1062" i="13" s="1"/>
  <c r="I1061" i="13"/>
  <c r="B1061" i="13"/>
  <c r="C1061" i="13" s="1"/>
  <c r="D1061" i="13" s="1"/>
  <c r="E1061" i="13" s="1"/>
  <c r="F1061" i="13" s="1"/>
  <c r="J1061" i="13" s="1"/>
  <c r="G1061" i="13" s="1"/>
  <c r="H1061" i="13" s="1"/>
  <c r="I1060" i="13"/>
  <c r="B1060" i="13" s="1"/>
  <c r="C1060" i="13" s="1"/>
  <c r="D1060" i="13" s="1"/>
  <c r="E1060" i="13" s="1"/>
  <c r="F1060" i="13" s="1"/>
  <c r="J1060" i="13" s="1"/>
  <c r="G1060" i="13" s="1"/>
  <c r="H1060" i="13" s="1"/>
  <c r="I1059" i="13"/>
  <c r="B1059" i="13"/>
  <c r="C1059" i="13" s="1"/>
  <c r="D1059" i="13" s="1"/>
  <c r="E1059" i="13" s="1"/>
  <c r="F1059" i="13" s="1"/>
  <c r="J1059" i="13" s="1"/>
  <c r="G1059" i="13" s="1"/>
  <c r="H1059" i="13" s="1"/>
  <c r="I1058" i="13"/>
  <c r="B1058" i="13" s="1"/>
  <c r="C1058" i="13" s="1"/>
  <c r="D1058" i="13" s="1"/>
  <c r="E1058" i="13" s="1"/>
  <c r="F1058" i="13" s="1"/>
  <c r="J1058" i="13" s="1"/>
  <c r="G1058" i="13" s="1"/>
  <c r="H1058" i="13" s="1"/>
  <c r="I1057" i="13"/>
  <c r="B1057" i="13"/>
  <c r="C1057" i="13" s="1"/>
  <c r="D1057" i="13" s="1"/>
  <c r="E1057" i="13" s="1"/>
  <c r="F1057" i="13" s="1"/>
  <c r="J1057" i="13" s="1"/>
  <c r="G1057" i="13" s="1"/>
  <c r="H1057" i="13" s="1"/>
  <c r="I1056" i="13"/>
  <c r="B1056" i="13" s="1"/>
  <c r="C1056" i="13" s="1"/>
  <c r="D1056" i="13" s="1"/>
  <c r="E1056" i="13" s="1"/>
  <c r="F1056" i="13" s="1"/>
  <c r="J1056" i="13" s="1"/>
  <c r="G1056" i="13" s="1"/>
  <c r="H1056" i="13" s="1"/>
  <c r="I1055" i="13"/>
  <c r="B1055" i="13"/>
  <c r="C1055" i="13" s="1"/>
  <c r="D1055" i="13" s="1"/>
  <c r="E1055" i="13" s="1"/>
  <c r="F1055" i="13" s="1"/>
  <c r="J1055" i="13" s="1"/>
  <c r="G1055" i="13" s="1"/>
  <c r="H1055" i="13" s="1"/>
  <c r="I1054" i="13"/>
  <c r="B1054" i="13" s="1"/>
  <c r="C1054" i="13" s="1"/>
  <c r="D1054" i="13" s="1"/>
  <c r="E1054" i="13" s="1"/>
  <c r="F1054" i="13" s="1"/>
  <c r="J1054" i="13" s="1"/>
  <c r="G1054" i="13" s="1"/>
  <c r="H1054" i="13" s="1"/>
  <c r="I1053" i="13"/>
  <c r="B1053" i="13"/>
  <c r="C1053" i="13" s="1"/>
  <c r="D1053" i="13" s="1"/>
  <c r="E1053" i="13" s="1"/>
  <c r="F1053" i="13" s="1"/>
  <c r="J1053" i="13" s="1"/>
  <c r="G1053" i="13" s="1"/>
  <c r="H1053" i="13" s="1"/>
  <c r="I1052" i="13"/>
  <c r="B1052" i="13" s="1"/>
  <c r="C1052" i="13" s="1"/>
  <c r="D1052" i="13" s="1"/>
  <c r="E1052" i="13" s="1"/>
  <c r="F1052" i="13" s="1"/>
  <c r="J1052" i="13" s="1"/>
  <c r="G1052" i="13" s="1"/>
  <c r="H1052" i="13" s="1"/>
  <c r="I1051" i="13"/>
  <c r="B1051" i="13"/>
  <c r="C1051" i="13" s="1"/>
  <c r="D1051" i="13" s="1"/>
  <c r="E1051" i="13" s="1"/>
  <c r="F1051" i="13" s="1"/>
  <c r="J1051" i="13" s="1"/>
  <c r="G1051" i="13" s="1"/>
  <c r="H1051" i="13" s="1"/>
  <c r="I1050" i="13"/>
  <c r="B1050" i="13" s="1"/>
  <c r="C1050" i="13" s="1"/>
  <c r="D1050" i="13" s="1"/>
  <c r="E1050" i="13" s="1"/>
  <c r="F1050" i="13" s="1"/>
  <c r="J1050" i="13" s="1"/>
  <c r="G1050" i="13" s="1"/>
  <c r="H1050" i="13" s="1"/>
  <c r="I1049" i="13"/>
  <c r="B1049" i="13"/>
  <c r="C1049" i="13" s="1"/>
  <c r="D1049" i="13" s="1"/>
  <c r="E1049" i="13" s="1"/>
  <c r="F1049" i="13" s="1"/>
  <c r="J1049" i="13" s="1"/>
  <c r="G1049" i="13" s="1"/>
  <c r="H1049" i="13" s="1"/>
  <c r="I1048" i="13"/>
  <c r="B1048" i="13" s="1"/>
  <c r="C1048" i="13" s="1"/>
  <c r="D1048" i="13" s="1"/>
  <c r="E1048" i="13" s="1"/>
  <c r="F1048" i="13" s="1"/>
  <c r="J1048" i="13" s="1"/>
  <c r="G1048" i="13" s="1"/>
  <c r="H1048" i="13" s="1"/>
  <c r="I1047" i="13"/>
  <c r="B1047" i="13"/>
  <c r="C1047" i="13" s="1"/>
  <c r="D1047" i="13" s="1"/>
  <c r="E1047" i="13" s="1"/>
  <c r="F1047" i="13" s="1"/>
  <c r="J1047" i="13" s="1"/>
  <c r="G1047" i="13" s="1"/>
  <c r="H1047" i="13" s="1"/>
  <c r="I1046" i="13"/>
  <c r="B1046" i="13" s="1"/>
  <c r="C1046" i="13" s="1"/>
  <c r="D1046" i="13" s="1"/>
  <c r="E1046" i="13" s="1"/>
  <c r="F1046" i="13" s="1"/>
  <c r="J1046" i="13" s="1"/>
  <c r="G1046" i="13" s="1"/>
  <c r="H1046" i="13" s="1"/>
  <c r="I1045" i="13"/>
  <c r="B1045" i="13"/>
  <c r="C1045" i="13" s="1"/>
  <c r="D1045" i="13" s="1"/>
  <c r="E1045" i="13" s="1"/>
  <c r="F1045" i="13" s="1"/>
  <c r="J1045" i="13" s="1"/>
  <c r="G1045" i="13" s="1"/>
  <c r="H1045" i="13" s="1"/>
  <c r="I1044" i="13"/>
  <c r="B1044" i="13" s="1"/>
  <c r="C1044" i="13" s="1"/>
  <c r="D1044" i="13" s="1"/>
  <c r="E1044" i="13" s="1"/>
  <c r="F1044" i="13" s="1"/>
  <c r="J1044" i="13" s="1"/>
  <c r="G1044" i="13" s="1"/>
  <c r="H1044" i="13" s="1"/>
  <c r="I1043" i="13"/>
  <c r="B1043" i="13"/>
  <c r="C1043" i="13" s="1"/>
  <c r="D1043" i="13" s="1"/>
  <c r="E1043" i="13" s="1"/>
  <c r="F1043" i="13" s="1"/>
  <c r="J1043" i="13" s="1"/>
  <c r="G1043" i="13" s="1"/>
  <c r="H1043" i="13" s="1"/>
  <c r="I1042" i="13"/>
  <c r="B1042" i="13" s="1"/>
  <c r="C1042" i="13" s="1"/>
  <c r="D1042" i="13" s="1"/>
  <c r="E1042" i="13" s="1"/>
  <c r="F1042" i="13" s="1"/>
  <c r="J1042" i="13" s="1"/>
  <c r="G1042" i="13" s="1"/>
  <c r="H1042" i="13" s="1"/>
  <c r="I1041" i="13"/>
  <c r="B1041" i="13"/>
  <c r="C1041" i="13" s="1"/>
  <c r="D1041" i="13" s="1"/>
  <c r="E1041" i="13" s="1"/>
  <c r="F1041" i="13" s="1"/>
  <c r="J1041" i="13" s="1"/>
  <c r="G1041" i="13" s="1"/>
  <c r="H1041" i="13" s="1"/>
  <c r="I1040" i="13"/>
  <c r="B1040" i="13"/>
  <c r="C1040" i="13" s="1"/>
  <c r="D1040" i="13" s="1"/>
  <c r="E1040" i="13" s="1"/>
  <c r="F1040" i="13" s="1"/>
  <c r="J1040" i="13" s="1"/>
  <c r="G1040" i="13" s="1"/>
  <c r="H1040" i="13" s="1"/>
  <c r="I1039" i="13"/>
  <c r="B1039" i="13"/>
  <c r="C1039" i="13" s="1"/>
  <c r="D1039" i="13" s="1"/>
  <c r="E1039" i="13" s="1"/>
  <c r="F1039" i="13" s="1"/>
  <c r="J1039" i="13" s="1"/>
  <c r="G1039" i="13" s="1"/>
  <c r="H1039" i="13" s="1"/>
  <c r="I1038" i="13"/>
  <c r="B1038" i="13" s="1"/>
  <c r="C1038" i="13" s="1"/>
  <c r="D1038" i="13" s="1"/>
  <c r="E1038" i="13" s="1"/>
  <c r="F1038" i="13" s="1"/>
  <c r="J1038" i="13" s="1"/>
  <c r="G1038" i="13" s="1"/>
  <c r="H1038" i="13" s="1"/>
  <c r="I1037" i="13"/>
  <c r="B1037" i="13"/>
  <c r="C1037" i="13" s="1"/>
  <c r="D1037" i="13" s="1"/>
  <c r="E1037" i="13" s="1"/>
  <c r="F1037" i="13" s="1"/>
  <c r="J1037" i="13" s="1"/>
  <c r="G1037" i="13" s="1"/>
  <c r="H1037" i="13" s="1"/>
  <c r="I1036" i="13"/>
  <c r="B1036" i="13"/>
  <c r="C1036" i="13" s="1"/>
  <c r="D1036" i="13" s="1"/>
  <c r="E1036" i="13" s="1"/>
  <c r="F1036" i="13" s="1"/>
  <c r="J1036" i="13" s="1"/>
  <c r="G1036" i="13" s="1"/>
  <c r="H1036" i="13" s="1"/>
  <c r="I1035" i="13"/>
  <c r="B1035" i="13"/>
  <c r="C1035" i="13" s="1"/>
  <c r="D1035" i="13" s="1"/>
  <c r="E1035" i="13" s="1"/>
  <c r="F1035" i="13" s="1"/>
  <c r="J1035" i="13" s="1"/>
  <c r="G1035" i="13" s="1"/>
  <c r="H1035" i="13" s="1"/>
  <c r="I1034" i="13"/>
  <c r="B1034" i="13" s="1"/>
  <c r="C1034" i="13" s="1"/>
  <c r="D1034" i="13" s="1"/>
  <c r="E1034" i="13" s="1"/>
  <c r="F1034" i="13" s="1"/>
  <c r="J1034" i="13" s="1"/>
  <c r="G1034" i="13" s="1"/>
  <c r="H1034" i="13" s="1"/>
  <c r="I1033" i="13"/>
  <c r="B1033" i="13"/>
  <c r="C1033" i="13" s="1"/>
  <c r="D1033" i="13" s="1"/>
  <c r="E1033" i="13" s="1"/>
  <c r="F1033" i="13" s="1"/>
  <c r="J1033" i="13" s="1"/>
  <c r="G1033" i="13" s="1"/>
  <c r="H1033" i="13" s="1"/>
  <c r="I1032" i="13"/>
  <c r="B1032" i="13"/>
  <c r="C1032" i="13" s="1"/>
  <c r="D1032" i="13" s="1"/>
  <c r="E1032" i="13" s="1"/>
  <c r="F1032" i="13" s="1"/>
  <c r="J1032" i="13" s="1"/>
  <c r="G1032" i="13" s="1"/>
  <c r="H1032" i="13" s="1"/>
  <c r="I1031" i="13"/>
  <c r="B1031" i="13"/>
  <c r="C1031" i="13" s="1"/>
  <c r="D1031" i="13" s="1"/>
  <c r="E1031" i="13" s="1"/>
  <c r="F1031" i="13" s="1"/>
  <c r="J1031" i="13" s="1"/>
  <c r="G1031" i="13" s="1"/>
  <c r="H1031" i="13" s="1"/>
  <c r="I1030" i="13"/>
  <c r="B1030" i="13" s="1"/>
  <c r="C1030" i="13" s="1"/>
  <c r="D1030" i="13" s="1"/>
  <c r="E1030" i="13" s="1"/>
  <c r="F1030" i="13" s="1"/>
  <c r="J1030" i="13" s="1"/>
  <c r="G1030" i="13" s="1"/>
  <c r="H1030" i="13" s="1"/>
  <c r="I1029" i="13"/>
  <c r="B1029" i="13"/>
  <c r="C1029" i="13" s="1"/>
  <c r="D1029" i="13" s="1"/>
  <c r="E1029" i="13" s="1"/>
  <c r="F1029" i="13" s="1"/>
  <c r="J1029" i="13" s="1"/>
  <c r="G1029" i="13" s="1"/>
  <c r="H1029" i="13" s="1"/>
  <c r="I1028" i="13"/>
  <c r="B1028" i="13"/>
  <c r="C1028" i="13" s="1"/>
  <c r="D1028" i="13" s="1"/>
  <c r="E1028" i="13" s="1"/>
  <c r="F1028" i="13" s="1"/>
  <c r="J1028" i="13" s="1"/>
  <c r="G1028" i="13" s="1"/>
  <c r="H1028" i="13" s="1"/>
  <c r="I1027" i="13"/>
  <c r="B1027" i="13"/>
  <c r="C1027" i="13" s="1"/>
  <c r="D1027" i="13" s="1"/>
  <c r="E1027" i="13" s="1"/>
  <c r="F1027" i="13" s="1"/>
  <c r="J1027" i="13" s="1"/>
  <c r="G1027" i="13" s="1"/>
  <c r="H1027" i="13" s="1"/>
  <c r="I1026" i="13"/>
  <c r="B1026" i="13" s="1"/>
  <c r="C1026" i="13" s="1"/>
  <c r="D1026" i="13" s="1"/>
  <c r="E1026" i="13" s="1"/>
  <c r="F1026" i="13" s="1"/>
  <c r="J1026" i="13" s="1"/>
  <c r="G1026" i="13" s="1"/>
  <c r="H1026" i="13" s="1"/>
  <c r="I1025" i="13"/>
  <c r="B1025" i="13"/>
  <c r="C1025" i="13" s="1"/>
  <c r="D1025" i="13" s="1"/>
  <c r="E1025" i="13" s="1"/>
  <c r="F1025" i="13" s="1"/>
  <c r="J1025" i="13" s="1"/>
  <c r="G1025" i="13" s="1"/>
  <c r="H1025" i="13" s="1"/>
  <c r="I1024" i="13"/>
  <c r="B1024" i="13"/>
  <c r="C1024" i="13" s="1"/>
  <c r="D1024" i="13" s="1"/>
  <c r="E1024" i="13" s="1"/>
  <c r="F1024" i="13" s="1"/>
  <c r="J1024" i="13" s="1"/>
  <c r="G1024" i="13" s="1"/>
  <c r="H1024" i="13" s="1"/>
  <c r="I1023" i="13"/>
  <c r="B1023" i="13"/>
  <c r="C1023" i="13" s="1"/>
  <c r="D1023" i="13" s="1"/>
  <c r="E1023" i="13" s="1"/>
  <c r="F1023" i="13" s="1"/>
  <c r="J1023" i="13" s="1"/>
  <c r="G1023" i="13" s="1"/>
  <c r="H1023" i="13" s="1"/>
  <c r="I1022" i="13"/>
  <c r="B1022" i="13" s="1"/>
  <c r="C1022" i="13" s="1"/>
  <c r="D1022" i="13" s="1"/>
  <c r="E1022" i="13" s="1"/>
  <c r="F1022" i="13" s="1"/>
  <c r="J1022" i="13" s="1"/>
  <c r="G1022" i="13" s="1"/>
  <c r="H1022" i="13" s="1"/>
  <c r="I1021" i="13"/>
  <c r="B1021" i="13"/>
  <c r="C1021" i="13" s="1"/>
  <c r="D1021" i="13" s="1"/>
  <c r="E1021" i="13" s="1"/>
  <c r="F1021" i="13" s="1"/>
  <c r="J1021" i="13" s="1"/>
  <c r="G1021" i="13" s="1"/>
  <c r="H1021" i="13" s="1"/>
  <c r="I1020" i="13"/>
  <c r="B1020" i="13"/>
  <c r="C1020" i="13" s="1"/>
  <c r="D1020" i="13" s="1"/>
  <c r="E1020" i="13" s="1"/>
  <c r="F1020" i="13" s="1"/>
  <c r="J1020" i="13" s="1"/>
  <c r="G1020" i="13" s="1"/>
  <c r="H1020" i="13" s="1"/>
  <c r="I1019" i="13"/>
  <c r="B1019" i="13"/>
  <c r="C1019" i="13" s="1"/>
  <c r="D1019" i="13" s="1"/>
  <c r="E1019" i="13" s="1"/>
  <c r="F1019" i="13" s="1"/>
  <c r="J1019" i="13" s="1"/>
  <c r="G1019" i="13" s="1"/>
  <c r="H1019" i="13" s="1"/>
  <c r="I1018" i="13"/>
  <c r="B1018" i="13" s="1"/>
  <c r="C1018" i="13" s="1"/>
  <c r="D1018" i="13" s="1"/>
  <c r="E1018" i="13" s="1"/>
  <c r="F1018" i="13" s="1"/>
  <c r="J1018" i="13" s="1"/>
  <c r="G1018" i="13" s="1"/>
  <c r="H1018" i="13" s="1"/>
  <c r="I1017" i="13"/>
  <c r="B1017" i="13"/>
  <c r="C1017" i="13" s="1"/>
  <c r="D1017" i="13" s="1"/>
  <c r="E1017" i="13" s="1"/>
  <c r="F1017" i="13" s="1"/>
  <c r="J1017" i="13" s="1"/>
  <c r="G1017" i="13" s="1"/>
  <c r="H1017" i="13" s="1"/>
  <c r="I1016" i="13"/>
  <c r="B1016" i="13"/>
  <c r="C1016" i="13" s="1"/>
  <c r="D1016" i="13" s="1"/>
  <c r="E1016" i="13" s="1"/>
  <c r="F1016" i="13" s="1"/>
  <c r="J1016" i="13" s="1"/>
  <c r="G1016" i="13" s="1"/>
  <c r="H1016" i="13" s="1"/>
  <c r="I1015" i="13"/>
  <c r="B1015" i="13"/>
  <c r="C1015" i="13" s="1"/>
  <c r="D1015" i="13" s="1"/>
  <c r="E1015" i="13" s="1"/>
  <c r="F1015" i="13" s="1"/>
  <c r="J1015" i="13" s="1"/>
  <c r="G1015" i="13" s="1"/>
  <c r="H1015" i="13" s="1"/>
  <c r="I1014" i="13"/>
  <c r="B1014" i="13" s="1"/>
  <c r="C1014" i="13" s="1"/>
  <c r="D1014" i="13" s="1"/>
  <c r="E1014" i="13" s="1"/>
  <c r="F1014" i="13" s="1"/>
  <c r="J1014" i="13" s="1"/>
  <c r="G1014" i="13" s="1"/>
  <c r="H1014" i="13" s="1"/>
  <c r="I1013" i="13"/>
  <c r="B1013" i="13"/>
  <c r="C1013" i="13" s="1"/>
  <c r="D1013" i="13" s="1"/>
  <c r="E1013" i="13" s="1"/>
  <c r="F1013" i="13" s="1"/>
  <c r="J1013" i="13" s="1"/>
  <c r="G1013" i="13" s="1"/>
  <c r="H1013" i="13" s="1"/>
  <c r="I1012" i="13"/>
  <c r="B1012" i="13"/>
  <c r="C1012" i="13" s="1"/>
  <c r="D1012" i="13" s="1"/>
  <c r="E1012" i="13" s="1"/>
  <c r="F1012" i="13" s="1"/>
  <c r="J1012" i="13" s="1"/>
  <c r="G1012" i="13" s="1"/>
  <c r="H1012" i="13" s="1"/>
  <c r="I1011" i="13"/>
  <c r="B1011" i="13"/>
  <c r="C1011" i="13" s="1"/>
  <c r="D1011" i="13" s="1"/>
  <c r="E1011" i="13" s="1"/>
  <c r="F1011" i="13" s="1"/>
  <c r="J1011" i="13" s="1"/>
  <c r="G1011" i="13" s="1"/>
  <c r="H1011" i="13" s="1"/>
  <c r="I1010" i="13"/>
  <c r="B1010" i="13" s="1"/>
  <c r="C1010" i="13" s="1"/>
  <c r="D1010" i="13" s="1"/>
  <c r="E1010" i="13" s="1"/>
  <c r="F1010" i="13" s="1"/>
  <c r="J1010" i="13" s="1"/>
  <c r="G1010" i="13" s="1"/>
  <c r="H1010" i="13" s="1"/>
  <c r="I1009" i="13"/>
  <c r="B1009" i="13"/>
  <c r="C1009" i="13" s="1"/>
  <c r="D1009" i="13" s="1"/>
  <c r="E1009" i="13" s="1"/>
  <c r="F1009" i="13" s="1"/>
  <c r="J1009" i="13" s="1"/>
  <c r="G1009" i="13" s="1"/>
  <c r="H1009" i="13" s="1"/>
  <c r="I1008" i="13"/>
  <c r="B1008" i="13"/>
  <c r="C1008" i="13" s="1"/>
  <c r="D1008" i="13" s="1"/>
  <c r="E1008" i="13" s="1"/>
  <c r="F1008" i="13" s="1"/>
  <c r="J1008" i="13" s="1"/>
  <c r="G1008" i="13" s="1"/>
  <c r="H1008" i="13" s="1"/>
  <c r="I1007" i="13"/>
  <c r="B1007" i="13"/>
  <c r="C1007" i="13" s="1"/>
  <c r="D1007" i="13" s="1"/>
  <c r="E1007" i="13" s="1"/>
  <c r="F1007" i="13" s="1"/>
  <c r="J1007" i="13" s="1"/>
  <c r="G1007" i="13" s="1"/>
  <c r="H1007" i="13" s="1"/>
  <c r="I1006" i="13"/>
  <c r="B1006" i="13" s="1"/>
  <c r="C1006" i="13" s="1"/>
  <c r="D1006" i="13" s="1"/>
  <c r="E1006" i="13" s="1"/>
  <c r="F1006" i="13" s="1"/>
  <c r="J1006" i="13" s="1"/>
  <c r="G1006" i="13" s="1"/>
  <c r="H1006" i="13" s="1"/>
  <c r="I1005" i="13"/>
  <c r="B1005" i="13"/>
  <c r="C1005" i="13" s="1"/>
  <c r="D1005" i="13" s="1"/>
  <c r="E1005" i="13" s="1"/>
  <c r="F1005" i="13" s="1"/>
  <c r="J1005" i="13" s="1"/>
  <c r="G1005" i="13" s="1"/>
  <c r="H1005" i="13" s="1"/>
  <c r="I1004" i="13"/>
  <c r="B1004" i="13"/>
  <c r="C1004" i="13" s="1"/>
  <c r="D1004" i="13" s="1"/>
  <c r="E1004" i="13" s="1"/>
  <c r="F1004" i="13" s="1"/>
  <c r="J1004" i="13" s="1"/>
  <c r="G1004" i="13" s="1"/>
  <c r="H1004" i="13" s="1"/>
  <c r="I1003" i="13"/>
  <c r="B1003" i="13"/>
  <c r="C1003" i="13" s="1"/>
  <c r="D1003" i="13" s="1"/>
  <c r="E1003" i="13" s="1"/>
  <c r="F1003" i="13" s="1"/>
  <c r="J1003" i="13" s="1"/>
  <c r="G1003" i="13" s="1"/>
  <c r="H1003" i="13" s="1"/>
  <c r="I1002" i="13"/>
  <c r="B1002" i="13" s="1"/>
  <c r="C1002" i="13" s="1"/>
  <c r="D1002" i="13" s="1"/>
  <c r="E1002" i="13" s="1"/>
  <c r="F1002" i="13" s="1"/>
  <c r="J1002" i="13" s="1"/>
  <c r="G1002" i="13" s="1"/>
  <c r="H1002" i="13" s="1"/>
  <c r="I1001" i="13"/>
  <c r="B1001" i="13"/>
  <c r="C1001" i="13" s="1"/>
  <c r="D1001" i="13" s="1"/>
  <c r="E1001" i="13" s="1"/>
  <c r="F1001" i="13" s="1"/>
  <c r="J1001" i="13" s="1"/>
  <c r="G1001" i="13" s="1"/>
  <c r="H1001" i="13" s="1"/>
  <c r="I1000" i="13"/>
  <c r="B1000" i="13"/>
  <c r="C1000" i="13" s="1"/>
  <c r="D1000" i="13" s="1"/>
  <c r="E1000" i="13" s="1"/>
  <c r="F1000" i="13" s="1"/>
  <c r="J1000" i="13" s="1"/>
  <c r="G1000" i="13" s="1"/>
  <c r="H1000" i="13" s="1"/>
  <c r="I999" i="13"/>
  <c r="B999" i="13"/>
  <c r="C999" i="13" s="1"/>
  <c r="D999" i="13" s="1"/>
  <c r="E999" i="13" s="1"/>
  <c r="F999" i="13" s="1"/>
  <c r="J999" i="13" s="1"/>
  <c r="G999" i="13" s="1"/>
  <c r="H999" i="13" s="1"/>
  <c r="I998" i="13"/>
  <c r="B998" i="13" s="1"/>
  <c r="C998" i="13" s="1"/>
  <c r="D998" i="13" s="1"/>
  <c r="E998" i="13" s="1"/>
  <c r="F998" i="13" s="1"/>
  <c r="J998" i="13" s="1"/>
  <c r="G998" i="13" s="1"/>
  <c r="H998" i="13" s="1"/>
  <c r="I997" i="13"/>
  <c r="B997" i="13"/>
  <c r="C997" i="13" s="1"/>
  <c r="D997" i="13" s="1"/>
  <c r="E997" i="13" s="1"/>
  <c r="F997" i="13" s="1"/>
  <c r="J997" i="13" s="1"/>
  <c r="G997" i="13" s="1"/>
  <c r="H997" i="13" s="1"/>
  <c r="I996" i="13"/>
  <c r="B996" i="13"/>
  <c r="C996" i="13" s="1"/>
  <c r="D996" i="13" s="1"/>
  <c r="E996" i="13" s="1"/>
  <c r="F996" i="13" s="1"/>
  <c r="J996" i="13" s="1"/>
  <c r="G996" i="13" s="1"/>
  <c r="H996" i="13" s="1"/>
  <c r="I995" i="13"/>
  <c r="B995" i="13"/>
  <c r="C995" i="13" s="1"/>
  <c r="D995" i="13" s="1"/>
  <c r="E995" i="13" s="1"/>
  <c r="F995" i="13" s="1"/>
  <c r="J995" i="13" s="1"/>
  <c r="G995" i="13" s="1"/>
  <c r="H995" i="13" s="1"/>
  <c r="I994" i="13"/>
  <c r="B994" i="13" s="1"/>
  <c r="C994" i="13" s="1"/>
  <c r="D994" i="13" s="1"/>
  <c r="E994" i="13" s="1"/>
  <c r="F994" i="13" s="1"/>
  <c r="J994" i="13" s="1"/>
  <c r="G994" i="13" s="1"/>
  <c r="H994" i="13" s="1"/>
  <c r="I993" i="13"/>
  <c r="B993" i="13"/>
  <c r="C993" i="13" s="1"/>
  <c r="D993" i="13" s="1"/>
  <c r="E993" i="13" s="1"/>
  <c r="F993" i="13" s="1"/>
  <c r="J993" i="13" s="1"/>
  <c r="G993" i="13" s="1"/>
  <c r="H993" i="13" s="1"/>
  <c r="I992" i="13"/>
  <c r="B992" i="13"/>
  <c r="C992" i="13" s="1"/>
  <c r="D992" i="13" s="1"/>
  <c r="E992" i="13" s="1"/>
  <c r="F992" i="13" s="1"/>
  <c r="J992" i="13" s="1"/>
  <c r="G992" i="13" s="1"/>
  <c r="H992" i="13" s="1"/>
  <c r="I991" i="13"/>
  <c r="B991" i="13"/>
  <c r="C991" i="13" s="1"/>
  <c r="D991" i="13" s="1"/>
  <c r="E991" i="13" s="1"/>
  <c r="F991" i="13" s="1"/>
  <c r="J991" i="13" s="1"/>
  <c r="G991" i="13" s="1"/>
  <c r="H991" i="13" s="1"/>
  <c r="I990" i="13"/>
  <c r="B990" i="13" s="1"/>
  <c r="C990" i="13" s="1"/>
  <c r="D990" i="13" s="1"/>
  <c r="E990" i="13" s="1"/>
  <c r="F990" i="13" s="1"/>
  <c r="J990" i="13" s="1"/>
  <c r="G990" i="13" s="1"/>
  <c r="H990" i="13" s="1"/>
  <c r="I989" i="13"/>
  <c r="B989" i="13"/>
  <c r="C989" i="13" s="1"/>
  <c r="D989" i="13" s="1"/>
  <c r="E989" i="13" s="1"/>
  <c r="F989" i="13" s="1"/>
  <c r="J989" i="13" s="1"/>
  <c r="G989" i="13" s="1"/>
  <c r="H989" i="13" s="1"/>
  <c r="I988" i="13"/>
  <c r="B988" i="13"/>
  <c r="C988" i="13" s="1"/>
  <c r="D988" i="13" s="1"/>
  <c r="E988" i="13" s="1"/>
  <c r="F988" i="13" s="1"/>
  <c r="J988" i="13" s="1"/>
  <c r="G988" i="13" s="1"/>
  <c r="H988" i="13" s="1"/>
  <c r="I987" i="13"/>
  <c r="B987" i="13"/>
  <c r="C987" i="13" s="1"/>
  <c r="D987" i="13" s="1"/>
  <c r="E987" i="13" s="1"/>
  <c r="F987" i="13" s="1"/>
  <c r="J987" i="13" s="1"/>
  <c r="G987" i="13" s="1"/>
  <c r="H987" i="13" s="1"/>
  <c r="I986" i="13"/>
  <c r="B986" i="13" s="1"/>
  <c r="C986" i="13" s="1"/>
  <c r="D986" i="13" s="1"/>
  <c r="E986" i="13" s="1"/>
  <c r="F986" i="13" s="1"/>
  <c r="J986" i="13" s="1"/>
  <c r="G986" i="13" s="1"/>
  <c r="H986" i="13" s="1"/>
  <c r="I985" i="13"/>
  <c r="B985" i="13"/>
  <c r="C985" i="13" s="1"/>
  <c r="D985" i="13" s="1"/>
  <c r="E985" i="13" s="1"/>
  <c r="F985" i="13" s="1"/>
  <c r="J985" i="13" s="1"/>
  <c r="G985" i="13" s="1"/>
  <c r="H985" i="13" s="1"/>
  <c r="I984" i="13"/>
  <c r="B984" i="13"/>
  <c r="C984" i="13" s="1"/>
  <c r="D984" i="13" s="1"/>
  <c r="E984" i="13" s="1"/>
  <c r="F984" i="13" s="1"/>
  <c r="J984" i="13" s="1"/>
  <c r="G984" i="13" s="1"/>
  <c r="H984" i="13" s="1"/>
  <c r="I983" i="13"/>
  <c r="B983" i="13"/>
  <c r="C983" i="13" s="1"/>
  <c r="D983" i="13" s="1"/>
  <c r="E983" i="13" s="1"/>
  <c r="F983" i="13" s="1"/>
  <c r="J983" i="13" s="1"/>
  <c r="G983" i="13" s="1"/>
  <c r="H983" i="13" s="1"/>
  <c r="I982" i="13"/>
  <c r="B982" i="13" s="1"/>
  <c r="C982" i="13" s="1"/>
  <c r="D982" i="13" s="1"/>
  <c r="E982" i="13" s="1"/>
  <c r="F982" i="13" s="1"/>
  <c r="J982" i="13" s="1"/>
  <c r="G982" i="13" s="1"/>
  <c r="H982" i="13" s="1"/>
  <c r="I981" i="13"/>
  <c r="B981" i="13"/>
  <c r="C981" i="13" s="1"/>
  <c r="D981" i="13" s="1"/>
  <c r="E981" i="13" s="1"/>
  <c r="F981" i="13" s="1"/>
  <c r="J981" i="13" s="1"/>
  <c r="G981" i="13" s="1"/>
  <c r="H981" i="13" s="1"/>
  <c r="I980" i="13"/>
  <c r="B980" i="13"/>
  <c r="C980" i="13" s="1"/>
  <c r="D980" i="13" s="1"/>
  <c r="E980" i="13" s="1"/>
  <c r="F980" i="13" s="1"/>
  <c r="J980" i="13" s="1"/>
  <c r="G980" i="13" s="1"/>
  <c r="H980" i="13" s="1"/>
  <c r="I979" i="13"/>
  <c r="B979" i="13"/>
  <c r="C979" i="13" s="1"/>
  <c r="D979" i="13" s="1"/>
  <c r="E979" i="13" s="1"/>
  <c r="F979" i="13" s="1"/>
  <c r="J979" i="13" s="1"/>
  <c r="G979" i="13" s="1"/>
  <c r="H979" i="13" s="1"/>
  <c r="I978" i="13"/>
  <c r="B978" i="13" s="1"/>
  <c r="C978" i="13" s="1"/>
  <c r="D978" i="13" s="1"/>
  <c r="E978" i="13" s="1"/>
  <c r="F978" i="13" s="1"/>
  <c r="J978" i="13" s="1"/>
  <c r="G978" i="13" s="1"/>
  <c r="H978" i="13" s="1"/>
  <c r="I977" i="13"/>
  <c r="B977" i="13"/>
  <c r="C977" i="13" s="1"/>
  <c r="D977" i="13" s="1"/>
  <c r="E977" i="13" s="1"/>
  <c r="F977" i="13" s="1"/>
  <c r="J977" i="13" s="1"/>
  <c r="G977" i="13" s="1"/>
  <c r="H977" i="13" s="1"/>
  <c r="I976" i="13"/>
  <c r="B976" i="13"/>
  <c r="C976" i="13" s="1"/>
  <c r="D976" i="13" s="1"/>
  <c r="E976" i="13" s="1"/>
  <c r="F976" i="13" s="1"/>
  <c r="J976" i="13" s="1"/>
  <c r="G976" i="13" s="1"/>
  <c r="H976" i="13" s="1"/>
  <c r="I975" i="13"/>
  <c r="B975" i="13"/>
  <c r="C975" i="13" s="1"/>
  <c r="D975" i="13" s="1"/>
  <c r="E975" i="13" s="1"/>
  <c r="F975" i="13" s="1"/>
  <c r="J975" i="13" s="1"/>
  <c r="G975" i="13" s="1"/>
  <c r="H975" i="13" s="1"/>
  <c r="I974" i="13"/>
  <c r="B974" i="13" s="1"/>
  <c r="C974" i="13" s="1"/>
  <c r="D974" i="13" s="1"/>
  <c r="E974" i="13" s="1"/>
  <c r="F974" i="13" s="1"/>
  <c r="J974" i="13" s="1"/>
  <c r="G974" i="13" s="1"/>
  <c r="H974" i="13" s="1"/>
  <c r="I973" i="13"/>
  <c r="B973" i="13"/>
  <c r="C973" i="13" s="1"/>
  <c r="D973" i="13" s="1"/>
  <c r="E973" i="13" s="1"/>
  <c r="F973" i="13" s="1"/>
  <c r="J973" i="13" s="1"/>
  <c r="G973" i="13" s="1"/>
  <c r="H973" i="13" s="1"/>
  <c r="I972" i="13"/>
  <c r="B972" i="13"/>
  <c r="C972" i="13" s="1"/>
  <c r="D972" i="13" s="1"/>
  <c r="E972" i="13" s="1"/>
  <c r="F972" i="13" s="1"/>
  <c r="J972" i="13" s="1"/>
  <c r="G972" i="13" s="1"/>
  <c r="H972" i="13" s="1"/>
  <c r="I971" i="13"/>
  <c r="B971" i="13"/>
  <c r="C971" i="13" s="1"/>
  <c r="D971" i="13" s="1"/>
  <c r="E971" i="13" s="1"/>
  <c r="F971" i="13" s="1"/>
  <c r="J971" i="13" s="1"/>
  <c r="G971" i="13" s="1"/>
  <c r="H971" i="13" s="1"/>
  <c r="I970" i="13"/>
  <c r="B970" i="13" s="1"/>
  <c r="C970" i="13" s="1"/>
  <c r="D970" i="13" s="1"/>
  <c r="E970" i="13" s="1"/>
  <c r="F970" i="13" s="1"/>
  <c r="J970" i="13" s="1"/>
  <c r="G970" i="13" s="1"/>
  <c r="H970" i="13" s="1"/>
  <c r="I969" i="13"/>
  <c r="B969" i="13"/>
  <c r="C969" i="13" s="1"/>
  <c r="D969" i="13" s="1"/>
  <c r="E969" i="13" s="1"/>
  <c r="F969" i="13" s="1"/>
  <c r="J969" i="13" s="1"/>
  <c r="G969" i="13" s="1"/>
  <c r="H969" i="13" s="1"/>
  <c r="I968" i="13"/>
  <c r="B968" i="13"/>
  <c r="C968" i="13" s="1"/>
  <c r="D968" i="13" s="1"/>
  <c r="E968" i="13" s="1"/>
  <c r="F968" i="13" s="1"/>
  <c r="J968" i="13" s="1"/>
  <c r="G968" i="13" s="1"/>
  <c r="H968" i="13" s="1"/>
  <c r="I967" i="13"/>
  <c r="B967" i="13"/>
  <c r="C967" i="13" s="1"/>
  <c r="D967" i="13" s="1"/>
  <c r="E967" i="13" s="1"/>
  <c r="F967" i="13" s="1"/>
  <c r="J967" i="13" s="1"/>
  <c r="G967" i="13" s="1"/>
  <c r="H967" i="13" s="1"/>
  <c r="I966" i="13"/>
  <c r="B966" i="13" s="1"/>
  <c r="C966" i="13" s="1"/>
  <c r="D966" i="13" s="1"/>
  <c r="E966" i="13" s="1"/>
  <c r="F966" i="13" s="1"/>
  <c r="J966" i="13" s="1"/>
  <c r="G966" i="13" s="1"/>
  <c r="H966" i="13" s="1"/>
  <c r="I965" i="13"/>
  <c r="B965" i="13"/>
  <c r="C965" i="13" s="1"/>
  <c r="D965" i="13" s="1"/>
  <c r="E965" i="13" s="1"/>
  <c r="F965" i="13" s="1"/>
  <c r="J965" i="13" s="1"/>
  <c r="G965" i="13" s="1"/>
  <c r="H965" i="13" s="1"/>
  <c r="I964" i="13"/>
  <c r="B964" i="13"/>
  <c r="C964" i="13" s="1"/>
  <c r="D964" i="13" s="1"/>
  <c r="E964" i="13" s="1"/>
  <c r="F964" i="13" s="1"/>
  <c r="J964" i="13" s="1"/>
  <c r="G964" i="13" s="1"/>
  <c r="H964" i="13" s="1"/>
  <c r="I963" i="13"/>
  <c r="B963" i="13"/>
  <c r="C963" i="13" s="1"/>
  <c r="D963" i="13" s="1"/>
  <c r="E963" i="13" s="1"/>
  <c r="F963" i="13" s="1"/>
  <c r="J963" i="13" s="1"/>
  <c r="G963" i="13" s="1"/>
  <c r="H963" i="13" s="1"/>
  <c r="I962" i="13"/>
  <c r="B962" i="13" s="1"/>
  <c r="C962" i="13" s="1"/>
  <c r="D962" i="13" s="1"/>
  <c r="E962" i="13" s="1"/>
  <c r="F962" i="13" s="1"/>
  <c r="J962" i="13" s="1"/>
  <c r="G962" i="13" s="1"/>
  <c r="H962" i="13" s="1"/>
  <c r="I961" i="13"/>
  <c r="B961" i="13"/>
  <c r="C961" i="13" s="1"/>
  <c r="D961" i="13" s="1"/>
  <c r="E961" i="13" s="1"/>
  <c r="F961" i="13" s="1"/>
  <c r="J961" i="13" s="1"/>
  <c r="G961" i="13" s="1"/>
  <c r="H961" i="13" s="1"/>
  <c r="I960" i="13"/>
  <c r="B960" i="13"/>
  <c r="C960" i="13" s="1"/>
  <c r="D960" i="13" s="1"/>
  <c r="E960" i="13" s="1"/>
  <c r="F960" i="13" s="1"/>
  <c r="J960" i="13" s="1"/>
  <c r="G960" i="13" s="1"/>
  <c r="H960" i="13" s="1"/>
  <c r="I959" i="13"/>
  <c r="B959" i="13"/>
  <c r="C959" i="13" s="1"/>
  <c r="D959" i="13" s="1"/>
  <c r="E959" i="13" s="1"/>
  <c r="F959" i="13" s="1"/>
  <c r="J959" i="13" s="1"/>
  <c r="G959" i="13" s="1"/>
  <c r="H959" i="13" s="1"/>
  <c r="I958" i="13"/>
  <c r="B958" i="13" s="1"/>
  <c r="C958" i="13" s="1"/>
  <c r="D958" i="13" s="1"/>
  <c r="E958" i="13" s="1"/>
  <c r="F958" i="13" s="1"/>
  <c r="J958" i="13" s="1"/>
  <c r="G958" i="13" s="1"/>
  <c r="H958" i="13" s="1"/>
  <c r="I957" i="13"/>
  <c r="B957" i="13"/>
  <c r="C957" i="13" s="1"/>
  <c r="D957" i="13" s="1"/>
  <c r="E957" i="13" s="1"/>
  <c r="F957" i="13" s="1"/>
  <c r="J957" i="13" s="1"/>
  <c r="G957" i="13" s="1"/>
  <c r="H957" i="13" s="1"/>
  <c r="I956" i="13"/>
  <c r="B956" i="13"/>
  <c r="C956" i="13" s="1"/>
  <c r="D956" i="13" s="1"/>
  <c r="E956" i="13" s="1"/>
  <c r="F956" i="13" s="1"/>
  <c r="J956" i="13" s="1"/>
  <c r="G956" i="13" s="1"/>
  <c r="H956" i="13" s="1"/>
  <c r="I955" i="13"/>
  <c r="B955" i="13"/>
  <c r="C955" i="13" s="1"/>
  <c r="D955" i="13" s="1"/>
  <c r="E955" i="13" s="1"/>
  <c r="F955" i="13" s="1"/>
  <c r="J955" i="13" s="1"/>
  <c r="G955" i="13" s="1"/>
  <c r="H955" i="13" s="1"/>
  <c r="I954" i="13"/>
  <c r="B954" i="13" s="1"/>
  <c r="C954" i="13" s="1"/>
  <c r="D954" i="13" s="1"/>
  <c r="E954" i="13" s="1"/>
  <c r="F954" i="13" s="1"/>
  <c r="J954" i="13" s="1"/>
  <c r="G954" i="13" s="1"/>
  <c r="H954" i="13" s="1"/>
  <c r="I953" i="13"/>
  <c r="B953" i="13"/>
  <c r="C953" i="13" s="1"/>
  <c r="D953" i="13" s="1"/>
  <c r="E953" i="13" s="1"/>
  <c r="F953" i="13" s="1"/>
  <c r="J953" i="13" s="1"/>
  <c r="G953" i="13" s="1"/>
  <c r="H953" i="13" s="1"/>
  <c r="I952" i="13"/>
  <c r="B952" i="13"/>
  <c r="C952" i="13" s="1"/>
  <c r="D952" i="13" s="1"/>
  <c r="E952" i="13" s="1"/>
  <c r="F952" i="13" s="1"/>
  <c r="J952" i="13" s="1"/>
  <c r="G952" i="13" s="1"/>
  <c r="H952" i="13" s="1"/>
  <c r="I951" i="13"/>
  <c r="B951" i="13"/>
  <c r="C951" i="13" s="1"/>
  <c r="D951" i="13" s="1"/>
  <c r="E951" i="13" s="1"/>
  <c r="F951" i="13" s="1"/>
  <c r="J951" i="13" s="1"/>
  <c r="G951" i="13" s="1"/>
  <c r="H951" i="13" s="1"/>
  <c r="I950" i="13"/>
  <c r="B950" i="13" s="1"/>
  <c r="C950" i="13" s="1"/>
  <c r="D950" i="13" s="1"/>
  <c r="E950" i="13" s="1"/>
  <c r="F950" i="13" s="1"/>
  <c r="J950" i="13" s="1"/>
  <c r="G950" i="13" s="1"/>
  <c r="H950" i="13" s="1"/>
  <c r="I949" i="13"/>
  <c r="B949" i="13"/>
  <c r="C949" i="13" s="1"/>
  <c r="D949" i="13" s="1"/>
  <c r="E949" i="13" s="1"/>
  <c r="F949" i="13" s="1"/>
  <c r="J949" i="13" s="1"/>
  <c r="G949" i="13" s="1"/>
  <c r="H949" i="13" s="1"/>
  <c r="I948" i="13"/>
  <c r="B948" i="13"/>
  <c r="C948" i="13" s="1"/>
  <c r="D948" i="13" s="1"/>
  <c r="E948" i="13" s="1"/>
  <c r="F948" i="13" s="1"/>
  <c r="J948" i="13" s="1"/>
  <c r="G948" i="13" s="1"/>
  <c r="H948" i="13" s="1"/>
  <c r="I947" i="13"/>
  <c r="B947" i="13"/>
  <c r="C947" i="13" s="1"/>
  <c r="D947" i="13" s="1"/>
  <c r="E947" i="13" s="1"/>
  <c r="F947" i="13" s="1"/>
  <c r="J947" i="13" s="1"/>
  <c r="G947" i="13" s="1"/>
  <c r="H947" i="13" s="1"/>
  <c r="I946" i="13"/>
  <c r="B946" i="13" s="1"/>
  <c r="C946" i="13" s="1"/>
  <c r="D946" i="13" s="1"/>
  <c r="E946" i="13" s="1"/>
  <c r="F946" i="13" s="1"/>
  <c r="J946" i="13" s="1"/>
  <c r="G946" i="13" s="1"/>
  <c r="H946" i="13" s="1"/>
  <c r="I945" i="13"/>
  <c r="B945" i="13"/>
  <c r="C945" i="13" s="1"/>
  <c r="D945" i="13" s="1"/>
  <c r="E945" i="13" s="1"/>
  <c r="F945" i="13" s="1"/>
  <c r="J945" i="13" s="1"/>
  <c r="G945" i="13" s="1"/>
  <c r="H945" i="13" s="1"/>
  <c r="I944" i="13"/>
  <c r="B944" i="13"/>
  <c r="C944" i="13" s="1"/>
  <c r="D944" i="13" s="1"/>
  <c r="E944" i="13" s="1"/>
  <c r="F944" i="13" s="1"/>
  <c r="J944" i="13" s="1"/>
  <c r="G944" i="13" s="1"/>
  <c r="H944" i="13" s="1"/>
  <c r="I943" i="13"/>
  <c r="B943" i="13"/>
  <c r="C943" i="13" s="1"/>
  <c r="D943" i="13" s="1"/>
  <c r="E943" i="13" s="1"/>
  <c r="F943" i="13" s="1"/>
  <c r="J943" i="13" s="1"/>
  <c r="G943" i="13" s="1"/>
  <c r="H943" i="13" s="1"/>
  <c r="I942" i="13"/>
  <c r="B942" i="13" s="1"/>
  <c r="C942" i="13" s="1"/>
  <c r="D942" i="13" s="1"/>
  <c r="E942" i="13" s="1"/>
  <c r="F942" i="13" s="1"/>
  <c r="J942" i="13" s="1"/>
  <c r="G942" i="13" s="1"/>
  <c r="H942" i="13" s="1"/>
  <c r="I941" i="13"/>
  <c r="B941" i="13"/>
  <c r="C941" i="13" s="1"/>
  <c r="D941" i="13" s="1"/>
  <c r="E941" i="13" s="1"/>
  <c r="F941" i="13" s="1"/>
  <c r="J941" i="13" s="1"/>
  <c r="G941" i="13" s="1"/>
  <c r="H941" i="13" s="1"/>
  <c r="I940" i="13"/>
  <c r="B940" i="13"/>
  <c r="C940" i="13" s="1"/>
  <c r="D940" i="13" s="1"/>
  <c r="E940" i="13" s="1"/>
  <c r="F940" i="13" s="1"/>
  <c r="J940" i="13" s="1"/>
  <c r="G940" i="13" s="1"/>
  <c r="H940" i="13" s="1"/>
  <c r="I939" i="13"/>
  <c r="B939" i="13"/>
  <c r="C939" i="13" s="1"/>
  <c r="D939" i="13" s="1"/>
  <c r="E939" i="13" s="1"/>
  <c r="F939" i="13" s="1"/>
  <c r="J939" i="13" s="1"/>
  <c r="G939" i="13" s="1"/>
  <c r="H939" i="13" s="1"/>
  <c r="I938" i="13"/>
  <c r="B938" i="13" s="1"/>
  <c r="C938" i="13" s="1"/>
  <c r="D938" i="13" s="1"/>
  <c r="E938" i="13" s="1"/>
  <c r="F938" i="13" s="1"/>
  <c r="J938" i="13" s="1"/>
  <c r="G938" i="13" s="1"/>
  <c r="H938" i="13" s="1"/>
  <c r="I937" i="13"/>
  <c r="B937" i="13"/>
  <c r="C937" i="13" s="1"/>
  <c r="D937" i="13" s="1"/>
  <c r="E937" i="13" s="1"/>
  <c r="F937" i="13" s="1"/>
  <c r="J937" i="13" s="1"/>
  <c r="G937" i="13" s="1"/>
  <c r="H937" i="13" s="1"/>
  <c r="I936" i="13"/>
  <c r="B936" i="13"/>
  <c r="C936" i="13" s="1"/>
  <c r="D936" i="13" s="1"/>
  <c r="E936" i="13" s="1"/>
  <c r="F936" i="13" s="1"/>
  <c r="J936" i="13" s="1"/>
  <c r="G936" i="13" s="1"/>
  <c r="H936" i="13" s="1"/>
  <c r="I935" i="13"/>
  <c r="B935" i="13"/>
  <c r="C935" i="13" s="1"/>
  <c r="D935" i="13" s="1"/>
  <c r="E935" i="13" s="1"/>
  <c r="F935" i="13" s="1"/>
  <c r="J935" i="13" s="1"/>
  <c r="G935" i="13" s="1"/>
  <c r="H935" i="13" s="1"/>
  <c r="I934" i="13"/>
  <c r="B934" i="13" s="1"/>
  <c r="C934" i="13" s="1"/>
  <c r="D934" i="13" s="1"/>
  <c r="E934" i="13" s="1"/>
  <c r="F934" i="13" s="1"/>
  <c r="J934" i="13" s="1"/>
  <c r="G934" i="13" s="1"/>
  <c r="H934" i="13" s="1"/>
  <c r="I933" i="13"/>
  <c r="B933" i="13"/>
  <c r="C933" i="13" s="1"/>
  <c r="D933" i="13" s="1"/>
  <c r="E933" i="13" s="1"/>
  <c r="F933" i="13" s="1"/>
  <c r="J933" i="13" s="1"/>
  <c r="G933" i="13" s="1"/>
  <c r="H933" i="13" s="1"/>
  <c r="I932" i="13"/>
  <c r="B932" i="13"/>
  <c r="C932" i="13" s="1"/>
  <c r="D932" i="13" s="1"/>
  <c r="E932" i="13" s="1"/>
  <c r="F932" i="13" s="1"/>
  <c r="J932" i="13" s="1"/>
  <c r="G932" i="13" s="1"/>
  <c r="H932" i="13" s="1"/>
  <c r="I931" i="13"/>
  <c r="B931" i="13"/>
  <c r="C931" i="13" s="1"/>
  <c r="D931" i="13" s="1"/>
  <c r="E931" i="13" s="1"/>
  <c r="F931" i="13" s="1"/>
  <c r="J931" i="13" s="1"/>
  <c r="G931" i="13" s="1"/>
  <c r="H931" i="13" s="1"/>
  <c r="I930" i="13"/>
  <c r="B930" i="13" s="1"/>
  <c r="C930" i="13" s="1"/>
  <c r="D930" i="13" s="1"/>
  <c r="E930" i="13" s="1"/>
  <c r="F930" i="13" s="1"/>
  <c r="J930" i="13" s="1"/>
  <c r="G930" i="13" s="1"/>
  <c r="H930" i="13" s="1"/>
  <c r="I929" i="13"/>
  <c r="B929" i="13"/>
  <c r="C929" i="13" s="1"/>
  <c r="D929" i="13" s="1"/>
  <c r="E929" i="13" s="1"/>
  <c r="F929" i="13" s="1"/>
  <c r="J929" i="13" s="1"/>
  <c r="G929" i="13" s="1"/>
  <c r="H929" i="13" s="1"/>
  <c r="I928" i="13"/>
  <c r="B928" i="13"/>
  <c r="C928" i="13" s="1"/>
  <c r="D928" i="13" s="1"/>
  <c r="E928" i="13" s="1"/>
  <c r="F928" i="13" s="1"/>
  <c r="J928" i="13" s="1"/>
  <c r="G928" i="13" s="1"/>
  <c r="H928" i="13" s="1"/>
  <c r="I927" i="13"/>
  <c r="B927" i="13"/>
  <c r="C927" i="13" s="1"/>
  <c r="D927" i="13" s="1"/>
  <c r="E927" i="13" s="1"/>
  <c r="F927" i="13" s="1"/>
  <c r="J927" i="13" s="1"/>
  <c r="G927" i="13" s="1"/>
  <c r="H927" i="13" s="1"/>
  <c r="I926" i="13"/>
  <c r="B926" i="13" s="1"/>
  <c r="C926" i="13" s="1"/>
  <c r="D926" i="13" s="1"/>
  <c r="E926" i="13" s="1"/>
  <c r="F926" i="13" s="1"/>
  <c r="J926" i="13" s="1"/>
  <c r="G926" i="13" s="1"/>
  <c r="H926" i="13" s="1"/>
  <c r="I925" i="13"/>
  <c r="B925" i="13"/>
  <c r="C925" i="13" s="1"/>
  <c r="D925" i="13" s="1"/>
  <c r="E925" i="13" s="1"/>
  <c r="F925" i="13" s="1"/>
  <c r="J925" i="13" s="1"/>
  <c r="G925" i="13" s="1"/>
  <c r="H925" i="13" s="1"/>
  <c r="I924" i="13"/>
  <c r="B924" i="13"/>
  <c r="C924" i="13" s="1"/>
  <c r="D924" i="13" s="1"/>
  <c r="E924" i="13" s="1"/>
  <c r="F924" i="13" s="1"/>
  <c r="J924" i="13" s="1"/>
  <c r="G924" i="13" s="1"/>
  <c r="H924" i="13" s="1"/>
  <c r="I923" i="13"/>
  <c r="B923" i="13"/>
  <c r="C923" i="13" s="1"/>
  <c r="D923" i="13" s="1"/>
  <c r="E923" i="13" s="1"/>
  <c r="F923" i="13" s="1"/>
  <c r="J923" i="13" s="1"/>
  <c r="G923" i="13" s="1"/>
  <c r="H923" i="13" s="1"/>
  <c r="I922" i="13"/>
  <c r="B922" i="13" s="1"/>
  <c r="C922" i="13" s="1"/>
  <c r="D922" i="13" s="1"/>
  <c r="E922" i="13" s="1"/>
  <c r="F922" i="13" s="1"/>
  <c r="J922" i="13" s="1"/>
  <c r="G922" i="13" s="1"/>
  <c r="H922" i="13" s="1"/>
  <c r="I921" i="13"/>
  <c r="B921" i="13"/>
  <c r="C921" i="13" s="1"/>
  <c r="D921" i="13" s="1"/>
  <c r="E921" i="13" s="1"/>
  <c r="F921" i="13" s="1"/>
  <c r="J921" i="13" s="1"/>
  <c r="G921" i="13" s="1"/>
  <c r="H921" i="13" s="1"/>
  <c r="I920" i="13"/>
  <c r="B920" i="13"/>
  <c r="C920" i="13" s="1"/>
  <c r="D920" i="13" s="1"/>
  <c r="E920" i="13" s="1"/>
  <c r="F920" i="13" s="1"/>
  <c r="J920" i="13" s="1"/>
  <c r="G920" i="13" s="1"/>
  <c r="H920" i="13" s="1"/>
  <c r="I919" i="13"/>
  <c r="B919" i="13"/>
  <c r="C919" i="13" s="1"/>
  <c r="D919" i="13" s="1"/>
  <c r="E919" i="13" s="1"/>
  <c r="F919" i="13" s="1"/>
  <c r="J919" i="13" s="1"/>
  <c r="G919" i="13" s="1"/>
  <c r="H919" i="13" s="1"/>
  <c r="I918" i="13"/>
  <c r="B918" i="13" s="1"/>
  <c r="C918" i="13" s="1"/>
  <c r="D918" i="13" s="1"/>
  <c r="E918" i="13" s="1"/>
  <c r="F918" i="13" s="1"/>
  <c r="J918" i="13" s="1"/>
  <c r="G918" i="13" s="1"/>
  <c r="H918" i="13" s="1"/>
  <c r="I917" i="13"/>
  <c r="B917" i="13"/>
  <c r="C917" i="13" s="1"/>
  <c r="D917" i="13" s="1"/>
  <c r="E917" i="13" s="1"/>
  <c r="F917" i="13" s="1"/>
  <c r="J917" i="13" s="1"/>
  <c r="G917" i="13" s="1"/>
  <c r="H917" i="13" s="1"/>
  <c r="I916" i="13"/>
  <c r="B916" i="13"/>
  <c r="C916" i="13" s="1"/>
  <c r="D916" i="13" s="1"/>
  <c r="E916" i="13" s="1"/>
  <c r="F916" i="13" s="1"/>
  <c r="J916" i="13" s="1"/>
  <c r="G916" i="13" s="1"/>
  <c r="H916" i="13" s="1"/>
  <c r="I915" i="13"/>
  <c r="B915" i="13"/>
  <c r="C915" i="13" s="1"/>
  <c r="D915" i="13" s="1"/>
  <c r="E915" i="13" s="1"/>
  <c r="F915" i="13" s="1"/>
  <c r="J915" i="13" s="1"/>
  <c r="G915" i="13" s="1"/>
  <c r="H915" i="13" s="1"/>
  <c r="I914" i="13"/>
  <c r="B914" i="13" s="1"/>
  <c r="C914" i="13" s="1"/>
  <c r="D914" i="13" s="1"/>
  <c r="E914" i="13" s="1"/>
  <c r="F914" i="13" s="1"/>
  <c r="J914" i="13" s="1"/>
  <c r="G914" i="13" s="1"/>
  <c r="H914" i="13" s="1"/>
  <c r="I913" i="13"/>
  <c r="B913" i="13"/>
  <c r="C913" i="13" s="1"/>
  <c r="D913" i="13" s="1"/>
  <c r="E913" i="13" s="1"/>
  <c r="F913" i="13" s="1"/>
  <c r="J913" i="13" s="1"/>
  <c r="G913" i="13" s="1"/>
  <c r="H913" i="13" s="1"/>
  <c r="I912" i="13"/>
  <c r="B912" i="13"/>
  <c r="C912" i="13" s="1"/>
  <c r="D912" i="13" s="1"/>
  <c r="E912" i="13" s="1"/>
  <c r="F912" i="13" s="1"/>
  <c r="J912" i="13" s="1"/>
  <c r="G912" i="13" s="1"/>
  <c r="H912" i="13" s="1"/>
  <c r="I911" i="13"/>
  <c r="B911" i="13"/>
  <c r="C911" i="13" s="1"/>
  <c r="D911" i="13" s="1"/>
  <c r="E911" i="13" s="1"/>
  <c r="F911" i="13" s="1"/>
  <c r="J911" i="13" s="1"/>
  <c r="G911" i="13" s="1"/>
  <c r="H911" i="13" s="1"/>
  <c r="I910" i="13"/>
  <c r="B910" i="13" s="1"/>
  <c r="C910" i="13" s="1"/>
  <c r="D910" i="13" s="1"/>
  <c r="E910" i="13" s="1"/>
  <c r="F910" i="13" s="1"/>
  <c r="J910" i="13" s="1"/>
  <c r="G910" i="13" s="1"/>
  <c r="H910" i="13" s="1"/>
  <c r="I909" i="13"/>
  <c r="B909" i="13"/>
  <c r="C909" i="13" s="1"/>
  <c r="D909" i="13" s="1"/>
  <c r="E909" i="13" s="1"/>
  <c r="F909" i="13" s="1"/>
  <c r="J909" i="13" s="1"/>
  <c r="G909" i="13" s="1"/>
  <c r="H909" i="13" s="1"/>
  <c r="I908" i="13"/>
  <c r="B908" i="13"/>
  <c r="C908" i="13" s="1"/>
  <c r="D908" i="13" s="1"/>
  <c r="E908" i="13" s="1"/>
  <c r="F908" i="13" s="1"/>
  <c r="J908" i="13" s="1"/>
  <c r="G908" i="13" s="1"/>
  <c r="H908" i="13" s="1"/>
  <c r="I907" i="13"/>
  <c r="B907" i="13"/>
  <c r="C907" i="13" s="1"/>
  <c r="D907" i="13" s="1"/>
  <c r="E907" i="13" s="1"/>
  <c r="F907" i="13" s="1"/>
  <c r="J907" i="13" s="1"/>
  <c r="G907" i="13" s="1"/>
  <c r="H907" i="13" s="1"/>
  <c r="I906" i="13"/>
  <c r="B906" i="13" s="1"/>
  <c r="C906" i="13" s="1"/>
  <c r="D906" i="13" s="1"/>
  <c r="E906" i="13" s="1"/>
  <c r="F906" i="13" s="1"/>
  <c r="J906" i="13" s="1"/>
  <c r="G906" i="13" s="1"/>
  <c r="H906" i="13" s="1"/>
  <c r="I905" i="13"/>
  <c r="B905" i="13"/>
  <c r="C905" i="13" s="1"/>
  <c r="D905" i="13" s="1"/>
  <c r="E905" i="13" s="1"/>
  <c r="F905" i="13" s="1"/>
  <c r="J905" i="13" s="1"/>
  <c r="G905" i="13" s="1"/>
  <c r="H905" i="13" s="1"/>
  <c r="I904" i="13"/>
  <c r="B904" i="13"/>
  <c r="C904" i="13" s="1"/>
  <c r="D904" i="13" s="1"/>
  <c r="E904" i="13" s="1"/>
  <c r="F904" i="13" s="1"/>
  <c r="J904" i="13" s="1"/>
  <c r="G904" i="13" s="1"/>
  <c r="H904" i="13" s="1"/>
  <c r="I903" i="13"/>
  <c r="B903" i="13"/>
  <c r="C903" i="13" s="1"/>
  <c r="D903" i="13" s="1"/>
  <c r="E903" i="13" s="1"/>
  <c r="F903" i="13" s="1"/>
  <c r="J903" i="13" s="1"/>
  <c r="G903" i="13" s="1"/>
  <c r="H903" i="13" s="1"/>
  <c r="I902" i="13"/>
  <c r="B902" i="13" s="1"/>
  <c r="C902" i="13" s="1"/>
  <c r="D902" i="13" s="1"/>
  <c r="E902" i="13" s="1"/>
  <c r="F902" i="13" s="1"/>
  <c r="J902" i="13" s="1"/>
  <c r="G902" i="13" s="1"/>
  <c r="H902" i="13" s="1"/>
  <c r="I901" i="13"/>
  <c r="B901" i="13"/>
  <c r="C901" i="13" s="1"/>
  <c r="D901" i="13" s="1"/>
  <c r="E901" i="13" s="1"/>
  <c r="F901" i="13" s="1"/>
  <c r="J901" i="13" s="1"/>
  <c r="G901" i="13" s="1"/>
  <c r="H901" i="13" s="1"/>
  <c r="I900" i="13"/>
  <c r="B900" i="13"/>
  <c r="C900" i="13" s="1"/>
  <c r="D900" i="13" s="1"/>
  <c r="E900" i="13" s="1"/>
  <c r="F900" i="13" s="1"/>
  <c r="J900" i="13" s="1"/>
  <c r="G900" i="13" s="1"/>
  <c r="H900" i="13" s="1"/>
  <c r="I899" i="13"/>
  <c r="B899" i="13"/>
  <c r="C899" i="13" s="1"/>
  <c r="D899" i="13" s="1"/>
  <c r="E899" i="13" s="1"/>
  <c r="F899" i="13" s="1"/>
  <c r="J899" i="13" s="1"/>
  <c r="G899" i="13" s="1"/>
  <c r="H899" i="13" s="1"/>
  <c r="I898" i="13"/>
  <c r="B898" i="13" s="1"/>
  <c r="C898" i="13" s="1"/>
  <c r="D898" i="13" s="1"/>
  <c r="E898" i="13" s="1"/>
  <c r="F898" i="13" s="1"/>
  <c r="J898" i="13" s="1"/>
  <c r="G898" i="13" s="1"/>
  <c r="H898" i="13" s="1"/>
  <c r="I897" i="13"/>
  <c r="B897" i="13"/>
  <c r="C897" i="13" s="1"/>
  <c r="D897" i="13" s="1"/>
  <c r="E897" i="13" s="1"/>
  <c r="F897" i="13" s="1"/>
  <c r="J897" i="13" s="1"/>
  <c r="G897" i="13" s="1"/>
  <c r="H897" i="13" s="1"/>
  <c r="I896" i="13"/>
  <c r="B896" i="13"/>
  <c r="C896" i="13" s="1"/>
  <c r="D896" i="13" s="1"/>
  <c r="E896" i="13" s="1"/>
  <c r="F896" i="13" s="1"/>
  <c r="J896" i="13" s="1"/>
  <c r="G896" i="13" s="1"/>
  <c r="H896" i="13" s="1"/>
  <c r="I895" i="13"/>
  <c r="B895" i="13"/>
  <c r="C895" i="13" s="1"/>
  <c r="D895" i="13" s="1"/>
  <c r="E895" i="13" s="1"/>
  <c r="F895" i="13" s="1"/>
  <c r="J895" i="13" s="1"/>
  <c r="G895" i="13" s="1"/>
  <c r="H895" i="13" s="1"/>
  <c r="I894" i="13"/>
  <c r="B894" i="13" s="1"/>
  <c r="C894" i="13" s="1"/>
  <c r="D894" i="13" s="1"/>
  <c r="E894" i="13" s="1"/>
  <c r="F894" i="13" s="1"/>
  <c r="J894" i="13" s="1"/>
  <c r="G894" i="13" s="1"/>
  <c r="H894" i="13" s="1"/>
  <c r="I893" i="13"/>
  <c r="B893" i="13" s="1"/>
  <c r="C893" i="13" s="1"/>
  <c r="D893" i="13" s="1"/>
  <c r="E893" i="13" s="1"/>
  <c r="F893" i="13" s="1"/>
  <c r="J893" i="13" s="1"/>
  <c r="G893" i="13" s="1"/>
  <c r="H893" i="13" s="1"/>
  <c r="I892" i="13"/>
  <c r="B892" i="13" s="1"/>
  <c r="C892" i="13" s="1"/>
  <c r="D892" i="13" s="1"/>
  <c r="E892" i="13" s="1"/>
  <c r="F892" i="13" s="1"/>
  <c r="J892" i="13" s="1"/>
  <c r="G892" i="13" s="1"/>
  <c r="H892" i="13" s="1"/>
  <c r="I891" i="13"/>
  <c r="B891" i="13"/>
  <c r="C891" i="13" s="1"/>
  <c r="D891" i="13" s="1"/>
  <c r="E891" i="13" s="1"/>
  <c r="F891" i="13" s="1"/>
  <c r="J891" i="13" s="1"/>
  <c r="G891" i="13" s="1"/>
  <c r="H891" i="13" s="1"/>
  <c r="I890" i="13"/>
  <c r="B890" i="13"/>
  <c r="C890" i="13" s="1"/>
  <c r="D890" i="13" s="1"/>
  <c r="E890" i="13" s="1"/>
  <c r="F890" i="13" s="1"/>
  <c r="J890" i="13" s="1"/>
  <c r="G890" i="13" s="1"/>
  <c r="H890" i="13" s="1"/>
  <c r="I889" i="13"/>
  <c r="B889" i="13" s="1"/>
  <c r="C889" i="13" s="1"/>
  <c r="D889" i="13" s="1"/>
  <c r="E889" i="13" s="1"/>
  <c r="F889" i="13" s="1"/>
  <c r="J889" i="13" s="1"/>
  <c r="G889" i="13" s="1"/>
  <c r="H889" i="13" s="1"/>
  <c r="I888" i="13"/>
  <c r="B888" i="13" s="1"/>
  <c r="C888" i="13" s="1"/>
  <c r="D888" i="13" s="1"/>
  <c r="E888" i="13" s="1"/>
  <c r="F888" i="13" s="1"/>
  <c r="J888" i="13" s="1"/>
  <c r="G888" i="13" s="1"/>
  <c r="H888" i="13" s="1"/>
  <c r="I887" i="13"/>
  <c r="B887" i="13"/>
  <c r="C887" i="13" s="1"/>
  <c r="D887" i="13" s="1"/>
  <c r="E887" i="13" s="1"/>
  <c r="F887" i="13" s="1"/>
  <c r="J887" i="13" s="1"/>
  <c r="G887" i="13" s="1"/>
  <c r="H887" i="13" s="1"/>
  <c r="I886" i="13"/>
  <c r="B886" i="13"/>
  <c r="C886" i="13" s="1"/>
  <c r="D886" i="13" s="1"/>
  <c r="E886" i="13" s="1"/>
  <c r="F886" i="13" s="1"/>
  <c r="J886" i="13" s="1"/>
  <c r="G886" i="13" s="1"/>
  <c r="H886" i="13" s="1"/>
  <c r="I885" i="13"/>
  <c r="B885" i="13" s="1"/>
  <c r="C885" i="13" s="1"/>
  <c r="D885" i="13" s="1"/>
  <c r="E885" i="13" s="1"/>
  <c r="F885" i="13" s="1"/>
  <c r="J885" i="13" s="1"/>
  <c r="G885" i="13" s="1"/>
  <c r="H885" i="13" s="1"/>
  <c r="I884" i="13"/>
  <c r="B884" i="13" s="1"/>
  <c r="C884" i="13" s="1"/>
  <c r="D884" i="13" s="1"/>
  <c r="E884" i="13" s="1"/>
  <c r="F884" i="13" s="1"/>
  <c r="J884" i="13" s="1"/>
  <c r="G884" i="13" s="1"/>
  <c r="H884" i="13" s="1"/>
  <c r="I883" i="13"/>
  <c r="B883" i="13"/>
  <c r="C883" i="13" s="1"/>
  <c r="D883" i="13" s="1"/>
  <c r="E883" i="13" s="1"/>
  <c r="F883" i="13" s="1"/>
  <c r="J883" i="13" s="1"/>
  <c r="G883" i="13" s="1"/>
  <c r="H883" i="13" s="1"/>
  <c r="I882" i="13"/>
  <c r="B882" i="13"/>
  <c r="C882" i="13" s="1"/>
  <c r="D882" i="13" s="1"/>
  <c r="E882" i="13" s="1"/>
  <c r="F882" i="13" s="1"/>
  <c r="J882" i="13" s="1"/>
  <c r="G882" i="13" s="1"/>
  <c r="H882" i="13" s="1"/>
  <c r="I881" i="13"/>
  <c r="B881" i="13" s="1"/>
  <c r="C881" i="13" s="1"/>
  <c r="D881" i="13" s="1"/>
  <c r="E881" i="13" s="1"/>
  <c r="F881" i="13" s="1"/>
  <c r="J881" i="13" s="1"/>
  <c r="G881" i="13" s="1"/>
  <c r="H881" i="13" s="1"/>
  <c r="I880" i="13"/>
  <c r="B880" i="13" s="1"/>
  <c r="C880" i="13" s="1"/>
  <c r="D880" i="13" s="1"/>
  <c r="E880" i="13" s="1"/>
  <c r="F880" i="13" s="1"/>
  <c r="J880" i="13" s="1"/>
  <c r="G880" i="13" s="1"/>
  <c r="H880" i="13" s="1"/>
  <c r="I879" i="13"/>
  <c r="B879" i="13"/>
  <c r="C879" i="13" s="1"/>
  <c r="D879" i="13" s="1"/>
  <c r="E879" i="13" s="1"/>
  <c r="F879" i="13" s="1"/>
  <c r="J879" i="13" s="1"/>
  <c r="G879" i="13" s="1"/>
  <c r="H879" i="13" s="1"/>
  <c r="I878" i="13"/>
  <c r="B878" i="13"/>
  <c r="C878" i="13" s="1"/>
  <c r="D878" i="13" s="1"/>
  <c r="E878" i="13" s="1"/>
  <c r="F878" i="13" s="1"/>
  <c r="J878" i="13" s="1"/>
  <c r="G878" i="13" s="1"/>
  <c r="H878" i="13" s="1"/>
  <c r="I877" i="13"/>
  <c r="B877" i="13" s="1"/>
  <c r="C877" i="13" s="1"/>
  <c r="D877" i="13" s="1"/>
  <c r="E877" i="13" s="1"/>
  <c r="F877" i="13" s="1"/>
  <c r="J877" i="13" s="1"/>
  <c r="G877" i="13" s="1"/>
  <c r="H877" i="13" s="1"/>
  <c r="I876" i="13"/>
  <c r="B876" i="13" s="1"/>
  <c r="C876" i="13" s="1"/>
  <c r="D876" i="13" s="1"/>
  <c r="E876" i="13" s="1"/>
  <c r="F876" i="13" s="1"/>
  <c r="J876" i="13" s="1"/>
  <c r="G876" i="13" s="1"/>
  <c r="H876" i="13" s="1"/>
  <c r="I875" i="13"/>
  <c r="B875" i="13"/>
  <c r="C875" i="13" s="1"/>
  <c r="D875" i="13" s="1"/>
  <c r="E875" i="13" s="1"/>
  <c r="F875" i="13" s="1"/>
  <c r="J875" i="13" s="1"/>
  <c r="G875" i="13" s="1"/>
  <c r="H875" i="13" s="1"/>
  <c r="I874" i="13"/>
  <c r="B874" i="13"/>
  <c r="C874" i="13" s="1"/>
  <c r="D874" i="13" s="1"/>
  <c r="E874" i="13" s="1"/>
  <c r="F874" i="13" s="1"/>
  <c r="J874" i="13" s="1"/>
  <c r="G874" i="13" s="1"/>
  <c r="H874" i="13" s="1"/>
  <c r="I873" i="13"/>
  <c r="B873" i="13" s="1"/>
  <c r="C873" i="13" s="1"/>
  <c r="D873" i="13" s="1"/>
  <c r="E873" i="13" s="1"/>
  <c r="F873" i="13" s="1"/>
  <c r="J873" i="13" s="1"/>
  <c r="G873" i="13" s="1"/>
  <c r="H873" i="13" s="1"/>
  <c r="I872" i="13"/>
  <c r="B872" i="13" s="1"/>
  <c r="C872" i="13" s="1"/>
  <c r="D872" i="13" s="1"/>
  <c r="E872" i="13" s="1"/>
  <c r="F872" i="13" s="1"/>
  <c r="J872" i="13" s="1"/>
  <c r="G872" i="13" s="1"/>
  <c r="H872" i="13" s="1"/>
  <c r="I871" i="13"/>
  <c r="B871" i="13"/>
  <c r="C871" i="13" s="1"/>
  <c r="D871" i="13" s="1"/>
  <c r="E871" i="13" s="1"/>
  <c r="F871" i="13" s="1"/>
  <c r="J871" i="13" s="1"/>
  <c r="G871" i="13" s="1"/>
  <c r="H871" i="13" s="1"/>
  <c r="I870" i="13"/>
  <c r="B870" i="13"/>
  <c r="C870" i="13" s="1"/>
  <c r="D870" i="13" s="1"/>
  <c r="E870" i="13" s="1"/>
  <c r="F870" i="13" s="1"/>
  <c r="J870" i="13" s="1"/>
  <c r="G870" i="13" s="1"/>
  <c r="H870" i="13" s="1"/>
  <c r="I869" i="13"/>
  <c r="B869" i="13" s="1"/>
  <c r="C869" i="13" s="1"/>
  <c r="D869" i="13" s="1"/>
  <c r="E869" i="13" s="1"/>
  <c r="F869" i="13" s="1"/>
  <c r="J869" i="13" s="1"/>
  <c r="G869" i="13" s="1"/>
  <c r="H869" i="13" s="1"/>
  <c r="I868" i="13"/>
  <c r="B868" i="13" s="1"/>
  <c r="C868" i="13" s="1"/>
  <c r="D868" i="13" s="1"/>
  <c r="E868" i="13" s="1"/>
  <c r="F868" i="13" s="1"/>
  <c r="J868" i="13" s="1"/>
  <c r="G868" i="13" s="1"/>
  <c r="H868" i="13" s="1"/>
  <c r="I867" i="13"/>
  <c r="B867" i="13"/>
  <c r="C867" i="13" s="1"/>
  <c r="D867" i="13" s="1"/>
  <c r="E867" i="13" s="1"/>
  <c r="F867" i="13" s="1"/>
  <c r="J867" i="13" s="1"/>
  <c r="G867" i="13" s="1"/>
  <c r="H867" i="13" s="1"/>
  <c r="I866" i="13"/>
  <c r="B866" i="13"/>
  <c r="C866" i="13" s="1"/>
  <c r="D866" i="13" s="1"/>
  <c r="E866" i="13" s="1"/>
  <c r="F866" i="13" s="1"/>
  <c r="J866" i="13" s="1"/>
  <c r="G866" i="13" s="1"/>
  <c r="H866" i="13" s="1"/>
  <c r="I865" i="13"/>
  <c r="B865" i="13" s="1"/>
  <c r="C865" i="13" s="1"/>
  <c r="D865" i="13" s="1"/>
  <c r="E865" i="13" s="1"/>
  <c r="F865" i="13" s="1"/>
  <c r="J865" i="13" s="1"/>
  <c r="G865" i="13" s="1"/>
  <c r="H865" i="13" s="1"/>
  <c r="I864" i="13"/>
  <c r="B864" i="13" s="1"/>
  <c r="C864" i="13" s="1"/>
  <c r="D864" i="13" s="1"/>
  <c r="E864" i="13" s="1"/>
  <c r="F864" i="13" s="1"/>
  <c r="J864" i="13" s="1"/>
  <c r="G864" i="13" s="1"/>
  <c r="H864" i="13" s="1"/>
  <c r="I863" i="13"/>
  <c r="B863" i="13"/>
  <c r="C863" i="13" s="1"/>
  <c r="D863" i="13" s="1"/>
  <c r="E863" i="13" s="1"/>
  <c r="F863" i="13" s="1"/>
  <c r="J863" i="13" s="1"/>
  <c r="G863" i="13" s="1"/>
  <c r="H863" i="13" s="1"/>
  <c r="I862" i="13"/>
  <c r="B862" i="13"/>
  <c r="C862" i="13" s="1"/>
  <c r="D862" i="13" s="1"/>
  <c r="E862" i="13" s="1"/>
  <c r="F862" i="13" s="1"/>
  <c r="J862" i="13" s="1"/>
  <c r="G862" i="13" s="1"/>
  <c r="H862" i="13" s="1"/>
  <c r="I861" i="13"/>
  <c r="B861" i="13" s="1"/>
  <c r="C861" i="13" s="1"/>
  <c r="D861" i="13" s="1"/>
  <c r="E861" i="13" s="1"/>
  <c r="F861" i="13" s="1"/>
  <c r="J861" i="13" s="1"/>
  <c r="G861" i="13" s="1"/>
  <c r="H861" i="13" s="1"/>
  <c r="I860" i="13"/>
  <c r="B860" i="13" s="1"/>
  <c r="C860" i="13" s="1"/>
  <c r="D860" i="13" s="1"/>
  <c r="E860" i="13" s="1"/>
  <c r="F860" i="13" s="1"/>
  <c r="J860" i="13" s="1"/>
  <c r="G860" i="13" s="1"/>
  <c r="H860" i="13" s="1"/>
  <c r="I859" i="13"/>
  <c r="B859" i="13"/>
  <c r="C859" i="13" s="1"/>
  <c r="D859" i="13" s="1"/>
  <c r="E859" i="13" s="1"/>
  <c r="F859" i="13" s="1"/>
  <c r="J859" i="13" s="1"/>
  <c r="G859" i="13" s="1"/>
  <c r="H859" i="13" s="1"/>
  <c r="I858" i="13"/>
  <c r="B858" i="13"/>
  <c r="C858" i="13" s="1"/>
  <c r="D858" i="13" s="1"/>
  <c r="E858" i="13" s="1"/>
  <c r="F858" i="13" s="1"/>
  <c r="J858" i="13" s="1"/>
  <c r="G858" i="13" s="1"/>
  <c r="H858" i="13" s="1"/>
  <c r="I857" i="13"/>
  <c r="B857" i="13" s="1"/>
  <c r="C857" i="13" s="1"/>
  <c r="D857" i="13" s="1"/>
  <c r="E857" i="13" s="1"/>
  <c r="F857" i="13" s="1"/>
  <c r="J857" i="13" s="1"/>
  <c r="G857" i="13" s="1"/>
  <c r="H857" i="13" s="1"/>
  <c r="I856" i="13"/>
  <c r="B856" i="13" s="1"/>
  <c r="C856" i="13" s="1"/>
  <c r="D856" i="13" s="1"/>
  <c r="E856" i="13" s="1"/>
  <c r="F856" i="13" s="1"/>
  <c r="J856" i="13" s="1"/>
  <c r="G856" i="13" s="1"/>
  <c r="H856" i="13" s="1"/>
  <c r="I855" i="13"/>
  <c r="B855" i="13"/>
  <c r="C855" i="13" s="1"/>
  <c r="D855" i="13" s="1"/>
  <c r="E855" i="13" s="1"/>
  <c r="F855" i="13" s="1"/>
  <c r="J855" i="13" s="1"/>
  <c r="G855" i="13" s="1"/>
  <c r="H855" i="13" s="1"/>
  <c r="I854" i="13"/>
  <c r="B854" i="13"/>
  <c r="C854" i="13" s="1"/>
  <c r="D854" i="13" s="1"/>
  <c r="E854" i="13" s="1"/>
  <c r="F854" i="13" s="1"/>
  <c r="J854" i="13" s="1"/>
  <c r="G854" i="13" s="1"/>
  <c r="H854" i="13" s="1"/>
  <c r="I853" i="13"/>
  <c r="B853" i="13" s="1"/>
  <c r="C853" i="13" s="1"/>
  <c r="D853" i="13" s="1"/>
  <c r="E853" i="13" s="1"/>
  <c r="F853" i="13" s="1"/>
  <c r="J853" i="13" s="1"/>
  <c r="G853" i="13" s="1"/>
  <c r="H853" i="13" s="1"/>
  <c r="I852" i="13"/>
  <c r="B852" i="13" s="1"/>
  <c r="C852" i="13" s="1"/>
  <c r="D852" i="13" s="1"/>
  <c r="E852" i="13" s="1"/>
  <c r="F852" i="13" s="1"/>
  <c r="J852" i="13" s="1"/>
  <c r="G852" i="13" s="1"/>
  <c r="H852" i="13" s="1"/>
  <c r="I851" i="13"/>
  <c r="B851" i="13"/>
  <c r="C851" i="13" s="1"/>
  <c r="D851" i="13" s="1"/>
  <c r="E851" i="13" s="1"/>
  <c r="F851" i="13" s="1"/>
  <c r="J851" i="13" s="1"/>
  <c r="G851" i="13" s="1"/>
  <c r="H851" i="13" s="1"/>
  <c r="I850" i="13"/>
  <c r="B850" i="13"/>
  <c r="C850" i="13" s="1"/>
  <c r="D850" i="13" s="1"/>
  <c r="E850" i="13" s="1"/>
  <c r="F850" i="13" s="1"/>
  <c r="J850" i="13" s="1"/>
  <c r="G850" i="13" s="1"/>
  <c r="H850" i="13" s="1"/>
  <c r="I849" i="13"/>
  <c r="B849" i="13" s="1"/>
  <c r="C849" i="13" s="1"/>
  <c r="D849" i="13" s="1"/>
  <c r="E849" i="13" s="1"/>
  <c r="F849" i="13" s="1"/>
  <c r="J849" i="13" s="1"/>
  <c r="G849" i="13" s="1"/>
  <c r="H849" i="13" s="1"/>
  <c r="I848" i="13"/>
  <c r="B848" i="13" s="1"/>
  <c r="C848" i="13" s="1"/>
  <c r="D848" i="13" s="1"/>
  <c r="E848" i="13" s="1"/>
  <c r="F848" i="13" s="1"/>
  <c r="J848" i="13" s="1"/>
  <c r="G848" i="13" s="1"/>
  <c r="H848" i="13" s="1"/>
  <c r="I847" i="13"/>
  <c r="B847" i="13"/>
  <c r="C847" i="13" s="1"/>
  <c r="D847" i="13" s="1"/>
  <c r="E847" i="13" s="1"/>
  <c r="F847" i="13" s="1"/>
  <c r="J847" i="13" s="1"/>
  <c r="G847" i="13" s="1"/>
  <c r="H847" i="13" s="1"/>
  <c r="I846" i="13"/>
  <c r="B846" i="13"/>
  <c r="C846" i="13" s="1"/>
  <c r="D846" i="13" s="1"/>
  <c r="E846" i="13" s="1"/>
  <c r="F846" i="13" s="1"/>
  <c r="J846" i="13" s="1"/>
  <c r="G846" i="13" s="1"/>
  <c r="H846" i="13" s="1"/>
  <c r="I845" i="13"/>
  <c r="B845" i="13" s="1"/>
  <c r="C845" i="13" s="1"/>
  <c r="D845" i="13" s="1"/>
  <c r="E845" i="13" s="1"/>
  <c r="F845" i="13" s="1"/>
  <c r="J845" i="13" s="1"/>
  <c r="G845" i="13" s="1"/>
  <c r="H845" i="13" s="1"/>
  <c r="I844" i="13"/>
  <c r="B844" i="13" s="1"/>
  <c r="C844" i="13" s="1"/>
  <c r="D844" i="13" s="1"/>
  <c r="E844" i="13" s="1"/>
  <c r="F844" i="13" s="1"/>
  <c r="J844" i="13" s="1"/>
  <c r="G844" i="13" s="1"/>
  <c r="H844" i="13" s="1"/>
  <c r="I843" i="13"/>
  <c r="B843" i="13"/>
  <c r="C843" i="13" s="1"/>
  <c r="D843" i="13" s="1"/>
  <c r="E843" i="13" s="1"/>
  <c r="F843" i="13" s="1"/>
  <c r="J843" i="13" s="1"/>
  <c r="G843" i="13" s="1"/>
  <c r="H843" i="13" s="1"/>
  <c r="I842" i="13"/>
  <c r="B842" i="13"/>
  <c r="C842" i="13" s="1"/>
  <c r="D842" i="13" s="1"/>
  <c r="E842" i="13" s="1"/>
  <c r="F842" i="13" s="1"/>
  <c r="J842" i="13" s="1"/>
  <c r="G842" i="13" s="1"/>
  <c r="H842" i="13" s="1"/>
  <c r="I841" i="13"/>
  <c r="B841" i="13" s="1"/>
  <c r="C841" i="13" s="1"/>
  <c r="D841" i="13" s="1"/>
  <c r="E841" i="13" s="1"/>
  <c r="F841" i="13" s="1"/>
  <c r="J841" i="13" s="1"/>
  <c r="G841" i="13" s="1"/>
  <c r="H841" i="13" s="1"/>
  <c r="I840" i="13"/>
  <c r="B840" i="13" s="1"/>
  <c r="C840" i="13" s="1"/>
  <c r="D840" i="13" s="1"/>
  <c r="E840" i="13" s="1"/>
  <c r="F840" i="13" s="1"/>
  <c r="J840" i="13" s="1"/>
  <c r="G840" i="13" s="1"/>
  <c r="H840" i="13" s="1"/>
  <c r="I839" i="13"/>
  <c r="B839" i="13"/>
  <c r="C839" i="13" s="1"/>
  <c r="D839" i="13" s="1"/>
  <c r="E839" i="13" s="1"/>
  <c r="F839" i="13" s="1"/>
  <c r="J839" i="13" s="1"/>
  <c r="G839" i="13" s="1"/>
  <c r="H839" i="13" s="1"/>
  <c r="I838" i="13"/>
  <c r="B838" i="13"/>
  <c r="C838" i="13" s="1"/>
  <c r="D838" i="13" s="1"/>
  <c r="E838" i="13" s="1"/>
  <c r="F838" i="13" s="1"/>
  <c r="J838" i="13" s="1"/>
  <c r="G838" i="13" s="1"/>
  <c r="H838" i="13" s="1"/>
  <c r="I837" i="13"/>
  <c r="B837" i="13" s="1"/>
  <c r="C837" i="13" s="1"/>
  <c r="D837" i="13" s="1"/>
  <c r="E837" i="13" s="1"/>
  <c r="F837" i="13" s="1"/>
  <c r="J837" i="13" s="1"/>
  <c r="G837" i="13" s="1"/>
  <c r="H837" i="13" s="1"/>
  <c r="I836" i="13"/>
  <c r="B836" i="13" s="1"/>
  <c r="C836" i="13" s="1"/>
  <c r="D836" i="13" s="1"/>
  <c r="E836" i="13" s="1"/>
  <c r="F836" i="13" s="1"/>
  <c r="J836" i="13" s="1"/>
  <c r="G836" i="13" s="1"/>
  <c r="H836" i="13" s="1"/>
  <c r="I835" i="13"/>
  <c r="B835" i="13"/>
  <c r="C835" i="13" s="1"/>
  <c r="D835" i="13" s="1"/>
  <c r="E835" i="13" s="1"/>
  <c r="F835" i="13" s="1"/>
  <c r="J835" i="13" s="1"/>
  <c r="G835" i="13" s="1"/>
  <c r="H835" i="13" s="1"/>
  <c r="I834" i="13"/>
  <c r="B834" i="13"/>
  <c r="C834" i="13" s="1"/>
  <c r="D834" i="13" s="1"/>
  <c r="E834" i="13" s="1"/>
  <c r="F834" i="13" s="1"/>
  <c r="J834" i="13" s="1"/>
  <c r="G834" i="13" s="1"/>
  <c r="H834" i="13" s="1"/>
  <c r="I833" i="13"/>
  <c r="B833" i="13" s="1"/>
  <c r="C833" i="13" s="1"/>
  <c r="D833" i="13" s="1"/>
  <c r="E833" i="13" s="1"/>
  <c r="F833" i="13" s="1"/>
  <c r="J833" i="13" s="1"/>
  <c r="G833" i="13" s="1"/>
  <c r="H833" i="13" s="1"/>
  <c r="I832" i="13"/>
  <c r="B832" i="13" s="1"/>
  <c r="C832" i="13" s="1"/>
  <c r="D832" i="13" s="1"/>
  <c r="E832" i="13" s="1"/>
  <c r="F832" i="13" s="1"/>
  <c r="J832" i="13" s="1"/>
  <c r="G832" i="13" s="1"/>
  <c r="H832" i="13" s="1"/>
  <c r="I831" i="13"/>
  <c r="B831" i="13"/>
  <c r="C831" i="13" s="1"/>
  <c r="D831" i="13" s="1"/>
  <c r="E831" i="13" s="1"/>
  <c r="F831" i="13" s="1"/>
  <c r="J831" i="13" s="1"/>
  <c r="G831" i="13" s="1"/>
  <c r="H831" i="13" s="1"/>
  <c r="I830" i="13"/>
  <c r="B830" i="13"/>
  <c r="C830" i="13" s="1"/>
  <c r="D830" i="13" s="1"/>
  <c r="E830" i="13" s="1"/>
  <c r="F830" i="13" s="1"/>
  <c r="J830" i="13" s="1"/>
  <c r="G830" i="13" s="1"/>
  <c r="H830" i="13" s="1"/>
  <c r="I829" i="13"/>
  <c r="B829" i="13" s="1"/>
  <c r="C829" i="13" s="1"/>
  <c r="D829" i="13" s="1"/>
  <c r="E829" i="13" s="1"/>
  <c r="F829" i="13" s="1"/>
  <c r="J829" i="13" s="1"/>
  <c r="G829" i="13" s="1"/>
  <c r="H829" i="13" s="1"/>
  <c r="I828" i="13"/>
  <c r="B828" i="13" s="1"/>
  <c r="C828" i="13" s="1"/>
  <c r="D828" i="13" s="1"/>
  <c r="E828" i="13" s="1"/>
  <c r="F828" i="13" s="1"/>
  <c r="J828" i="13" s="1"/>
  <c r="G828" i="13" s="1"/>
  <c r="H828" i="13" s="1"/>
  <c r="I827" i="13"/>
  <c r="B827" i="13"/>
  <c r="C827" i="13" s="1"/>
  <c r="D827" i="13" s="1"/>
  <c r="E827" i="13" s="1"/>
  <c r="F827" i="13" s="1"/>
  <c r="J827" i="13" s="1"/>
  <c r="G827" i="13" s="1"/>
  <c r="H827" i="13" s="1"/>
  <c r="I826" i="13"/>
  <c r="B826" i="13"/>
  <c r="C826" i="13" s="1"/>
  <c r="D826" i="13" s="1"/>
  <c r="E826" i="13" s="1"/>
  <c r="F826" i="13" s="1"/>
  <c r="J826" i="13" s="1"/>
  <c r="G826" i="13" s="1"/>
  <c r="H826" i="13" s="1"/>
  <c r="I825" i="13"/>
  <c r="B825" i="13" s="1"/>
  <c r="C825" i="13" s="1"/>
  <c r="D825" i="13" s="1"/>
  <c r="E825" i="13" s="1"/>
  <c r="F825" i="13" s="1"/>
  <c r="J825" i="13" s="1"/>
  <c r="G825" i="13" s="1"/>
  <c r="H825" i="13" s="1"/>
  <c r="I824" i="13"/>
  <c r="B824" i="13" s="1"/>
  <c r="C824" i="13" s="1"/>
  <c r="D824" i="13" s="1"/>
  <c r="E824" i="13" s="1"/>
  <c r="F824" i="13" s="1"/>
  <c r="J824" i="13" s="1"/>
  <c r="G824" i="13" s="1"/>
  <c r="H824" i="13" s="1"/>
  <c r="I823" i="13"/>
  <c r="B823" i="13"/>
  <c r="C823" i="13" s="1"/>
  <c r="D823" i="13" s="1"/>
  <c r="E823" i="13" s="1"/>
  <c r="F823" i="13" s="1"/>
  <c r="J823" i="13" s="1"/>
  <c r="G823" i="13" s="1"/>
  <c r="H823" i="13" s="1"/>
  <c r="I822" i="13"/>
  <c r="B822" i="13"/>
  <c r="C822" i="13" s="1"/>
  <c r="D822" i="13" s="1"/>
  <c r="E822" i="13" s="1"/>
  <c r="F822" i="13" s="1"/>
  <c r="J822" i="13" s="1"/>
  <c r="G822" i="13" s="1"/>
  <c r="H822" i="13" s="1"/>
  <c r="I821" i="13"/>
  <c r="B821" i="13" s="1"/>
  <c r="C821" i="13" s="1"/>
  <c r="D821" i="13" s="1"/>
  <c r="E821" i="13" s="1"/>
  <c r="F821" i="13" s="1"/>
  <c r="J821" i="13" s="1"/>
  <c r="G821" i="13" s="1"/>
  <c r="H821" i="13" s="1"/>
  <c r="I820" i="13"/>
  <c r="B820" i="13" s="1"/>
  <c r="C820" i="13" s="1"/>
  <c r="D820" i="13" s="1"/>
  <c r="E820" i="13" s="1"/>
  <c r="F820" i="13" s="1"/>
  <c r="J820" i="13" s="1"/>
  <c r="G820" i="13" s="1"/>
  <c r="H820" i="13" s="1"/>
  <c r="I819" i="13"/>
  <c r="B819" i="13"/>
  <c r="C819" i="13" s="1"/>
  <c r="D819" i="13" s="1"/>
  <c r="E819" i="13" s="1"/>
  <c r="F819" i="13" s="1"/>
  <c r="J819" i="13" s="1"/>
  <c r="G819" i="13" s="1"/>
  <c r="H819" i="13" s="1"/>
  <c r="I818" i="13"/>
  <c r="B818" i="13"/>
  <c r="C818" i="13" s="1"/>
  <c r="D818" i="13" s="1"/>
  <c r="E818" i="13" s="1"/>
  <c r="F818" i="13" s="1"/>
  <c r="J818" i="13" s="1"/>
  <c r="G818" i="13" s="1"/>
  <c r="H818" i="13" s="1"/>
  <c r="I817" i="13"/>
  <c r="B817" i="13" s="1"/>
  <c r="C817" i="13" s="1"/>
  <c r="D817" i="13" s="1"/>
  <c r="E817" i="13" s="1"/>
  <c r="F817" i="13" s="1"/>
  <c r="J817" i="13" s="1"/>
  <c r="G817" i="13" s="1"/>
  <c r="H817" i="13" s="1"/>
  <c r="I816" i="13"/>
  <c r="B816" i="13" s="1"/>
  <c r="C816" i="13" s="1"/>
  <c r="D816" i="13" s="1"/>
  <c r="E816" i="13" s="1"/>
  <c r="F816" i="13" s="1"/>
  <c r="J816" i="13" s="1"/>
  <c r="G816" i="13" s="1"/>
  <c r="H816" i="13" s="1"/>
  <c r="I815" i="13"/>
  <c r="B815" i="13"/>
  <c r="C815" i="13" s="1"/>
  <c r="D815" i="13" s="1"/>
  <c r="E815" i="13" s="1"/>
  <c r="F815" i="13" s="1"/>
  <c r="J815" i="13" s="1"/>
  <c r="G815" i="13" s="1"/>
  <c r="H815" i="13" s="1"/>
  <c r="I814" i="13"/>
  <c r="B814" i="13"/>
  <c r="C814" i="13" s="1"/>
  <c r="D814" i="13" s="1"/>
  <c r="E814" i="13" s="1"/>
  <c r="F814" i="13" s="1"/>
  <c r="J814" i="13" s="1"/>
  <c r="G814" i="13" s="1"/>
  <c r="H814" i="13" s="1"/>
  <c r="I813" i="13"/>
  <c r="B813" i="13" s="1"/>
  <c r="C813" i="13" s="1"/>
  <c r="D813" i="13" s="1"/>
  <c r="E813" i="13" s="1"/>
  <c r="F813" i="13" s="1"/>
  <c r="J813" i="13" s="1"/>
  <c r="G813" i="13" s="1"/>
  <c r="H813" i="13" s="1"/>
  <c r="I812" i="13"/>
  <c r="B812" i="13" s="1"/>
  <c r="C812" i="13" s="1"/>
  <c r="D812" i="13" s="1"/>
  <c r="E812" i="13" s="1"/>
  <c r="F812" i="13" s="1"/>
  <c r="J812" i="13" s="1"/>
  <c r="G812" i="13" s="1"/>
  <c r="H812" i="13" s="1"/>
  <c r="I811" i="13"/>
  <c r="B811" i="13"/>
  <c r="C811" i="13" s="1"/>
  <c r="D811" i="13" s="1"/>
  <c r="E811" i="13" s="1"/>
  <c r="F811" i="13" s="1"/>
  <c r="J811" i="13" s="1"/>
  <c r="G811" i="13" s="1"/>
  <c r="H811" i="13" s="1"/>
  <c r="I810" i="13"/>
  <c r="B810" i="13"/>
  <c r="C810" i="13" s="1"/>
  <c r="D810" i="13" s="1"/>
  <c r="E810" i="13" s="1"/>
  <c r="F810" i="13" s="1"/>
  <c r="J810" i="13" s="1"/>
  <c r="G810" i="13" s="1"/>
  <c r="H810" i="13" s="1"/>
  <c r="I809" i="13"/>
  <c r="B809" i="13" s="1"/>
  <c r="C809" i="13" s="1"/>
  <c r="D809" i="13" s="1"/>
  <c r="E809" i="13" s="1"/>
  <c r="F809" i="13" s="1"/>
  <c r="J809" i="13" s="1"/>
  <c r="G809" i="13" s="1"/>
  <c r="H809" i="13" s="1"/>
  <c r="I808" i="13"/>
  <c r="B808" i="13" s="1"/>
  <c r="C808" i="13" s="1"/>
  <c r="D808" i="13" s="1"/>
  <c r="E808" i="13" s="1"/>
  <c r="F808" i="13" s="1"/>
  <c r="J808" i="13" s="1"/>
  <c r="G808" i="13" s="1"/>
  <c r="H808" i="13" s="1"/>
  <c r="I807" i="13"/>
  <c r="B807" i="13"/>
  <c r="C807" i="13" s="1"/>
  <c r="D807" i="13" s="1"/>
  <c r="E807" i="13" s="1"/>
  <c r="F807" i="13" s="1"/>
  <c r="J807" i="13" s="1"/>
  <c r="G807" i="13" s="1"/>
  <c r="H807" i="13" s="1"/>
  <c r="I806" i="13"/>
  <c r="B806" i="13"/>
  <c r="C806" i="13" s="1"/>
  <c r="D806" i="13" s="1"/>
  <c r="E806" i="13" s="1"/>
  <c r="F806" i="13" s="1"/>
  <c r="J806" i="13" s="1"/>
  <c r="G806" i="13" s="1"/>
  <c r="H806" i="13" s="1"/>
  <c r="I805" i="13"/>
  <c r="B805" i="13" s="1"/>
  <c r="C805" i="13" s="1"/>
  <c r="D805" i="13" s="1"/>
  <c r="E805" i="13" s="1"/>
  <c r="F805" i="13" s="1"/>
  <c r="J805" i="13" s="1"/>
  <c r="G805" i="13" s="1"/>
  <c r="H805" i="13" s="1"/>
  <c r="I804" i="13"/>
  <c r="B804" i="13" s="1"/>
  <c r="C804" i="13" s="1"/>
  <c r="D804" i="13" s="1"/>
  <c r="E804" i="13" s="1"/>
  <c r="F804" i="13" s="1"/>
  <c r="J804" i="13" s="1"/>
  <c r="G804" i="13" s="1"/>
  <c r="H804" i="13" s="1"/>
  <c r="I803" i="13"/>
  <c r="B803" i="13"/>
  <c r="C803" i="13" s="1"/>
  <c r="D803" i="13" s="1"/>
  <c r="E803" i="13" s="1"/>
  <c r="F803" i="13" s="1"/>
  <c r="J803" i="13" s="1"/>
  <c r="G803" i="13" s="1"/>
  <c r="H803" i="13" s="1"/>
  <c r="I802" i="13"/>
  <c r="B802" i="13"/>
  <c r="C802" i="13" s="1"/>
  <c r="D802" i="13" s="1"/>
  <c r="E802" i="13" s="1"/>
  <c r="F802" i="13" s="1"/>
  <c r="J802" i="13" s="1"/>
  <c r="G802" i="13" s="1"/>
  <c r="H802" i="13" s="1"/>
  <c r="I801" i="13"/>
  <c r="B801" i="13" s="1"/>
  <c r="C801" i="13" s="1"/>
  <c r="D801" i="13" s="1"/>
  <c r="E801" i="13" s="1"/>
  <c r="F801" i="13" s="1"/>
  <c r="J801" i="13" s="1"/>
  <c r="G801" i="13" s="1"/>
  <c r="H801" i="13" s="1"/>
  <c r="I800" i="13"/>
  <c r="B800" i="13" s="1"/>
  <c r="C800" i="13" s="1"/>
  <c r="D800" i="13" s="1"/>
  <c r="E800" i="13" s="1"/>
  <c r="F800" i="13" s="1"/>
  <c r="J800" i="13" s="1"/>
  <c r="G800" i="13" s="1"/>
  <c r="H800" i="13" s="1"/>
  <c r="I799" i="13"/>
  <c r="B799" i="13"/>
  <c r="C799" i="13" s="1"/>
  <c r="D799" i="13" s="1"/>
  <c r="E799" i="13" s="1"/>
  <c r="F799" i="13" s="1"/>
  <c r="J799" i="13" s="1"/>
  <c r="G799" i="13" s="1"/>
  <c r="H799" i="13" s="1"/>
  <c r="I798" i="13"/>
  <c r="B798" i="13"/>
  <c r="C798" i="13" s="1"/>
  <c r="D798" i="13" s="1"/>
  <c r="E798" i="13" s="1"/>
  <c r="F798" i="13" s="1"/>
  <c r="J798" i="13" s="1"/>
  <c r="G798" i="13" s="1"/>
  <c r="H798" i="13" s="1"/>
  <c r="I797" i="13"/>
  <c r="B797" i="13" s="1"/>
  <c r="C797" i="13" s="1"/>
  <c r="D797" i="13" s="1"/>
  <c r="E797" i="13" s="1"/>
  <c r="F797" i="13" s="1"/>
  <c r="J797" i="13" s="1"/>
  <c r="G797" i="13" s="1"/>
  <c r="H797" i="13" s="1"/>
  <c r="I796" i="13"/>
  <c r="B796" i="13" s="1"/>
  <c r="C796" i="13" s="1"/>
  <c r="D796" i="13" s="1"/>
  <c r="E796" i="13" s="1"/>
  <c r="F796" i="13" s="1"/>
  <c r="J796" i="13" s="1"/>
  <c r="G796" i="13" s="1"/>
  <c r="H796" i="13" s="1"/>
  <c r="I795" i="13"/>
  <c r="B795" i="13"/>
  <c r="C795" i="13" s="1"/>
  <c r="D795" i="13" s="1"/>
  <c r="E795" i="13" s="1"/>
  <c r="F795" i="13" s="1"/>
  <c r="J795" i="13" s="1"/>
  <c r="G795" i="13" s="1"/>
  <c r="H795" i="13" s="1"/>
  <c r="I794" i="13"/>
  <c r="B794" i="13"/>
  <c r="C794" i="13" s="1"/>
  <c r="D794" i="13" s="1"/>
  <c r="E794" i="13" s="1"/>
  <c r="F794" i="13" s="1"/>
  <c r="J794" i="13" s="1"/>
  <c r="G794" i="13" s="1"/>
  <c r="H794" i="13" s="1"/>
  <c r="I793" i="13"/>
  <c r="B793" i="13" s="1"/>
  <c r="C793" i="13" s="1"/>
  <c r="D793" i="13" s="1"/>
  <c r="E793" i="13" s="1"/>
  <c r="F793" i="13" s="1"/>
  <c r="J793" i="13" s="1"/>
  <c r="G793" i="13" s="1"/>
  <c r="H793" i="13" s="1"/>
  <c r="I792" i="13"/>
  <c r="B792" i="13" s="1"/>
  <c r="C792" i="13" s="1"/>
  <c r="D792" i="13" s="1"/>
  <c r="E792" i="13" s="1"/>
  <c r="F792" i="13" s="1"/>
  <c r="J792" i="13" s="1"/>
  <c r="G792" i="13" s="1"/>
  <c r="H792" i="13" s="1"/>
  <c r="I791" i="13"/>
  <c r="B791" i="13"/>
  <c r="C791" i="13" s="1"/>
  <c r="D791" i="13" s="1"/>
  <c r="E791" i="13" s="1"/>
  <c r="F791" i="13" s="1"/>
  <c r="J791" i="13" s="1"/>
  <c r="G791" i="13" s="1"/>
  <c r="H791" i="13" s="1"/>
  <c r="I790" i="13"/>
  <c r="B790" i="13"/>
  <c r="C790" i="13" s="1"/>
  <c r="D790" i="13" s="1"/>
  <c r="E790" i="13" s="1"/>
  <c r="F790" i="13" s="1"/>
  <c r="J790" i="13" s="1"/>
  <c r="G790" i="13" s="1"/>
  <c r="H790" i="13" s="1"/>
  <c r="I789" i="13"/>
  <c r="B789" i="13" s="1"/>
  <c r="C789" i="13" s="1"/>
  <c r="D789" i="13" s="1"/>
  <c r="E789" i="13" s="1"/>
  <c r="F789" i="13" s="1"/>
  <c r="J789" i="13" s="1"/>
  <c r="G789" i="13" s="1"/>
  <c r="H789" i="13" s="1"/>
  <c r="I788" i="13"/>
  <c r="B788" i="13" s="1"/>
  <c r="C788" i="13" s="1"/>
  <c r="D788" i="13" s="1"/>
  <c r="E788" i="13" s="1"/>
  <c r="F788" i="13" s="1"/>
  <c r="J788" i="13" s="1"/>
  <c r="G788" i="13" s="1"/>
  <c r="H788" i="13" s="1"/>
  <c r="I787" i="13"/>
  <c r="B787" i="13"/>
  <c r="C787" i="13" s="1"/>
  <c r="D787" i="13" s="1"/>
  <c r="E787" i="13" s="1"/>
  <c r="F787" i="13" s="1"/>
  <c r="J787" i="13" s="1"/>
  <c r="G787" i="13" s="1"/>
  <c r="H787" i="13" s="1"/>
  <c r="I786" i="13"/>
  <c r="B786" i="13"/>
  <c r="C786" i="13" s="1"/>
  <c r="D786" i="13" s="1"/>
  <c r="E786" i="13" s="1"/>
  <c r="F786" i="13" s="1"/>
  <c r="J786" i="13" s="1"/>
  <c r="G786" i="13" s="1"/>
  <c r="H786" i="13" s="1"/>
  <c r="I785" i="13"/>
  <c r="B785" i="13" s="1"/>
  <c r="C785" i="13" s="1"/>
  <c r="D785" i="13" s="1"/>
  <c r="E785" i="13" s="1"/>
  <c r="F785" i="13" s="1"/>
  <c r="J785" i="13" s="1"/>
  <c r="G785" i="13" s="1"/>
  <c r="H785" i="13" s="1"/>
  <c r="I784" i="13"/>
  <c r="B784" i="13" s="1"/>
  <c r="C784" i="13" s="1"/>
  <c r="D784" i="13" s="1"/>
  <c r="E784" i="13" s="1"/>
  <c r="F784" i="13" s="1"/>
  <c r="J784" i="13" s="1"/>
  <c r="G784" i="13" s="1"/>
  <c r="H784" i="13" s="1"/>
  <c r="I783" i="13"/>
  <c r="B783" i="13"/>
  <c r="C783" i="13" s="1"/>
  <c r="D783" i="13" s="1"/>
  <c r="E783" i="13" s="1"/>
  <c r="F783" i="13" s="1"/>
  <c r="J783" i="13" s="1"/>
  <c r="G783" i="13" s="1"/>
  <c r="H783" i="13" s="1"/>
  <c r="I782" i="13"/>
  <c r="B782" i="13"/>
  <c r="C782" i="13" s="1"/>
  <c r="D782" i="13" s="1"/>
  <c r="E782" i="13" s="1"/>
  <c r="F782" i="13" s="1"/>
  <c r="J782" i="13" s="1"/>
  <c r="G782" i="13" s="1"/>
  <c r="H782" i="13" s="1"/>
  <c r="I781" i="13"/>
  <c r="B781" i="13" s="1"/>
  <c r="C781" i="13" s="1"/>
  <c r="D781" i="13" s="1"/>
  <c r="E781" i="13" s="1"/>
  <c r="F781" i="13" s="1"/>
  <c r="J781" i="13" s="1"/>
  <c r="G781" i="13" s="1"/>
  <c r="H781" i="13" s="1"/>
  <c r="I780" i="13"/>
  <c r="B780" i="13" s="1"/>
  <c r="C780" i="13" s="1"/>
  <c r="D780" i="13" s="1"/>
  <c r="E780" i="13" s="1"/>
  <c r="F780" i="13" s="1"/>
  <c r="J780" i="13" s="1"/>
  <c r="G780" i="13" s="1"/>
  <c r="H780" i="13" s="1"/>
  <c r="I779" i="13"/>
  <c r="B779" i="13"/>
  <c r="C779" i="13" s="1"/>
  <c r="D779" i="13" s="1"/>
  <c r="E779" i="13" s="1"/>
  <c r="F779" i="13" s="1"/>
  <c r="J779" i="13" s="1"/>
  <c r="G779" i="13" s="1"/>
  <c r="H779" i="13" s="1"/>
  <c r="I778" i="13"/>
  <c r="B778" i="13"/>
  <c r="C778" i="13" s="1"/>
  <c r="D778" i="13" s="1"/>
  <c r="E778" i="13" s="1"/>
  <c r="F778" i="13" s="1"/>
  <c r="J778" i="13" s="1"/>
  <c r="G778" i="13" s="1"/>
  <c r="H778" i="13" s="1"/>
  <c r="I777" i="13"/>
  <c r="B777" i="13" s="1"/>
  <c r="C777" i="13" s="1"/>
  <c r="D777" i="13" s="1"/>
  <c r="E777" i="13" s="1"/>
  <c r="F777" i="13" s="1"/>
  <c r="J777" i="13" s="1"/>
  <c r="G777" i="13" s="1"/>
  <c r="H777" i="13" s="1"/>
  <c r="I776" i="13"/>
  <c r="B776" i="13" s="1"/>
  <c r="C776" i="13" s="1"/>
  <c r="D776" i="13" s="1"/>
  <c r="E776" i="13" s="1"/>
  <c r="F776" i="13" s="1"/>
  <c r="J776" i="13" s="1"/>
  <c r="G776" i="13" s="1"/>
  <c r="H776" i="13" s="1"/>
  <c r="I775" i="13"/>
  <c r="B775" i="13"/>
  <c r="C775" i="13" s="1"/>
  <c r="D775" i="13" s="1"/>
  <c r="E775" i="13" s="1"/>
  <c r="F775" i="13" s="1"/>
  <c r="J775" i="13" s="1"/>
  <c r="G775" i="13" s="1"/>
  <c r="H775" i="13" s="1"/>
  <c r="I774" i="13"/>
  <c r="B774" i="13"/>
  <c r="C774" i="13" s="1"/>
  <c r="D774" i="13" s="1"/>
  <c r="E774" i="13" s="1"/>
  <c r="F774" i="13" s="1"/>
  <c r="J774" i="13" s="1"/>
  <c r="G774" i="13" s="1"/>
  <c r="H774" i="13" s="1"/>
  <c r="I773" i="13"/>
  <c r="B773" i="13" s="1"/>
  <c r="C773" i="13" s="1"/>
  <c r="D773" i="13" s="1"/>
  <c r="E773" i="13" s="1"/>
  <c r="F773" i="13" s="1"/>
  <c r="J773" i="13" s="1"/>
  <c r="G773" i="13" s="1"/>
  <c r="H773" i="13" s="1"/>
  <c r="I772" i="13"/>
  <c r="B772" i="13" s="1"/>
  <c r="C772" i="13" s="1"/>
  <c r="D772" i="13" s="1"/>
  <c r="E772" i="13" s="1"/>
  <c r="F772" i="13" s="1"/>
  <c r="J772" i="13" s="1"/>
  <c r="G772" i="13" s="1"/>
  <c r="H772" i="13" s="1"/>
  <c r="I771" i="13"/>
  <c r="B771" i="13"/>
  <c r="C771" i="13" s="1"/>
  <c r="D771" i="13" s="1"/>
  <c r="E771" i="13" s="1"/>
  <c r="F771" i="13" s="1"/>
  <c r="J771" i="13" s="1"/>
  <c r="G771" i="13" s="1"/>
  <c r="H771" i="13" s="1"/>
  <c r="I770" i="13"/>
  <c r="B770" i="13"/>
  <c r="C770" i="13" s="1"/>
  <c r="D770" i="13" s="1"/>
  <c r="E770" i="13" s="1"/>
  <c r="F770" i="13" s="1"/>
  <c r="J770" i="13" s="1"/>
  <c r="G770" i="13" s="1"/>
  <c r="H770" i="13" s="1"/>
  <c r="I769" i="13"/>
  <c r="B769" i="13" s="1"/>
  <c r="C769" i="13" s="1"/>
  <c r="D769" i="13" s="1"/>
  <c r="E769" i="13" s="1"/>
  <c r="F769" i="13" s="1"/>
  <c r="J769" i="13" s="1"/>
  <c r="G769" i="13" s="1"/>
  <c r="H769" i="13" s="1"/>
  <c r="I768" i="13"/>
  <c r="B768" i="13" s="1"/>
  <c r="C768" i="13" s="1"/>
  <c r="D768" i="13" s="1"/>
  <c r="E768" i="13" s="1"/>
  <c r="F768" i="13" s="1"/>
  <c r="J768" i="13" s="1"/>
  <c r="G768" i="13" s="1"/>
  <c r="H768" i="13" s="1"/>
  <c r="I767" i="13"/>
  <c r="B767" i="13"/>
  <c r="C767" i="13" s="1"/>
  <c r="D767" i="13" s="1"/>
  <c r="E767" i="13" s="1"/>
  <c r="F767" i="13" s="1"/>
  <c r="J767" i="13" s="1"/>
  <c r="G767" i="13" s="1"/>
  <c r="H767" i="13" s="1"/>
  <c r="I766" i="13"/>
  <c r="B766" i="13"/>
  <c r="C766" i="13" s="1"/>
  <c r="D766" i="13" s="1"/>
  <c r="E766" i="13" s="1"/>
  <c r="F766" i="13" s="1"/>
  <c r="J766" i="13" s="1"/>
  <c r="G766" i="13" s="1"/>
  <c r="H766" i="13" s="1"/>
  <c r="I765" i="13"/>
  <c r="B765" i="13" s="1"/>
  <c r="C765" i="13" s="1"/>
  <c r="D765" i="13" s="1"/>
  <c r="E765" i="13" s="1"/>
  <c r="F765" i="13" s="1"/>
  <c r="J765" i="13" s="1"/>
  <c r="G765" i="13" s="1"/>
  <c r="H765" i="13" s="1"/>
  <c r="I764" i="13"/>
  <c r="B764" i="13" s="1"/>
  <c r="C764" i="13" s="1"/>
  <c r="D764" i="13" s="1"/>
  <c r="E764" i="13" s="1"/>
  <c r="F764" i="13" s="1"/>
  <c r="J764" i="13" s="1"/>
  <c r="G764" i="13" s="1"/>
  <c r="H764" i="13" s="1"/>
  <c r="I763" i="13"/>
  <c r="B763" i="13"/>
  <c r="C763" i="13" s="1"/>
  <c r="D763" i="13" s="1"/>
  <c r="E763" i="13" s="1"/>
  <c r="F763" i="13" s="1"/>
  <c r="J763" i="13" s="1"/>
  <c r="G763" i="13" s="1"/>
  <c r="H763" i="13" s="1"/>
  <c r="I762" i="13"/>
  <c r="B762" i="13"/>
  <c r="C762" i="13" s="1"/>
  <c r="D762" i="13" s="1"/>
  <c r="E762" i="13" s="1"/>
  <c r="F762" i="13" s="1"/>
  <c r="J762" i="13" s="1"/>
  <c r="G762" i="13" s="1"/>
  <c r="H762" i="13" s="1"/>
  <c r="I761" i="13"/>
  <c r="B761" i="13" s="1"/>
  <c r="C761" i="13" s="1"/>
  <c r="D761" i="13" s="1"/>
  <c r="E761" i="13" s="1"/>
  <c r="F761" i="13" s="1"/>
  <c r="J761" i="13" s="1"/>
  <c r="G761" i="13" s="1"/>
  <c r="H761" i="13" s="1"/>
  <c r="I760" i="13"/>
  <c r="B760" i="13" s="1"/>
  <c r="C760" i="13" s="1"/>
  <c r="D760" i="13" s="1"/>
  <c r="E760" i="13" s="1"/>
  <c r="F760" i="13" s="1"/>
  <c r="J760" i="13" s="1"/>
  <c r="G760" i="13" s="1"/>
  <c r="H760" i="13" s="1"/>
  <c r="I759" i="13"/>
  <c r="B759" i="13"/>
  <c r="C759" i="13" s="1"/>
  <c r="D759" i="13" s="1"/>
  <c r="E759" i="13" s="1"/>
  <c r="F759" i="13" s="1"/>
  <c r="J759" i="13" s="1"/>
  <c r="G759" i="13" s="1"/>
  <c r="H759" i="13" s="1"/>
  <c r="I758" i="13"/>
  <c r="B758" i="13"/>
  <c r="C758" i="13" s="1"/>
  <c r="D758" i="13" s="1"/>
  <c r="E758" i="13" s="1"/>
  <c r="F758" i="13" s="1"/>
  <c r="J758" i="13" s="1"/>
  <c r="G758" i="13" s="1"/>
  <c r="H758" i="13" s="1"/>
  <c r="I757" i="13"/>
  <c r="B757" i="13" s="1"/>
  <c r="C757" i="13" s="1"/>
  <c r="D757" i="13" s="1"/>
  <c r="E757" i="13" s="1"/>
  <c r="F757" i="13" s="1"/>
  <c r="J757" i="13" s="1"/>
  <c r="G757" i="13" s="1"/>
  <c r="H757" i="13" s="1"/>
  <c r="I756" i="13"/>
  <c r="B756" i="13" s="1"/>
  <c r="C756" i="13" s="1"/>
  <c r="D756" i="13" s="1"/>
  <c r="E756" i="13" s="1"/>
  <c r="F756" i="13" s="1"/>
  <c r="J756" i="13" s="1"/>
  <c r="G756" i="13" s="1"/>
  <c r="H756" i="13" s="1"/>
  <c r="I755" i="13"/>
  <c r="B755" i="13"/>
  <c r="C755" i="13" s="1"/>
  <c r="D755" i="13" s="1"/>
  <c r="E755" i="13" s="1"/>
  <c r="F755" i="13" s="1"/>
  <c r="J755" i="13" s="1"/>
  <c r="G755" i="13" s="1"/>
  <c r="H755" i="13" s="1"/>
  <c r="I754" i="13"/>
  <c r="B754" i="13"/>
  <c r="C754" i="13" s="1"/>
  <c r="D754" i="13" s="1"/>
  <c r="E754" i="13" s="1"/>
  <c r="F754" i="13" s="1"/>
  <c r="J754" i="13" s="1"/>
  <c r="G754" i="13" s="1"/>
  <c r="H754" i="13" s="1"/>
  <c r="I753" i="13"/>
  <c r="B753" i="13" s="1"/>
  <c r="C753" i="13" s="1"/>
  <c r="D753" i="13" s="1"/>
  <c r="E753" i="13" s="1"/>
  <c r="F753" i="13" s="1"/>
  <c r="J753" i="13" s="1"/>
  <c r="G753" i="13" s="1"/>
  <c r="H753" i="13" s="1"/>
  <c r="I752" i="13"/>
  <c r="B752" i="13" s="1"/>
  <c r="C752" i="13" s="1"/>
  <c r="D752" i="13" s="1"/>
  <c r="E752" i="13" s="1"/>
  <c r="F752" i="13" s="1"/>
  <c r="J752" i="13" s="1"/>
  <c r="G752" i="13" s="1"/>
  <c r="H752" i="13" s="1"/>
  <c r="I751" i="13"/>
  <c r="B751" i="13"/>
  <c r="C751" i="13" s="1"/>
  <c r="D751" i="13" s="1"/>
  <c r="E751" i="13" s="1"/>
  <c r="F751" i="13" s="1"/>
  <c r="J751" i="13" s="1"/>
  <c r="G751" i="13" s="1"/>
  <c r="H751" i="13" s="1"/>
  <c r="I750" i="13"/>
  <c r="B750" i="13"/>
  <c r="C750" i="13" s="1"/>
  <c r="D750" i="13" s="1"/>
  <c r="E750" i="13" s="1"/>
  <c r="F750" i="13" s="1"/>
  <c r="J750" i="13" s="1"/>
  <c r="G750" i="13" s="1"/>
  <c r="H750" i="13" s="1"/>
  <c r="I749" i="13"/>
  <c r="B749" i="13" s="1"/>
  <c r="C749" i="13" s="1"/>
  <c r="D749" i="13" s="1"/>
  <c r="E749" i="13" s="1"/>
  <c r="F749" i="13" s="1"/>
  <c r="J749" i="13" s="1"/>
  <c r="G749" i="13" s="1"/>
  <c r="H749" i="13" s="1"/>
  <c r="I748" i="13"/>
  <c r="B748" i="13" s="1"/>
  <c r="C748" i="13" s="1"/>
  <c r="D748" i="13" s="1"/>
  <c r="E748" i="13" s="1"/>
  <c r="F748" i="13" s="1"/>
  <c r="J748" i="13" s="1"/>
  <c r="G748" i="13" s="1"/>
  <c r="H748" i="13" s="1"/>
  <c r="I747" i="13"/>
  <c r="B747" i="13"/>
  <c r="C747" i="13" s="1"/>
  <c r="D747" i="13" s="1"/>
  <c r="E747" i="13" s="1"/>
  <c r="F747" i="13" s="1"/>
  <c r="J747" i="13" s="1"/>
  <c r="G747" i="13" s="1"/>
  <c r="H747" i="13" s="1"/>
  <c r="I746" i="13"/>
  <c r="B746" i="13"/>
  <c r="C746" i="13" s="1"/>
  <c r="D746" i="13" s="1"/>
  <c r="E746" i="13" s="1"/>
  <c r="F746" i="13" s="1"/>
  <c r="J746" i="13" s="1"/>
  <c r="G746" i="13" s="1"/>
  <c r="H746" i="13" s="1"/>
  <c r="I745" i="13"/>
  <c r="B745" i="13" s="1"/>
  <c r="C745" i="13" s="1"/>
  <c r="D745" i="13" s="1"/>
  <c r="E745" i="13" s="1"/>
  <c r="F745" i="13" s="1"/>
  <c r="J745" i="13" s="1"/>
  <c r="G745" i="13" s="1"/>
  <c r="H745" i="13" s="1"/>
  <c r="I744" i="13"/>
  <c r="B744" i="13" s="1"/>
  <c r="C744" i="13" s="1"/>
  <c r="D744" i="13" s="1"/>
  <c r="E744" i="13" s="1"/>
  <c r="F744" i="13" s="1"/>
  <c r="J744" i="13" s="1"/>
  <c r="G744" i="13" s="1"/>
  <c r="H744" i="13" s="1"/>
  <c r="I743" i="13"/>
  <c r="B743" i="13"/>
  <c r="C743" i="13" s="1"/>
  <c r="D743" i="13" s="1"/>
  <c r="E743" i="13" s="1"/>
  <c r="F743" i="13" s="1"/>
  <c r="J743" i="13" s="1"/>
  <c r="G743" i="13" s="1"/>
  <c r="H743" i="13" s="1"/>
  <c r="I742" i="13"/>
  <c r="B742" i="13"/>
  <c r="C742" i="13" s="1"/>
  <c r="D742" i="13" s="1"/>
  <c r="E742" i="13" s="1"/>
  <c r="F742" i="13" s="1"/>
  <c r="J742" i="13" s="1"/>
  <c r="G742" i="13" s="1"/>
  <c r="H742" i="13" s="1"/>
  <c r="I741" i="13"/>
  <c r="B741" i="13" s="1"/>
  <c r="C741" i="13" s="1"/>
  <c r="D741" i="13" s="1"/>
  <c r="E741" i="13" s="1"/>
  <c r="F741" i="13" s="1"/>
  <c r="J741" i="13" s="1"/>
  <c r="G741" i="13" s="1"/>
  <c r="H741" i="13" s="1"/>
  <c r="I740" i="13"/>
  <c r="B740" i="13" s="1"/>
  <c r="C740" i="13" s="1"/>
  <c r="D740" i="13" s="1"/>
  <c r="E740" i="13" s="1"/>
  <c r="F740" i="13" s="1"/>
  <c r="J740" i="13" s="1"/>
  <c r="G740" i="13" s="1"/>
  <c r="H740" i="13" s="1"/>
  <c r="I739" i="13"/>
  <c r="B739" i="13" s="1"/>
  <c r="C739" i="13" s="1"/>
  <c r="D739" i="13" s="1"/>
  <c r="E739" i="13" s="1"/>
  <c r="F739" i="13" s="1"/>
  <c r="J739" i="13" s="1"/>
  <c r="G739" i="13" s="1"/>
  <c r="H739" i="13" s="1"/>
  <c r="I738" i="13"/>
  <c r="B738" i="13"/>
  <c r="C738" i="13" s="1"/>
  <c r="D738" i="13" s="1"/>
  <c r="E738" i="13" s="1"/>
  <c r="F738" i="13" s="1"/>
  <c r="J738" i="13" s="1"/>
  <c r="G738" i="13" s="1"/>
  <c r="H738" i="13" s="1"/>
  <c r="I737" i="13"/>
  <c r="B737" i="13" s="1"/>
  <c r="C737" i="13" s="1"/>
  <c r="D737" i="13" s="1"/>
  <c r="E737" i="13" s="1"/>
  <c r="F737" i="13" s="1"/>
  <c r="J737" i="13" s="1"/>
  <c r="G737" i="13" s="1"/>
  <c r="H737" i="13" s="1"/>
  <c r="I736" i="13"/>
  <c r="B736" i="13" s="1"/>
  <c r="C736" i="13" s="1"/>
  <c r="D736" i="13" s="1"/>
  <c r="E736" i="13" s="1"/>
  <c r="F736" i="13" s="1"/>
  <c r="J736" i="13" s="1"/>
  <c r="G736" i="13" s="1"/>
  <c r="H736" i="13" s="1"/>
  <c r="I735" i="13"/>
  <c r="B735" i="13" s="1"/>
  <c r="C735" i="13" s="1"/>
  <c r="D735" i="13" s="1"/>
  <c r="E735" i="13" s="1"/>
  <c r="F735" i="13" s="1"/>
  <c r="J735" i="13" s="1"/>
  <c r="G735" i="13" s="1"/>
  <c r="H735" i="13" s="1"/>
  <c r="I734" i="13"/>
  <c r="B734" i="13"/>
  <c r="C734" i="13" s="1"/>
  <c r="D734" i="13" s="1"/>
  <c r="E734" i="13" s="1"/>
  <c r="F734" i="13" s="1"/>
  <c r="J734" i="13" s="1"/>
  <c r="G734" i="13" s="1"/>
  <c r="H734" i="13" s="1"/>
  <c r="I733" i="13"/>
  <c r="B733" i="13" s="1"/>
  <c r="C733" i="13" s="1"/>
  <c r="D733" i="13" s="1"/>
  <c r="E733" i="13" s="1"/>
  <c r="F733" i="13" s="1"/>
  <c r="J733" i="13" s="1"/>
  <c r="G733" i="13" s="1"/>
  <c r="H733" i="13" s="1"/>
  <c r="I732" i="13"/>
  <c r="B732" i="13" s="1"/>
  <c r="C732" i="13" s="1"/>
  <c r="D732" i="13" s="1"/>
  <c r="E732" i="13" s="1"/>
  <c r="F732" i="13" s="1"/>
  <c r="J732" i="13" s="1"/>
  <c r="G732" i="13" s="1"/>
  <c r="H732" i="13" s="1"/>
  <c r="I731" i="13"/>
  <c r="B731" i="13" s="1"/>
  <c r="C731" i="13" s="1"/>
  <c r="D731" i="13" s="1"/>
  <c r="E731" i="13" s="1"/>
  <c r="F731" i="13" s="1"/>
  <c r="J731" i="13" s="1"/>
  <c r="G731" i="13" s="1"/>
  <c r="H731" i="13" s="1"/>
  <c r="I730" i="13"/>
  <c r="B730" i="13"/>
  <c r="C730" i="13" s="1"/>
  <c r="D730" i="13" s="1"/>
  <c r="E730" i="13" s="1"/>
  <c r="F730" i="13" s="1"/>
  <c r="J730" i="13" s="1"/>
  <c r="G730" i="13" s="1"/>
  <c r="H730" i="13" s="1"/>
  <c r="I729" i="13"/>
  <c r="B729" i="13" s="1"/>
  <c r="C729" i="13" s="1"/>
  <c r="D729" i="13" s="1"/>
  <c r="E729" i="13" s="1"/>
  <c r="F729" i="13" s="1"/>
  <c r="J729" i="13" s="1"/>
  <c r="G729" i="13" s="1"/>
  <c r="H729" i="13" s="1"/>
  <c r="I728" i="13"/>
  <c r="B728" i="13" s="1"/>
  <c r="C728" i="13" s="1"/>
  <c r="D728" i="13" s="1"/>
  <c r="E728" i="13" s="1"/>
  <c r="F728" i="13" s="1"/>
  <c r="J728" i="13" s="1"/>
  <c r="G728" i="13" s="1"/>
  <c r="H728" i="13" s="1"/>
  <c r="I727" i="13"/>
  <c r="B727" i="13" s="1"/>
  <c r="C727" i="13" s="1"/>
  <c r="D727" i="13" s="1"/>
  <c r="E727" i="13" s="1"/>
  <c r="F727" i="13" s="1"/>
  <c r="J727" i="13" s="1"/>
  <c r="G727" i="13" s="1"/>
  <c r="H727" i="13" s="1"/>
  <c r="I726" i="13"/>
  <c r="B726" i="13"/>
  <c r="C726" i="13" s="1"/>
  <c r="D726" i="13" s="1"/>
  <c r="E726" i="13" s="1"/>
  <c r="F726" i="13" s="1"/>
  <c r="J726" i="13" s="1"/>
  <c r="G726" i="13" s="1"/>
  <c r="H726" i="13" s="1"/>
  <c r="I725" i="13"/>
  <c r="B725" i="13" s="1"/>
  <c r="C725" i="13" s="1"/>
  <c r="D725" i="13" s="1"/>
  <c r="E725" i="13" s="1"/>
  <c r="F725" i="13" s="1"/>
  <c r="J725" i="13" s="1"/>
  <c r="G725" i="13" s="1"/>
  <c r="H725" i="13" s="1"/>
  <c r="I724" i="13"/>
  <c r="B724" i="13" s="1"/>
  <c r="C724" i="13" s="1"/>
  <c r="D724" i="13" s="1"/>
  <c r="E724" i="13" s="1"/>
  <c r="F724" i="13" s="1"/>
  <c r="J724" i="13" s="1"/>
  <c r="G724" i="13" s="1"/>
  <c r="H724" i="13" s="1"/>
  <c r="I723" i="13"/>
  <c r="B723" i="13" s="1"/>
  <c r="C723" i="13" s="1"/>
  <c r="D723" i="13" s="1"/>
  <c r="E723" i="13" s="1"/>
  <c r="F723" i="13" s="1"/>
  <c r="J723" i="13" s="1"/>
  <c r="G723" i="13" s="1"/>
  <c r="H723" i="13" s="1"/>
  <c r="I722" i="13"/>
  <c r="B722" i="13"/>
  <c r="C722" i="13" s="1"/>
  <c r="D722" i="13" s="1"/>
  <c r="E722" i="13" s="1"/>
  <c r="F722" i="13" s="1"/>
  <c r="J722" i="13" s="1"/>
  <c r="G722" i="13" s="1"/>
  <c r="H722" i="13" s="1"/>
  <c r="I721" i="13"/>
  <c r="B721" i="13" s="1"/>
  <c r="C721" i="13" s="1"/>
  <c r="D721" i="13" s="1"/>
  <c r="E721" i="13" s="1"/>
  <c r="F721" i="13" s="1"/>
  <c r="J721" i="13" s="1"/>
  <c r="G721" i="13" s="1"/>
  <c r="H721" i="13" s="1"/>
  <c r="I720" i="13"/>
  <c r="B720" i="13" s="1"/>
  <c r="C720" i="13" s="1"/>
  <c r="D720" i="13" s="1"/>
  <c r="E720" i="13" s="1"/>
  <c r="F720" i="13" s="1"/>
  <c r="J720" i="13" s="1"/>
  <c r="G720" i="13" s="1"/>
  <c r="H720" i="13" s="1"/>
  <c r="I719" i="13"/>
  <c r="B719" i="13" s="1"/>
  <c r="C719" i="13" s="1"/>
  <c r="D719" i="13" s="1"/>
  <c r="E719" i="13" s="1"/>
  <c r="F719" i="13" s="1"/>
  <c r="J719" i="13" s="1"/>
  <c r="G719" i="13" s="1"/>
  <c r="H719" i="13" s="1"/>
  <c r="I718" i="13"/>
  <c r="B718" i="13"/>
  <c r="C718" i="13" s="1"/>
  <c r="D718" i="13" s="1"/>
  <c r="E718" i="13" s="1"/>
  <c r="F718" i="13" s="1"/>
  <c r="J718" i="13" s="1"/>
  <c r="G718" i="13" s="1"/>
  <c r="H718" i="13" s="1"/>
  <c r="I717" i="13"/>
  <c r="B717" i="13" s="1"/>
  <c r="C717" i="13" s="1"/>
  <c r="D717" i="13" s="1"/>
  <c r="E717" i="13" s="1"/>
  <c r="F717" i="13" s="1"/>
  <c r="J717" i="13" s="1"/>
  <c r="G717" i="13" s="1"/>
  <c r="H717" i="13" s="1"/>
  <c r="I716" i="13"/>
  <c r="B716" i="13" s="1"/>
  <c r="C716" i="13" s="1"/>
  <c r="D716" i="13" s="1"/>
  <c r="E716" i="13" s="1"/>
  <c r="F716" i="13" s="1"/>
  <c r="J716" i="13" s="1"/>
  <c r="G716" i="13" s="1"/>
  <c r="H716" i="13" s="1"/>
  <c r="I715" i="13"/>
  <c r="B715" i="13" s="1"/>
  <c r="C715" i="13" s="1"/>
  <c r="D715" i="13" s="1"/>
  <c r="E715" i="13" s="1"/>
  <c r="F715" i="13" s="1"/>
  <c r="J715" i="13" s="1"/>
  <c r="G715" i="13" s="1"/>
  <c r="H715" i="13" s="1"/>
  <c r="I714" i="13"/>
  <c r="B714" i="13"/>
  <c r="C714" i="13" s="1"/>
  <c r="D714" i="13" s="1"/>
  <c r="E714" i="13" s="1"/>
  <c r="F714" i="13" s="1"/>
  <c r="J714" i="13" s="1"/>
  <c r="G714" i="13" s="1"/>
  <c r="H714" i="13" s="1"/>
  <c r="I713" i="13"/>
  <c r="B713" i="13" s="1"/>
  <c r="C713" i="13" s="1"/>
  <c r="D713" i="13" s="1"/>
  <c r="E713" i="13" s="1"/>
  <c r="F713" i="13" s="1"/>
  <c r="J713" i="13" s="1"/>
  <c r="G713" i="13" s="1"/>
  <c r="H713" i="13" s="1"/>
  <c r="I712" i="13"/>
  <c r="B712" i="13" s="1"/>
  <c r="C712" i="13" s="1"/>
  <c r="D712" i="13" s="1"/>
  <c r="E712" i="13" s="1"/>
  <c r="F712" i="13" s="1"/>
  <c r="J712" i="13" s="1"/>
  <c r="G712" i="13" s="1"/>
  <c r="H712" i="13" s="1"/>
  <c r="I711" i="13"/>
  <c r="B711" i="13" s="1"/>
  <c r="C711" i="13" s="1"/>
  <c r="D711" i="13" s="1"/>
  <c r="E711" i="13" s="1"/>
  <c r="F711" i="13" s="1"/>
  <c r="J711" i="13" s="1"/>
  <c r="G711" i="13" s="1"/>
  <c r="H711" i="13" s="1"/>
  <c r="I710" i="13"/>
  <c r="B710" i="13"/>
  <c r="C710" i="13" s="1"/>
  <c r="D710" i="13" s="1"/>
  <c r="E710" i="13" s="1"/>
  <c r="F710" i="13" s="1"/>
  <c r="J710" i="13" s="1"/>
  <c r="G710" i="13" s="1"/>
  <c r="H710" i="13" s="1"/>
  <c r="I709" i="13"/>
  <c r="B709" i="13" s="1"/>
  <c r="C709" i="13" s="1"/>
  <c r="D709" i="13" s="1"/>
  <c r="E709" i="13" s="1"/>
  <c r="F709" i="13" s="1"/>
  <c r="J709" i="13" s="1"/>
  <c r="G709" i="13" s="1"/>
  <c r="H709" i="13" s="1"/>
  <c r="I708" i="13"/>
  <c r="B708" i="13" s="1"/>
  <c r="C708" i="13" s="1"/>
  <c r="D708" i="13" s="1"/>
  <c r="E708" i="13" s="1"/>
  <c r="F708" i="13" s="1"/>
  <c r="J708" i="13" s="1"/>
  <c r="G708" i="13" s="1"/>
  <c r="H708" i="13" s="1"/>
  <c r="I707" i="13"/>
  <c r="B707" i="13" s="1"/>
  <c r="C707" i="13" s="1"/>
  <c r="D707" i="13" s="1"/>
  <c r="E707" i="13" s="1"/>
  <c r="F707" i="13" s="1"/>
  <c r="J707" i="13" s="1"/>
  <c r="G707" i="13" s="1"/>
  <c r="H707" i="13" s="1"/>
  <c r="I706" i="13"/>
  <c r="B706" i="13"/>
  <c r="C706" i="13" s="1"/>
  <c r="D706" i="13" s="1"/>
  <c r="E706" i="13" s="1"/>
  <c r="F706" i="13" s="1"/>
  <c r="J706" i="13" s="1"/>
  <c r="G706" i="13" s="1"/>
  <c r="H706" i="13" s="1"/>
  <c r="I705" i="13"/>
  <c r="B705" i="13" s="1"/>
  <c r="C705" i="13" s="1"/>
  <c r="D705" i="13" s="1"/>
  <c r="E705" i="13" s="1"/>
  <c r="F705" i="13" s="1"/>
  <c r="J705" i="13" s="1"/>
  <c r="G705" i="13" s="1"/>
  <c r="H705" i="13" s="1"/>
  <c r="I704" i="13"/>
  <c r="B704" i="13" s="1"/>
  <c r="C704" i="13" s="1"/>
  <c r="D704" i="13" s="1"/>
  <c r="E704" i="13" s="1"/>
  <c r="F704" i="13" s="1"/>
  <c r="J704" i="13" s="1"/>
  <c r="G704" i="13" s="1"/>
  <c r="H704" i="13" s="1"/>
  <c r="I703" i="13"/>
  <c r="B703" i="13" s="1"/>
  <c r="C703" i="13" s="1"/>
  <c r="D703" i="13" s="1"/>
  <c r="E703" i="13" s="1"/>
  <c r="F703" i="13" s="1"/>
  <c r="J703" i="13" s="1"/>
  <c r="G703" i="13" s="1"/>
  <c r="H703" i="13" s="1"/>
  <c r="I702" i="13"/>
  <c r="B702" i="13"/>
  <c r="C702" i="13" s="1"/>
  <c r="D702" i="13" s="1"/>
  <c r="E702" i="13" s="1"/>
  <c r="F702" i="13" s="1"/>
  <c r="J702" i="13" s="1"/>
  <c r="G702" i="13" s="1"/>
  <c r="H702" i="13" s="1"/>
  <c r="I701" i="13"/>
  <c r="B701" i="13" s="1"/>
  <c r="C701" i="13" s="1"/>
  <c r="D701" i="13" s="1"/>
  <c r="E701" i="13" s="1"/>
  <c r="F701" i="13" s="1"/>
  <c r="J701" i="13" s="1"/>
  <c r="G701" i="13" s="1"/>
  <c r="H701" i="13" s="1"/>
  <c r="I700" i="13"/>
  <c r="B700" i="13" s="1"/>
  <c r="C700" i="13" s="1"/>
  <c r="D700" i="13" s="1"/>
  <c r="E700" i="13" s="1"/>
  <c r="F700" i="13" s="1"/>
  <c r="J700" i="13" s="1"/>
  <c r="G700" i="13" s="1"/>
  <c r="H700" i="13" s="1"/>
  <c r="I699" i="13"/>
  <c r="B699" i="13" s="1"/>
  <c r="C699" i="13" s="1"/>
  <c r="D699" i="13" s="1"/>
  <c r="E699" i="13" s="1"/>
  <c r="F699" i="13" s="1"/>
  <c r="J699" i="13" s="1"/>
  <c r="G699" i="13" s="1"/>
  <c r="H699" i="13" s="1"/>
  <c r="I698" i="13"/>
  <c r="B698" i="13"/>
  <c r="C698" i="13" s="1"/>
  <c r="D698" i="13" s="1"/>
  <c r="E698" i="13" s="1"/>
  <c r="F698" i="13" s="1"/>
  <c r="J698" i="13" s="1"/>
  <c r="G698" i="13" s="1"/>
  <c r="H698" i="13" s="1"/>
  <c r="I697" i="13"/>
  <c r="B697" i="13" s="1"/>
  <c r="C697" i="13" s="1"/>
  <c r="D697" i="13" s="1"/>
  <c r="E697" i="13" s="1"/>
  <c r="F697" i="13" s="1"/>
  <c r="J697" i="13" s="1"/>
  <c r="G697" i="13" s="1"/>
  <c r="H697" i="13" s="1"/>
  <c r="I696" i="13"/>
  <c r="B696" i="13" s="1"/>
  <c r="C696" i="13" s="1"/>
  <c r="D696" i="13" s="1"/>
  <c r="E696" i="13" s="1"/>
  <c r="F696" i="13" s="1"/>
  <c r="J696" i="13" s="1"/>
  <c r="G696" i="13" s="1"/>
  <c r="H696" i="13" s="1"/>
  <c r="I695" i="13"/>
  <c r="B695" i="13" s="1"/>
  <c r="C695" i="13" s="1"/>
  <c r="D695" i="13" s="1"/>
  <c r="E695" i="13" s="1"/>
  <c r="F695" i="13" s="1"/>
  <c r="J695" i="13" s="1"/>
  <c r="G695" i="13" s="1"/>
  <c r="H695" i="13" s="1"/>
  <c r="I694" i="13"/>
  <c r="B694" i="13"/>
  <c r="C694" i="13" s="1"/>
  <c r="D694" i="13" s="1"/>
  <c r="E694" i="13" s="1"/>
  <c r="F694" i="13" s="1"/>
  <c r="J694" i="13" s="1"/>
  <c r="G694" i="13" s="1"/>
  <c r="H694" i="13" s="1"/>
  <c r="I693" i="13"/>
  <c r="B693" i="13" s="1"/>
  <c r="C693" i="13" s="1"/>
  <c r="D693" i="13" s="1"/>
  <c r="E693" i="13" s="1"/>
  <c r="F693" i="13" s="1"/>
  <c r="J693" i="13" s="1"/>
  <c r="G693" i="13" s="1"/>
  <c r="H693" i="13" s="1"/>
  <c r="I692" i="13"/>
  <c r="B692" i="13" s="1"/>
  <c r="C692" i="13" s="1"/>
  <c r="D692" i="13" s="1"/>
  <c r="E692" i="13" s="1"/>
  <c r="F692" i="13" s="1"/>
  <c r="J692" i="13" s="1"/>
  <c r="G692" i="13" s="1"/>
  <c r="H692" i="13" s="1"/>
  <c r="I691" i="13"/>
  <c r="B691" i="13" s="1"/>
  <c r="C691" i="13" s="1"/>
  <c r="D691" i="13" s="1"/>
  <c r="E691" i="13" s="1"/>
  <c r="F691" i="13" s="1"/>
  <c r="J691" i="13" s="1"/>
  <c r="G691" i="13" s="1"/>
  <c r="H691" i="13" s="1"/>
  <c r="I690" i="13"/>
  <c r="B690" i="13"/>
  <c r="C690" i="13" s="1"/>
  <c r="D690" i="13" s="1"/>
  <c r="E690" i="13" s="1"/>
  <c r="F690" i="13" s="1"/>
  <c r="J690" i="13" s="1"/>
  <c r="G690" i="13" s="1"/>
  <c r="H690" i="13" s="1"/>
  <c r="I689" i="13"/>
  <c r="B689" i="13" s="1"/>
  <c r="C689" i="13" s="1"/>
  <c r="D689" i="13" s="1"/>
  <c r="E689" i="13" s="1"/>
  <c r="F689" i="13" s="1"/>
  <c r="J689" i="13" s="1"/>
  <c r="G689" i="13" s="1"/>
  <c r="H689" i="13" s="1"/>
  <c r="I688" i="13"/>
  <c r="B688" i="13" s="1"/>
  <c r="C688" i="13" s="1"/>
  <c r="D688" i="13" s="1"/>
  <c r="E688" i="13" s="1"/>
  <c r="F688" i="13" s="1"/>
  <c r="J688" i="13" s="1"/>
  <c r="G688" i="13" s="1"/>
  <c r="H688" i="13" s="1"/>
  <c r="I687" i="13"/>
  <c r="B687" i="13" s="1"/>
  <c r="C687" i="13" s="1"/>
  <c r="D687" i="13" s="1"/>
  <c r="E687" i="13" s="1"/>
  <c r="F687" i="13" s="1"/>
  <c r="J687" i="13" s="1"/>
  <c r="G687" i="13" s="1"/>
  <c r="H687" i="13" s="1"/>
  <c r="I686" i="13"/>
  <c r="B686" i="13"/>
  <c r="C686" i="13" s="1"/>
  <c r="D686" i="13" s="1"/>
  <c r="E686" i="13" s="1"/>
  <c r="F686" i="13" s="1"/>
  <c r="J686" i="13" s="1"/>
  <c r="G686" i="13" s="1"/>
  <c r="H686" i="13" s="1"/>
  <c r="I685" i="13"/>
  <c r="B685" i="13" s="1"/>
  <c r="C685" i="13" s="1"/>
  <c r="D685" i="13" s="1"/>
  <c r="E685" i="13" s="1"/>
  <c r="F685" i="13" s="1"/>
  <c r="J685" i="13" s="1"/>
  <c r="G685" i="13" s="1"/>
  <c r="H685" i="13" s="1"/>
  <c r="I684" i="13"/>
  <c r="B684" i="13" s="1"/>
  <c r="C684" i="13" s="1"/>
  <c r="D684" i="13" s="1"/>
  <c r="E684" i="13" s="1"/>
  <c r="F684" i="13" s="1"/>
  <c r="J684" i="13" s="1"/>
  <c r="G684" i="13" s="1"/>
  <c r="H684" i="13" s="1"/>
  <c r="I683" i="13"/>
  <c r="B683" i="13" s="1"/>
  <c r="C683" i="13" s="1"/>
  <c r="D683" i="13" s="1"/>
  <c r="E683" i="13" s="1"/>
  <c r="F683" i="13" s="1"/>
  <c r="J683" i="13" s="1"/>
  <c r="G683" i="13" s="1"/>
  <c r="H683" i="13" s="1"/>
  <c r="I682" i="13"/>
  <c r="B682" i="13"/>
  <c r="C682" i="13" s="1"/>
  <c r="D682" i="13" s="1"/>
  <c r="E682" i="13" s="1"/>
  <c r="F682" i="13" s="1"/>
  <c r="J682" i="13" s="1"/>
  <c r="G682" i="13" s="1"/>
  <c r="H682" i="13" s="1"/>
  <c r="I681" i="13"/>
  <c r="B681" i="13" s="1"/>
  <c r="C681" i="13" s="1"/>
  <c r="D681" i="13" s="1"/>
  <c r="E681" i="13" s="1"/>
  <c r="F681" i="13" s="1"/>
  <c r="J681" i="13" s="1"/>
  <c r="G681" i="13" s="1"/>
  <c r="H681" i="13" s="1"/>
  <c r="I680" i="13"/>
  <c r="B680" i="13" s="1"/>
  <c r="C680" i="13" s="1"/>
  <c r="D680" i="13" s="1"/>
  <c r="E680" i="13" s="1"/>
  <c r="F680" i="13" s="1"/>
  <c r="J680" i="13" s="1"/>
  <c r="G680" i="13" s="1"/>
  <c r="H680" i="13" s="1"/>
  <c r="I679" i="13"/>
  <c r="B679" i="13" s="1"/>
  <c r="C679" i="13" s="1"/>
  <c r="D679" i="13" s="1"/>
  <c r="E679" i="13" s="1"/>
  <c r="F679" i="13" s="1"/>
  <c r="J679" i="13" s="1"/>
  <c r="G679" i="13" s="1"/>
  <c r="H679" i="13" s="1"/>
  <c r="I678" i="13"/>
  <c r="B678" i="13"/>
  <c r="C678" i="13" s="1"/>
  <c r="D678" i="13" s="1"/>
  <c r="E678" i="13" s="1"/>
  <c r="F678" i="13" s="1"/>
  <c r="J678" i="13" s="1"/>
  <c r="G678" i="13" s="1"/>
  <c r="H678" i="13" s="1"/>
  <c r="I677" i="13"/>
  <c r="B677" i="13" s="1"/>
  <c r="C677" i="13" s="1"/>
  <c r="D677" i="13" s="1"/>
  <c r="E677" i="13" s="1"/>
  <c r="F677" i="13" s="1"/>
  <c r="J677" i="13" s="1"/>
  <c r="G677" i="13" s="1"/>
  <c r="H677" i="13" s="1"/>
  <c r="I676" i="13"/>
  <c r="B676" i="13" s="1"/>
  <c r="C676" i="13" s="1"/>
  <c r="D676" i="13" s="1"/>
  <c r="E676" i="13" s="1"/>
  <c r="F676" i="13" s="1"/>
  <c r="J676" i="13" s="1"/>
  <c r="G676" i="13" s="1"/>
  <c r="H676" i="13" s="1"/>
  <c r="I675" i="13"/>
  <c r="B675" i="13" s="1"/>
  <c r="C675" i="13" s="1"/>
  <c r="D675" i="13" s="1"/>
  <c r="E675" i="13" s="1"/>
  <c r="F675" i="13" s="1"/>
  <c r="J675" i="13" s="1"/>
  <c r="G675" i="13" s="1"/>
  <c r="H675" i="13" s="1"/>
  <c r="I674" i="13"/>
  <c r="B674" i="13"/>
  <c r="C674" i="13" s="1"/>
  <c r="D674" i="13" s="1"/>
  <c r="E674" i="13" s="1"/>
  <c r="F674" i="13" s="1"/>
  <c r="J674" i="13" s="1"/>
  <c r="G674" i="13" s="1"/>
  <c r="H674" i="13" s="1"/>
  <c r="I673" i="13"/>
  <c r="B673" i="13" s="1"/>
  <c r="C673" i="13" s="1"/>
  <c r="D673" i="13" s="1"/>
  <c r="E673" i="13" s="1"/>
  <c r="F673" i="13" s="1"/>
  <c r="J673" i="13" s="1"/>
  <c r="G673" i="13" s="1"/>
  <c r="H673" i="13" s="1"/>
  <c r="I672" i="13"/>
  <c r="B672" i="13" s="1"/>
  <c r="C672" i="13" s="1"/>
  <c r="D672" i="13" s="1"/>
  <c r="E672" i="13" s="1"/>
  <c r="F672" i="13" s="1"/>
  <c r="J672" i="13" s="1"/>
  <c r="G672" i="13" s="1"/>
  <c r="H672" i="13" s="1"/>
  <c r="I671" i="13"/>
  <c r="B671" i="13" s="1"/>
  <c r="C671" i="13" s="1"/>
  <c r="D671" i="13" s="1"/>
  <c r="E671" i="13" s="1"/>
  <c r="F671" i="13" s="1"/>
  <c r="J671" i="13" s="1"/>
  <c r="G671" i="13" s="1"/>
  <c r="H671" i="13" s="1"/>
  <c r="I670" i="13"/>
  <c r="B670" i="13"/>
  <c r="C670" i="13" s="1"/>
  <c r="D670" i="13" s="1"/>
  <c r="E670" i="13" s="1"/>
  <c r="F670" i="13" s="1"/>
  <c r="J670" i="13" s="1"/>
  <c r="G670" i="13" s="1"/>
  <c r="H670" i="13" s="1"/>
  <c r="I669" i="13"/>
  <c r="B669" i="13" s="1"/>
  <c r="C669" i="13" s="1"/>
  <c r="D669" i="13" s="1"/>
  <c r="E669" i="13" s="1"/>
  <c r="F669" i="13" s="1"/>
  <c r="J669" i="13" s="1"/>
  <c r="G669" i="13" s="1"/>
  <c r="H669" i="13" s="1"/>
  <c r="I668" i="13"/>
  <c r="B668" i="13" s="1"/>
  <c r="C668" i="13" s="1"/>
  <c r="D668" i="13" s="1"/>
  <c r="E668" i="13" s="1"/>
  <c r="F668" i="13" s="1"/>
  <c r="J668" i="13" s="1"/>
  <c r="G668" i="13" s="1"/>
  <c r="H668" i="13" s="1"/>
  <c r="I667" i="13"/>
  <c r="B667" i="13" s="1"/>
  <c r="C667" i="13" s="1"/>
  <c r="D667" i="13" s="1"/>
  <c r="E667" i="13" s="1"/>
  <c r="F667" i="13" s="1"/>
  <c r="J667" i="13" s="1"/>
  <c r="G667" i="13" s="1"/>
  <c r="H667" i="13" s="1"/>
  <c r="I666" i="13"/>
  <c r="B666" i="13"/>
  <c r="C666" i="13" s="1"/>
  <c r="D666" i="13" s="1"/>
  <c r="E666" i="13" s="1"/>
  <c r="F666" i="13" s="1"/>
  <c r="J666" i="13" s="1"/>
  <c r="G666" i="13" s="1"/>
  <c r="H666" i="13" s="1"/>
  <c r="I665" i="13"/>
  <c r="B665" i="13" s="1"/>
  <c r="C665" i="13" s="1"/>
  <c r="D665" i="13" s="1"/>
  <c r="E665" i="13" s="1"/>
  <c r="F665" i="13" s="1"/>
  <c r="J665" i="13" s="1"/>
  <c r="G665" i="13" s="1"/>
  <c r="H665" i="13" s="1"/>
  <c r="I664" i="13"/>
  <c r="B664" i="13" s="1"/>
  <c r="C664" i="13" s="1"/>
  <c r="D664" i="13" s="1"/>
  <c r="E664" i="13" s="1"/>
  <c r="F664" i="13" s="1"/>
  <c r="J664" i="13" s="1"/>
  <c r="G664" i="13" s="1"/>
  <c r="H664" i="13" s="1"/>
  <c r="I663" i="13"/>
  <c r="B663" i="13" s="1"/>
  <c r="C663" i="13" s="1"/>
  <c r="D663" i="13" s="1"/>
  <c r="E663" i="13" s="1"/>
  <c r="F663" i="13" s="1"/>
  <c r="J663" i="13" s="1"/>
  <c r="G663" i="13" s="1"/>
  <c r="H663" i="13" s="1"/>
  <c r="I662" i="13"/>
  <c r="B662" i="13"/>
  <c r="C662" i="13" s="1"/>
  <c r="D662" i="13" s="1"/>
  <c r="E662" i="13" s="1"/>
  <c r="F662" i="13" s="1"/>
  <c r="J662" i="13" s="1"/>
  <c r="G662" i="13" s="1"/>
  <c r="H662" i="13" s="1"/>
  <c r="I661" i="13"/>
  <c r="B661" i="13" s="1"/>
  <c r="C661" i="13" s="1"/>
  <c r="D661" i="13" s="1"/>
  <c r="E661" i="13" s="1"/>
  <c r="F661" i="13" s="1"/>
  <c r="J661" i="13" s="1"/>
  <c r="G661" i="13" s="1"/>
  <c r="H661" i="13" s="1"/>
  <c r="I660" i="13"/>
  <c r="B660" i="13"/>
  <c r="C660" i="13" s="1"/>
  <c r="D660" i="13" s="1"/>
  <c r="E660" i="13" s="1"/>
  <c r="F660" i="13" s="1"/>
  <c r="J660" i="13" s="1"/>
  <c r="G660" i="13" s="1"/>
  <c r="H660" i="13" s="1"/>
  <c r="I659" i="13"/>
  <c r="B659" i="13"/>
  <c r="C659" i="13" s="1"/>
  <c r="D659" i="13" s="1"/>
  <c r="E659" i="13" s="1"/>
  <c r="F659" i="13" s="1"/>
  <c r="J659" i="13" s="1"/>
  <c r="G659" i="13" s="1"/>
  <c r="H659" i="13" s="1"/>
  <c r="I658" i="13"/>
  <c r="B658" i="13"/>
  <c r="C658" i="13" s="1"/>
  <c r="D658" i="13" s="1"/>
  <c r="E658" i="13" s="1"/>
  <c r="F658" i="13" s="1"/>
  <c r="J658" i="13" s="1"/>
  <c r="G658" i="13" s="1"/>
  <c r="H658" i="13" s="1"/>
  <c r="I657" i="13"/>
  <c r="B657" i="13" s="1"/>
  <c r="C657" i="13" s="1"/>
  <c r="D657" i="13" s="1"/>
  <c r="E657" i="13" s="1"/>
  <c r="F657" i="13" s="1"/>
  <c r="J657" i="13" s="1"/>
  <c r="G657" i="13" s="1"/>
  <c r="H657" i="13" s="1"/>
  <c r="I656" i="13"/>
  <c r="B656" i="13"/>
  <c r="C656" i="13" s="1"/>
  <c r="D656" i="13" s="1"/>
  <c r="E656" i="13" s="1"/>
  <c r="F656" i="13" s="1"/>
  <c r="J656" i="13" s="1"/>
  <c r="G656" i="13" s="1"/>
  <c r="H656" i="13" s="1"/>
  <c r="I655" i="13"/>
  <c r="B655" i="13"/>
  <c r="C655" i="13" s="1"/>
  <c r="D655" i="13" s="1"/>
  <c r="E655" i="13" s="1"/>
  <c r="F655" i="13" s="1"/>
  <c r="J655" i="13" s="1"/>
  <c r="G655" i="13" s="1"/>
  <c r="H655" i="13" s="1"/>
  <c r="I654" i="13"/>
  <c r="B654" i="13"/>
  <c r="C654" i="13" s="1"/>
  <c r="D654" i="13" s="1"/>
  <c r="E654" i="13" s="1"/>
  <c r="F654" i="13" s="1"/>
  <c r="J654" i="13" s="1"/>
  <c r="G654" i="13" s="1"/>
  <c r="H654" i="13" s="1"/>
  <c r="I653" i="13"/>
  <c r="B653" i="13" s="1"/>
  <c r="C653" i="13" s="1"/>
  <c r="D653" i="13" s="1"/>
  <c r="E653" i="13" s="1"/>
  <c r="F653" i="13" s="1"/>
  <c r="J653" i="13" s="1"/>
  <c r="G653" i="13" s="1"/>
  <c r="H653" i="13" s="1"/>
  <c r="I652" i="13"/>
  <c r="B652" i="13"/>
  <c r="C652" i="13" s="1"/>
  <c r="D652" i="13" s="1"/>
  <c r="E652" i="13" s="1"/>
  <c r="F652" i="13" s="1"/>
  <c r="J652" i="13" s="1"/>
  <c r="G652" i="13" s="1"/>
  <c r="H652" i="13" s="1"/>
  <c r="I651" i="13"/>
  <c r="B651" i="13"/>
  <c r="C651" i="13" s="1"/>
  <c r="D651" i="13" s="1"/>
  <c r="E651" i="13" s="1"/>
  <c r="F651" i="13" s="1"/>
  <c r="J651" i="13" s="1"/>
  <c r="G651" i="13" s="1"/>
  <c r="H651" i="13" s="1"/>
  <c r="I650" i="13"/>
  <c r="B650" i="13"/>
  <c r="C650" i="13" s="1"/>
  <c r="D650" i="13" s="1"/>
  <c r="E650" i="13" s="1"/>
  <c r="F650" i="13" s="1"/>
  <c r="J650" i="13" s="1"/>
  <c r="G650" i="13" s="1"/>
  <c r="H650" i="13" s="1"/>
  <c r="I649" i="13"/>
  <c r="B649" i="13" s="1"/>
  <c r="C649" i="13" s="1"/>
  <c r="D649" i="13" s="1"/>
  <c r="E649" i="13" s="1"/>
  <c r="F649" i="13" s="1"/>
  <c r="J649" i="13" s="1"/>
  <c r="G649" i="13" s="1"/>
  <c r="H649" i="13" s="1"/>
  <c r="I648" i="13"/>
  <c r="B648" i="13" s="1"/>
  <c r="C648" i="13" s="1"/>
  <c r="D648" i="13" s="1"/>
  <c r="E648" i="13" s="1"/>
  <c r="F648" i="13" s="1"/>
  <c r="J648" i="13" s="1"/>
  <c r="G648" i="13" s="1"/>
  <c r="H648" i="13" s="1"/>
  <c r="I647" i="13"/>
  <c r="B647" i="13"/>
  <c r="C647" i="13" s="1"/>
  <c r="D647" i="13" s="1"/>
  <c r="E647" i="13" s="1"/>
  <c r="F647" i="13" s="1"/>
  <c r="J647" i="13" s="1"/>
  <c r="G647" i="13" s="1"/>
  <c r="H647" i="13" s="1"/>
  <c r="I646" i="13"/>
  <c r="B646" i="13"/>
  <c r="C646" i="13" s="1"/>
  <c r="D646" i="13" s="1"/>
  <c r="E646" i="13" s="1"/>
  <c r="F646" i="13" s="1"/>
  <c r="J646" i="13" s="1"/>
  <c r="G646" i="13" s="1"/>
  <c r="H646" i="13" s="1"/>
  <c r="I645" i="13"/>
  <c r="B645" i="13" s="1"/>
  <c r="C645" i="13" s="1"/>
  <c r="D645" i="13" s="1"/>
  <c r="E645" i="13" s="1"/>
  <c r="F645" i="13" s="1"/>
  <c r="J645" i="13" s="1"/>
  <c r="G645" i="13" s="1"/>
  <c r="H645" i="13" s="1"/>
  <c r="I644" i="13"/>
  <c r="B644" i="13"/>
  <c r="C644" i="13" s="1"/>
  <c r="D644" i="13" s="1"/>
  <c r="E644" i="13" s="1"/>
  <c r="F644" i="13" s="1"/>
  <c r="J644" i="13" s="1"/>
  <c r="G644" i="13" s="1"/>
  <c r="H644" i="13" s="1"/>
  <c r="I643" i="13"/>
  <c r="B643" i="13"/>
  <c r="C643" i="13" s="1"/>
  <c r="D643" i="13" s="1"/>
  <c r="E643" i="13" s="1"/>
  <c r="F643" i="13" s="1"/>
  <c r="J643" i="13" s="1"/>
  <c r="G643" i="13" s="1"/>
  <c r="H643" i="13" s="1"/>
  <c r="I642" i="13"/>
  <c r="B642" i="13"/>
  <c r="C642" i="13" s="1"/>
  <c r="D642" i="13" s="1"/>
  <c r="E642" i="13" s="1"/>
  <c r="F642" i="13" s="1"/>
  <c r="J642" i="13" s="1"/>
  <c r="G642" i="13" s="1"/>
  <c r="H642" i="13" s="1"/>
  <c r="I641" i="13"/>
  <c r="B641" i="13" s="1"/>
  <c r="C641" i="13" s="1"/>
  <c r="D641" i="13" s="1"/>
  <c r="E641" i="13" s="1"/>
  <c r="F641" i="13" s="1"/>
  <c r="J641" i="13" s="1"/>
  <c r="G641" i="13" s="1"/>
  <c r="H641" i="13" s="1"/>
  <c r="I640" i="13"/>
  <c r="B640" i="13"/>
  <c r="C640" i="13" s="1"/>
  <c r="D640" i="13" s="1"/>
  <c r="E640" i="13" s="1"/>
  <c r="F640" i="13" s="1"/>
  <c r="J640" i="13" s="1"/>
  <c r="G640" i="13" s="1"/>
  <c r="H640" i="13" s="1"/>
  <c r="I639" i="13"/>
  <c r="B639" i="13"/>
  <c r="C639" i="13" s="1"/>
  <c r="D639" i="13" s="1"/>
  <c r="E639" i="13" s="1"/>
  <c r="F639" i="13" s="1"/>
  <c r="J639" i="13" s="1"/>
  <c r="G639" i="13" s="1"/>
  <c r="H639" i="13" s="1"/>
  <c r="I638" i="13"/>
  <c r="B638" i="13"/>
  <c r="C638" i="13" s="1"/>
  <c r="D638" i="13" s="1"/>
  <c r="E638" i="13" s="1"/>
  <c r="F638" i="13" s="1"/>
  <c r="J638" i="13" s="1"/>
  <c r="G638" i="13" s="1"/>
  <c r="H638" i="13" s="1"/>
  <c r="I637" i="13"/>
  <c r="B637" i="13" s="1"/>
  <c r="C637" i="13" s="1"/>
  <c r="D637" i="13" s="1"/>
  <c r="E637" i="13" s="1"/>
  <c r="F637" i="13" s="1"/>
  <c r="J637" i="13" s="1"/>
  <c r="G637" i="13" s="1"/>
  <c r="H637" i="13" s="1"/>
  <c r="I636" i="13"/>
  <c r="B636" i="13"/>
  <c r="C636" i="13" s="1"/>
  <c r="D636" i="13" s="1"/>
  <c r="E636" i="13" s="1"/>
  <c r="F636" i="13" s="1"/>
  <c r="J636" i="13" s="1"/>
  <c r="G636" i="13" s="1"/>
  <c r="H636" i="13" s="1"/>
  <c r="I635" i="13"/>
  <c r="B635" i="13"/>
  <c r="C635" i="13" s="1"/>
  <c r="D635" i="13" s="1"/>
  <c r="E635" i="13" s="1"/>
  <c r="F635" i="13" s="1"/>
  <c r="J635" i="13" s="1"/>
  <c r="G635" i="13" s="1"/>
  <c r="H635" i="13" s="1"/>
  <c r="I634" i="13"/>
  <c r="B634" i="13"/>
  <c r="C634" i="13" s="1"/>
  <c r="D634" i="13" s="1"/>
  <c r="E634" i="13" s="1"/>
  <c r="F634" i="13" s="1"/>
  <c r="J634" i="13" s="1"/>
  <c r="G634" i="13" s="1"/>
  <c r="H634" i="13" s="1"/>
  <c r="I633" i="13"/>
  <c r="B633" i="13" s="1"/>
  <c r="C633" i="13" s="1"/>
  <c r="D633" i="13" s="1"/>
  <c r="E633" i="13" s="1"/>
  <c r="F633" i="13" s="1"/>
  <c r="J633" i="13" s="1"/>
  <c r="G633" i="13" s="1"/>
  <c r="H633" i="13" s="1"/>
  <c r="I632" i="13"/>
  <c r="B632" i="13" s="1"/>
  <c r="C632" i="13" s="1"/>
  <c r="D632" i="13" s="1"/>
  <c r="E632" i="13" s="1"/>
  <c r="F632" i="13" s="1"/>
  <c r="J632" i="13" s="1"/>
  <c r="G632" i="13" s="1"/>
  <c r="H632" i="13" s="1"/>
  <c r="I631" i="13"/>
  <c r="B631" i="13"/>
  <c r="C631" i="13" s="1"/>
  <c r="D631" i="13" s="1"/>
  <c r="E631" i="13" s="1"/>
  <c r="F631" i="13" s="1"/>
  <c r="J631" i="13" s="1"/>
  <c r="G631" i="13" s="1"/>
  <c r="H631" i="13" s="1"/>
  <c r="I630" i="13"/>
  <c r="B630" i="13"/>
  <c r="C630" i="13" s="1"/>
  <c r="D630" i="13" s="1"/>
  <c r="E630" i="13" s="1"/>
  <c r="F630" i="13" s="1"/>
  <c r="J630" i="13" s="1"/>
  <c r="G630" i="13" s="1"/>
  <c r="H630" i="13" s="1"/>
  <c r="I629" i="13"/>
  <c r="B629" i="13" s="1"/>
  <c r="C629" i="13" s="1"/>
  <c r="D629" i="13" s="1"/>
  <c r="E629" i="13" s="1"/>
  <c r="F629" i="13" s="1"/>
  <c r="J629" i="13" s="1"/>
  <c r="G629" i="13" s="1"/>
  <c r="H629" i="13" s="1"/>
  <c r="I628" i="13"/>
  <c r="B628" i="13"/>
  <c r="C628" i="13" s="1"/>
  <c r="D628" i="13" s="1"/>
  <c r="E628" i="13" s="1"/>
  <c r="F628" i="13" s="1"/>
  <c r="J628" i="13" s="1"/>
  <c r="G628" i="13" s="1"/>
  <c r="H628" i="13" s="1"/>
  <c r="I627" i="13"/>
  <c r="B627" i="13"/>
  <c r="C627" i="13" s="1"/>
  <c r="D627" i="13" s="1"/>
  <c r="E627" i="13" s="1"/>
  <c r="F627" i="13" s="1"/>
  <c r="J627" i="13" s="1"/>
  <c r="G627" i="13" s="1"/>
  <c r="H627" i="13" s="1"/>
  <c r="I626" i="13"/>
  <c r="B626" i="13"/>
  <c r="C626" i="13" s="1"/>
  <c r="D626" i="13" s="1"/>
  <c r="E626" i="13" s="1"/>
  <c r="F626" i="13" s="1"/>
  <c r="J626" i="13" s="1"/>
  <c r="G626" i="13" s="1"/>
  <c r="H626" i="13" s="1"/>
  <c r="I625" i="13"/>
  <c r="B625" i="13" s="1"/>
  <c r="C625" i="13" s="1"/>
  <c r="D625" i="13" s="1"/>
  <c r="E625" i="13" s="1"/>
  <c r="F625" i="13" s="1"/>
  <c r="J625" i="13" s="1"/>
  <c r="G625" i="13" s="1"/>
  <c r="H625" i="13" s="1"/>
  <c r="I624" i="13"/>
  <c r="B624" i="13"/>
  <c r="C624" i="13" s="1"/>
  <c r="D624" i="13" s="1"/>
  <c r="E624" i="13" s="1"/>
  <c r="F624" i="13" s="1"/>
  <c r="J624" i="13" s="1"/>
  <c r="G624" i="13" s="1"/>
  <c r="H624" i="13" s="1"/>
  <c r="I623" i="13"/>
  <c r="B623" i="13"/>
  <c r="C623" i="13" s="1"/>
  <c r="D623" i="13" s="1"/>
  <c r="E623" i="13" s="1"/>
  <c r="F623" i="13" s="1"/>
  <c r="J623" i="13" s="1"/>
  <c r="G623" i="13" s="1"/>
  <c r="H623" i="13" s="1"/>
  <c r="I622" i="13"/>
  <c r="B622" i="13"/>
  <c r="C622" i="13" s="1"/>
  <c r="D622" i="13" s="1"/>
  <c r="E622" i="13" s="1"/>
  <c r="F622" i="13" s="1"/>
  <c r="J622" i="13" s="1"/>
  <c r="G622" i="13" s="1"/>
  <c r="H622" i="13" s="1"/>
  <c r="I621" i="13"/>
  <c r="B621" i="13" s="1"/>
  <c r="C621" i="13" s="1"/>
  <c r="D621" i="13" s="1"/>
  <c r="E621" i="13" s="1"/>
  <c r="F621" i="13" s="1"/>
  <c r="J621" i="13" s="1"/>
  <c r="G621" i="13" s="1"/>
  <c r="H621" i="13" s="1"/>
  <c r="I620" i="13"/>
  <c r="B620" i="13"/>
  <c r="C620" i="13" s="1"/>
  <c r="D620" i="13" s="1"/>
  <c r="E620" i="13" s="1"/>
  <c r="F620" i="13" s="1"/>
  <c r="J620" i="13" s="1"/>
  <c r="G620" i="13" s="1"/>
  <c r="H620" i="13" s="1"/>
  <c r="I619" i="13"/>
  <c r="B619" i="13"/>
  <c r="C619" i="13" s="1"/>
  <c r="D619" i="13" s="1"/>
  <c r="E619" i="13" s="1"/>
  <c r="F619" i="13" s="1"/>
  <c r="J619" i="13" s="1"/>
  <c r="G619" i="13" s="1"/>
  <c r="H619" i="13" s="1"/>
  <c r="I618" i="13"/>
  <c r="B618" i="13"/>
  <c r="C618" i="13" s="1"/>
  <c r="D618" i="13" s="1"/>
  <c r="E618" i="13" s="1"/>
  <c r="F618" i="13" s="1"/>
  <c r="J618" i="13" s="1"/>
  <c r="G618" i="13" s="1"/>
  <c r="H618" i="13" s="1"/>
  <c r="I617" i="13"/>
  <c r="B617" i="13" s="1"/>
  <c r="C617" i="13" s="1"/>
  <c r="D617" i="13" s="1"/>
  <c r="E617" i="13" s="1"/>
  <c r="F617" i="13" s="1"/>
  <c r="J617" i="13" s="1"/>
  <c r="G617" i="13" s="1"/>
  <c r="H617" i="13" s="1"/>
  <c r="I616" i="13"/>
  <c r="B616" i="13" s="1"/>
  <c r="C616" i="13" s="1"/>
  <c r="D616" i="13" s="1"/>
  <c r="E616" i="13" s="1"/>
  <c r="F616" i="13" s="1"/>
  <c r="J616" i="13" s="1"/>
  <c r="G616" i="13" s="1"/>
  <c r="H616" i="13" s="1"/>
  <c r="I615" i="13"/>
  <c r="B615" i="13"/>
  <c r="C615" i="13" s="1"/>
  <c r="D615" i="13" s="1"/>
  <c r="E615" i="13" s="1"/>
  <c r="F615" i="13" s="1"/>
  <c r="J615" i="13" s="1"/>
  <c r="G615" i="13" s="1"/>
  <c r="H615" i="13" s="1"/>
  <c r="I614" i="13"/>
  <c r="B614" i="13"/>
  <c r="C614" i="13" s="1"/>
  <c r="D614" i="13" s="1"/>
  <c r="E614" i="13" s="1"/>
  <c r="F614" i="13" s="1"/>
  <c r="J614" i="13" s="1"/>
  <c r="G614" i="13" s="1"/>
  <c r="H614" i="13" s="1"/>
  <c r="I613" i="13"/>
  <c r="B613" i="13" s="1"/>
  <c r="C613" i="13" s="1"/>
  <c r="D613" i="13" s="1"/>
  <c r="E613" i="13" s="1"/>
  <c r="F613" i="13" s="1"/>
  <c r="J613" i="13" s="1"/>
  <c r="G613" i="13" s="1"/>
  <c r="H613" i="13" s="1"/>
  <c r="I612" i="13"/>
  <c r="B612" i="13"/>
  <c r="C612" i="13" s="1"/>
  <c r="D612" i="13" s="1"/>
  <c r="E612" i="13" s="1"/>
  <c r="F612" i="13" s="1"/>
  <c r="J612" i="13" s="1"/>
  <c r="G612" i="13" s="1"/>
  <c r="H612" i="13" s="1"/>
  <c r="I611" i="13"/>
  <c r="B611" i="13"/>
  <c r="C611" i="13" s="1"/>
  <c r="D611" i="13" s="1"/>
  <c r="E611" i="13" s="1"/>
  <c r="F611" i="13" s="1"/>
  <c r="J611" i="13" s="1"/>
  <c r="G611" i="13" s="1"/>
  <c r="H611" i="13" s="1"/>
  <c r="I610" i="13"/>
  <c r="B610" i="13"/>
  <c r="C610" i="13" s="1"/>
  <c r="D610" i="13" s="1"/>
  <c r="E610" i="13" s="1"/>
  <c r="F610" i="13" s="1"/>
  <c r="J610" i="13" s="1"/>
  <c r="G610" i="13" s="1"/>
  <c r="H610" i="13" s="1"/>
  <c r="I609" i="13"/>
  <c r="B609" i="13" s="1"/>
  <c r="C609" i="13" s="1"/>
  <c r="D609" i="13" s="1"/>
  <c r="E609" i="13" s="1"/>
  <c r="F609" i="13" s="1"/>
  <c r="J609" i="13" s="1"/>
  <c r="G609" i="13" s="1"/>
  <c r="H609" i="13" s="1"/>
  <c r="I608" i="13"/>
  <c r="B608" i="13"/>
  <c r="C608" i="13" s="1"/>
  <c r="D608" i="13" s="1"/>
  <c r="E608" i="13" s="1"/>
  <c r="F608" i="13" s="1"/>
  <c r="J608" i="13" s="1"/>
  <c r="G608" i="13" s="1"/>
  <c r="H608" i="13" s="1"/>
  <c r="I607" i="13"/>
  <c r="B607" i="13"/>
  <c r="C607" i="13" s="1"/>
  <c r="D607" i="13" s="1"/>
  <c r="E607" i="13" s="1"/>
  <c r="F607" i="13" s="1"/>
  <c r="J607" i="13" s="1"/>
  <c r="G607" i="13" s="1"/>
  <c r="H607" i="13" s="1"/>
  <c r="I606" i="13"/>
  <c r="B606" i="13"/>
  <c r="C606" i="13" s="1"/>
  <c r="D606" i="13" s="1"/>
  <c r="E606" i="13" s="1"/>
  <c r="F606" i="13" s="1"/>
  <c r="J606" i="13" s="1"/>
  <c r="G606" i="13" s="1"/>
  <c r="H606" i="13" s="1"/>
  <c r="I605" i="13"/>
  <c r="B605" i="13" s="1"/>
  <c r="C605" i="13" s="1"/>
  <c r="D605" i="13" s="1"/>
  <c r="E605" i="13" s="1"/>
  <c r="F605" i="13" s="1"/>
  <c r="J605" i="13" s="1"/>
  <c r="G605" i="13" s="1"/>
  <c r="H605" i="13" s="1"/>
  <c r="I604" i="13"/>
  <c r="B604" i="13"/>
  <c r="C604" i="13" s="1"/>
  <c r="D604" i="13" s="1"/>
  <c r="E604" i="13" s="1"/>
  <c r="F604" i="13" s="1"/>
  <c r="J604" i="13" s="1"/>
  <c r="G604" i="13" s="1"/>
  <c r="H604" i="13" s="1"/>
  <c r="I603" i="13"/>
  <c r="B603" i="13"/>
  <c r="C603" i="13" s="1"/>
  <c r="D603" i="13" s="1"/>
  <c r="E603" i="13" s="1"/>
  <c r="F603" i="13" s="1"/>
  <c r="J603" i="13" s="1"/>
  <c r="G603" i="13" s="1"/>
  <c r="H603" i="13" s="1"/>
  <c r="I602" i="13"/>
  <c r="B602" i="13"/>
  <c r="C602" i="13" s="1"/>
  <c r="D602" i="13" s="1"/>
  <c r="E602" i="13" s="1"/>
  <c r="F602" i="13" s="1"/>
  <c r="J602" i="13" s="1"/>
  <c r="G602" i="13" s="1"/>
  <c r="H602" i="13" s="1"/>
  <c r="I601" i="13"/>
  <c r="B601" i="13" s="1"/>
  <c r="C601" i="13" s="1"/>
  <c r="D601" i="13" s="1"/>
  <c r="E601" i="13" s="1"/>
  <c r="F601" i="13" s="1"/>
  <c r="J601" i="13" s="1"/>
  <c r="G601" i="13" s="1"/>
  <c r="H601" i="13" s="1"/>
  <c r="I600" i="13"/>
  <c r="B600" i="13" s="1"/>
  <c r="C600" i="13" s="1"/>
  <c r="D600" i="13" s="1"/>
  <c r="E600" i="13" s="1"/>
  <c r="F600" i="13" s="1"/>
  <c r="J600" i="13" s="1"/>
  <c r="G600" i="13" s="1"/>
  <c r="H600" i="13" s="1"/>
  <c r="I599" i="13"/>
  <c r="B599" i="13"/>
  <c r="C599" i="13" s="1"/>
  <c r="D599" i="13" s="1"/>
  <c r="E599" i="13" s="1"/>
  <c r="F599" i="13" s="1"/>
  <c r="J599" i="13" s="1"/>
  <c r="G599" i="13" s="1"/>
  <c r="H599" i="13" s="1"/>
  <c r="I598" i="13"/>
  <c r="B598" i="13"/>
  <c r="C598" i="13" s="1"/>
  <c r="D598" i="13" s="1"/>
  <c r="E598" i="13" s="1"/>
  <c r="F598" i="13" s="1"/>
  <c r="J598" i="13" s="1"/>
  <c r="G598" i="13" s="1"/>
  <c r="H598" i="13" s="1"/>
  <c r="I597" i="13"/>
  <c r="B597" i="13" s="1"/>
  <c r="C597" i="13" s="1"/>
  <c r="D597" i="13" s="1"/>
  <c r="E597" i="13" s="1"/>
  <c r="F597" i="13" s="1"/>
  <c r="J597" i="13" s="1"/>
  <c r="G597" i="13" s="1"/>
  <c r="H597" i="13" s="1"/>
  <c r="I596" i="13"/>
  <c r="B596" i="13"/>
  <c r="C596" i="13" s="1"/>
  <c r="D596" i="13" s="1"/>
  <c r="E596" i="13" s="1"/>
  <c r="F596" i="13" s="1"/>
  <c r="J596" i="13" s="1"/>
  <c r="G596" i="13" s="1"/>
  <c r="H596" i="13" s="1"/>
  <c r="I595" i="13"/>
  <c r="B595" i="13"/>
  <c r="C595" i="13" s="1"/>
  <c r="D595" i="13" s="1"/>
  <c r="E595" i="13" s="1"/>
  <c r="F595" i="13" s="1"/>
  <c r="J595" i="13" s="1"/>
  <c r="G595" i="13" s="1"/>
  <c r="H595" i="13" s="1"/>
  <c r="I594" i="13"/>
  <c r="B594" i="13"/>
  <c r="C594" i="13" s="1"/>
  <c r="D594" i="13" s="1"/>
  <c r="E594" i="13" s="1"/>
  <c r="F594" i="13" s="1"/>
  <c r="J594" i="13" s="1"/>
  <c r="G594" i="13" s="1"/>
  <c r="H594" i="13" s="1"/>
  <c r="I593" i="13"/>
  <c r="B593" i="13" s="1"/>
  <c r="C593" i="13" s="1"/>
  <c r="D593" i="13" s="1"/>
  <c r="E593" i="13" s="1"/>
  <c r="F593" i="13" s="1"/>
  <c r="J593" i="13" s="1"/>
  <c r="G593" i="13" s="1"/>
  <c r="H593" i="13" s="1"/>
  <c r="I592" i="13"/>
  <c r="B592" i="13"/>
  <c r="C592" i="13" s="1"/>
  <c r="D592" i="13" s="1"/>
  <c r="E592" i="13" s="1"/>
  <c r="F592" i="13" s="1"/>
  <c r="J592" i="13" s="1"/>
  <c r="G592" i="13" s="1"/>
  <c r="H592" i="13" s="1"/>
  <c r="I591" i="13"/>
  <c r="B591" i="13"/>
  <c r="C591" i="13" s="1"/>
  <c r="D591" i="13" s="1"/>
  <c r="E591" i="13" s="1"/>
  <c r="F591" i="13" s="1"/>
  <c r="J591" i="13" s="1"/>
  <c r="G591" i="13" s="1"/>
  <c r="H591" i="13" s="1"/>
  <c r="I590" i="13"/>
  <c r="B590" i="13"/>
  <c r="C590" i="13" s="1"/>
  <c r="D590" i="13" s="1"/>
  <c r="E590" i="13" s="1"/>
  <c r="F590" i="13" s="1"/>
  <c r="J590" i="13" s="1"/>
  <c r="G590" i="13" s="1"/>
  <c r="H590" i="13" s="1"/>
  <c r="I589" i="13"/>
  <c r="B589" i="13" s="1"/>
  <c r="C589" i="13" s="1"/>
  <c r="D589" i="13" s="1"/>
  <c r="E589" i="13" s="1"/>
  <c r="F589" i="13" s="1"/>
  <c r="J589" i="13" s="1"/>
  <c r="G589" i="13" s="1"/>
  <c r="H589" i="13" s="1"/>
  <c r="I588" i="13"/>
  <c r="B588" i="13"/>
  <c r="C588" i="13" s="1"/>
  <c r="D588" i="13" s="1"/>
  <c r="E588" i="13" s="1"/>
  <c r="F588" i="13" s="1"/>
  <c r="J588" i="13" s="1"/>
  <c r="G588" i="13" s="1"/>
  <c r="H588" i="13" s="1"/>
  <c r="I587" i="13"/>
  <c r="B587" i="13"/>
  <c r="C587" i="13" s="1"/>
  <c r="D587" i="13" s="1"/>
  <c r="E587" i="13" s="1"/>
  <c r="F587" i="13" s="1"/>
  <c r="J587" i="13" s="1"/>
  <c r="G587" i="13" s="1"/>
  <c r="H587" i="13" s="1"/>
  <c r="I586" i="13"/>
  <c r="B586" i="13"/>
  <c r="C586" i="13" s="1"/>
  <c r="D586" i="13" s="1"/>
  <c r="E586" i="13" s="1"/>
  <c r="F586" i="13" s="1"/>
  <c r="J586" i="13" s="1"/>
  <c r="G586" i="13" s="1"/>
  <c r="H586" i="13" s="1"/>
  <c r="I585" i="13"/>
  <c r="B585" i="13" s="1"/>
  <c r="C585" i="13" s="1"/>
  <c r="D585" i="13" s="1"/>
  <c r="E585" i="13" s="1"/>
  <c r="F585" i="13" s="1"/>
  <c r="J585" i="13" s="1"/>
  <c r="G585" i="13" s="1"/>
  <c r="H585" i="13" s="1"/>
  <c r="I584" i="13"/>
  <c r="B584" i="13" s="1"/>
  <c r="C584" i="13" s="1"/>
  <c r="D584" i="13" s="1"/>
  <c r="E584" i="13" s="1"/>
  <c r="F584" i="13" s="1"/>
  <c r="J584" i="13" s="1"/>
  <c r="G584" i="13" s="1"/>
  <c r="H584" i="13" s="1"/>
  <c r="I583" i="13"/>
  <c r="B583" i="13"/>
  <c r="C583" i="13" s="1"/>
  <c r="D583" i="13" s="1"/>
  <c r="E583" i="13" s="1"/>
  <c r="F583" i="13" s="1"/>
  <c r="J583" i="13" s="1"/>
  <c r="G583" i="13" s="1"/>
  <c r="H583" i="13" s="1"/>
  <c r="I582" i="13"/>
  <c r="B582" i="13"/>
  <c r="C582" i="13" s="1"/>
  <c r="D582" i="13" s="1"/>
  <c r="E582" i="13" s="1"/>
  <c r="F582" i="13" s="1"/>
  <c r="J582" i="13" s="1"/>
  <c r="G582" i="13" s="1"/>
  <c r="H582" i="13" s="1"/>
  <c r="I581" i="13"/>
  <c r="B581" i="13" s="1"/>
  <c r="C581" i="13" s="1"/>
  <c r="D581" i="13" s="1"/>
  <c r="E581" i="13" s="1"/>
  <c r="F581" i="13" s="1"/>
  <c r="J581" i="13" s="1"/>
  <c r="G581" i="13" s="1"/>
  <c r="H581" i="13" s="1"/>
  <c r="I580" i="13"/>
  <c r="B580" i="13"/>
  <c r="C580" i="13" s="1"/>
  <c r="D580" i="13" s="1"/>
  <c r="E580" i="13" s="1"/>
  <c r="F580" i="13" s="1"/>
  <c r="J580" i="13" s="1"/>
  <c r="G580" i="13" s="1"/>
  <c r="H580" i="13" s="1"/>
  <c r="I579" i="13"/>
  <c r="B579" i="13"/>
  <c r="C579" i="13" s="1"/>
  <c r="D579" i="13" s="1"/>
  <c r="E579" i="13" s="1"/>
  <c r="F579" i="13" s="1"/>
  <c r="J579" i="13" s="1"/>
  <c r="G579" i="13" s="1"/>
  <c r="H579" i="13" s="1"/>
  <c r="I578" i="13"/>
  <c r="B578" i="13"/>
  <c r="C578" i="13" s="1"/>
  <c r="D578" i="13" s="1"/>
  <c r="E578" i="13" s="1"/>
  <c r="F578" i="13" s="1"/>
  <c r="J578" i="13" s="1"/>
  <c r="G578" i="13" s="1"/>
  <c r="H578" i="13" s="1"/>
  <c r="I577" i="13"/>
  <c r="B577" i="13" s="1"/>
  <c r="C577" i="13" s="1"/>
  <c r="D577" i="13" s="1"/>
  <c r="E577" i="13" s="1"/>
  <c r="F577" i="13" s="1"/>
  <c r="J577" i="13" s="1"/>
  <c r="G577" i="13" s="1"/>
  <c r="H577" i="13" s="1"/>
  <c r="I576" i="13"/>
  <c r="B576" i="13"/>
  <c r="C576" i="13" s="1"/>
  <c r="D576" i="13" s="1"/>
  <c r="E576" i="13" s="1"/>
  <c r="F576" i="13" s="1"/>
  <c r="J576" i="13" s="1"/>
  <c r="G576" i="13" s="1"/>
  <c r="H576" i="13" s="1"/>
  <c r="I575" i="13"/>
  <c r="B575" i="13"/>
  <c r="C575" i="13" s="1"/>
  <c r="D575" i="13" s="1"/>
  <c r="E575" i="13" s="1"/>
  <c r="F575" i="13" s="1"/>
  <c r="J575" i="13" s="1"/>
  <c r="G575" i="13" s="1"/>
  <c r="H575" i="13" s="1"/>
  <c r="I574" i="13"/>
  <c r="B574" i="13"/>
  <c r="C574" i="13" s="1"/>
  <c r="D574" i="13" s="1"/>
  <c r="E574" i="13" s="1"/>
  <c r="F574" i="13" s="1"/>
  <c r="J574" i="13" s="1"/>
  <c r="G574" i="13" s="1"/>
  <c r="H574" i="13" s="1"/>
  <c r="I573" i="13"/>
  <c r="B573" i="13" s="1"/>
  <c r="C573" i="13" s="1"/>
  <c r="D573" i="13" s="1"/>
  <c r="E573" i="13" s="1"/>
  <c r="F573" i="13" s="1"/>
  <c r="J573" i="13" s="1"/>
  <c r="G573" i="13" s="1"/>
  <c r="H573" i="13" s="1"/>
  <c r="I572" i="13"/>
  <c r="B572" i="13"/>
  <c r="C572" i="13" s="1"/>
  <c r="D572" i="13" s="1"/>
  <c r="E572" i="13" s="1"/>
  <c r="F572" i="13" s="1"/>
  <c r="J572" i="13" s="1"/>
  <c r="G572" i="13" s="1"/>
  <c r="H572" i="13" s="1"/>
  <c r="I571" i="13"/>
  <c r="B571" i="13"/>
  <c r="C571" i="13" s="1"/>
  <c r="D571" i="13" s="1"/>
  <c r="E571" i="13" s="1"/>
  <c r="F571" i="13" s="1"/>
  <c r="J571" i="13" s="1"/>
  <c r="G571" i="13" s="1"/>
  <c r="H571" i="13" s="1"/>
  <c r="I570" i="13"/>
  <c r="B570" i="13"/>
  <c r="C570" i="13" s="1"/>
  <c r="D570" i="13" s="1"/>
  <c r="E570" i="13" s="1"/>
  <c r="F570" i="13" s="1"/>
  <c r="J570" i="13" s="1"/>
  <c r="G570" i="13" s="1"/>
  <c r="H570" i="13" s="1"/>
  <c r="I569" i="13"/>
  <c r="B569" i="13" s="1"/>
  <c r="C569" i="13" s="1"/>
  <c r="D569" i="13" s="1"/>
  <c r="E569" i="13" s="1"/>
  <c r="F569" i="13" s="1"/>
  <c r="J569" i="13" s="1"/>
  <c r="G569" i="13" s="1"/>
  <c r="H569" i="13" s="1"/>
  <c r="I568" i="13"/>
  <c r="B568" i="13" s="1"/>
  <c r="C568" i="13" s="1"/>
  <c r="D568" i="13" s="1"/>
  <c r="E568" i="13" s="1"/>
  <c r="F568" i="13" s="1"/>
  <c r="J568" i="13" s="1"/>
  <c r="G568" i="13" s="1"/>
  <c r="H568" i="13" s="1"/>
  <c r="I567" i="13"/>
  <c r="B567" i="13"/>
  <c r="C567" i="13" s="1"/>
  <c r="D567" i="13" s="1"/>
  <c r="E567" i="13" s="1"/>
  <c r="F567" i="13" s="1"/>
  <c r="J567" i="13" s="1"/>
  <c r="G567" i="13" s="1"/>
  <c r="H567" i="13" s="1"/>
  <c r="I566" i="13"/>
  <c r="B566" i="13"/>
  <c r="C566" i="13" s="1"/>
  <c r="D566" i="13" s="1"/>
  <c r="E566" i="13" s="1"/>
  <c r="F566" i="13" s="1"/>
  <c r="J566" i="13" s="1"/>
  <c r="G566" i="13" s="1"/>
  <c r="H566" i="13" s="1"/>
  <c r="I565" i="13"/>
  <c r="B565" i="13" s="1"/>
  <c r="C565" i="13" s="1"/>
  <c r="D565" i="13" s="1"/>
  <c r="E565" i="13" s="1"/>
  <c r="F565" i="13" s="1"/>
  <c r="J565" i="13" s="1"/>
  <c r="G565" i="13" s="1"/>
  <c r="H565" i="13" s="1"/>
  <c r="I564" i="13"/>
  <c r="B564" i="13"/>
  <c r="C564" i="13" s="1"/>
  <c r="D564" i="13" s="1"/>
  <c r="E564" i="13" s="1"/>
  <c r="F564" i="13" s="1"/>
  <c r="J564" i="13" s="1"/>
  <c r="G564" i="13" s="1"/>
  <c r="H564" i="13" s="1"/>
  <c r="I563" i="13"/>
  <c r="B563" i="13"/>
  <c r="C563" i="13" s="1"/>
  <c r="D563" i="13" s="1"/>
  <c r="E563" i="13" s="1"/>
  <c r="F563" i="13" s="1"/>
  <c r="J563" i="13" s="1"/>
  <c r="G563" i="13" s="1"/>
  <c r="H563" i="13" s="1"/>
  <c r="I562" i="13"/>
  <c r="B562" i="13"/>
  <c r="C562" i="13" s="1"/>
  <c r="D562" i="13" s="1"/>
  <c r="E562" i="13" s="1"/>
  <c r="F562" i="13" s="1"/>
  <c r="J562" i="13" s="1"/>
  <c r="G562" i="13" s="1"/>
  <c r="H562" i="13" s="1"/>
  <c r="I561" i="13"/>
  <c r="B561" i="13" s="1"/>
  <c r="C561" i="13" s="1"/>
  <c r="D561" i="13" s="1"/>
  <c r="E561" i="13" s="1"/>
  <c r="F561" i="13" s="1"/>
  <c r="J561" i="13" s="1"/>
  <c r="G561" i="13" s="1"/>
  <c r="H561" i="13" s="1"/>
  <c r="I560" i="13"/>
  <c r="B560" i="13"/>
  <c r="C560" i="13" s="1"/>
  <c r="D560" i="13" s="1"/>
  <c r="E560" i="13" s="1"/>
  <c r="F560" i="13" s="1"/>
  <c r="J560" i="13" s="1"/>
  <c r="G560" i="13" s="1"/>
  <c r="H560" i="13" s="1"/>
  <c r="I559" i="13"/>
  <c r="B559" i="13"/>
  <c r="C559" i="13" s="1"/>
  <c r="D559" i="13" s="1"/>
  <c r="E559" i="13" s="1"/>
  <c r="F559" i="13" s="1"/>
  <c r="J559" i="13" s="1"/>
  <c r="G559" i="13" s="1"/>
  <c r="H559" i="13" s="1"/>
  <c r="I558" i="13"/>
  <c r="B558" i="13"/>
  <c r="C558" i="13" s="1"/>
  <c r="D558" i="13" s="1"/>
  <c r="E558" i="13" s="1"/>
  <c r="F558" i="13" s="1"/>
  <c r="J558" i="13" s="1"/>
  <c r="G558" i="13" s="1"/>
  <c r="H558" i="13" s="1"/>
  <c r="I557" i="13"/>
  <c r="B557" i="13" s="1"/>
  <c r="C557" i="13" s="1"/>
  <c r="D557" i="13" s="1"/>
  <c r="E557" i="13" s="1"/>
  <c r="F557" i="13" s="1"/>
  <c r="J557" i="13" s="1"/>
  <c r="G557" i="13" s="1"/>
  <c r="H557" i="13" s="1"/>
  <c r="I556" i="13"/>
  <c r="B556" i="13"/>
  <c r="C556" i="13" s="1"/>
  <c r="D556" i="13" s="1"/>
  <c r="E556" i="13" s="1"/>
  <c r="F556" i="13" s="1"/>
  <c r="J556" i="13" s="1"/>
  <c r="G556" i="13" s="1"/>
  <c r="H556" i="13" s="1"/>
  <c r="I555" i="13"/>
  <c r="B555" i="13"/>
  <c r="C555" i="13" s="1"/>
  <c r="D555" i="13" s="1"/>
  <c r="E555" i="13" s="1"/>
  <c r="F555" i="13" s="1"/>
  <c r="J555" i="13" s="1"/>
  <c r="G555" i="13" s="1"/>
  <c r="H555" i="13" s="1"/>
  <c r="I554" i="13"/>
  <c r="B554" i="13"/>
  <c r="C554" i="13" s="1"/>
  <c r="D554" i="13" s="1"/>
  <c r="E554" i="13" s="1"/>
  <c r="F554" i="13" s="1"/>
  <c r="J554" i="13" s="1"/>
  <c r="G554" i="13" s="1"/>
  <c r="H554" i="13" s="1"/>
  <c r="I553" i="13"/>
  <c r="B553" i="13" s="1"/>
  <c r="C553" i="13" s="1"/>
  <c r="D553" i="13" s="1"/>
  <c r="E553" i="13" s="1"/>
  <c r="F553" i="13" s="1"/>
  <c r="J553" i="13" s="1"/>
  <c r="G553" i="13" s="1"/>
  <c r="H553" i="13" s="1"/>
  <c r="I552" i="13"/>
  <c r="B552" i="13" s="1"/>
  <c r="C552" i="13" s="1"/>
  <c r="D552" i="13" s="1"/>
  <c r="E552" i="13" s="1"/>
  <c r="F552" i="13" s="1"/>
  <c r="J552" i="13" s="1"/>
  <c r="G552" i="13" s="1"/>
  <c r="H552" i="13" s="1"/>
  <c r="I551" i="13"/>
  <c r="B551" i="13"/>
  <c r="C551" i="13" s="1"/>
  <c r="D551" i="13" s="1"/>
  <c r="E551" i="13" s="1"/>
  <c r="F551" i="13" s="1"/>
  <c r="J551" i="13" s="1"/>
  <c r="G551" i="13" s="1"/>
  <c r="H551" i="13" s="1"/>
  <c r="I550" i="13"/>
  <c r="B550" i="13"/>
  <c r="C550" i="13" s="1"/>
  <c r="D550" i="13" s="1"/>
  <c r="E550" i="13" s="1"/>
  <c r="F550" i="13" s="1"/>
  <c r="J550" i="13" s="1"/>
  <c r="G550" i="13" s="1"/>
  <c r="H550" i="13" s="1"/>
  <c r="I549" i="13"/>
  <c r="B549" i="13" s="1"/>
  <c r="C549" i="13" s="1"/>
  <c r="D549" i="13" s="1"/>
  <c r="E549" i="13" s="1"/>
  <c r="F549" i="13" s="1"/>
  <c r="J549" i="13" s="1"/>
  <c r="G549" i="13" s="1"/>
  <c r="H549" i="13" s="1"/>
  <c r="I548" i="13"/>
  <c r="B548" i="13"/>
  <c r="C548" i="13" s="1"/>
  <c r="D548" i="13" s="1"/>
  <c r="E548" i="13" s="1"/>
  <c r="F548" i="13" s="1"/>
  <c r="J548" i="13" s="1"/>
  <c r="G548" i="13" s="1"/>
  <c r="H548" i="13" s="1"/>
  <c r="I547" i="13"/>
  <c r="B547" i="13"/>
  <c r="C547" i="13" s="1"/>
  <c r="D547" i="13" s="1"/>
  <c r="E547" i="13" s="1"/>
  <c r="F547" i="13" s="1"/>
  <c r="J547" i="13" s="1"/>
  <c r="G547" i="13" s="1"/>
  <c r="H547" i="13" s="1"/>
  <c r="I546" i="13"/>
  <c r="B546" i="13"/>
  <c r="C546" i="13" s="1"/>
  <c r="D546" i="13" s="1"/>
  <c r="E546" i="13" s="1"/>
  <c r="F546" i="13" s="1"/>
  <c r="J546" i="13" s="1"/>
  <c r="G546" i="13" s="1"/>
  <c r="H546" i="13" s="1"/>
  <c r="I545" i="13"/>
  <c r="B545" i="13" s="1"/>
  <c r="C545" i="13" s="1"/>
  <c r="D545" i="13" s="1"/>
  <c r="E545" i="13" s="1"/>
  <c r="F545" i="13" s="1"/>
  <c r="J545" i="13" s="1"/>
  <c r="G545" i="13" s="1"/>
  <c r="H545" i="13" s="1"/>
  <c r="I544" i="13"/>
  <c r="B544" i="13"/>
  <c r="C544" i="13" s="1"/>
  <c r="D544" i="13" s="1"/>
  <c r="E544" i="13" s="1"/>
  <c r="F544" i="13" s="1"/>
  <c r="J544" i="13" s="1"/>
  <c r="G544" i="13" s="1"/>
  <c r="H544" i="13" s="1"/>
  <c r="I543" i="13"/>
  <c r="B543" i="13"/>
  <c r="C543" i="13" s="1"/>
  <c r="D543" i="13" s="1"/>
  <c r="E543" i="13" s="1"/>
  <c r="F543" i="13" s="1"/>
  <c r="J543" i="13" s="1"/>
  <c r="G543" i="13" s="1"/>
  <c r="H543" i="13" s="1"/>
  <c r="I542" i="13"/>
  <c r="B542" i="13"/>
  <c r="C542" i="13" s="1"/>
  <c r="D542" i="13" s="1"/>
  <c r="E542" i="13" s="1"/>
  <c r="F542" i="13" s="1"/>
  <c r="J542" i="13" s="1"/>
  <c r="G542" i="13" s="1"/>
  <c r="H542" i="13" s="1"/>
  <c r="I541" i="13"/>
  <c r="B541" i="13" s="1"/>
  <c r="C541" i="13" s="1"/>
  <c r="D541" i="13" s="1"/>
  <c r="E541" i="13" s="1"/>
  <c r="F541" i="13" s="1"/>
  <c r="J541" i="13" s="1"/>
  <c r="G541" i="13" s="1"/>
  <c r="H541" i="13" s="1"/>
  <c r="I540" i="13"/>
  <c r="B540" i="13"/>
  <c r="C540" i="13" s="1"/>
  <c r="D540" i="13" s="1"/>
  <c r="E540" i="13" s="1"/>
  <c r="F540" i="13" s="1"/>
  <c r="J540" i="13" s="1"/>
  <c r="G540" i="13" s="1"/>
  <c r="H540" i="13" s="1"/>
  <c r="I539" i="13"/>
  <c r="B539" i="13"/>
  <c r="C539" i="13" s="1"/>
  <c r="D539" i="13" s="1"/>
  <c r="E539" i="13" s="1"/>
  <c r="F539" i="13" s="1"/>
  <c r="J539" i="13" s="1"/>
  <c r="G539" i="13" s="1"/>
  <c r="H539" i="13" s="1"/>
  <c r="I538" i="13"/>
  <c r="B538" i="13"/>
  <c r="C538" i="13" s="1"/>
  <c r="D538" i="13" s="1"/>
  <c r="E538" i="13" s="1"/>
  <c r="F538" i="13" s="1"/>
  <c r="J538" i="13" s="1"/>
  <c r="G538" i="13" s="1"/>
  <c r="H538" i="13" s="1"/>
  <c r="I537" i="13"/>
  <c r="B537" i="13" s="1"/>
  <c r="C537" i="13" s="1"/>
  <c r="D537" i="13" s="1"/>
  <c r="E537" i="13" s="1"/>
  <c r="F537" i="13" s="1"/>
  <c r="J537" i="13" s="1"/>
  <c r="G537" i="13" s="1"/>
  <c r="H537" i="13" s="1"/>
  <c r="I536" i="13"/>
  <c r="B536" i="13" s="1"/>
  <c r="C536" i="13" s="1"/>
  <c r="D536" i="13" s="1"/>
  <c r="E536" i="13" s="1"/>
  <c r="F536" i="13" s="1"/>
  <c r="J536" i="13" s="1"/>
  <c r="G536" i="13" s="1"/>
  <c r="H536" i="13" s="1"/>
  <c r="I535" i="13"/>
  <c r="B535" i="13"/>
  <c r="C535" i="13" s="1"/>
  <c r="D535" i="13" s="1"/>
  <c r="E535" i="13" s="1"/>
  <c r="F535" i="13" s="1"/>
  <c r="J535" i="13" s="1"/>
  <c r="G535" i="13" s="1"/>
  <c r="H535" i="13" s="1"/>
  <c r="I534" i="13"/>
  <c r="B534" i="13"/>
  <c r="C534" i="13" s="1"/>
  <c r="D534" i="13" s="1"/>
  <c r="E534" i="13" s="1"/>
  <c r="F534" i="13" s="1"/>
  <c r="J534" i="13" s="1"/>
  <c r="G534" i="13" s="1"/>
  <c r="H534" i="13" s="1"/>
  <c r="I533" i="13"/>
  <c r="B533" i="13" s="1"/>
  <c r="C533" i="13" s="1"/>
  <c r="D533" i="13" s="1"/>
  <c r="E533" i="13" s="1"/>
  <c r="F533" i="13" s="1"/>
  <c r="J533" i="13" s="1"/>
  <c r="G533" i="13" s="1"/>
  <c r="H533" i="13" s="1"/>
  <c r="I532" i="13"/>
  <c r="B532" i="13"/>
  <c r="C532" i="13" s="1"/>
  <c r="D532" i="13" s="1"/>
  <c r="E532" i="13" s="1"/>
  <c r="F532" i="13" s="1"/>
  <c r="J532" i="13" s="1"/>
  <c r="G532" i="13" s="1"/>
  <c r="H532" i="13" s="1"/>
  <c r="I531" i="13"/>
  <c r="B531" i="13"/>
  <c r="C531" i="13" s="1"/>
  <c r="D531" i="13" s="1"/>
  <c r="E531" i="13" s="1"/>
  <c r="F531" i="13" s="1"/>
  <c r="J531" i="13" s="1"/>
  <c r="G531" i="13" s="1"/>
  <c r="H531" i="13" s="1"/>
  <c r="I530" i="13"/>
  <c r="B530" i="13"/>
  <c r="C530" i="13" s="1"/>
  <c r="D530" i="13" s="1"/>
  <c r="E530" i="13" s="1"/>
  <c r="F530" i="13" s="1"/>
  <c r="J530" i="13" s="1"/>
  <c r="G530" i="13" s="1"/>
  <c r="H530" i="13" s="1"/>
  <c r="I529" i="13"/>
  <c r="B529" i="13" s="1"/>
  <c r="C529" i="13" s="1"/>
  <c r="D529" i="13" s="1"/>
  <c r="E529" i="13" s="1"/>
  <c r="F529" i="13" s="1"/>
  <c r="J529" i="13" s="1"/>
  <c r="G529" i="13" s="1"/>
  <c r="H529" i="13" s="1"/>
  <c r="I528" i="13"/>
  <c r="B528" i="13"/>
  <c r="C528" i="13" s="1"/>
  <c r="D528" i="13" s="1"/>
  <c r="E528" i="13" s="1"/>
  <c r="F528" i="13" s="1"/>
  <c r="J528" i="13" s="1"/>
  <c r="G528" i="13" s="1"/>
  <c r="H528" i="13" s="1"/>
  <c r="I527" i="13"/>
  <c r="B527" i="13"/>
  <c r="C527" i="13" s="1"/>
  <c r="D527" i="13" s="1"/>
  <c r="E527" i="13" s="1"/>
  <c r="F527" i="13" s="1"/>
  <c r="J527" i="13" s="1"/>
  <c r="G527" i="13" s="1"/>
  <c r="H527" i="13" s="1"/>
  <c r="I526" i="13"/>
  <c r="B526" i="13"/>
  <c r="C526" i="13" s="1"/>
  <c r="D526" i="13" s="1"/>
  <c r="E526" i="13" s="1"/>
  <c r="F526" i="13" s="1"/>
  <c r="J526" i="13" s="1"/>
  <c r="G526" i="13" s="1"/>
  <c r="H526" i="13" s="1"/>
  <c r="I525" i="13"/>
  <c r="B525" i="13" s="1"/>
  <c r="C525" i="13" s="1"/>
  <c r="D525" i="13" s="1"/>
  <c r="E525" i="13" s="1"/>
  <c r="F525" i="13" s="1"/>
  <c r="J525" i="13" s="1"/>
  <c r="G525" i="13" s="1"/>
  <c r="H525" i="13" s="1"/>
  <c r="I524" i="13"/>
  <c r="B524" i="13"/>
  <c r="C524" i="13" s="1"/>
  <c r="D524" i="13" s="1"/>
  <c r="E524" i="13" s="1"/>
  <c r="F524" i="13" s="1"/>
  <c r="J524" i="13" s="1"/>
  <c r="G524" i="13" s="1"/>
  <c r="H524" i="13" s="1"/>
  <c r="I523" i="13"/>
  <c r="B523" i="13"/>
  <c r="C523" i="13" s="1"/>
  <c r="D523" i="13" s="1"/>
  <c r="E523" i="13" s="1"/>
  <c r="F523" i="13" s="1"/>
  <c r="J523" i="13" s="1"/>
  <c r="G523" i="13" s="1"/>
  <c r="H523" i="13" s="1"/>
  <c r="I522" i="13"/>
  <c r="B522" i="13"/>
  <c r="C522" i="13" s="1"/>
  <c r="D522" i="13" s="1"/>
  <c r="E522" i="13" s="1"/>
  <c r="F522" i="13" s="1"/>
  <c r="J522" i="13" s="1"/>
  <c r="G522" i="13" s="1"/>
  <c r="H522" i="13" s="1"/>
  <c r="I521" i="13"/>
  <c r="B521" i="13" s="1"/>
  <c r="C521" i="13" s="1"/>
  <c r="D521" i="13" s="1"/>
  <c r="E521" i="13" s="1"/>
  <c r="F521" i="13" s="1"/>
  <c r="J521" i="13" s="1"/>
  <c r="G521" i="13" s="1"/>
  <c r="H521" i="13" s="1"/>
  <c r="I520" i="13"/>
  <c r="B520" i="13" s="1"/>
  <c r="C520" i="13" s="1"/>
  <c r="D520" i="13" s="1"/>
  <c r="E520" i="13" s="1"/>
  <c r="F520" i="13" s="1"/>
  <c r="J520" i="13" s="1"/>
  <c r="G520" i="13" s="1"/>
  <c r="H520" i="13" s="1"/>
  <c r="I519" i="13"/>
  <c r="B519" i="13"/>
  <c r="C519" i="13" s="1"/>
  <c r="D519" i="13" s="1"/>
  <c r="E519" i="13" s="1"/>
  <c r="F519" i="13" s="1"/>
  <c r="J519" i="13" s="1"/>
  <c r="G519" i="13" s="1"/>
  <c r="H519" i="13" s="1"/>
  <c r="I518" i="13"/>
  <c r="B518" i="13"/>
  <c r="C518" i="13" s="1"/>
  <c r="D518" i="13" s="1"/>
  <c r="E518" i="13" s="1"/>
  <c r="F518" i="13" s="1"/>
  <c r="J518" i="13" s="1"/>
  <c r="G518" i="13" s="1"/>
  <c r="H518" i="13" s="1"/>
  <c r="I517" i="13"/>
  <c r="B517" i="13" s="1"/>
  <c r="C517" i="13" s="1"/>
  <c r="D517" i="13" s="1"/>
  <c r="E517" i="13" s="1"/>
  <c r="F517" i="13" s="1"/>
  <c r="J517" i="13" s="1"/>
  <c r="G517" i="13" s="1"/>
  <c r="H517" i="13" s="1"/>
  <c r="I516" i="13"/>
  <c r="B516" i="13"/>
  <c r="C516" i="13" s="1"/>
  <c r="D516" i="13" s="1"/>
  <c r="E516" i="13" s="1"/>
  <c r="F516" i="13" s="1"/>
  <c r="J516" i="13" s="1"/>
  <c r="G516" i="13" s="1"/>
  <c r="H516" i="13" s="1"/>
  <c r="I515" i="13"/>
  <c r="B515" i="13"/>
  <c r="C515" i="13" s="1"/>
  <c r="D515" i="13" s="1"/>
  <c r="E515" i="13" s="1"/>
  <c r="F515" i="13" s="1"/>
  <c r="J515" i="13" s="1"/>
  <c r="G515" i="13" s="1"/>
  <c r="H515" i="13" s="1"/>
  <c r="I514" i="13"/>
  <c r="B514" i="13"/>
  <c r="C514" i="13" s="1"/>
  <c r="D514" i="13" s="1"/>
  <c r="E514" i="13" s="1"/>
  <c r="F514" i="13" s="1"/>
  <c r="J514" i="13" s="1"/>
  <c r="G514" i="13" s="1"/>
  <c r="H514" i="13" s="1"/>
  <c r="I513" i="13"/>
  <c r="B513" i="13" s="1"/>
  <c r="C513" i="13" s="1"/>
  <c r="D513" i="13" s="1"/>
  <c r="E513" i="13" s="1"/>
  <c r="F513" i="13" s="1"/>
  <c r="J513" i="13" s="1"/>
  <c r="G513" i="13" s="1"/>
  <c r="H513" i="13" s="1"/>
  <c r="I512" i="13"/>
  <c r="B512" i="13"/>
  <c r="C512" i="13" s="1"/>
  <c r="D512" i="13" s="1"/>
  <c r="E512" i="13" s="1"/>
  <c r="F512" i="13" s="1"/>
  <c r="J512" i="13" s="1"/>
  <c r="G512" i="13" s="1"/>
  <c r="H512" i="13" s="1"/>
  <c r="I511" i="13"/>
  <c r="B511" i="13"/>
  <c r="C511" i="13" s="1"/>
  <c r="D511" i="13" s="1"/>
  <c r="E511" i="13" s="1"/>
  <c r="F511" i="13" s="1"/>
  <c r="J511" i="13" s="1"/>
  <c r="G511" i="13" s="1"/>
  <c r="H511" i="13" s="1"/>
  <c r="I510" i="13"/>
  <c r="B510" i="13"/>
  <c r="C510" i="13" s="1"/>
  <c r="D510" i="13" s="1"/>
  <c r="E510" i="13" s="1"/>
  <c r="F510" i="13" s="1"/>
  <c r="J510" i="13" s="1"/>
  <c r="G510" i="13" s="1"/>
  <c r="H510" i="13" s="1"/>
  <c r="I509" i="13"/>
  <c r="B509" i="13" s="1"/>
  <c r="C509" i="13" s="1"/>
  <c r="D509" i="13" s="1"/>
  <c r="E509" i="13" s="1"/>
  <c r="F509" i="13" s="1"/>
  <c r="J509" i="13" s="1"/>
  <c r="G509" i="13" s="1"/>
  <c r="H509" i="13" s="1"/>
  <c r="I508" i="13"/>
  <c r="B508" i="13"/>
  <c r="C508" i="13" s="1"/>
  <c r="D508" i="13" s="1"/>
  <c r="E508" i="13" s="1"/>
  <c r="F508" i="13" s="1"/>
  <c r="J508" i="13" s="1"/>
  <c r="G508" i="13" s="1"/>
  <c r="H508" i="13" s="1"/>
  <c r="I507" i="13"/>
  <c r="B507" i="13"/>
  <c r="C507" i="13" s="1"/>
  <c r="D507" i="13" s="1"/>
  <c r="E507" i="13" s="1"/>
  <c r="F507" i="13" s="1"/>
  <c r="J507" i="13" s="1"/>
  <c r="G507" i="13" s="1"/>
  <c r="H507" i="13" s="1"/>
  <c r="I506" i="13"/>
  <c r="B506" i="13"/>
  <c r="C506" i="13" s="1"/>
  <c r="D506" i="13" s="1"/>
  <c r="E506" i="13" s="1"/>
  <c r="F506" i="13" s="1"/>
  <c r="J506" i="13" s="1"/>
  <c r="G506" i="13" s="1"/>
  <c r="H506" i="13" s="1"/>
  <c r="I505" i="13"/>
  <c r="B505" i="13" s="1"/>
  <c r="C505" i="13" s="1"/>
  <c r="D505" i="13" s="1"/>
  <c r="E505" i="13" s="1"/>
  <c r="F505" i="13" s="1"/>
  <c r="J505" i="13" s="1"/>
  <c r="G505" i="13" s="1"/>
  <c r="H505" i="13" s="1"/>
  <c r="I504" i="13"/>
  <c r="B504" i="13" s="1"/>
  <c r="C504" i="13" s="1"/>
  <c r="D504" i="13" s="1"/>
  <c r="E504" i="13" s="1"/>
  <c r="F504" i="13" s="1"/>
  <c r="J504" i="13" s="1"/>
  <c r="G504" i="13" s="1"/>
  <c r="H504" i="13" s="1"/>
  <c r="I503" i="13"/>
  <c r="B503" i="13"/>
  <c r="C503" i="13" s="1"/>
  <c r="D503" i="13" s="1"/>
  <c r="E503" i="13" s="1"/>
  <c r="F503" i="13" s="1"/>
  <c r="J503" i="13" s="1"/>
  <c r="G503" i="13" s="1"/>
  <c r="H503" i="13" s="1"/>
  <c r="I502" i="13"/>
  <c r="B502" i="13"/>
  <c r="C502" i="13" s="1"/>
  <c r="D502" i="13" s="1"/>
  <c r="E502" i="13" s="1"/>
  <c r="F502" i="13" s="1"/>
  <c r="J502" i="13" s="1"/>
  <c r="G502" i="13" s="1"/>
  <c r="H502" i="13" s="1"/>
  <c r="I501" i="13"/>
  <c r="B501" i="13" s="1"/>
  <c r="C501" i="13" s="1"/>
  <c r="D501" i="13" s="1"/>
  <c r="E501" i="13" s="1"/>
  <c r="F501" i="13" s="1"/>
  <c r="J501" i="13" s="1"/>
  <c r="G501" i="13" s="1"/>
  <c r="H501" i="13" s="1"/>
  <c r="I500" i="13"/>
  <c r="B500" i="13"/>
  <c r="C500" i="13" s="1"/>
  <c r="D500" i="13" s="1"/>
  <c r="E500" i="13" s="1"/>
  <c r="F500" i="13" s="1"/>
  <c r="J500" i="13" s="1"/>
  <c r="G500" i="13" s="1"/>
  <c r="H500" i="13" s="1"/>
  <c r="I499" i="13"/>
  <c r="B499" i="13"/>
  <c r="C499" i="13" s="1"/>
  <c r="D499" i="13" s="1"/>
  <c r="E499" i="13" s="1"/>
  <c r="F499" i="13" s="1"/>
  <c r="J499" i="13" s="1"/>
  <c r="G499" i="13" s="1"/>
  <c r="H499" i="13" s="1"/>
  <c r="I498" i="13"/>
  <c r="B498" i="13"/>
  <c r="C498" i="13" s="1"/>
  <c r="D498" i="13" s="1"/>
  <c r="E498" i="13" s="1"/>
  <c r="F498" i="13" s="1"/>
  <c r="J498" i="13" s="1"/>
  <c r="G498" i="13" s="1"/>
  <c r="H498" i="13" s="1"/>
  <c r="I497" i="13"/>
  <c r="B497" i="13" s="1"/>
  <c r="C497" i="13" s="1"/>
  <c r="D497" i="13" s="1"/>
  <c r="E497" i="13" s="1"/>
  <c r="F497" i="13" s="1"/>
  <c r="J497" i="13" s="1"/>
  <c r="G497" i="13" s="1"/>
  <c r="H497" i="13" s="1"/>
  <c r="I496" i="13"/>
  <c r="B496" i="13"/>
  <c r="C496" i="13" s="1"/>
  <c r="D496" i="13" s="1"/>
  <c r="E496" i="13" s="1"/>
  <c r="F496" i="13" s="1"/>
  <c r="J496" i="13" s="1"/>
  <c r="G496" i="13" s="1"/>
  <c r="H496" i="13" s="1"/>
  <c r="I495" i="13"/>
  <c r="B495" i="13"/>
  <c r="C495" i="13" s="1"/>
  <c r="D495" i="13" s="1"/>
  <c r="E495" i="13" s="1"/>
  <c r="F495" i="13" s="1"/>
  <c r="J495" i="13" s="1"/>
  <c r="G495" i="13" s="1"/>
  <c r="H495" i="13" s="1"/>
  <c r="I494" i="13"/>
  <c r="B494" i="13"/>
  <c r="C494" i="13" s="1"/>
  <c r="D494" i="13" s="1"/>
  <c r="E494" i="13" s="1"/>
  <c r="F494" i="13" s="1"/>
  <c r="J494" i="13" s="1"/>
  <c r="G494" i="13" s="1"/>
  <c r="H494" i="13" s="1"/>
  <c r="I493" i="13"/>
  <c r="B493" i="13" s="1"/>
  <c r="C493" i="13" s="1"/>
  <c r="D493" i="13" s="1"/>
  <c r="E493" i="13" s="1"/>
  <c r="F493" i="13" s="1"/>
  <c r="J493" i="13" s="1"/>
  <c r="G493" i="13" s="1"/>
  <c r="H493" i="13" s="1"/>
  <c r="I492" i="13"/>
  <c r="B492" i="13"/>
  <c r="C492" i="13" s="1"/>
  <c r="D492" i="13" s="1"/>
  <c r="E492" i="13" s="1"/>
  <c r="F492" i="13" s="1"/>
  <c r="J492" i="13" s="1"/>
  <c r="G492" i="13" s="1"/>
  <c r="H492" i="13" s="1"/>
  <c r="I491" i="13"/>
  <c r="B491" i="13"/>
  <c r="C491" i="13" s="1"/>
  <c r="D491" i="13" s="1"/>
  <c r="E491" i="13" s="1"/>
  <c r="F491" i="13" s="1"/>
  <c r="J491" i="13" s="1"/>
  <c r="G491" i="13" s="1"/>
  <c r="H491" i="13" s="1"/>
  <c r="I490" i="13"/>
  <c r="B490" i="13"/>
  <c r="C490" i="13" s="1"/>
  <c r="D490" i="13" s="1"/>
  <c r="E490" i="13" s="1"/>
  <c r="F490" i="13" s="1"/>
  <c r="J490" i="13" s="1"/>
  <c r="G490" i="13" s="1"/>
  <c r="H490" i="13" s="1"/>
  <c r="I489" i="13"/>
  <c r="B489" i="13" s="1"/>
  <c r="C489" i="13" s="1"/>
  <c r="D489" i="13" s="1"/>
  <c r="E489" i="13" s="1"/>
  <c r="F489" i="13" s="1"/>
  <c r="J489" i="13" s="1"/>
  <c r="G489" i="13" s="1"/>
  <c r="H489" i="13" s="1"/>
  <c r="I488" i="13"/>
  <c r="B488" i="13" s="1"/>
  <c r="C488" i="13" s="1"/>
  <c r="D488" i="13" s="1"/>
  <c r="E488" i="13" s="1"/>
  <c r="F488" i="13" s="1"/>
  <c r="J488" i="13" s="1"/>
  <c r="G488" i="13" s="1"/>
  <c r="H488" i="13" s="1"/>
  <c r="I487" i="13"/>
  <c r="B487" i="13"/>
  <c r="C487" i="13" s="1"/>
  <c r="D487" i="13" s="1"/>
  <c r="E487" i="13" s="1"/>
  <c r="F487" i="13" s="1"/>
  <c r="J487" i="13" s="1"/>
  <c r="G487" i="13" s="1"/>
  <c r="H487" i="13" s="1"/>
  <c r="I486" i="13"/>
  <c r="B486" i="13"/>
  <c r="C486" i="13" s="1"/>
  <c r="D486" i="13" s="1"/>
  <c r="E486" i="13" s="1"/>
  <c r="F486" i="13" s="1"/>
  <c r="J486" i="13" s="1"/>
  <c r="G486" i="13" s="1"/>
  <c r="H486" i="13" s="1"/>
  <c r="I485" i="13"/>
  <c r="B485" i="13" s="1"/>
  <c r="C485" i="13" s="1"/>
  <c r="D485" i="13" s="1"/>
  <c r="E485" i="13" s="1"/>
  <c r="F485" i="13" s="1"/>
  <c r="J485" i="13" s="1"/>
  <c r="G485" i="13" s="1"/>
  <c r="H485" i="13" s="1"/>
  <c r="I484" i="13"/>
  <c r="B484" i="13"/>
  <c r="C484" i="13" s="1"/>
  <c r="D484" i="13" s="1"/>
  <c r="E484" i="13" s="1"/>
  <c r="F484" i="13" s="1"/>
  <c r="J484" i="13" s="1"/>
  <c r="G484" i="13" s="1"/>
  <c r="H484" i="13" s="1"/>
  <c r="I483" i="13"/>
  <c r="B483" i="13"/>
  <c r="C483" i="13" s="1"/>
  <c r="D483" i="13" s="1"/>
  <c r="E483" i="13" s="1"/>
  <c r="F483" i="13" s="1"/>
  <c r="J483" i="13" s="1"/>
  <c r="G483" i="13" s="1"/>
  <c r="H483" i="13" s="1"/>
  <c r="I482" i="13"/>
  <c r="B482" i="13"/>
  <c r="C482" i="13" s="1"/>
  <c r="D482" i="13" s="1"/>
  <c r="E482" i="13" s="1"/>
  <c r="F482" i="13" s="1"/>
  <c r="J482" i="13" s="1"/>
  <c r="G482" i="13" s="1"/>
  <c r="H482" i="13" s="1"/>
  <c r="I481" i="13"/>
  <c r="B481" i="13" s="1"/>
  <c r="C481" i="13" s="1"/>
  <c r="D481" i="13" s="1"/>
  <c r="E481" i="13" s="1"/>
  <c r="F481" i="13" s="1"/>
  <c r="J481" i="13" s="1"/>
  <c r="G481" i="13" s="1"/>
  <c r="H481" i="13" s="1"/>
  <c r="I480" i="13"/>
  <c r="B480" i="13"/>
  <c r="C480" i="13" s="1"/>
  <c r="D480" i="13" s="1"/>
  <c r="E480" i="13" s="1"/>
  <c r="F480" i="13" s="1"/>
  <c r="J480" i="13" s="1"/>
  <c r="G480" i="13" s="1"/>
  <c r="H480" i="13" s="1"/>
  <c r="I479" i="13"/>
  <c r="B479" i="13"/>
  <c r="C479" i="13" s="1"/>
  <c r="D479" i="13" s="1"/>
  <c r="E479" i="13" s="1"/>
  <c r="F479" i="13" s="1"/>
  <c r="J479" i="13" s="1"/>
  <c r="G479" i="13" s="1"/>
  <c r="H479" i="13" s="1"/>
  <c r="I478" i="13"/>
  <c r="B478" i="13"/>
  <c r="C478" i="13" s="1"/>
  <c r="D478" i="13" s="1"/>
  <c r="E478" i="13" s="1"/>
  <c r="F478" i="13" s="1"/>
  <c r="J478" i="13" s="1"/>
  <c r="G478" i="13" s="1"/>
  <c r="H478" i="13" s="1"/>
  <c r="I477" i="13"/>
  <c r="B477" i="13" s="1"/>
  <c r="C477" i="13" s="1"/>
  <c r="D477" i="13" s="1"/>
  <c r="E477" i="13" s="1"/>
  <c r="F477" i="13" s="1"/>
  <c r="J477" i="13" s="1"/>
  <c r="G477" i="13" s="1"/>
  <c r="H477" i="13" s="1"/>
  <c r="I476" i="13"/>
  <c r="B476" i="13"/>
  <c r="C476" i="13" s="1"/>
  <c r="D476" i="13" s="1"/>
  <c r="E476" i="13" s="1"/>
  <c r="F476" i="13" s="1"/>
  <c r="J476" i="13" s="1"/>
  <c r="G476" i="13" s="1"/>
  <c r="H476" i="13" s="1"/>
  <c r="I475" i="13"/>
  <c r="B475" i="13"/>
  <c r="C475" i="13" s="1"/>
  <c r="D475" i="13" s="1"/>
  <c r="E475" i="13" s="1"/>
  <c r="F475" i="13" s="1"/>
  <c r="J475" i="13" s="1"/>
  <c r="G475" i="13" s="1"/>
  <c r="H475" i="13" s="1"/>
  <c r="I474" i="13"/>
  <c r="B474" i="13"/>
  <c r="C474" i="13" s="1"/>
  <c r="D474" i="13" s="1"/>
  <c r="E474" i="13" s="1"/>
  <c r="F474" i="13" s="1"/>
  <c r="J474" i="13" s="1"/>
  <c r="G474" i="13" s="1"/>
  <c r="H474" i="13" s="1"/>
  <c r="I473" i="13"/>
  <c r="B473" i="13" s="1"/>
  <c r="C473" i="13" s="1"/>
  <c r="D473" i="13" s="1"/>
  <c r="E473" i="13" s="1"/>
  <c r="F473" i="13" s="1"/>
  <c r="J473" i="13" s="1"/>
  <c r="G473" i="13" s="1"/>
  <c r="H473" i="13" s="1"/>
  <c r="I472" i="13"/>
  <c r="B472" i="13" s="1"/>
  <c r="C472" i="13" s="1"/>
  <c r="D472" i="13" s="1"/>
  <c r="E472" i="13" s="1"/>
  <c r="F472" i="13" s="1"/>
  <c r="J472" i="13" s="1"/>
  <c r="G472" i="13" s="1"/>
  <c r="H472" i="13" s="1"/>
  <c r="I471" i="13"/>
  <c r="B471" i="13"/>
  <c r="C471" i="13" s="1"/>
  <c r="D471" i="13" s="1"/>
  <c r="E471" i="13" s="1"/>
  <c r="F471" i="13" s="1"/>
  <c r="J471" i="13" s="1"/>
  <c r="G471" i="13" s="1"/>
  <c r="H471" i="13" s="1"/>
  <c r="I470" i="13"/>
  <c r="B470" i="13"/>
  <c r="C470" i="13" s="1"/>
  <c r="D470" i="13" s="1"/>
  <c r="E470" i="13" s="1"/>
  <c r="F470" i="13" s="1"/>
  <c r="J470" i="13" s="1"/>
  <c r="G470" i="13" s="1"/>
  <c r="H470" i="13" s="1"/>
  <c r="I469" i="13"/>
  <c r="B469" i="13" s="1"/>
  <c r="C469" i="13" s="1"/>
  <c r="D469" i="13" s="1"/>
  <c r="E469" i="13" s="1"/>
  <c r="F469" i="13" s="1"/>
  <c r="J469" i="13" s="1"/>
  <c r="G469" i="13" s="1"/>
  <c r="H469" i="13" s="1"/>
  <c r="I468" i="13"/>
  <c r="B468" i="13"/>
  <c r="C468" i="13" s="1"/>
  <c r="D468" i="13" s="1"/>
  <c r="E468" i="13" s="1"/>
  <c r="F468" i="13" s="1"/>
  <c r="J468" i="13" s="1"/>
  <c r="G468" i="13" s="1"/>
  <c r="H468" i="13" s="1"/>
  <c r="I467" i="13"/>
  <c r="B467" i="13"/>
  <c r="C467" i="13" s="1"/>
  <c r="D467" i="13" s="1"/>
  <c r="E467" i="13" s="1"/>
  <c r="F467" i="13" s="1"/>
  <c r="J467" i="13" s="1"/>
  <c r="G467" i="13" s="1"/>
  <c r="H467" i="13" s="1"/>
  <c r="I466" i="13"/>
  <c r="B466" i="13"/>
  <c r="C466" i="13" s="1"/>
  <c r="D466" i="13" s="1"/>
  <c r="E466" i="13" s="1"/>
  <c r="F466" i="13" s="1"/>
  <c r="J466" i="13" s="1"/>
  <c r="G466" i="13" s="1"/>
  <c r="H466" i="13" s="1"/>
  <c r="I465" i="13"/>
  <c r="B465" i="13" s="1"/>
  <c r="C465" i="13" s="1"/>
  <c r="D465" i="13" s="1"/>
  <c r="E465" i="13" s="1"/>
  <c r="F465" i="13" s="1"/>
  <c r="J465" i="13" s="1"/>
  <c r="G465" i="13" s="1"/>
  <c r="H465" i="13" s="1"/>
  <c r="I464" i="13"/>
  <c r="B464" i="13"/>
  <c r="C464" i="13" s="1"/>
  <c r="D464" i="13" s="1"/>
  <c r="E464" i="13" s="1"/>
  <c r="F464" i="13" s="1"/>
  <c r="J464" i="13" s="1"/>
  <c r="G464" i="13" s="1"/>
  <c r="H464" i="13" s="1"/>
  <c r="I463" i="13"/>
  <c r="B463" i="13"/>
  <c r="C463" i="13" s="1"/>
  <c r="D463" i="13" s="1"/>
  <c r="E463" i="13" s="1"/>
  <c r="F463" i="13" s="1"/>
  <c r="J463" i="13" s="1"/>
  <c r="G463" i="13" s="1"/>
  <c r="H463" i="13" s="1"/>
  <c r="I462" i="13"/>
  <c r="B462" i="13"/>
  <c r="C462" i="13" s="1"/>
  <c r="D462" i="13" s="1"/>
  <c r="E462" i="13" s="1"/>
  <c r="F462" i="13" s="1"/>
  <c r="J462" i="13" s="1"/>
  <c r="G462" i="13" s="1"/>
  <c r="H462" i="13" s="1"/>
  <c r="I461" i="13"/>
  <c r="B461" i="13" s="1"/>
  <c r="C461" i="13" s="1"/>
  <c r="D461" i="13" s="1"/>
  <c r="E461" i="13" s="1"/>
  <c r="F461" i="13" s="1"/>
  <c r="J461" i="13" s="1"/>
  <c r="G461" i="13" s="1"/>
  <c r="H461" i="13" s="1"/>
  <c r="I460" i="13"/>
  <c r="B460" i="13"/>
  <c r="C460" i="13" s="1"/>
  <c r="D460" i="13" s="1"/>
  <c r="E460" i="13" s="1"/>
  <c r="F460" i="13" s="1"/>
  <c r="J460" i="13" s="1"/>
  <c r="G460" i="13" s="1"/>
  <c r="H460" i="13" s="1"/>
  <c r="I459" i="13"/>
  <c r="B459" i="13"/>
  <c r="C459" i="13" s="1"/>
  <c r="D459" i="13" s="1"/>
  <c r="E459" i="13" s="1"/>
  <c r="F459" i="13" s="1"/>
  <c r="J459" i="13" s="1"/>
  <c r="G459" i="13" s="1"/>
  <c r="H459" i="13" s="1"/>
  <c r="I458" i="13"/>
  <c r="B458" i="13"/>
  <c r="C458" i="13" s="1"/>
  <c r="D458" i="13" s="1"/>
  <c r="E458" i="13" s="1"/>
  <c r="F458" i="13" s="1"/>
  <c r="J458" i="13" s="1"/>
  <c r="G458" i="13" s="1"/>
  <c r="H458" i="13" s="1"/>
  <c r="I457" i="13"/>
  <c r="B457" i="13" s="1"/>
  <c r="C457" i="13" s="1"/>
  <c r="D457" i="13" s="1"/>
  <c r="E457" i="13" s="1"/>
  <c r="F457" i="13" s="1"/>
  <c r="J457" i="13" s="1"/>
  <c r="G457" i="13" s="1"/>
  <c r="H457" i="13" s="1"/>
  <c r="I456" i="13"/>
  <c r="B456" i="13" s="1"/>
  <c r="C456" i="13" s="1"/>
  <c r="D456" i="13" s="1"/>
  <c r="E456" i="13" s="1"/>
  <c r="F456" i="13" s="1"/>
  <c r="J456" i="13" s="1"/>
  <c r="G456" i="13" s="1"/>
  <c r="H456" i="13" s="1"/>
  <c r="I455" i="13"/>
  <c r="B455" i="13"/>
  <c r="C455" i="13" s="1"/>
  <c r="D455" i="13" s="1"/>
  <c r="E455" i="13" s="1"/>
  <c r="F455" i="13" s="1"/>
  <c r="J455" i="13" s="1"/>
  <c r="G455" i="13" s="1"/>
  <c r="H455" i="13" s="1"/>
  <c r="I454" i="13"/>
  <c r="B454" i="13"/>
  <c r="C454" i="13" s="1"/>
  <c r="D454" i="13" s="1"/>
  <c r="E454" i="13" s="1"/>
  <c r="F454" i="13" s="1"/>
  <c r="J454" i="13" s="1"/>
  <c r="G454" i="13" s="1"/>
  <c r="H454" i="13" s="1"/>
  <c r="I453" i="13"/>
  <c r="B453" i="13" s="1"/>
  <c r="C453" i="13" s="1"/>
  <c r="D453" i="13" s="1"/>
  <c r="E453" i="13" s="1"/>
  <c r="F453" i="13" s="1"/>
  <c r="J453" i="13" s="1"/>
  <c r="G453" i="13" s="1"/>
  <c r="H453" i="13" s="1"/>
  <c r="I452" i="13"/>
  <c r="B452" i="13"/>
  <c r="C452" i="13" s="1"/>
  <c r="D452" i="13" s="1"/>
  <c r="E452" i="13" s="1"/>
  <c r="F452" i="13" s="1"/>
  <c r="J452" i="13" s="1"/>
  <c r="G452" i="13" s="1"/>
  <c r="H452" i="13" s="1"/>
  <c r="I451" i="13"/>
  <c r="B451" i="13"/>
  <c r="C451" i="13" s="1"/>
  <c r="D451" i="13" s="1"/>
  <c r="E451" i="13" s="1"/>
  <c r="F451" i="13" s="1"/>
  <c r="J451" i="13" s="1"/>
  <c r="G451" i="13" s="1"/>
  <c r="H451" i="13" s="1"/>
  <c r="I450" i="13"/>
  <c r="B450" i="13"/>
  <c r="C450" i="13" s="1"/>
  <c r="D450" i="13" s="1"/>
  <c r="E450" i="13" s="1"/>
  <c r="F450" i="13" s="1"/>
  <c r="J450" i="13" s="1"/>
  <c r="G450" i="13" s="1"/>
  <c r="H450" i="13" s="1"/>
  <c r="I449" i="13"/>
  <c r="B449" i="13" s="1"/>
  <c r="C449" i="13" s="1"/>
  <c r="D449" i="13" s="1"/>
  <c r="E449" i="13" s="1"/>
  <c r="F449" i="13" s="1"/>
  <c r="J449" i="13" s="1"/>
  <c r="G449" i="13" s="1"/>
  <c r="H449" i="13" s="1"/>
  <c r="I448" i="13"/>
  <c r="B448" i="13"/>
  <c r="C448" i="13" s="1"/>
  <c r="D448" i="13" s="1"/>
  <c r="E448" i="13" s="1"/>
  <c r="F448" i="13" s="1"/>
  <c r="J448" i="13" s="1"/>
  <c r="G448" i="13" s="1"/>
  <c r="H448" i="13" s="1"/>
  <c r="I447" i="13"/>
  <c r="B447" i="13"/>
  <c r="C447" i="13" s="1"/>
  <c r="D447" i="13" s="1"/>
  <c r="E447" i="13" s="1"/>
  <c r="F447" i="13" s="1"/>
  <c r="J447" i="13" s="1"/>
  <c r="G447" i="13" s="1"/>
  <c r="H447" i="13" s="1"/>
  <c r="I446" i="13"/>
  <c r="B446" i="13"/>
  <c r="C446" i="13" s="1"/>
  <c r="D446" i="13" s="1"/>
  <c r="E446" i="13" s="1"/>
  <c r="F446" i="13" s="1"/>
  <c r="J446" i="13" s="1"/>
  <c r="G446" i="13" s="1"/>
  <c r="H446" i="13" s="1"/>
  <c r="I445" i="13"/>
  <c r="B445" i="13" s="1"/>
  <c r="C445" i="13" s="1"/>
  <c r="D445" i="13" s="1"/>
  <c r="E445" i="13" s="1"/>
  <c r="F445" i="13" s="1"/>
  <c r="J445" i="13" s="1"/>
  <c r="G445" i="13" s="1"/>
  <c r="H445" i="13" s="1"/>
  <c r="I444" i="13"/>
  <c r="B444" i="13"/>
  <c r="C444" i="13" s="1"/>
  <c r="D444" i="13" s="1"/>
  <c r="E444" i="13" s="1"/>
  <c r="F444" i="13" s="1"/>
  <c r="J444" i="13" s="1"/>
  <c r="G444" i="13" s="1"/>
  <c r="H444" i="13" s="1"/>
  <c r="I443" i="13"/>
  <c r="B443" i="13"/>
  <c r="C443" i="13" s="1"/>
  <c r="D443" i="13" s="1"/>
  <c r="E443" i="13" s="1"/>
  <c r="F443" i="13" s="1"/>
  <c r="J443" i="13" s="1"/>
  <c r="G443" i="13" s="1"/>
  <c r="H443" i="13" s="1"/>
  <c r="I442" i="13"/>
  <c r="B442" i="13"/>
  <c r="C442" i="13" s="1"/>
  <c r="D442" i="13" s="1"/>
  <c r="E442" i="13" s="1"/>
  <c r="F442" i="13" s="1"/>
  <c r="J442" i="13" s="1"/>
  <c r="G442" i="13" s="1"/>
  <c r="H442" i="13" s="1"/>
  <c r="I441" i="13"/>
  <c r="B441" i="13" s="1"/>
  <c r="C441" i="13" s="1"/>
  <c r="D441" i="13" s="1"/>
  <c r="E441" i="13" s="1"/>
  <c r="F441" i="13" s="1"/>
  <c r="J441" i="13" s="1"/>
  <c r="G441" i="13" s="1"/>
  <c r="H441" i="13" s="1"/>
  <c r="I440" i="13"/>
  <c r="B440" i="13" s="1"/>
  <c r="C440" i="13" s="1"/>
  <c r="D440" i="13" s="1"/>
  <c r="E440" i="13" s="1"/>
  <c r="F440" i="13" s="1"/>
  <c r="J440" i="13" s="1"/>
  <c r="G440" i="13" s="1"/>
  <c r="H440" i="13" s="1"/>
  <c r="I439" i="13"/>
  <c r="B439" i="13"/>
  <c r="C439" i="13" s="1"/>
  <c r="D439" i="13" s="1"/>
  <c r="E439" i="13" s="1"/>
  <c r="F439" i="13" s="1"/>
  <c r="J439" i="13" s="1"/>
  <c r="G439" i="13" s="1"/>
  <c r="H439" i="13" s="1"/>
  <c r="I438" i="13"/>
  <c r="B438" i="13"/>
  <c r="C438" i="13" s="1"/>
  <c r="D438" i="13" s="1"/>
  <c r="E438" i="13" s="1"/>
  <c r="F438" i="13" s="1"/>
  <c r="J438" i="13" s="1"/>
  <c r="G438" i="13" s="1"/>
  <c r="H438" i="13" s="1"/>
  <c r="I437" i="13"/>
  <c r="B437" i="13" s="1"/>
  <c r="C437" i="13" s="1"/>
  <c r="D437" i="13" s="1"/>
  <c r="E437" i="13" s="1"/>
  <c r="F437" i="13" s="1"/>
  <c r="J437" i="13" s="1"/>
  <c r="G437" i="13" s="1"/>
  <c r="H437" i="13" s="1"/>
  <c r="I436" i="13"/>
  <c r="B436" i="13"/>
  <c r="C436" i="13" s="1"/>
  <c r="D436" i="13" s="1"/>
  <c r="E436" i="13" s="1"/>
  <c r="F436" i="13" s="1"/>
  <c r="J436" i="13" s="1"/>
  <c r="G436" i="13" s="1"/>
  <c r="H436" i="13" s="1"/>
  <c r="I435" i="13"/>
  <c r="B435" i="13"/>
  <c r="C435" i="13" s="1"/>
  <c r="D435" i="13" s="1"/>
  <c r="E435" i="13" s="1"/>
  <c r="F435" i="13" s="1"/>
  <c r="J435" i="13" s="1"/>
  <c r="G435" i="13" s="1"/>
  <c r="H435" i="13" s="1"/>
  <c r="I434" i="13"/>
  <c r="B434" i="13"/>
  <c r="C434" i="13" s="1"/>
  <c r="D434" i="13" s="1"/>
  <c r="E434" i="13" s="1"/>
  <c r="F434" i="13" s="1"/>
  <c r="J434" i="13" s="1"/>
  <c r="G434" i="13" s="1"/>
  <c r="H434" i="13" s="1"/>
  <c r="I433" i="13"/>
  <c r="B433" i="13" s="1"/>
  <c r="C433" i="13" s="1"/>
  <c r="D433" i="13" s="1"/>
  <c r="E433" i="13" s="1"/>
  <c r="F433" i="13" s="1"/>
  <c r="J433" i="13" s="1"/>
  <c r="G433" i="13" s="1"/>
  <c r="H433" i="13" s="1"/>
  <c r="I432" i="13"/>
  <c r="B432" i="13"/>
  <c r="C432" i="13" s="1"/>
  <c r="D432" i="13" s="1"/>
  <c r="E432" i="13" s="1"/>
  <c r="F432" i="13" s="1"/>
  <c r="J432" i="13" s="1"/>
  <c r="G432" i="13" s="1"/>
  <c r="H432" i="13" s="1"/>
  <c r="I431" i="13"/>
  <c r="B431" i="13"/>
  <c r="C431" i="13" s="1"/>
  <c r="D431" i="13" s="1"/>
  <c r="E431" i="13" s="1"/>
  <c r="F431" i="13" s="1"/>
  <c r="J431" i="13" s="1"/>
  <c r="G431" i="13" s="1"/>
  <c r="H431" i="13" s="1"/>
  <c r="I430" i="13"/>
  <c r="B430" i="13"/>
  <c r="C430" i="13" s="1"/>
  <c r="D430" i="13" s="1"/>
  <c r="E430" i="13" s="1"/>
  <c r="F430" i="13" s="1"/>
  <c r="J430" i="13" s="1"/>
  <c r="G430" i="13" s="1"/>
  <c r="H430" i="13" s="1"/>
  <c r="I429" i="13"/>
  <c r="B429" i="13"/>
  <c r="C429" i="13" s="1"/>
  <c r="D429" i="13" s="1"/>
  <c r="E429" i="13" s="1"/>
  <c r="F429" i="13" s="1"/>
  <c r="J429" i="13" s="1"/>
  <c r="G429" i="13" s="1"/>
  <c r="H429" i="13" s="1"/>
  <c r="I428" i="13"/>
  <c r="B428" i="13"/>
  <c r="C428" i="13" s="1"/>
  <c r="D428" i="13" s="1"/>
  <c r="E428" i="13" s="1"/>
  <c r="F428" i="13" s="1"/>
  <c r="J428" i="13" s="1"/>
  <c r="G428" i="13" s="1"/>
  <c r="H428" i="13" s="1"/>
  <c r="I427" i="13"/>
  <c r="B427" i="13" s="1"/>
  <c r="C427" i="13" s="1"/>
  <c r="D427" i="13" s="1"/>
  <c r="E427" i="13" s="1"/>
  <c r="F427" i="13" s="1"/>
  <c r="J427" i="13" s="1"/>
  <c r="G427" i="13" s="1"/>
  <c r="H427" i="13" s="1"/>
  <c r="I426" i="13"/>
  <c r="B426" i="13"/>
  <c r="C426" i="13" s="1"/>
  <c r="D426" i="13" s="1"/>
  <c r="E426" i="13" s="1"/>
  <c r="F426" i="13" s="1"/>
  <c r="J426" i="13" s="1"/>
  <c r="G426" i="13" s="1"/>
  <c r="H426" i="13" s="1"/>
  <c r="I425" i="13"/>
  <c r="B425" i="13"/>
  <c r="C425" i="13" s="1"/>
  <c r="D425" i="13" s="1"/>
  <c r="E425" i="13" s="1"/>
  <c r="F425" i="13" s="1"/>
  <c r="J425" i="13" s="1"/>
  <c r="G425" i="13" s="1"/>
  <c r="H425" i="13" s="1"/>
  <c r="I424" i="13"/>
  <c r="B424" i="13"/>
  <c r="C424" i="13" s="1"/>
  <c r="D424" i="13" s="1"/>
  <c r="E424" i="13" s="1"/>
  <c r="F424" i="13" s="1"/>
  <c r="J424" i="13" s="1"/>
  <c r="G424" i="13" s="1"/>
  <c r="H424" i="13" s="1"/>
  <c r="I423" i="13"/>
  <c r="B423" i="13" s="1"/>
  <c r="C423" i="13" s="1"/>
  <c r="D423" i="13" s="1"/>
  <c r="E423" i="13" s="1"/>
  <c r="F423" i="13" s="1"/>
  <c r="J423" i="13" s="1"/>
  <c r="G423" i="13" s="1"/>
  <c r="H423" i="13" s="1"/>
  <c r="I422" i="13"/>
  <c r="B422" i="13"/>
  <c r="C422" i="13" s="1"/>
  <c r="D422" i="13" s="1"/>
  <c r="E422" i="13" s="1"/>
  <c r="F422" i="13" s="1"/>
  <c r="J422" i="13" s="1"/>
  <c r="G422" i="13" s="1"/>
  <c r="H422" i="13" s="1"/>
  <c r="I421" i="13"/>
  <c r="B421" i="13"/>
  <c r="C421" i="13" s="1"/>
  <c r="D421" i="13" s="1"/>
  <c r="E421" i="13" s="1"/>
  <c r="F421" i="13" s="1"/>
  <c r="J421" i="13" s="1"/>
  <c r="G421" i="13" s="1"/>
  <c r="H421" i="13" s="1"/>
  <c r="I420" i="13"/>
  <c r="B420" i="13"/>
  <c r="C420" i="13" s="1"/>
  <c r="D420" i="13" s="1"/>
  <c r="E420" i="13" s="1"/>
  <c r="F420" i="13" s="1"/>
  <c r="J420" i="13" s="1"/>
  <c r="G420" i="13" s="1"/>
  <c r="H420" i="13" s="1"/>
  <c r="I419" i="13"/>
  <c r="B419" i="13" s="1"/>
  <c r="C419" i="13" s="1"/>
  <c r="D419" i="13" s="1"/>
  <c r="E419" i="13" s="1"/>
  <c r="F419" i="13" s="1"/>
  <c r="J419" i="13" s="1"/>
  <c r="G419" i="13" s="1"/>
  <c r="H419" i="13" s="1"/>
  <c r="I418" i="13"/>
  <c r="B418" i="13"/>
  <c r="C418" i="13" s="1"/>
  <c r="D418" i="13" s="1"/>
  <c r="E418" i="13" s="1"/>
  <c r="F418" i="13" s="1"/>
  <c r="J418" i="13" s="1"/>
  <c r="G418" i="13" s="1"/>
  <c r="H418" i="13" s="1"/>
  <c r="I417" i="13"/>
  <c r="B417" i="13"/>
  <c r="C417" i="13" s="1"/>
  <c r="D417" i="13" s="1"/>
  <c r="E417" i="13" s="1"/>
  <c r="F417" i="13" s="1"/>
  <c r="J417" i="13" s="1"/>
  <c r="G417" i="13" s="1"/>
  <c r="H417" i="13" s="1"/>
  <c r="I416" i="13"/>
  <c r="B416" i="13"/>
  <c r="C416" i="13" s="1"/>
  <c r="D416" i="13" s="1"/>
  <c r="E416" i="13" s="1"/>
  <c r="F416" i="13" s="1"/>
  <c r="J416" i="13" s="1"/>
  <c r="G416" i="13" s="1"/>
  <c r="H416" i="13" s="1"/>
  <c r="I415" i="13"/>
  <c r="B415" i="13" s="1"/>
  <c r="C415" i="13" s="1"/>
  <c r="D415" i="13" s="1"/>
  <c r="E415" i="13" s="1"/>
  <c r="F415" i="13" s="1"/>
  <c r="J415" i="13" s="1"/>
  <c r="G415" i="13" s="1"/>
  <c r="H415" i="13" s="1"/>
  <c r="I414" i="13"/>
  <c r="B414" i="13"/>
  <c r="C414" i="13" s="1"/>
  <c r="D414" i="13" s="1"/>
  <c r="E414" i="13" s="1"/>
  <c r="F414" i="13" s="1"/>
  <c r="J414" i="13" s="1"/>
  <c r="G414" i="13" s="1"/>
  <c r="H414" i="13" s="1"/>
  <c r="I413" i="13"/>
  <c r="B413" i="13"/>
  <c r="C413" i="13" s="1"/>
  <c r="D413" i="13" s="1"/>
  <c r="E413" i="13" s="1"/>
  <c r="F413" i="13" s="1"/>
  <c r="J413" i="13" s="1"/>
  <c r="G413" i="13" s="1"/>
  <c r="H413" i="13" s="1"/>
  <c r="I412" i="13"/>
  <c r="B412" i="13"/>
  <c r="C412" i="13" s="1"/>
  <c r="D412" i="13" s="1"/>
  <c r="E412" i="13" s="1"/>
  <c r="F412" i="13" s="1"/>
  <c r="J412" i="13" s="1"/>
  <c r="G412" i="13" s="1"/>
  <c r="H412" i="13" s="1"/>
  <c r="I411" i="13"/>
  <c r="B411" i="13" s="1"/>
  <c r="C411" i="13" s="1"/>
  <c r="D411" i="13" s="1"/>
  <c r="E411" i="13" s="1"/>
  <c r="F411" i="13" s="1"/>
  <c r="J411" i="13" s="1"/>
  <c r="G411" i="13" s="1"/>
  <c r="H411" i="13" s="1"/>
  <c r="I410" i="13"/>
  <c r="B410" i="13"/>
  <c r="C410" i="13" s="1"/>
  <c r="D410" i="13" s="1"/>
  <c r="E410" i="13" s="1"/>
  <c r="F410" i="13" s="1"/>
  <c r="J410" i="13" s="1"/>
  <c r="G410" i="13" s="1"/>
  <c r="H410" i="13" s="1"/>
  <c r="I409" i="13"/>
  <c r="B409" i="13"/>
  <c r="C409" i="13" s="1"/>
  <c r="D409" i="13" s="1"/>
  <c r="E409" i="13" s="1"/>
  <c r="F409" i="13" s="1"/>
  <c r="J409" i="13" s="1"/>
  <c r="G409" i="13" s="1"/>
  <c r="H409" i="13" s="1"/>
  <c r="I408" i="13"/>
  <c r="B408" i="13"/>
  <c r="C408" i="13" s="1"/>
  <c r="D408" i="13" s="1"/>
  <c r="E408" i="13" s="1"/>
  <c r="F408" i="13" s="1"/>
  <c r="J408" i="13" s="1"/>
  <c r="G408" i="13" s="1"/>
  <c r="H408" i="13" s="1"/>
  <c r="I407" i="13"/>
  <c r="B407" i="13" s="1"/>
  <c r="C407" i="13" s="1"/>
  <c r="D407" i="13" s="1"/>
  <c r="E407" i="13" s="1"/>
  <c r="F407" i="13" s="1"/>
  <c r="J407" i="13" s="1"/>
  <c r="G407" i="13" s="1"/>
  <c r="H407" i="13" s="1"/>
  <c r="I406" i="13"/>
  <c r="B406" i="13"/>
  <c r="C406" i="13" s="1"/>
  <c r="D406" i="13" s="1"/>
  <c r="E406" i="13" s="1"/>
  <c r="F406" i="13" s="1"/>
  <c r="J406" i="13" s="1"/>
  <c r="G406" i="13" s="1"/>
  <c r="H406" i="13" s="1"/>
  <c r="I405" i="13"/>
  <c r="B405" i="13"/>
  <c r="C405" i="13" s="1"/>
  <c r="D405" i="13" s="1"/>
  <c r="E405" i="13" s="1"/>
  <c r="F405" i="13" s="1"/>
  <c r="J405" i="13" s="1"/>
  <c r="G405" i="13" s="1"/>
  <c r="H405" i="13" s="1"/>
  <c r="I404" i="13"/>
  <c r="B404" i="13"/>
  <c r="C404" i="13" s="1"/>
  <c r="D404" i="13" s="1"/>
  <c r="E404" i="13" s="1"/>
  <c r="F404" i="13" s="1"/>
  <c r="J404" i="13" s="1"/>
  <c r="G404" i="13" s="1"/>
  <c r="H404" i="13" s="1"/>
  <c r="I403" i="13"/>
  <c r="B403" i="13" s="1"/>
  <c r="C403" i="13" s="1"/>
  <c r="D403" i="13" s="1"/>
  <c r="E403" i="13" s="1"/>
  <c r="F403" i="13" s="1"/>
  <c r="J403" i="13" s="1"/>
  <c r="G403" i="13" s="1"/>
  <c r="H403" i="13" s="1"/>
  <c r="I402" i="13"/>
  <c r="B402" i="13"/>
  <c r="C402" i="13" s="1"/>
  <c r="D402" i="13" s="1"/>
  <c r="E402" i="13" s="1"/>
  <c r="F402" i="13" s="1"/>
  <c r="J402" i="13" s="1"/>
  <c r="G402" i="13" s="1"/>
  <c r="H402" i="13" s="1"/>
  <c r="I401" i="13"/>
  <c r="B401" i="13"/>
  <c r="C401" i="13" s="1"/>
  <c r="D401" i="13" s="1"/>
  <c r="E401" i="13" s="1"/>
  <c r="F401" i="13" s="1"/>
  <c r="J401" i="13" s="1"/>
  <c r="G401" i="13" s="1"/>
  <c r="H401" i="13" s="1"/>
  <c r="I400" i="13"/>
  <c r="B400" i="13"/>
  <c r="C400" i="13" s="1"/>
  <c r="D400" i="13" s="1"/>
  <c r="E400" i="13" s="1"/>
  <c r="F400" i="13" s="1"/>
  <c r="J400" i="13" s="1"/>
  <c r="G400" i="13" s="1"/>
  <c r="H400" i="13" s="1"/>
  <c r="I399" i="13"/>
  <c r="B399" i="13" s="1"/>
  <c r="C399" i="13" s="1"/>
  <c r="D399" i="13" s="1"/>
  <c r="E399" i="13" s="1"/>
  <c r="F399" i="13" s="1"/>
  <c r="J399" i="13" s="1"/>
  <c r="G399" i="13" s="1"/>
  <c r="H399" i="13" s="1"/>
  <c r="I398" i="13"/>
  <c r="B398" i="13"/>
  <c r="C398" i="13" s="1"/>
  <c r="D398" i="13" s="1"/>
  <c r="E398" i="13" s="1"/>
  <c r="F398" i="13" s="1"/>
  <c r="J398" i="13" s="1"/>
  <c r="G398" i="13" s="1"/>
  <c r="H398" i="13" s="1"/>
  <c r="I397" i="13"/>
  <c r="B397" i="13"/>
  <c r="C397" i="13" s="1"/>
  <c r="D397" i="13" s="1"/>
  <c r="E397" i="13" s="1"/>
  <c r="F397" i="13" s="1"/>
  <c r="J397" i="13" s="1"/>
  <c r="G397" i="13" s="1"/>
  <c r="H397" i="13" s="1"/>
  <c r="I396" i="13"/>
  <c r="B396" i="13"/>
  <c r="C396" i="13" s="1"/>
  <c r="D396" i="13" s="1"/>
  <c r="E396" i="13" s="1"/>
  <c r="F396" i="13" s="1"/>
  <c r="J396" i="13" s="1"/>
  <c r="G396" i="13" s="1"/>
  <c r="H396" i="13" s="1"/>
  <c r="I395" i="13"/>
  <c r="B395" i="13" s="1"/>
  <c r="C395" i="13" s="1"/>
  <c r="D395" i="13" s="1"/>
  <c r="E395" i="13" s="1"/>
  <c r="F395" i="13" s="1"/>
  <c r="J395" i="13" s="1"/>
  <c r="G395" i="13" s="1"/>
  <c r="H395" i="13" s="1"/>
  <c r="I394" i="13"/>
  <c r="B394" i="13"/>
  <c r="C394" i="13" s="1"/>
  <c r="D394" i="13" s="1"/>
  <c r="E394" i="13" s="1"/>
  <c r="F394" i="13" s="1"/>
  <c r="J394" i="13" s="1"/>
  <c r="G394" i="13" s="1"/>
  <c r="H394" i="13" s="1"/>
  <c r="I393" i="13"/>
  <c r="B393" i="13"/>
  <c r="C393" i="13" s="1"/>
  <c r="D393" i="13" s="1"/>
  <c r="E393" i="13" s="1"/>
  <c r="F393" i="13" s="1"/>
  <c r="J393" i="13" s="1"/>
  <c r="G393" i="13" s="1"/>
  <c r="H393" i="13" s="1"/>
  <c r="I392" i="13"/>
  <c r="B392" i="13"/>
  <c r="C392" i="13" s="1"/>
  <c r="D392" i="13" s="1"/>
  <c r="E392" i="13" s="1"/>
  <c r="F392" i="13" s="1"/>
  <c r="J392" i="13" s="1"/>
  <c r="G392" i="13" s="1"/>
  <c r="H392" i="13" s="1"/>
  <c r="I391" i="13"/>
  <c r="B391" i="13" s="1"/>
  <c r="C391" i="13" s="1"/>
  <c r="D391" i="13" s="1"/>
  <c r="E391" i="13" s="1"/>
  <c r="F391" i="13" s="1"/>
  <c r="J391" i="13" s="1"/>
  <c r="G391" i="13" s="1"/>
  <c r="H391" i="13" s="1"/>
  <c r="I390" i="13"/>
  <c r="B390" i="13"/>
  <c r="C390" i="13" s="1"/>
  <c r="D390" i="13" s="1"/>
  <c r="E390" i="13" s="1"/>
  <c r="F390" i="13" s="1"/>
  <c r="J390" i="13" s="1"/>
  <c r="G390" i="13" s="1"/>
  <c r="H390" i="13" s="1"/>
  <c r="I389" i="13"/>
  <c r="B389" i="13"/>
  <c r="C389" i="13" s="1"/>
  <c r="D389" i="13" s="1"/>
  <c r="E389" i="13" s="1"/>
  <c r="F389" i="13" s="1"/>
  <c r="J389" i="13" s="1"/>
  <c r="G389" i="13" s="1"/>
  <c r="H389" i="13" s="1"/>
  <c r="I388" i="13"/>
  <c r="B388" i="13"/>
  <c r="C388" i="13" s="1"/>
  <c r="D388" i="13" s="1"/>
  <c r="E388" i="13" s="1"/>
  <c r="F388" i="13" s="1"/>
  <c r="J388" i="13" s="1"/>
  <c r="G388" i="13" s="1"/>
  <c r="H388" i="13" s="1"/>
  <c r="I387" i="13"/>
  <c r="B387" i="13" s="1"/>
  <c r="C387" i="13" s="1"/>
  <c r="D387" i="13" s="1"/>
  <c r="E387" i="13" s="1"/>
  <c r="F387" i="13" s="1"/>
  <c r="J387" i="13" s="1"/>
  <c r="G387" i="13" s="1"/>
  <c r="H387" i="13" s="1"/>
  <c r="I386" i="13"/>
  <c r="B386" i="13"/>
  <c r="C386" i="13" s="1"/>
  <c r="D386" i="13" s="1"/>
  <c r="E386" i="13" s="1"/>
  <c r="F386" i="13" s="1"/>
  <c r="J386" i="13" s="1"/>
  <c r="G386" i="13" s="1"/>
  <c r="H386" i="13" s="1"/>
  <c r="I385" i="13"/>
  <c r="B385" i="13"/>
  <c r="C385" i="13" s="1"/>
  <c r="D385" i="13" s="1"/>
  <c r="E385" i="13" s="1"/>
  <c r="F385" i="13" s="1"/>
  <c r="J385" i="13" s="1"/>
  <c r="G385" i="13" s="1"/>
  <c r="H385" i="13" s="1"/>
  <c r="I384" i="13"/>
  <c r="B384" i="13"/>
  <c r="C384" i="13" s="1"/>
  <c r="D384" i="13" s="1"/>
  <c r="E384" i="13" s="1"/>
  <c r="F384" i="13" s="1"/>
  <c r="J384" i="13" s="1"/>
  <c r="G384" i="13" s="1"/>
  <c r="H384" i="13" s="1"/>
  <c r="I383" i="13"/>
  <c r="B383" i="13" s="1"/>
  <c r="C383" i="13" s="1"/>
  <c r="D383" i="13" s="1"/>
  <c r="E383" i="13" s="1"/>
  <c r="F383" i="13" s="1"/>
  <c r="J383" i="13" s="1"/>
  <c r="G383" i="13" s="1"/>
  <c r="H383" i="13" s="1"/>
  <c r="I382" i="13"/>
  <c r="B382" i="13"/>
  <c r="C382" i="13" s="1"/>
  <c r="D382" i="13" s="1"/>
  <c r="E382" i="13" s="1"/>
  <c r="F382" i="13" s="1"/>
  <c r="J382" i="13" s="1"/>
  <c r="G382" i="13" s="1"/>
  <c r="H382" i="13" s="1"/>
  <c r="I381" i="13"/>
  <c r="B381" i="13"/>
  <c r="C381" i="13" s="1"/>
  <c r="D381" i="13" s="1"/>
  <c r="E381" i="13" s="1"/>
  <c r="F381" i="13" s="1"/>
  <c r="J381" i="13" s="1"/>
  <c r="G381" i="13" s="1"/>
  <c r="H381" i="13" s="1"/>
  <c r="I380" i="13"/>
  <c r="B380" i="13"/>
  <c r="C380" i="13" s="1"/>
  <c r="D380" i="13" s="1"/>
  <c r="E380" i="13" s="1"/>
  <c r="F380" i="13" s="1"/>
  <c r="J380" i="13" s="1"/>
  <c r="G380" i="13" s="1"/>
  <c r="H380" i="13" s="1"/>
  <c r="I379" i="13"/>
  <c r="B379" i="13" s="1"/>
  <c r="C379" i="13" s="1"/>
  <c r="D379" i="13" s="1"/>
  <c r="E379" i="13" s="1"/>
  <c r="F379" i="13" s="1"/>
  <c r="J379" i="13" s="1"/>
  <c r="G379" i="13" s="1"/>
  <c r="H379" i="13" s="1"/>
  <c r="I378" i="13"/>
  <c r="B378" i="13"/>
  <c r="C378" i="13" s="1"/>
  <c r="D378" i="13" s="1"/>
  <c r="E378" i="13" s="1"/>
  <c r="F378" i="13" s="1"/>
  <c r="J378" i="13" s="1"/>
  <c r="G378" i="13" s="1"/>
  <c r="H378" i="13" s="1"/>
  <c r="I377" i="13"/>
  <c r="B377" i="13"/>
  <c r="C377" i="13" s="1"/>
  <c r="D377" i="13" s="1"/>
  <c r="E377" i="13" s="1"/>
  <c r="F377" i="13" s="1"/>
  <c r="J377" i="13" s="1"/>
  <c r="G377" i="13" s="1"/>
  <c r="H377" i="13" s="1"/>
  <c r="I376" i="13"/>
  <c r="B376" i="13"/>
  <c r="C376" i="13" s="1"/>
  <c r="D376" i="13" s="1"/>
  <c r="E376" i="13" s="1"/>
  <c r="F376" i="13" s="1"/>
  <c r="J376" i="13" s="1"/>
  <c r="G376" i="13" s="1"/>
  <c r="H376" i="13" s="1"/>
  <c r="I375" i="13"/>
  <c r="B375" i="13" s="1"/>
  <c r="C375" i="13" s="1"/>
  <c r="D375" i="13" s="1"/>
  <c r="E375" i="13" s="1"/>
  <c r="F375" i="13" s="1"/>
  <c r="J375" i="13" s="1"/>
  <c r="G375" i="13" s="1"/>
  <c r="H375" i="13" s="1"/>
  <c r="I374" i="13"/>
  <c r="B374" i="13"/>
  <c r="C374" i="13" s="1"/>
  <c r="D374" i="13" s="1"/>
  <c r="E374" i="13" s="1"/>
  <c r="F374" i="13" s="1"/>
  <c r="J374" i="13" s="1"/>
  <c r="G374" i="13" s="1"/>
  <c r="H374" i="13" s="1"/>
  <c r="I373" i="13"/>
  <c r="B373" i="13"/>
  <c r="C373" i="13" s="1"/>
  <c r="D373" i="13" s="1"/>
  <c r="E373" i="13" s="1"/>
  <c r="F373" i="13" s="1"/>
  <c r="J373" i="13" s="1"/>
  <c r="G373" i="13" s="1"/>
  <c r="H373" i="13" s="1"/>
  <c r="I372" i="13"/>
  <c r="B372" i="13"/>
  <c r="C372" i="13" s="1"/>
  <c r="D372" i="13" s="1"/>
  <c r="E372" i="13" s="1"/>
  <c r="F372" i="13" s="1"/>
  <c r="J372" i="13" s="1"/>
  <c r="G372" i="13" s="1"/>
  <c r="H372" i="13" s="1"/>
  <c r="I371" i="13"/>
  <c r="B371" i="13" s="1"/>
  <c r="C371" i="13" s="1"/>
  <c r="D371" i="13" s="1"/>
  <c r="E371" i="13" s="1"/>
  <c r="F371" i="13" s="1"/>
  <c r="J371" i="13" s="1"/>
  <c r="G371" i="13" s="1"/>
  <c r="H371" i="13" s="1"/>
  <c r="I370" i="13"/>
  <c r="B370" i="13"/>
  <c r="C370" i="13" s="1"/>
  <c r="D370" i="13" s="1"/>
  <c r="E370" i="13" s="1"/>
  <c r="F370" i="13" s="1"/>
  <c r="J370" i="13" s="1"/>
  <c r="G370" i="13" s="1"/>
  <c r="H370" i="13" s="1"/>
  <c r="I369" i="13"/>
  <c r="B369" i="13"/>
  <c r="C369" i="13" s="1"/>
  <c r="D369" i="13" s="1"/>
  <c r="E369" i="13" s="1"/>
  <c r="F369" i="13" s="1"/>
  <c r="J369" i="13" s="1"/>
  <c r="G369" i="13" s="1"/>
  <c r="H369" i="13" s="1"/>
  <c r="I368" i="13"/>
  <c r="B368" i="13"/>
  <c r="C368" i="13" s="1"/>
  <c r="D368" i="13" s="1"/>
  <c r="E368" i="13" s="1"/>
  <c r="F368" i="13" s="1"/>
  <c r="J368" i="13" s="1"/>
  <c r="G368" i="13" s="1"/>
  <c r="H368" i="13" s="1"/>
  <c r="I367" i="13"/>
  <c r="B367" i="13" s="1"/>
  <c r="C367" i="13" s="1"/>
  <c r="D367" i="13" s="1"/>
  <c r="E367" i="13" s="1"/>
  <c r="F367" i="13" s="1"/>
  <c r="J367" i="13" s="1"/>
  <c r="G367" i="13" s="1"/>
  <c r="H367" i="13" s="1"/>
  <c r="I366" i="13"/>
  <c r="B366" i="13"/>
  <c r="C366" i="13" s="1"/>
  <c r="D366" i="13" s="1"/>
  <c r="E366" i="13" s="1"/>
  <c r="F366" i="13" s="1"/>
  <c r="J366" i="13" s="1"/>
  <c r="G366" i="13" s="1"/>
  <c r="H366" i="13" s="1"/>
  <c r="I365" i="13"/>
  <c r="B365" i="13"/>
  <c r="C365" i="13" s="1"/>
  <c r="D365" i="13" s="1"/>
  <c r="E365" i="13" s="1"/>
  <c r="F365" i="13" s="1"/>
  <c r="J365" i="13" s="1"/>
  <c r="G365" i="13" s="1"/>
  <c r="H365" i="13" s="1"/>
  <c r="I364" i="13"/>
  <c r="B364" i="13"/>
  <c r="C364" i="13" s="1"/>
  <c r="D364" i="13" s="1"/>
  <c r="E364" i="13" s="1"/>
  <c r="F364" i="13" s="1"/>
  <c r="J364" i="13" s="1"/>
  <c r="G364" i="13" s="1"/>
  <c r="H364" i="13" s="1"/>
  <c r="I363" i="13"/>
  <c r="B363" i="13" s="1"/>
  <c r="C363" i="13" s="1"/>
  <c r="D363" i="13" s="1"/>
  <c r="E363" i="13" s="1"/>
  <c r="F363" i="13" s="1"/>
  <c r="J363" i="13" s="1"/>
  <c r="G363" i="13" s="1"/>
  <c r="H363" i="13" s="1"/>
  <c r="I362" i="13"/>
  <c r="B362" i="13"/>
  <c r="C362" i="13" s="1"/>
  <c r="D362" i="13" s="1"/>
  <c r="E362" i="13" s="1"/>
  <c r="F362" i="13" s="1"/>
  <c r="J362" i="13" s="1"/>
  <c r="G362" i="13" s="1"/>
  <c r="H362" i="13" s="1"/>
  <c r="I361" i="13"/>
  <c r="B361" i="13"/>
  <c r="C361" i="13" s="1"/>
  <c r="D361" i="13" s="1"/>
  <c r="E361" i="13" s="1"/>
  <c r="F361" i="13" s="1"/>
  <c r="J361" i="13" s="1"/>
  <c r="G361" i="13" s="1"/>
  <c r="H361" i="13" s="1"/>
  <c r="I360" i="13"/>
  <c r="B360" i="13"/>
  <c r="C360" i="13" s="1"/>
  <c r="D360" i="13" s="1"/>
  <c r="E360" i="13" s="1"/>
  <c r="F360" i="13" s="1"/>
  <c r="J360" i="13" s="1"/>
  <c r="G360" i="13" s="1"/>
  <c r="H360" i="13" s="1"/>
  <c r="I359" i="13"/>
  <c r="B359" i="13" s="1"/>
  <c r="C359" i="13" s="1"/>
  <c r="D359" i="13" s="1"/>
  <c r="E359" i="13" s="1"/>
  <c r="F359" i="13" s="1"/>
  <c r="J359" i="13" s="1"/>
  <c r="G359" i="13" s="1"/>
  <c r="H359" i="13" s="1"/>
  <c r="I358" i="13"/>
  <c r="B358" i="13"/>
  <c r="C358" i="13" s="1"/>
  <c r="D358" i="13" s="1"/>
  <c r="E358" i="13" s="1"/>
  <c r="F358" i="13" s="1"/>
  <c r="J358" i="13" s="1"/>
  <c r="G358" i="13" s="1"/>
  <c r="H358" i="13" s="1"/>
  <c r="I357" i="13"/>
  <c r="B357" i="13"/>
  <c r="C357" i="13" s="1"/>
  <c r="D357" i="13" s="1"/>
  <c r="E357" i="13" s="1"/>
  <c r="F357" i="13" s="1"/>
  <c r="J357" i="13" s="1"/>
  <c r="G357" i="13" s="1"/>
  <c r="H357" i="13" s="1"/>
  <c r="I356" i="13"/>
  <c r="B356" i="13"/>
  <c r="C356" i="13" s="1"/>
  <c r="D356" i="13" s="1"/>
  <c r="E356" i="13" s="1"/>
  <c r="F356" i="13" s="1"/>
  <c r="J356" i="13" s="1"/>
  <c r="G356" i="13" s="1"/>
  <c r="H356" i="13" s="1"/>
  <c r="I355" i="13"/>
  <c r="B355" i="13" s="1"/>
  <c r="C355" i="13" s="1"/>
  <c r="D355" i="13" s="1"/>
  <c r="E355" i="13" s="1"/>
  <c r="F355" i="13" s="1"/>
  <c r="J355" i="13" s="1"/>
  <c r="G355" i="13" s="1"/>
  <c r="H355" i="13" s="1"/>
  <c r="I354" i="13"/>
  <c r="B354" i="13"/>
  <c r="C354" i="13" s="1"/>
  <c r="D354" i="13" s="1"/>
  <c r="E354" i="13" s="1"/>
  <c r="F354" i="13" s="1"/>
  <c r="J354" i="13" s="1"/>
  <c r="G354" i="13" s="1"/>
  <c r="H354" i="13" s="1"/>
  <c r="I353" i="13"/>
  <c r="B353" i="13"/>
  <c r="C353" i="13" s="1"/>
  <c r="D353" i="13" s="1"/>
  <c r="E353" i="13" s="1"/>
  <c r="F353" i="13" s="1"/>
  <c r="J353" i="13" s="1"/>
  <c r="G353" i="13" s="1"/>
  <c r="H353" i="13" s="1"/>
  <c r="I352" i="13"/>
  <c r="B352" i="13"/>
  <c r="C352" i="13" s="1"/>
  <c r="D352" i="13" s="1"/>
  <c r="E352" i="13" s="1"/>
  <c r="F352" i="13" s="1"/>
  <c r="J352" i="13" s="1"/>
  <c r="G352" i="13" s="1"/>
  <c r="H352" i="13" s="1"/>
  <c r="I351" i="13"/>
  <c r="B351" i="13" s="1"/>
  <c r="C351" i="13" s="1"/>
  <c r="D351" i="13" s="1"/>
  <c r="E351" i="13" s="1"/>
  <c r="F351" i="13" s="1"/>
  <c r="J351" i="13" s="1"/>
  <c r="G351" i="13" s="1"/>
  <c r="H351" i="13" s="1"/>
  <c r="I350" i="13"/>
  <c r="B350" i="13"/>
  <c r="C350" i="13" s="1"/>
  <c r="D350" i="13" s="1"/>
  <c r="E350" i="13" s="1"/>
  <c r="F350" i="13" s="1"/>
  <c r="J350" i="13" s="1"/>
  <c r="G350" i="13" s="1"/>
  <c r="H350" i="13" s="1"/>
  <c r="I349" i="13"/>
  <c r="B349" i="13"/>
  <c r="C349" i="13" s="1"/>
  <c r="D349" i="13" s="1"/>
  <c r="E349" i="13" s="1"/>
  <c r="F349" i="13" s="1"/>
  <c r="J349" i="13" s="1"/>
  <c r="G349" i="13" s="1"/>
  <c r="H349" i="13" s="1"/>
  <c r="I348" i="13"/>
  <c r="B348" i="13"/>
  <c r="C348" i="13" s="1"/>
  <c r="D348" i="13" s="1"/>
  <c r="E348" i="13" s="1"/>
  <c r="F348" i="13" s="1"/>
  <c r="J348" i="13" s="1"/>
  <c r="G348" i="13" s="1"/>
  <c r="H348" i="13" s="1"/>
  <c r="I347" i="13"/>
  <c r="B347" i="13" s="1"/>
  <c r="C347" i="13" s="1"/>
  <c r="D347" i="13" s="1"/>
  <c r="E347" i="13" s="1"/>
  <c r="F347" i="13" s="1"/>
  <c r="J347" i="13" s="1"/>
  <c r="G347" i="13" s="1"/>
  <c r="H347" i="13" s="1"/>
  <c r="I346" i="13"/>
  <c r="B346" i="13"/>
  <c r="C346" i="13" s="1"/>
  <c r="D346" i="13" s="1"/>
  <c r="E346" i="13" s="1"/>
  <c r="F346" i="13" s="1"/>
  <c r="J346" i="13" s="1"/>
  <c r="G346" i="13" s="1"/>
  <c r="H346" i="13" s="1"/>
  <c r="I345" i="13"/>
  <c r="B345" i="13"/>
  <c r="C345" i="13" s="1"/>
  <c r="D345" i="13" s="1"/>
  <c r="E345" i="13" s="1"/>
  <c r="F345" i="13" s="1"/>
  <c r="J345" i="13" s="1"/>
  <c r="G345" i="13" s="1"/>
  <c r="H345" i="13" s="1"/>
  <c r="I344" i="13"/>
  <c r="B344" i="13"/>
  <c r="C344" i="13" s="1"/>
  <c r="D344" i="13" s="1"/>
  <c r="E344" i="13" s="1"/>
  <c r="F344" i="13" s="1"/>
  <c r="J344" i="13" s="1"/>
  <c r="G344" i="13" s="1"/>
  <c r="H344" i="13" s="1"/>
  <c r="I343" i="13"/>
  <c r="B343" i="13" s="1"/>
  <c r="C343" i="13" s="1"/>
  <c r="D343" i="13" s="1"/>
  <c r="E343" i="13" s="1"/>
  <c r="F343" i="13" s="1"/>
  <c r="J343" i="13" s="1"/>
  <c r="G343" i="13" s="1"/>
  <c r="H343" i="13" s="1"/>
  <c r="I342" i="13"/>
  <c r="B342" i="13"/>
  <c r="C342" i="13" s="1"/>
  <c r="D342" i="13" s="1"/>
  <c r="E342" i="13" s="1"/>
  <c r="F342" i="13" s="1"/>
  <c r="J342" i="13" s="1"/>
  <c r="G342" i="13" s="1"/>
  <c r="H342" i="13" s="1"/>
  <c r="I341" i="13"/>
  <c r="B341" i="13"/>
  <c r="C341" i="13" s="1"/>
  <c r="D341" i="13" s="1"/>
  <c r="E341" i="13" s="1"/>
  <c r="F341" i="13" s="1"/>
  <c r="J341" i="13" s="1"/>
  <c r="G341" i="13" s="1"/>
  <c r="H341" i="13" s="1"/>
  <c r="I340" i="13"/>
  <c r="B340" i="13"/>
  <c r="C340" i="13" s="1"/>
  <c r="D340" i="13" s="1"/>
  <c r="E340" i="13" s="1"/>
  <c r="F340" i="13" s="1"/>
  <c r="J340" i="13" s="1"/>
  <c r="G340" i="13" s="1"/>
  <c r="H340" i="13" s="1"/>
  <c r="I339" i="13"/>
  <c r="B339" i="13" s="1"/>
  <c r="C339" i="13" s="1"/>
  <c r="D339" i="13" s="1"/>
  <c r="E339" i="13" s="1"/>
  <c r="F339" i="13" s="1"/>
  <c r="J339" i="13" s="1"/>
  <c r="G339" i="13" s="1"/>
  <c r="H339" i="13" s="1"/>
  <c r="I338" i="13"/>
  <c r="B338" i="13"/>
  <c r="C338" i="13" s="1"/>
  <c r="D338" i="13" s="1"/>
  <c r="E338" i="13" s="1"/>
  <c r="F338" i="13" s="1"/>
  <c r="J338" i="13" s="1"/>
  <c r="G338" i="13" s="1"/>
  <c r="H338" i="13" s="1"/>
  <c r="I337" i="13"/>
  <c r="B337" i="13"/>
  <c r="C337" i="13" s="1"/>
  <c r="D337" i="13" s="1"/>
  <c r="E337" i="13" s="1"/>
  <c r="F337" i="13" s="1"/>
  <c r="J337" i="13" s="1"/>
  <c r="G337" i="13" s="1"/>
  <c r="H337" i="13" s="1"/>
  <c r="I336" i="13"/>
  <c r="B336" i="13"/>
  <c r="C336" i="13" s="1"/>
  <c r="D336" i="13" s="1"/>
  <c r="E336" i="13" s="1"/>
  <c r="F336" i="13" s="1"/>
  <c r="J336" i="13" s="1"/>
  <c r="G336" i="13" s="1"/>
  <c r="H336" i="13" s="1"/>
  <c r="I335" i="13"/>
  <c r="B335" i="13" s="1"/>
  <c r="C335" i="13" s="1"/>
  <c r="D335" i="13" s="1"/>
  <c r="E335" i="13" s="1"/>
  <c r="F335" i="13" s="1"/>
  <c r="J335" i="13" s="1"/>
  <c r="G335" i="13" s="1"/>
  <c r="H335" i="13" s="1"/>
  <c r="I334" i="13"/>
  <c r="B334" i="13"/>
  <c r="C334" i="13" s="1"/>
  <c r="D334" i="13" s="1"/>
  <c r="E334" i="13" s="1"/>
  <c r="F334" i="13" s="1"/>
  <c r="J334" i="13" s="1"/>
  <c r="G334" i="13" s="1"/>
  <c r="H334" i="13" s="1"/>
  <c r="I333" i="13"/>
  <c r="B333" i="13"/>
  <c r="C333" i="13" s="1"/>
  <c r="D333" i="13" s="1"/>
  <c r="E333" i="13" s="1"/>
  <c r="F333" i="13" s="1"/>
  <c r="J333" i="13" s="1"/>
  <c r="G333" i="13" s="1"/>
  <c r="H333" i="13" s="1"/>
  <c r="I332" i="13"/>
  <c r="B332" i="13"/>
  <c r="C332" i="13" s="1"/>
  <c r="D332" i="13" s="1"/>
  <c r="E332" i="13" s="1"/>
  <c r="F332" i="13" s="1"/>
  <c r="J332" i="13" s="1"/>
  <c r="G332" i="13" s="1"/>
  <c r="H332" i="13" s="1"/>
  <c r="I331" i="13"/>
  <c r="B331" i="13" s="1"/>
  <c r="C331" i="13" s="1"/>
  <c r="D331" i="13" s="1"/>
  <c r="E331" i="13" s="1"/>
  <c r="F331" i="13" s="1"/>
  <c r="J331" i="13" s="1"/>
  <c r="G331" i="13" s="1"/>
  <c r="H331" i="13" s="1"/>
  <c r="I330" i="13"/>
  <c r="B330" i="13"/>
  <c r="C330" i="13" s="1"/>
  <c r="D330" i="13" s="1"/>
  <c r="E330" i="13" s="1"/>
  <c r="F330" i="13" s="1"/>
  <c r="J330" i="13" s="1"/>
  <c r="G330" i="13" s="1"/>
  <c r="H330" i="13" s="1"/>
  <c r="I329" i="13"/>
  <c r="B329" i="13"/>
  <c r="C329" i="13" s="1"/>
  <c r="D329" i="13" s="1"/>
  <c r="E329" i="13" s="1"/>
  <c r="F329" i="13" s="1"/>
  <c r="J329" i="13" s="1"/>
  <c r="G329" i="13" s="1"/>
  <c r="H329" i="13" s="1"/>
  <c r="I328" i="13"/>
  <c r="B328" i="13"/>
  <c r="C328" i="13" s="1"/>
  <c r="D328" i="13" s="1"/>
  <c r="E328" i="13" s="1"/>
  <c r="F328" i="13" s="1"/>
  <c r="J328" i="13" s="1"/>
  <c r="G328" i="13" s="1"/>
  <c r="H328" i="13" s="1"/>
  <c r="I327" i="13"/>
  <c r="B327" i="13" s="1"/>
  <c r="C327" i="13" s="1"/>
  <c r="D327" i="13" s="1"/>
  <c r="E327" i="13" s="1"/>
  <c r="F327" i="13" s="1"/>
  <c r="J327" i="13" s="1"/>
  <c r="G327" i="13" s="1"/>
  <c r="H327" i="13" s="1"/>
  <c r="I326" i="13"/>
  <c r="B326" i="13"/>
  <c r="C326" i="13" s="1"/>
  <c r="D326" i="13" s="1"/>
  <c r="E326" i="13" s="1"/>
  <c r="F326" i="13" s="1"/>
  <c r="J326" i="13" s="1"/>
  <c r="G326" i="13" s="1"/>
  <c r="H326" i="13" s="1"/>
  <c r="I325" i="13"/>
  <c r="B325" i="13"/>
  <c r="C325" i="13" s="1"/>
  <c r="D325" i="13" s="1"/>
  <c r="E325" i="13" s="1"/>
  <c r="F325" i="13" s="1"/>
  <c r="J325" i="13" s="1"/>
  <c r="G325" i="13" s="1"/>
  <c r="H325" i="13" s="1"/>
  <c r="I324" i="13"/>
  <c r="B324" i="13"/>
  <c r="C324" i="13" s="1"/>
  <c r="D324" i="13" s="1"/>
  <c r="E324" i="13" s="1"/>
  <c r="F324" i="13" s="1"/>
  <c r="J324" i="13" s="1"/>
  <c r="G324" i="13" s="1"/>
  <c r="H324" i="13" s="1"/>
  <c r="I323" i="13"/>
  <c r="B323" i="13" s="1"/>
  <c r="C323" i="13" s="1"/>
  <c r="D323" i="13" s="1"/>
  <c r="E323" i="13" s="1"/>
  <c r="F323" i="13" s="1"/>
  <c r="J323" i="13" s="1"/>
  <c r="G323" i="13" s="1"/>
  <c r="H323" i="13" s="1"/>
  <c r="I322" i="13"/>
  <c r="B322" i="13"/>
  <c r="C322" i="13" s="1"/>
  <c r="D322" i="13" s="1"/>
  <c r="E322" i="13" s="1"/>
  <c r="F322" i="13" s="1"/>
  <c r="J322" i="13" s="1"/>
  <c r="G322" i="13" s="1"/>
  <c r="H322" i="13" s="1"/>
  <c r="I321" i="13"/>
  <c r="B321" i="13"/>
  <c r="C321" i="13" s="1"/>
  <c r="D321" i="13" s="1"/>
  <c r="E321" i="13" s="1"/>
  <c r="F321" i="13" s="1"/>
  <c r="J321" i="13" s="1"/>
  <c r="G321" i="13" s="1"/>
  <c r="H321" i="13" s="1"/>
  <c r="I320" i="13"/>
  <c r="B320" i="13"/>
  <c r="C320" i="13" s="1"/>
  <c r="D320" i="13" s="1"/>
  <c r="E320" i="13" s="1"/>
  <c r="F320" i="13" s="1"/>
  <c r="J320" i="13" s="1"/>
  <c r="G320" i="13" s="1"/>
  <c r="H320" i="13" s="1"/>
  <c r="I319" i="13"/>
  <c r="B319" i="13" s="1"/>
  <c r="C319" i="13" s="1"/>
  <c r="D319" i="13" s="1"/>
  <c r="E319" i="13" s="1"/>
  <c r="F319" i="13" s="1"/>
  <c r="J319" i="13" s="1"/>
  <c r="G319" i="13" s="1"/>
  <c r="H319" i="13" s="1"/>
  <c r="I318" i="13"/>
  <c r="B318" i="13"/>
  <c r="C318" i="13" s="1"/>
  <c r="D318" i="13" s="1"/>
  <c r="E318" i="13" s="1"/>
  <c r="F318" i="13" s="1"/>
  <c r="J318" i="13" s="1"/>
  <c r="G318" i="13" s="1"/>
  <c r="H318" i="13" s="1"/>
  <c r="I317" i="13"/>
  <c r="B317" i="13"/>
  <c r="C317" i="13" s="1"/>
  <c r="D317" i="13" s="1"/>
  <c r="E317" i="13" s="1"/>
  <c r="F317" i="13" s="1"/>
  <c r="J317" i="13" s="1"/>
  <c r="G317" i="13" s="1"/>
  <c r="H317" i="13" s="1"/>
  <c r="I316" i="13"/>
  <c r="B316" i="13"/>
  <c r="C316" i="13" s="1"/>
  <c r="D316" i="13" s="1"/>
  <c r="E316" i="13" s="1"/>
  <c r="F316" i="13" s="1"/>
  <c r="J316" i="13" s="1"/>
  <c r="G316" i="13" s="1"/>
  <c r="H316" i="13" s="1"/>
  <c r="I315" i="13"/>
  <c r="B315" i="13" s="1"/>
  <c r="C315" i="13" s="1"/>
  <c r="D315" i="13" s="1"/>
  <c r="E315" i="13" s="1"/>
  <c r="F315" i="13" s="1"/>
  <c r="J315" i="13" s="1"/>
  <c r="G315" i="13" s="1"/>
  <c r="H315" i="13" s="1"/>
  <c r="I314" i="13"/>
  <c r="B314" i="13"/>
  <c r="C314" i="13" s="1"/>
  <c r="D314" i="13" s="1"/>
  <c r="E314" i="13" s="1"/>
  <c r="F314" i="13" s="1"/>
  <c r="J314" i="13" s="1"/>
  <c r="G314" i="13" s="1"/>
  <c r="H314" i="13" s="1"/>
  <c r="I313" i="13"/>
  <c r="B313" i="13"/>
  <c r="C313" i="13" s="1"/>
  <c r="D313" i="13" s="1"/>
  <c r="E313" i="13" s="1"/>
  <c r="F313" i="13" s="1"/>
  <c r="J313" i="13" s="1"/>
  <c r="G313" i="13" s="1"/>
  <c r="H313" i="13" s="1"/>
  <c r="I312" i="13"/>
  <c r="B312" i="13"/>
  <c r="C312" i="13" s="1"/>
  <c r="D312" i="13" s="1"/>
  <c r="E312" i="13" s="1"/>
  <c r="F312" i="13" s="1"/>
  <c r="J312" i="13" s="1"/>
  <c r="G312" i="13" s="1"/>
  <c r="H312" i="13" s="1"/>
  <c r="I311" i="13"/>
  <c r="B311" i="13" s="1"/>
  <c r="C311" i="13" s="1"/>
  <c r="D311" i="13" s="1"/>
  <c r="E311" i="13" s="1"/>
  <c r="F311" i="13" s="1"/>
  <c r="J311" i="13" s="1"/>
  <c r="G311" i="13" s="1"/>
  <c r="H311" i="13" s="1"/>
  <c r="I310" i="13"/>
  <c r="B310" i="13"/>
  <c r="C310" i="13" s="1"/>
  <c r="D310" i="13" s="1"/>
  <c r="E310" i="13" s="1"/>
  <c r="F310" i="13" s="1"/>
  <c r="J310" i="13" s="1"/>
  <c r="G310" i="13" s="1"/>
  <c r="H310" i="13" s="1"/>
  <c r="I309" i="13"/>
  <c r="B309" i="13"/>
  <c r="C309" i="13" s="1"/>
  <c r="D309" i="13" s="1"/>
  <c r="E309" i="13" s="1"/>
  <c r="F309" i="13" s="1"/>
  <c r="J309" i="13" s="1"/>
  <c r="G309" i="13" s="1"/>
  <c r="H309" i="13" s="1"/>
  <c r="I308" i="13"/>
  <c r="B308" i="13"/>
  <c r="C308" i="13" s="1"/>
  <c r="D308" i="13" s="1"/>
  <c r="E308" i="13" s="1"/>
  <c r="F308" i="13" s="1"/>
  <c r="J308" i="13" s="1"/>
  <c r="G308" i="13" s="1"/>
  <c r="H308" i="13" s="1"/>
  <c r="I307" i="13"/>
  <c r="B307" i="13" s="1"/>
  <c r="C307" i="13" s="1"/>
  <c r="D307" i="13" s="1"/>
  <c r="E307" i="13" s="1"/>
  <c r="F307" i="13" s="1"/>
  <c r="J307" i="13" s="1"/>
  <c r="G307" i="13" s="1"/>
  <c r="H307" i="13" s="1"/>
  <c r="I306" i="13"/>
  <c r="B306" i="13"/>
  <c r="C306" i="13" s="1"/>
  <c r="D306" i="13" s="1"/>
  <c r="E306" i="13" s="1"/>
  <c r="F306" i="13" s="1"/>
  <c r="J306" i="13" s="1"/>
  <c r="G306" i="13" s="1"/>
  <c r="H306" i="13" s="1"/>
  <c r="I305" i="13"/>
  <c r="B305" i="13"/>
  <c r="C305" i="13" s="1"/>
  <c r="D305" i="13" s="1"/>
  <c r="E305" i="13" s="1"/>
  <c r="F305" i="13" s="1"/>
  <c r="J305" i="13" s="1"/>
  <c r="G305" i="13" s="1"/>
  <c r="H305" i="13" s="1"/>
  <c r="I304" i="13"/>
  <c r="B304" i="13"/>
  <c r="C304" i="13" s="1"/>
  <c r="D304" i="13" s="1"/>
  <c r="E304" i="13" s="1"/>
  <c r="F304" i="13" s="1"/>
  <c r="J304" i="13" s="1"/>
  <c r="G304" i="13" s="1"/>
  <c r="H304" i="13" s="1"/>
  <c r="I303" i="13"/>
  <c r="B303" i="13" s="1"/>
  <c r="C303" i="13" s="1"/>
  <c r="D303" i="13" s="1"/>
  <c r="E303" i="13" s="1"/>
  <c r="F303" i="13" s="1"/>
  <c r="J303" i="13" s="1"/>
  <c r="G303" i="13" s="1"/>
  <c r="H303" i="13" s="1"/>
  <c r="I302" i="13"/>
  <c r="B302" i="13"/>
  <c r="C302" i="13" s="1"/>
  <c r="D302" i="13" s="1"/>
  <c r="E302" i="13" s="1"/>
  <c r="F302" i="13" s="1"/>
  <c r="J302" i="13" s="1"/>
  <c r="G302" i="13" s="1"/>
  <c r="H302" i="13" s="1"/>
  <c r="I301" i="13"/>
  <c r="B301" i="13"/>
  <c r="C301" i="13" s="1"/>
  <c r="D301" i="13" s="1"/>
  <c r="E301" i="13" s="1"/>
  <c r="F301" i="13" s="1"/>
  <c r="J301" i="13" s="1"/>
  <c r="G301" i="13" s="1"/>
  <c r="H301" i="13" s="1"/>
  <c r="I300" i="13"/>
  <c r="B300" i="13"/>
  <c r="C300" i="13" s="1"/>
  <c r="D300" i="13" s="1"/>
  <c r="E300" i="13" s="1"/>
  <c r="F300" i="13" s="1"/>
  <c r="J300" i="13" s="1"/>
  <c r="G300" i="13" s="1"/>
  <c r="H300" i="13" s="1"/>
  <c r="I299" i="13"/>
  <c r="B299" i="13" s="1"/>
  <c r="C299" i="13" s="1"/>
  <c r="D299" i="13" s="1"/>
  <c r="E299" i="13" s="1"/>
  <c r="F299" i="13" s="1"/>
  <c r="J299" i="13" s="1"/>
  <c r="G299" i="13" s="1"/>
  <c r="H299" i="13" s="1"/>
  <c r="I298" i="13"/>
  <c r="B298" i="13"/>
  <c r="C298" i="13" s="1"/>
  <c r="D298" i="13" s="1"/>
  <c r="E298" i="13" s="1"/>
  <c r="F298" i="13" s="1"/>
  <c r="J298" i="13" s="1"/>
  <c r="G298" i="13" s="1"/>
  <c r="H298" i="13" s="1"/>
  <c r="I297" i="13"/>
  <c r="B297" i="13"/>
  <c r="C297" i="13" s="1"/>
  <c r="D297" i="13" s="1"/>
  <c r="E297" i="13" s="1"/>
  <c r="F297" i="13" s="1"/>
  <c r="J297" i="13" s="1"/>
  <c r="G297" i="13" s="1"/>
  <c r="H297" i="13" s="1"/>
  <c r="I296" i="13"/>
  <c r="B296" i="13"/>
  <c r="C296" i="13" s="1"/>
  <c r="D296" i="13" s="1"/>
  <c r="E296" i="13" s="1"/>
  <c r="F296" i="13" s="1"/>
  <c r="J296" i="13" s="1"/>
  <c r="G296" i="13" s="1"/>
  <c r="H296" i="13" s="1"/>
  <c r="I295" i="13"/>
  <c r="B295" i="13" s="1"/>
  <c r="C295" i="13" s="1"/>
  <c r="D295" i="13" s="1"/>
  <c r="E295" i="13" s="1"/>
  <c r="F295" i="13" s="1"/>
  <c r="J295" i="13" s="1"/>
  <c r="G295" i="13" s="1"/>
  <c r="H295" i="13" s="1"/>
  <c r="I294" i="13"/>
  <c r="B294" i="13"/>
  <c r="C294" i="13" s="1"/>
  <c r="D294" i="13" s="1"/>
  <c r="E294" i="13" s="1"/>
  <c r="F294" i="13" s="1"/>
  <c r="J294" i="13" s="1"/>
  <c r="G294" i="13" s="1"/>
  <c r="H294" i="13" s="1"/>
  <c r="I293" i="13"/>
  <c r="B293" i="13"/>
  <c r="C293" i="13" s="1"/>
  <c r="D293" i="13" s="1"/>
  <c r="E293" i="13" s="1"/>
  <c r="F293" i="13" s="1"/>
  <c r="J293" i="13" s="1"/>
  <c r="G293" i="13" s="1"/>
  <c r="H293" i="13" s="1"/>
  <c r="R292" i="13"/>
  <c r="I292" i="13"/>
  <c r="B292" i="13" s="1"/>
  <c r="C292" i="13" s="1"/>
  <c r="D292" i="13" s="1"/>
  <c r="E292" i="13" s="1"/>
  <c r="F292" i="13" s="1"/>
  <c r="J292" i="13" s="1"/>
  <c r="G292" i="13" s="1"/>
  <c r="H292" i="13" s="1"/>
  <c r="R291" i="13"/>
  <c r="I291" i="13"/>
  <c r="B291" i="13" s="1"/>
  <c r="C291" i="13" s="1"/>
  <c r="D291" i="13" s="1"/>
  <c r="E291" i="13" s="1"/>
  <c r="F291" i="13" s="1"/>
  <c r="J291" i="13" s="1"/>
  <c r="G291" i="13" s="1"/>
  <c r="H291" i="13" s="1"/>
  <c r="R290" i="13"/>
  <c r="I290" i="13"/>
  <c r="B290" i="13" s="1"/>
  <c r="C290" i="13" s="1"/>
  <c r="D290" i="13" s="1"/>
  <c r="E290" i="13" s="1"/>
  <c r="F290" i="13" s="1"/>
  <c r="J290" i="13" s="1"/>
  <c r="G290" i="13" s="1"/>
  <c r="H290" i="13" s="1"/>
  <c r="R289" i="13"/>
  <c r="I289" i="13"/>
  <c r="B289" i="13"/>
  <c r="C289" i="13" s="1"/>
  <c r="D289" i="13" s="1"/>
  <c r="E289" i="13" s="1"/>
  <c r="F289" i="13" s="1"/>
  <c r="J289" i="13" s="1"/>
  <c r="G289" i="13" s="1"/>
  <c r="H289" i="13" s="1"/>
  <c r="R288" i="13"/>
  <c r="I288" i="13"/>
  <c r="B288" i="13" s="1"/>
  <c r="C288" i="13" s="1"/>
  <c r="D288" i="13" s="1"/>
  <c r="E288" i="13" s="1"/>
  <c r="F288" i="13" s="1"/>
  <c r="J288" i="13" s="1"/>
  <c r="G288" i="13" s="1"/>
  <c r="H288" i="13" s="1"/>
  <c r="R287" i="13"/>
  <c r="I287" i="13"/>
  <c r="B287" i="13"/>
  <c r="C287" i="13" s="1"/>
  <c r="D287" i="13" s="1"/>
  <c r="E287" i="13" s="1"/>
  <c r="F287" i="13" s="1"/>
  <c r="J287" i="13" s="1"/>
  <c r="G287" i="13" s="1"/>
  <c r="H287" i="13" s="1"/>
  <c r="R286" i="13"/>
  <c r="I286" i="13"/>
  <c r="B286" i="13" s="1"/>
  <c r="C286" i="13" s="1"/>
  <c r="D286" i="13" s="1"/>
  <c r="E286" i="13" s="1"/>
  <c r="F286" i="13" s="1"/>
  <c r="J286" i="13" s="1"/>
  <c r="G286" i="13" s="1"/>
  <c r="H286" i="13" s="1"/>
  <c r="R285" i="13"/>
  <c r="I285" i="13"/>
  <c r="B285" i="13"/>
  <c r="C285" i="13" s="1"/>
  <c r="D285" i="13" s="1"/>
  <c r="E285" i="13" s="1"/>
  <c r="F285" i="13" s="1"/>
  <c r="J285" i="13" s="1"/>
  <c r="G285" i="13" s="1"/>
  <c r="H285" i="13" s="1"/>
  <c r="R284" i="13"/>
  <c r="I284" i="13"/>
  <c r="B284" i="13" s="1"/>
  <c r="C284" i="13" s="1"/>
  <c r="D284" i="13" s="1"/>
  <c r="E284" i="13" s="1"/>
  <c r="F284" i="13" s="1"/>
  <c r="J284" i="13" s="1"/>
  <c r="G284" i="13" s="1"/>
  <c r="H284" i="13" s="1"/>
  <c r="R283" i="13"/>
  <c r="I283" i="13"/>
  <c r="B283" i="13" s="1"/>
  <c r="C283" i="13" s="1"/>
  <c r="D283" i="13" s="1"/>
  <c r="E283" i="13" s="1"/>
  <c r="F283" i="13" s="1"/>
  <c r="J283" i="13" s="1"/>
  <c r="G283" i="13" s="1"/>
  <c r="H283" i="13" s="1"/>
  <c r="R282" i="13"/>
  <c r="I282" i="13"/>
  <c r="B282" i="13" s="1"/>
  <c r="C282" i="13" s="1"/>
  <c r="D282" i="13" s="1"/>
  <c r="E282" i="13" s="1"/>
  <c r="F282" i="13" s="1"/>
  <c r="J282" i="13" s="1"/>
  <c r="G282" i="13" s="1"/>
  <c r="H282" i="13" s="1"/>
  <c r="R281" i="13"/>
  <c r="I281" i="13"/>
  <c r="B281" i="13"/>
  <c r="C281" i="13" s="1"/>
  <c r="D281" i="13" s="1"/>
  <c r="E281" i="13" s="1"/>
  <c r="F281" i="13" s="1"/>
  <c r="J281" i="13" s="1"/>
  <c r="G281" i="13" s="1"/>
  <c r="H281" i="13" s="1"/>
  <c r="R280" i="13"/>
  <c r="I280" i="13"/>
  <c r="B280" i="13" s="1"/>
  <c r="C280" i="13" s="1"/>
  <c r="D280" i="13" s="1"/>
  <c r="E280" i="13" s="1"/>
  <c r="F280" i="13" s="1"/>
  <c r="J280" i="13" s="1"/>
  <c r="G280" i="13" s="1"/>
  <c r="H280" i="13" s="1"/>
  <c r="R279" i="13"/>
  <c r="I279" i="13"/>
  <c r="B279" i="13"/>
  <c r="C279" i="13" s="1"/>
  <c r="D279" i="13" s="1"/>
  <c r="E279" i="13" s="1"/>
  <c r="F279" i="13" s="1"/>
  <c r="J279" i="13" s="1"/>
  <c r="G279" i="13" s="1"/>
  <c r="H279" i="13" s="1"/>
  <c r="R278" i="13"/>
  <c r="I278" i="13"/>
  <c r="B278" i="13" s="1"/>
  <c r="C278" i="13" s="1"/>
  <c r="D278" i="13" s="1"/>
  <c r="E278" i="13" s="1"/>
  <c r="F278" i="13" s="1"/>
  <c r="J278" i="13" s="1"/>
  <c r="G278" i="13" s="1"/>
  <c r="H278" i="13" s="1"/>
  <c r="R277" i="13"/>
  <c r="I277" i="13"/>
  <c r="B277" i="13"/>
  <c r="C277" i="13" s="1"/>
  <c r="D277" i="13" s="1"/>
  <c r="E277" i="13" s="1"/>
  <c r="F277" i="13" s="1"/>
  <c r="J277" i="13" s="1"/>
  <c r="G277" i="13" s="1"/>
  <c r="H277" i="13" s="1"/>
  <c r="R276" i="13"/>
  <c r="I276" i="13"/>
  <c r="B276" i="13" s="1"/>
  <c r="C276" i="13" s="1"/>
  <c r="D276" i="13" s="1"/>
  <c r="E276" i="13" s="1"/>
  <c r="F276" i="13" s="1"/>
  <c r="J276" i="13" s="1"/>
  <c r="G276" i="13" s="1"/>
  <c r="H276" i="13" s="1"/>
  <c r="R275" i="13"/>
  <c r="I275" i="13"/>
  <c r="B275" i="13" s="1"/>
  <c r="C275" i="13" s="1"/>
  <c r="D275" i="13" s="1"/>
  <c r="E275" i="13" s="1"/>
  <c r="F275" i="13" s="1"/>
  <c r="J275" i="13" s="1"/>
  <c r="G275" i="13" s="1"/>
  <c r="H275" i="13" s="1"/>
  <c r="R274" i="13"/>
  <c r="I274" i="13"/>
  <c r="B274" i="13" s="1"/>
  <c r="C274" i="13" s="1"/>
  <c r="D274" i="13" s="1"/>
  <c r="E274" i="13" s="1"/>
  <c r="F274" i="13" s="1"/>
  <c r="J274" i="13" s="1"/>
  <c r="G274" i="13" s="1"/>
  <c r="H274" i="13" s="1"/>
  <c r="R273" i="13"/>
  <c r="I273" i="13"/>
  <c r="B273" i="13"/>
  <c r="C273" i="13" s="1"/>
  <c r="D273" i="13" s="1"/>
  <c r="E273" i="13" s="1"/>
  <c r="F273" i="13" s="1"/>
  <c r="J273" i="13" s="1"/>
  <c r="G273" i="13" s="1"/>
  <c r="H273" i="13" s="1"/>
  <c r="R272" i="13"/>
  <c r="I272" i="13"/>
  <c r="B272" i="13" s="1"/>
  <c r="C272" i="13" s="1"/>
  <c r="D272" i="13" s="1"/>
  <c r="E272" i="13" s="1"/>
  <c r="F272" i="13" s="1"/>
  <c r="J272" i="13" s="1"/>
  <c r="G272" i="13" s="1"/>
  <c r="H272" i="13" s="1"/>
  <c r="R271" i="13"/>
  <c r="I271" i="13"/>
  <c r="B271" i="13"/>
  <c r="C271" i="13" s="1"/>
  <c r="D271" i="13" s="1"/>
  <c r="E271" i="13" s="1"/>
  <c r="F271" i="13" s="1"/>
  <c r="J271" i="13" s="1"/>
  <c r="G271" i="13" s="1"/>
  <c r="H271" i="13" s="1"/>
  <c r="R270" i="13"/>
  <c r="I270" i="13"/>
  <c r="B270" i="13" s="1"/>
  <c r="C270" i="13" s="1"/>
  <c r="D270" i="13" s="1"/>
  <c r="E270" i="13" s="1"/>
  <c r="F270" i="13" s="1"/>
  <c r="J270" i="13" s="1"/>
  <c r="G270" i="13" s="1"/>
  <c r="H270" i="13" s="1"/>
  <c r="R269" i="13"/>
  <c r="I269" i="13"/>
  <c r="B269" i="13"/>
  <c r="C269" i="13" s="1"/>
  <c r="D269" i="13" s="1"/>
  <c r="E269" i="13" s="1"/>
  <c r="F269" i="13" s="1"/>
  <c r="J269" i="13" s="1"/>
  <c r="G269" i="13" s="1"/>
  <c r="H269" i="13" s="1"/>
  <c r="R268" i="13"/>
  <c r="I268" i="13"/>
  <c r="B268" i="13" s="1"/>
  <c r="C268" i="13" s="1"/>
  <c r="D268" i="13" s="1"/>
  <c r="E268" i="13" s="1"/>
  <c r="F268" i="13" s="1"/>
  <c r="J268" i="13" s="1"/>
  <c r="G268" i="13" s="1"/>
  <c r="H268" i="13" s="1"/>
  <c r="R267" i="13"/>
  <c r="I267" i="13"/>
  <c r="B267" i="13" s="1"/>
  <c r="C267" i="13" s="1"/>
  <c r="D267" i="13" s="1"/>
  <c r="E267" i="13" s="1"/>
  <c r="F267" i="13" s="1"/>
  <c r="J267" i="13" s="1"/>
  <c r="G267" i="13" s="1"/>
  <c r="H267" i="13" s="1"/>
  <c r="R266" i="13"/>
  <c r="I266" i="13"/>
  <c r="B266" i="13" s="1"/>
  <c r="C266" i="13" s="1"/>
  <c r="D266" i="13" s="1"/>
  <c r="E266" i="13" s="1"/>
  <c r="F266" i="13" s="1"/>
  <c r="J266" i="13" s="1"/>
  <c r="G266" i="13" s="1"/>
  <c r="H266" i="13" s="1"/>
  <c r="R265" i="13"/>
  <c r="I265" i="13"/>
  <c r="B265" i="13"/>
  <c r="C265" i="13" s="1"/>
  <c r="D265" i="13" s="1"/>
  <c r="E265" i="13" s="1"/>
  <c r="F265" i="13" s="1"/>
  <c r="J265" i="13" s="1"/>
  <c r="G265" i="13" s="1"/>
  <c r="H265" i="13" s="1"/>
  <c r="R264" i="13"/>
  <c r="I264" i="13"/>
  <c r="B264" i="13" s="1"/>
  <c r="C264" i="13" s="1"/>
  <c r="D264" i="13" s="1"/>
  <c r="E264" i="13" s="1"/>
  <c r="F264" i="13" s="1"/>
  <c r="J264" i="13" s="1"/>
  <c r="G264" i="13" s="1"/>
  <c r="H264" i="13" s="1"/>
  <c r="R263" i="13"/>
  <c r="I263" i="13"/>
  <c r="B263" i="13"/>
  <c r="C263" i="13" s="1"/>
  <c r="D263" i="13" s="1"/>
  <c r="E263" i="13" s="1"/>
  <c r="F263" i="13" s="1"/>
  <c r="J263" i="13" s="1"/>
  <c r="G263" i="13" s="1"/>
  <c r="H263" i="13" s="1"/>
  <c r="R262" i="13"/>
  <c r="I262" i="13"/>
  <c r="B262" i="13" s="1"/>
  <c r="C262" i="13" s="1"/>
  <c r="D262" i="13" s="1"/>
  <c r="E262" i="13" s="1"/>
  <c r="F262" i="13" s="1"/>
  <c r="J262" i="13" s="1"/>
  <c r="G262" i="13" s="1"/>
  <c r="H262" i="13" s="1"/>
  <c r="R261" i="13"/>
  <c r="I261" i="13"/>
  <c r="B261" i="13"/>
  <c r="C261" i="13" s="1"/>
  <c r="D261" i="13" s="1"/>
  <c r="E261" i="13" s="1"/>
  <c r="F261" i="13" s="1"/>
  <c r="J261" i="13" s="1"/>
  <c r="G261" i="13" s="1"/>
  <c r="H261" i="13" s="1"/>
  <c r="R260" i="13"/>
  <c r="I260" i="13"/>
  <c r="B260" i="13" s="1"/>
  <c r="C260" i="13" s="1"/>
  <c r="D260" i="13" s="1"/>
  <c r="E260" i="13" s="1"/>
  <c r="F260" i="13" s="1"/>
  <c r="J260" i="13" s="1"/>
  <c r="G260" i="13" s="1"/>
  <c r="H260" i="13" s="1"/>
  <c r="R259" i="13"/>
  <c r="I259" i="13"/>
  <c r="B259" i="13" s="1"/>
  <c r="C259" i="13" s="1"/>
  <c r="D259" i="13" s="1"/>
  <c r="E259" i="13" s="1"/>
  <c r="F259" i="13" s="1"/>
  <c r="J259" i="13" s="1"/>
  <c r="G259" i="13" s="1"/>
  <c r="H259" i="13" s="1"/>
  <c r="R258" i="13"/>
  <c r="I258" i="13"/>
  <c r="B258" i="13" s="1"/>
  <c r="C258" i="13" s="1"/>
  <c r="D258" i="13" s="1"/>
  <c r="E258" i="13" s="1"/>
  <c r="F258" i="13" s="1"/>
  <c r="J258" i="13" s="1"/>
  <c r="G258" i="13" s="1"/>
  <c r="H258" i="13" s="1"/>
  <c r="R257" i="13"/>
  <c r="I257" i="13"/>
  <c r="B257" i="13"/>
  <c r="C257" i="13" s="1"/>
  <c r="D257" i="13" s="1"/>
  <c r="E257" i="13" s="1"/>
  <c r="F257" i="13" s="1"/>
  <c r="J257" i="13" s="1"/>
  <c r="G257" i="13" s="1"/>
  <c r="H257" i="13" s="1"/>
  <c r="R256" i="13"/>
  <c r="I256" i="13"/>
  <c r="B256" i="13" s="1"/>
  <c r="C256" i="13" s="1"/>
  <c r="D256" i="13" s="1"/>
  <c r="E256" i="13" s="1"/>
  <c r="F256" i="13" s="1"/>
  <c r="J256" i="13" s="1"/>
  <c r="G256" i="13" s="1"/>
  <c r="H256" i="13" s="1"/>
  <c r="R255" i="13"/>
  <c r="I255" i="13"/>
  <c r="B255" i="13"/>
  <c r="C255" i="13" s="1"/>
  <c r="D255" i="13" s="1"/>
  <c r="E255" i="13" s="1"/>
  <c r="F255" i="13" s="1"/>
  <c r="J255" i="13" s="1"/>
  <c r="G255" i="13" s="1"/>
  <c r="H255" i="13" s="1"/>
  <c r="R254" i="13"/>
  <c r="I254" i="13"/>
  <c r="B254" i="13" s="1"/>
  <c r="C254" i="13" s="1"/>
  <c r="D254" i="13" s="1"/>
  <c r="E254" i="13" s="1"/>
  <c r="F254" i="13" s="1"/>
  <c r="J254" i="13" s="1"/>
  <c r="G254" i="13" s="1"/>
  <c r="H254" i="13" s="1"/>
  <c r="R253" i="13"/>
  <c r="I253" i="13"/>
  <c r="B253" i="13"/>
  <c r="C253" i="13" s="1"/>
  <c r="D253" i="13" s="1"/>
  <c r="E253" i="13" s="1"/>
  <c r="F253" i="13" s="1"/>
  <c r="J253" i="13" s="1"/>
  <c r="G253" i="13" s="1"/>
  <c r="H253" i="13" s="1"/>
  <c r="R252" i="13"/>
  <c r="I252" i="13"/>
  <c r="B252" i="13" s="1"/>
  <c r="C252" i="13" s="1"/>
  <c r="D252" i="13" s="1"/>
  <c r="E252" i="13" s="1"/>
  <c r="F252" i="13" s="1"/>
  <c r="J252" i="13" s="1"/>
  <c r="G252" i="13" s="1"/>
  <c r="H252" i="13" s="1"/>
  <c r="R251" i="13"/>
  <c r="I251" i="13"/>
  <c r="B251" i="13" s="1"/>
  <c r="C251" i="13" s="1"/>
  <c r="D251" i="13" s="1"/>
  <c r="E251" i="13" s="1"/>
  <c r="F251" i="13" s="1"/>
  <c r="J251" i="13" s="1"/>
  <c r="G251" i="13" s="1"/>
  <c r="H251" i="13" s="1"/>
  <c r="R250" i="13"/>
  <c r="I250" i="13"/>
  <c r="B250" i="13" s="1"/>
  <c r="C250" i="13" s="1"/>
  <c r="D250" i="13" s="1"/>
  <c r="E250" i="13" s="1"/>
  <c r="F250" i="13" s="1"/>
  <c r="J250" i="13" s="1"/>
  <c r="G250" i="13" s="1"/>
  <c r="H250" i="13" s="1"/>
  <c r="R249" i="13"/>
  <c r="I249" i="13"/>
  <c r="B249" i="13"/>
  <c r="C249" i="13" s="1"/>
  <c r="D249" i="13" s="1"/>
  <c r="E249" i="13" s="1"/>
  <c r="F249" i="13" s="1"/>
  <c r="J249" i="13" s="1"/>
  <c r="G249" i="13" s="1"/>
  <c r="H249" i="13" s="1"/>
  <c r="R248" i="13"/>
  <c r="I248" i="13"/>
  <c r="B248" i="13" s="1"/>
  <c r="C248" i="13" s="1"/>
  <c r="D248" i="13" s="1"/>
  <c r="E248" i="13" s="1"/>
  <c r="F248" i="13" s="1"/>
  <c r="J248" i="13" s="1"/>
  <c r="G248" i="13" s="1"/>
  <c r="H248" i="13" s="1"/>
  <c r="R247" i="13"/>
  <c r="I247" i="13"/>
  <c r="B247" i="13"/>
  <c r="C247" i="13" s="1"/>
  <c r="D247" i="13" s="1"/>
  <c r="E247" i="13" s="1"/>
  <c r="F247" i="13" s="1"/>
  <c r="J247" i="13" s="1"/>
  <c r="G247" i="13" s="1"/>
  <c r="H247" i="13" s="1"/>
  <c r="R246" i="13"/>
  <c r="I246" i="13"/>
  <c r="B246" i="13" s="1"/>
  <c r="C246" i="13" s="1"/>
  <c r="D246" i="13" s="1"/>
  <c r="E246" i="13" s="1"/>
  <c r="F246" i="13" s="1"/>
  <c r="J246" i="13" s="1"/>
  <c r="G246" i="13" s="1"/>
  <c r="H246" i="13" s="1"/>
  <c r="R245" i="13"/>
  <c r="I245" i="13"/>
  <c r="B245" i="13"/>
  <c r="C245" i="13" s="1"/>
  <c r="D245" i="13" s="1"/>
  <c r="E245" i="13" s="1"/>
  <c r="F245" i="13" s="1"/>
  <c r="J245" i="13" s="1"/>
  <c r="G245" i="13" s="1"/>
  <c r="H245" i="13" s="1"/>
  <c r="R244" i="13"/>
  <c r="I244" i="13"/>
  <c r="B244" i="13" s="1"/>
  <c r="C244" i="13" s="1"/>
  <c r="D244" i="13" s="1"/>
  <c r="E244" i="13" s="1"/>
  <c r="F244" i="13" s="1"/>
  <c r="J244" i="13" s="1"/>
  <c r="G244" i="13" s="1"/>
  <c r="H244" i="13" s="1"/>
  <c r="R243" i="13"/>
  <c r="I243" i="13"/>
  <c r="B243" i="13" s="1"/>
  <c r="C243" i="13" s="1"/>
  <c r="D243" i="13" s="1"/>
  <c r="E243" i="13" s="1"/>
  <c r="F243" i="13" s="1"/>
  <c r="J243" i="13" s="1"/>
  <c r="G243" i="13" s="1"/>
  <c r="H243" i="13" s="1"/>
  <c r="R242" i="13"/>
  <c r="I242" i="13"/>
  <c r="B242" i="13" s="1"/>
  <c r="C242" i="13" s="1"/>
  <c r="D242" i="13" s="1"/>
  <c r="E242" i="13" s="1"/>
  <c r="F242" i="13" s="1"/>
  <c r="J242" i="13" s="1"/>
  <c r="G242" i="13" s="1"/>
  <c r="H242" i="13" s="1"/>
  <c r="R241" i="13"/>
  <c r="I241" i="13"/>
  <c r="B241" i="13"/>
  <c r="C241" i="13" s="1"/>
  <c r="D241" i="13" s="1"/>
  <c r="E241" i="13" s="1"/>
  <c r="F241" i="13" s="1"/>
  <c r="J241" i="13" s="1"/>
  <c r="G241" i="13" s="1"/>
  <c r="H241" i="13" s="1"/>
  <c r="R240" i="13"/>
  <c r="I240" i="13"/>
  <c r="B240" i="13" s="1"/>
  <c r="C240" i="13" s="1"/>
  <c r="D240" i="13" s="1"/>
  <c r="E240" i="13" s="1"/>
  <c r="F240" i="13" s="1"/>
  <c r="J240" i="13" s="1"/>
  <c r="G240" i="13" s="1"/>
  <c r="H240" i="13" s="1"/>
  <c r="R239" i="13"/>
  <c r="I239" i="13"/>
  <c r="B239" i="13"/>
  <c r="C239" i="13" s="1"/>
  <c r="D239" i="13" s="1"/>
  <c r="E239" i="13" s="1"/>
  <c r="F239" i="13" s="1"/>
  <c r="J239" i="13" s="1"/>
  <c r="G239" i="13" s="1"/>
  <c r="H239" i="13" s="1"/>
  <c r="R238" i="13"/>
  <c r="I238" i="13"/>
  <c r="B238" i="13" s="1"/>
  <c r="C238" i="13" s="1"/>
  <c r="D238" i="13" s="1"/>
  <c r="E238" i="13" s="1"/>
  <c r="F238" i="13" s="1"/>
  <c r="J238" i="13" s="1"/>
  <c r="G238" i="13" s="1"/>
  <c r="H238" i="13" s="1"/>
  <c r="R237" i="13"/>
  <c r="I237" i="13"/>
  <c r="B237" i="13"/>
  <c r="C237" i="13" s="1"/>
  <c r="D237" i="13" s="1"/>
  <c r="E237" i="13" s="1"/>
  <c r="F237" i="13" s="1"/>
  <c r="J237" i="13" s="1"/>
  <c r="G237" i="13" s="1"/>
  <c r="H237" i="13" s="1"/>
  <c r="R236" i="13"/>
  <c r="I236" i="13"/>
  <c r="B236" i="13" s="1"/>
  <c r="C236" i="13" s="1"/>
  <c r="D236" i="13" s="1"/>
  <c r="E236" i="13" s="1"/>
  <c r="F236" i="13" s="1"/>
  <c r="J236" i="13" s="1"/>
  <c r="G236" i="13" s="1"/>
  <c r="H236" i="13" s="1"/>
  <c r="R235" i="13"/>
  <c r="I235" i="13"/>
  <c r="B235" i="13" s="1"/>
  <c r="C235" i="13" s="1"/>
  <c r="D235" i="13" s="1"/>
  <c r="E235" i="13" s="1"/>
  <c r="F235" i="13" s="1"/>
  <c r="J235" i="13" s="1"/>
  <c r="G235" i="13" s="1"/>
  <c r="H235" i="13" s="1"/>
  <c r="R234" i="13"/>
  <c r="I234" i="13"/>
  <c r="B234" i="13" s="1"/>
  <c r="C234" i="13" s="1"/>
  <c r="D234" i="13" s="1"/>
  <c r="E234" i="13" s="1"/>
  <c r="F234" i="13" s="1"/>
  <c r="J234" i="13" s="1"/>
  <c r="G234" i="13" s="1"/>
  <c r="H234" i="13" s="1"/>
  <c r="R233" i="13"/>
  <c r="I233" i="13"/>
  <c r="B233" i="13"/>
  <c r="C233" i="13" s="1"/>
  <c r="D233" i="13" s="1"/>
  <c r="E233" i="13" s="1"/>
  <c r="F233" i="13" s="1"/>
  <c r="J233" i="13" s="1"/>
  <c r="G233" i="13" s="1"/>
  <c r="H233" i="13" s="1"/>
  <c r="R232" i="13"/>
  <c r="I232" i="13"/>
  <c r="B232" i="13" s="1"/>
  <c r="C232" i="13" s="1"/>
  <c r="D232" i="13" s="1"/>
  <c r="E232" i="13" s="1"/>
  <c r="F232" i="13" s="1"/>
  <c r="J232" i="13" s="1"/>
  <c r="G232" i="13" s="1"/>
  <c r="H232" i="13" s="1"/>
  <c r="R231" i="13"/>
  <c r="I231" i="13"/>
  <c r="B231" i="13"/>
  <c r="C231" i="13" s="1"/>
  <c r="D231" i="13" s="1"/>
  <c r="E231" i="13" s="1"/>
  <c r="F231" i="13" s="1"/>
  <c r="J231" i="13" s="1"/>
  <c r="G231" i="13" s="1"/>
  <c r="H231" i="13" s="1"/>
  <c r="R230" i="13"/>
  <c r="I230" i="13"/>
  <c r="B230" i="13" s="1"/>
  <c r="C230" i="13" s="1"/>
  <c r="D230" i="13" s="1"/>
  <c r="E230" i="13" s="1"/>
  <c r="F230" i="13" s="1"/>
  <c r="J230" i="13" s="1"/>
  <c r="G230" i="13" s="1"/>
  <c r="H230" i="13" s="1"/>
  <c r="R229" i="13"/>
  <c r="I229" i="13"/>
  <c r="B229" i="13"/>
  <c r="C229" i="13" s="1"/>
  <c r="D229" i="13" s="1"/>
  <c r="E229" i="13" s="1"/>
  <c r="F229" i="13" s="1"/>
  <c r="J229" i="13" s="1"/>
  <c r="G229" i="13" s="1"/>
  <c r="H229" i="13" s="1"/>
  <c r="R228" i="13"/>
  <c r="I228" i="13"/>
  <c r="B228" i="13" s="1"/>
  <c r="C228" i="13" s="1"/>
  <c r="D228" i="13" s="1"/>
  <c r="E228" i="13" s="1"/>
  <c r="F228" i="13" s="1"/>
  <c r="J228" i="13" s="1"/>
  <c r="G228" i="13" s="1"/>
  <c r="H228" i="13" s="1"/>
  <c r="R227" i="13"/>
  <c r="I227" i="13"/>
  <c r="B227" i="13" s="1"/>
  <c r="C227" i="13" s="1"/>
  <c r="D227" i="13" s="1"/>
  <c r="E227" i="13" s="1"/>
  <c r="F227" i="13" s="1"/>
  <c r="J227" i="13" s="1"/>
  <c r="G227" i="13" s="1"/>
  <c r="H227" i="13" s="1"/>
  <c r="R226" i="13"/>
  <c r="I226" i="13"/>
  <c r="B226" i="13" s="1"/>
  <c r="C226" i="13" s="1"/>
  <c r="D226" i="13" s="1"/>
  <c r="E226" i="13" s="1"/>
  <c r="F226" i="13" s="1"/>
  <c r="J226" i="13" s="1"/>
  <c r="G226" i="13" s="1"/>
  <c r="H226" i="13" s="1"/>
  <c r="R225" i="13"/>
  <c r="I225" i="13"/>
  <c r="B225" i="13"/>
  <c r="C225" i="13" s="1"/>
  <c r="D225" i="13" s="1"/>
  <c r="E225" i="13" s="1"/>
  <c r="F225" i="13" s="1"/>
  <c r="J225" i="13" s="1"/>
  <c r="G225" i="13" s="1"/>
  <c r="H225" i="13" s="1"/>
  <c r="R224" i="13"/>
  <c r="I224" i="13"/>
  <c r="B224" i="13" s="1"/>
  <c r="C224" i="13" s="1"/>
  <c r="D224" i="13" s="1"/>
  <c r="E224" i="13" s="1"/>
  <c r="F224" i="13" s="1"/>
  <c r="J224" i="13" s="1"/>
  <c r="G224" i="13" s="1"/>
  <c r="H224" i="13" s="1"/>
  <c r="R223" i="13"/>
  <c r="I223" i="13"/>
  <c r="B223" i="13"/>
  <c r="C223" i="13" s="1"/>
  <c r="D223" i="13" s="1"/>
  <c r="E223" i="13" s="1"/>
  <c r="F223" i="13" s="1"/>
  <c r="J223" i="13" s="1"/>
  <c r="G223" i="13" s="1"/>
  <c r="H223" i="13" s="1"/>
  <c r="R222" i="13"/>
  <c r="I222" i="13"/>
  <c r="B222" i="13" s="1"/>
  <c r="C222" i="13" s="1"/>
  <c r="D222" i="13" s="1"/>
  <c r="E222" i="13" s="1"/>
  <c r="F222" i="13" s="1"/>
  <c r="J222" i="13" s="1"/>
  <c r="G222" i="13" s="1"/>
  <c r="H222" i="13" s="1"/>
  <c r="R221" i="13"/>
  <c r="I221" i="13"/>
  <c r="B221" i="13"/>
  <c r="C221" i="13" s="1"/>
  <c r="D221" i="13" s="1"/>
  <c r="E221" i="13" s="1"/>
  <c r="F221" i="13" s="1"/>
  <c r="J221" i="13" s="1"/>
  <c r="G221" i="13" s="1"/>
  <c r="H221" i="13" s="1"/>
  <c r="R220" i="13"/>
  <c r="I220" i="13"/>
  <c r="B220" i="13" s="1"/>
  <c r="C220" i="13" s="1"/>
  <c r="D220" i="13" s="1"/>
  <c r="E220" i="13" s="1"/>
  <c r="F220" i="13" s="1"/>
  <c r="J220" i="13" s="1"/>
  <c r="G220" i="13" s="1"/>
  <c r="H220" i="13" s="1"/>
  <c r="R219" i="13"/>
  <c r="I219" i="13"/>
  <c r="B219" i="13" s="1"/>
  <c r="C219" i="13" s="1"/>
  <c r="D219" i="13" s="1"/>
  <c r="E219" i="13" s="1"/>
  <c r="F219" i="13" s="1"/>
  <c r="J219" i="13" s="1"/>
  <c r="G219" i="13" s="1"/>
  <c r="H219" i="13" s="1"/>
  <c r="R218" i="13"/>
  <c r="I218" i="13"/>
  <c r="B218" i="13" s="1"/>
  <c r="C218" i="13" s="1"/>
  <c r="D218" i="13" s="1"/>
  <c r="E218" i="13" s="1"/>
  <c r="F218" i="13" s="1"/>
  <c r="J218" i="13" s="1"/>
  <c r="G218" i="13" s="1"/>
  <c r="H218" i="13" s="1"/>
  <c r="R217" i="13"/>
  <c r="I217" i="13"/>
  <c r="B217" i="13"/>
  <c r="C217" i="13" s="1"/>
  <c r="D217" i="13" s="1"/>
  <c r="E217" i="13" s="1"/>
  <c r="F217" i="13" s="1"/>
  <c r="J217" i="13" s="1"/>
  <c r="G217" i="13" s="1"/>
  <c r="H217" i="13" s="1"/>
  <c r="R216" i="13"/>
  <c r="I216" i="13"/>
  <c r="B216" i="13" s="1"/>
  <c r="C216" i="13" s="1"/>
  <c r="D216" i="13" s="1"/>
  <c r="E216" i="13" s="1"/>
  <c r="F216" i="13" s="1"/>
  <c r="J216" i="13" s="1"/>
  <c r="G216" i="13" s="1"/>
  <c r="H216" i="13" s="1"/>
  <c r="R215" i="13"/>
  <c r="I215" i="13"/>
  <c r="B215" i="13"/>
  <c r="C215" i="13" s="1"/>
  <c r="D215" i="13" s="1"/>
  <c r="E215" i="13" s="1"/>
  <c r="F215" i="13" s="1"/>
  <c r="J215" i="13" s="1"/>
  <c r="G215" i="13" s="1"/>
  <c r="H215" i="13" s="1"/>
  <c r="R214" i="13"/>
  <c r="I214" i="13"/>
  <c r="B214" i="13" s="1"/>
  <c r="C214" i="13" s="1"/>
  <c r="D214" i="13" s="1"/>
  <c r="E214" i="13" s="1"/>
  <c r="F214" i="13" s="1"/>
  <c r="J214" i="13" s="1"/>
  <c r="G214" i="13" s="1"/>
  <c r="H214" i="13" s="1"/>
  <c r="R213" i="13"/>
  <c r="I213" i="13"/>
  <c r="B213" i="13"/>
  <c r="C213" i="13" s="1"/>
  <c r="D213" i="13" s="1"/>
  <c r="E213" i="13" s="1"/>
  <c r="F213" i="13" s="1"/>
  <c r="J213" i="13" s="1"/>
  <c r="G213" i="13" s="1"/>
  <c r="H213" i="13" s="1"/>
  <c r="R212" i="13"/>
  <c r="I212" i="13"/>
  <c r="B212" i="13" s="1"/>
  <c r="C212" i="13" s="1"/>
  <c r="D212" i="13" s="1"/>
  <c r="E212" i="13" s="1"/>
  <c r="F212" i="13" s="1"/>
  <c r="J212" i="13" s="1"/>
  <c r="G212" i="13" s="1"/>
  <c r="H212" i="13" s="1"/>
  <c r="R211" i="13"/>
  <c r="I211" i="13"/>
  <c r="B211" i="13" s="1"/>
  <c r="C211" i="13" s="1"/>
  <c r="D211" i="13" s="1"/>
  <c r="E211" i="13" s="1"/>
  <c r="F211" i="13" s="1"/>
  <c r="J211" i="13" s="1"/>
  <c r="G211" i="13" s="1"/>
  <c r="H211" i="13" s="1"/>
  <c r="R210" i="13"/>
  <c r="I210" i="13"/>
  <c r="B210" i="13" s="1"/>
  <c r="C210" i="13" s="1"/>
  <c r="D210" i="13" s="1"/>
  <c r="E210" i="13" s="1"/>
  <c r="F210" i="13" s="1"/>
  <c r="J210" i="13" s="1"/>
  <c r="G210" i="13" s="1"/>
  <c r="H210" i="13" s="1"/>
  <c r="R209" i="13"/>
  <c r="I209" i="13"/>
  <c r="B209" i="13"/>
  <c r="C209" i="13" s="1"/>
  <c r="D209" i="13" s="1"/>
  <c r="E209" i="13" s="1"/>
  <c r="F209" i="13" s="1"/>
  <c r="J209" i="13" s="1"/>
  <c r="G209" i="13" s="1"/>
  <c r="H209" i="13" s="1"/>
  <c r="R208" i="13"/>
  <c r="I208" i="13"/>
  <c r="B208" i="13" s="1"/>
  <c r="C208" i="13" s="1"/>
  <c r="D208" i="13" s="1"/>
  <c r="E208" i="13" s="1"/>
  <c r="F208" i="13" s="1"/>
  <c r="J208" i="13" s="1"/>
  <c r="G208" i="13" s="1"/>
  <c r="H208" i="13" s="1"/>
  <c r="R207" i="13"/>
  <c r="I207" i="13"/>
  <c r="B207" i="13"/>
  <c r="C207" i="13" s="1"/>
  <c r="D207" i="13" s="1"/>
  <c r="E207" i="13" s="1"/>
  <c r="F207" i="13" s="1"/>
  <c r="J207" i="13" s="1"/>
  <c r="G207" i="13" s="1"/>
  <c r="H207" i="13" s="1"/>
  <c r="R206" i="13"/>
  <c r="I206" i="13"/>
  <c r="B206" i="13" s="1"/>
  <c r="C206" i="13" s="1"/>
  <c r="D206" i="13" s="1"/>
  <c r="E206" i="13" s="1"/>
  <c r="F206" i="13" s="1"/>
  <c r="J206" i="13" s="1"/>
  <c r="G206" i="13" s="1"/>
  <c r="H206" i="13" s="1"/>
  <c r="R205" i="13"/>
  <c r="I205" i="13"/>
  <c r="B205" i="13"/>
  <c r="C205" i="13" s="1"/>
  <c r="D205" i="13" s="1"/>
  <c r="E205" i="13" s="1"/>
  <c r="F205" i="13" s="1"/>
  <c r="J205" i="13" s="1"/>
  <c r="G205" i="13" s="1"/>
  <c r="H205" i="13" s="1"/>
  <c r="R204" i="13"/>
  <c r="I204" i="13"/>
  <c r="B204" i="13" s="1"/>
  <c r="C204" i="13" s="1"/>
  <c r="D204" i="13" s="1"/>
  <c r="E204" i="13" s="1"/>
  <c r="F204" i="13" s="1"/>
  <c r="J204" i="13" s="1"/>
  <c r="G204" i="13" s="1"/>
  <c r="H204" i="13" s="1"/>
  <c r="R203" i="13"/>
  <c r="I203" i="13"/>
  <c r="B203" i="13" s="1"/>
  <c r="C203" i="13" s="1"/>
  <c r="D203" i="13" s="1"/>
  <c r="E203" i="13" s="1"/>
  <c r="F203" i="13" s="1"/>
  <c r="J203" i="13" s="1"/>
  <c r="G203" i="13" s="1"/>
  <c r="H203" i="13" s="1"/>
  <c r="R202" i="13"/>
  <c r="I202" i="13"/>
  <c r="B202" i="13" s="1"/>
  <c r="C202" i="13" s="1"/>
  <c r="D202" i="13" s="1"/>
  <c r="E202" i="13" s="1"/>
  <c r="F202" i="13" s="1"/>
  <c r="J202" i="13" s="1"/>
  <c r="G202" i="13" s="1"/>
  <c r="H202" i="13" s="1"/>
  <c r="R201" i="13"/>
  <c r="I201" i="13"/>
  <c r="B201" i="13"/>
  <c r="C201" i="13" s="1"/>
  <c r="D201" i="13" s="1"/>
  <c r="E201" i="13" s="1"/>
  <c r="F201" i="13" s="1"/>
  <c r="J201" i="13" s="1"/>
  <c r="G201" i="13" s="1"/>
  <c r="H201" i="13" s="1"/>
  <c r="R200" i="13"/>
  <c r="I200" i="13"/>
  <c r="B200" i="13" s="1"/>
  <c r="C200" i="13" s="1"/>
  <c r="D200" i="13" s="1"/>
  <c r="E200" i="13" s="1"/>
  <c r="F200" i="13" s="1"/>
  <c r="J200" i="13" s="1"/>
  <c r="G200" i="13" s="1"/>
  <c r="H200" i="13" s="1"/>
  <c r="R199" i="13"/>
  <c r="I199" i="13"/>
  <c r="B199" i="13"/>
  <c r="C199" i="13" s="1"/>
  <c r="D199" i="13" s="1"/>
  <c r="E199" i="13" s="1"/>
  <c r="F199" i="13" s="1"/>
  <c r="J199" i="13" s="1"/>
  <c r="G199" i="13" s="1"/>
  <c r="H199" i="13" s="1"/>
  <c r="R198" i="13"/>
  <c r="I198" i="13"/>
  <c r="B198" i="13" s="1"/>
  <c r="C198" i="13" s="1"/>
  <c r="D198" i="13" s="1"/>
  <c r="E198" i="13" s="1"/>
  <c r="F198" i="13" s="1"/>
  <c r="J198" i="13" s="1"/>
  <c r="G198" i="13" s="1"/>
  <c r="H198" i="13" s="1"/>
  <c r="R197" i="13"/>
  <c r="I197" i="13"/>
  <c r="B197" i="13"/>
  <c r="C197" i="13" s="1"/>
  <c r="D197" i="13" s="1"/>
  <c r="E197" i="13" s="1"/>
  <c r="F197" i="13" s="1"/>
  <c r="J197" i="13" s="1"/>
  <c r="G197" i="13" s="1"/>
  <c r="H197" i="13" s="1"/>
  <c r="R196" i="13"/>
  <c r="I196" i="13"/>
  <c r="B196" i="13" s="1"/>
  <c r="C196" i="13" s="1"/>
  <c r="D196" i="13" s="1"/>
  <c r="E196" i="13" s="1"/>
  <c r="F196" i="13" s="1"/>
  <c r="J196" i="13" s="1"/>
  <c r="G196" i="13" s="1"/>
  <c r="H196" i="13" s="1"/>
  <c r="R195" i="13"/>
  <c r="I195" i="13"/>
  <c r="B195" i="13" s="1"/>
  <c r="C195" i="13" s="1"/>
  <c r="D195" i="13" s="1"/>
  <c r="E195" i="13" s="1"/>
  <c r="F195" i="13" s="1"/>
  <c r="J195" i="13" s="1"/>
  <c r="G195" i="13" s="1"/>
  <c r="H195" i="13" s="1"/>
  <c r="R194" i="13"/>
  <c r="I194" i="13"/>
  <c r="B194" i="13" s="1"/>
  <c r="C194" i="13" s="1"/>
  <c r="D194" i="13" s="1"/>
  <c r="E194" i="13" s="1"/>
  <c r="F194" i="13" s="1"/>
  <c r="J194" i="13" s="1"/>
  <c r="G194" i="13" s="1"/>
  <c r="H194" i="13" s="1"/>
  <c r="R193" i="13"/>
  <c r="I193" i="13"/>
  <c r="B193" i="13"/>
  <c r="C193" i="13" s="1"/>
  <c r="D193" i="13" s="1"/>
  <c r="E193" i="13" s="1"/>
  <c r="F193" i="13" s="1"/>
  <c r="J193" i="13" s="1"/>
  <c r="G193" i="13" s="1"/>
  <c r="H193" i="13" s="1"/>
  <c r="R192" i="13"/>
  <c r="I192" i="13"/>
  <c r="B192" i="13" s="1"/>
  <c r="C192" i="13" s="1"/>
  <c r="D192" i="13" s="1"/>
  <c r="E192" i="13" s="1"/>
  <c r="F192" i="13" s="1"/>
  <c r="J192" i="13" s="1"/>
  <c r="G192" i="13" s="1"/>
  <c r="H192" i="13" s="1"/>
  <c r="R191" i="13"/>
  <c r="I191" i="13"/>
  <c r="B191" i="13"/>
  <c r="C191" i="13" s="1"/>
  <c r="D191" i="13" s="1"/>
  <c r="E191" i="13" s="1"/>
  <c r="F191" i="13" s="1"/>
  <c r="J191" i="13" s="1"/>
  <c r="G191" i="13" s="1"/>
  <c r="H191" i="13" s="1"/>
  <c r="R190" i="13"/>
  <c r="I190" i="13"/>
  <c r="B190" i="13" s="1"/>
  <c r="C190" i="13" s="1"/>
  <c r="D190" i="13" s="1"/>
  <c r="E190" i="13" s="1"/>
  <c r="F190" i="13" s="1"/>
  <c r="J190" i="13" s="1"/>
  <c r="G190" i="13" s="1"/>
  <c r="H190" i="13" s="1"/>
  <c r="R189" i="13"/>
  <c r="I189" i="13"/>
  <c r="B189" i="13"/>
  <c r="C189" i="13" s="1"/>
  <c r="D189" i="13" s="1"/>
  <c r="E189" i="13" s="1"/>
  <c r="F189" i="13" s="1"/>
  <c r="J189" i="13" s="1"/>
  <c r="G189" i="13" s="1"/>
  <c r="H189" i="13" s="1"/>
  <c r="R188" i="13"/>
  <c r="I188" i="13"/>
  <c r="B188" i="13" s="1"/>
  <c r="C188" i="13" s="1"/>
  <c r="D188" i="13" s="1"/>
  <c r="E188" i="13" s="1"/>
  <c r="F188" i="13" s="1"/>
  <c r="J188" i="13" s="1"/>
  <c r="G188" i="13" s="1"/>
  <c r="H188" i="13" s="1"/>
  <c r="R187" i="13"/>
  <c r="I187" i="13"/>
  <c r="B187" i="13" s="1"/>
  <c r="C187" i="13" s="1"/>
  <c r="D187" i="13" s="1"/>
  <c r="E187" i="13" s="1"/>
  <c r="F187" i="13" s="1"/>
  <c r="J187" i="13" s="1"/>
  <c r="G187" i="13" s="1"/>
  <c r="H187" i="13" s="1"/>
  <c r="R186" i="13"/>
  <c r="I186" i="13"/>
  <c r="B186" i="13" s="1"/>
  <c r="C186" i="13" s="1"/>
  <c r="D186" i="13" s="1"/>
  <c r="E186" i="13" s="1"/>
  <c r="F186" i="13" s="1"/>
  <c r="J186" i="13" s="1"/>
  <c r="G186" i="13" s="1"/>
  <c r="H186" i="13" s="1"/>
  <c r="R185" i="13"/>
  <c r="I185" i="13"/>
  <c r="B185" i="13"/>
  <c r="C185" i="13" s="1"/>
  <c r="D185" i="13" s="1"/>
  <c r="E185" i="13" s="1"/>
  <c r="F185" i="13" s="1"/>
  <c r="J185" i="13" s="1"/>
  <c r="G185" i="13" s="1"/>
  <c r="H185" i="13" s="1"/>
  <c r="R184" i="13"/>
  <c r="I184" i="13"/>
  <c r="B184" i="13" s="1"/>
  <c r="C184" i="13" s="1"/>
  <c r="D184" i="13" s="1"/>
  <c r="E184" i="13" s="1"/>
  <c r="F184" i="13" s="1"/>
  <c r="J184" i="13" s="1"/>
  <c r="G184" i="13" s="1"/>
  <c r="H184" i="13" s="1"/>
  <c r="R183" i="13"/>
  <c r="I183" i="13"/>
  <c r="B183" i="13"/>
  <c r="C183" i="13" s="1"/>
  <c r="D183" i="13" s="1"/>
  <c r="E183" i="13" s="1"/>
  <c r="F183" i="13" s="1"/>
  <c r="J183" i="13" s="1"/>
  <c r="G183" i="13" s="1"/>
  <c r="H183" i="13" s="1"/>
  <c r="R182" i="13"/>
  <c r="I182" i="13"/>
  <c r="B182" i="13" s="1"/>
  <c r="C182" i="13" s="1"/>
  <c r="D182" i="13" s="1"/>
  <c r="E182" i="13" s="1"/>
  <c r="F182" i="13" s="1"/>
  <c r="J182" i="13" s="1"/>
  <c r="G182" i="13" s="1"/>
  <c r="H182" i="13" s="1"/>
  <c r="R181" i="13"/>
  <c r="I181" i="13"/>
  <c r="B181" i="13"/>
  <c r="C181" i="13" s="1"/>
  <c r="D181" i="13" s="1"/>
  <c r="E181" i="13" s="1"/>
  <c r="F181" i="13" s="1"/>
  <c r="J181" i="13" s="1"/>
  <c r="G181" i="13" s="1"/>
  <c r="H181" i="13" s="1"/>
  <c r="R180" i="13"/>
  <c r="I180" i="13"/>
  <c r="B180" i="13" s="1"/>
  <c r="C180" i="13" s="1"/>
  <c r="D180" i="13" s="1"/>
  <c r="E180" i="13" s="1"/>
  <c r="F180" i="13" s="1"/>
  <c r="J180" i="13" s="1"/>
  <c r="G180" i="13" s="1"/>
  <c r="H180" i="13" s="1"/>
  <c r="R179" i="13"/>
  <c r="I179" i="13"/>
  <c r="B179" i="13" s="1"/>
  <c r="C179" i="13" s="1"/>
  <c r="D179" i="13" s="1"/>
  <c r="E179" i="13" s="1"/>
  <c r="F179" i="13" s="1"/>
  <c r="J179" i="13" s="1"/>
  <c r="G179" i="13" s="1"/>
  <c r="H179" i="13" s="1"/>
  <c r="R178" i="13"/>
  <c r="I178" i="13"/>
  <c r="B178" i="13" s="1"/>
  <c r="C178" i="13" s="1"/>
  <c r="D178" i="13" s="1"/>
  <c r="E178" i="13" s="1"/>
  <c r="F178" i="13" s="1"/>
  <c r="J178" i="13" s="1"/>
  <c r="G178" i="13" s="1"/>
  <c r="H178" i="13" s="1"/>
  <c r="R177" i="13"/>
  <c r="I177" i="13"/>
  <c r="B177" i="13"/>
  <c r="C177" i="13" s="1"/>
  <c r="D177" i="13" s="1"/>
  <c r="E177" i="13" s="1"/>
  <c r="F177" i="13" s="1"/>
  <c r="J177" i="13" s="1"/>
  <c r="G177" i="13" s="1"/>
  <c r="H177" i="13" s="1"/>
  <c r="R176" i="13"/>
  <c r="I176" i="13"/>
  <c r="B176" i="13" s="1"/>
  <c r="C176" i="13" s="1"/>
  <c r="D176" i="13" s="1"/>
  <c r="E176" i="13" s="1"/>
  <c r="F176" i="13" s="1"/>
  <c r="J176" i="13" s="1"/>
  <c r="G176" i="13" s="1"/>
  <c r="H176" i="13" s="1"/>
  <c r="R175" i="13"/>
  <c r="I175" i="13"/>
  <c r="B175" i="13"/>
  <c r="C175" i="13" s="1"/>
  <c r="D175" i="13" s="1"/>
  <c r="E175" i="13" s="1"/>
  <c r="F175" i="13" s="1"/>
  <c r="J175" i="13" s="1"/>
  <c r="G175" i="13" s="1"/>
  <c r="H175" i="13" s="1"/>
  <c r="R174" i="13"/>
  <c r="I174" i="13"/>
  <c r="B174" i="13" s="1"/>
  <c r="C174" i="13" s="1"/>
  <c r="D174" i="13" s="1"/>
  <c r="E174" i="13" s="1"/>
  <c r="F174" i="13" s="1"/>
  <c r="J174" i="13" s="1"/>
  <c r="G174" i="13" s="1"/>
  <c r="H174" i="13" s="1"/>
  <c r="R173" i="13"/>
  <c r="I173" i="13"/>
  <c r="B173" i="13"/>
  <c r="C173" i="13" s="1"/>
  <c r="D173" i="13" s="1"/>
  <c r="E173" i="13" s="1"/>
  <c r="F173" i="13" s="1"/>
  <c r="J173" i="13" s="1"/>
  <c r="G173" i="13" s="1"/>
  <c r="H173" i="13" s="1"/>
  <c r="R172" i="13"/>
  <c r="I172" i="13"/>
  <c r="B172" i="13" s="1"/>
  <c r="C172" i="13" s="1"/>
  <c r="D172" i="13" s="1"/>
  <c r="E172" i="13" s="1"/>
  <c r="F172" i="13" s="1"/>
  <c r="J172" i="13" s="1"/>
  <c r="G172" i="13" s="1"/>
  <c r="H172" i="13" s="1"/>
  <c r="R171" i="13"/>
  <c r="I171" i="13"/>
  <c r="B171" i="13" s="1"/>
  <c r="C171" i="13" s="1"/>
  <c r="D171" i="13" s="1"/>
  <c r="E171" i="13" s="1"/>
  <c r="F171" i="13" s="1"/>
  <c r="J171" i="13" s="1"/>
  <c r="G171" i="13" s="1"/>
  <c r="H171" i="13" s="1"/>
  <c r="R170" i="13"/>
  <c r="I170" i="13"/>
  <c r="B170" i="13" s="1"/>
  <c r="C170" i="13" s="1"/>
  <c r="D170" i="13" s="1"/>
  <c r="E170" i="13" s="1"/>
  <c r="F170" i="13" s="1"/>
  <c r="J170" i="13" s="1"/>
  <c r="G170" i="13" s="1"/>
  <c r="H170" i="13" s="1"/>
  <c r="R169" i="13"/>
  <c r="I169" i="13"/>
  <c r="B169" i="13"/>
  <c r="C169" i="13" s="1"/>
  <c r="D169" i="13" s="1"/>
  <c r="E169" i="13" s="1"/>
  <c r="F169" i="13" s="1"/>
  <c r="J169" i="13" s="1"/>
  <c r="G169" i="13" s="1"/>
  <c r="H169" i="13" s="1"/>
  <c r="R168" i="13"/>
  <c r="I168" i="13"/>
  <c r="B168" i="13" s="1"/>
  <c r="C168" i="13" s="1"/>
  <c r="D168" i="13" s="1"/>
  <c r="E168" i="13" s="1"/>
  <c r="F168" i="13" s="1"/>
  <c r="J168" i="13" s="1"/>
  <c r="G168" i="13" s="1"/>
  <c r="H168" i="13" s="1"/>
  <c r="R167" i="13"/>
  <c r="I167" i="13"/>
  <c r="B167" i="13"/>
  <c r="C167" i="13" s="1"/>
  <c r="D167" i="13" s="1"/>
  <c r="E167" i="13" s="1"/>
  <c r="F167" i="13" s="1"/>
  <c r="J167" i="13" s="1"/>
  <c r="G167" i="13" s="1"/>
  <c r="H167" i="13" s="1"/>
  <c r="R166" i="13"/>
  <c r="I166" i="13"/>
  <c r="B166" i="13" s="1"/>
  <c r="C166" i="13" s="1"/>
  <c r="D166" i="13" s="1"/>
  <c r="E166" i="13" s="1"/>
  <c r="F166" i="13" s="1"/>
  <c r="J166" i="13" s="1"/>
  <c r="G166" i="13" s="1"/>
  <c r="H166" i="13" s="1"/>
  <c r="R165" i="13"/>
  <c r="I165" i="13"/>
  <c r="B165" i="13"/>
  <c r="C165" i="13" s="1"/>
  <c r="D165" i="13" s="1"/>
  <c r="E165" i="13" s="1"/>
  <c r="F165" i="13" s="1"/>
  <c r="J165" i="13" s="1"/>
  <c r="G165" i="13" s="1"/>
  <c r="H165" i="13" s="1"/>
  <c r="R164" i="13"/>
  <c r="I164" i="13"/>
  <c r="B164" i="13" s="1"/>
  <c r="C164" i="13" s="1"/>
  <c r="D164" i="13" s="1"/>
  <c r="E164" i="13" s="1"/>
  <c r="F164" i="13" s="1"/>
  <c r="J164" i="13" s="1"/>
  <c r="G164" i="13" s="1"/>
  <c r="H164" i="13" s="1"/>
  <c r="R163" i="13"/>
  <c r="I163" i="13"/>
  <c r="B163" i="13" s="1"/>
  <c r="C163" i="13" s="1"/>
  <c r="D163" i="13" s="1"/>
  <c r="E163" i="13" s="1"/>
  <c r="F163" i="13" s="1"/>
  <c r="J163" i="13" s="1"/>
  <c r="G163" i="13" s="1"/>
  <c r="H163" i="13" s="1"/>
  <c r="R162" i="13"/>
  <c r="I162" i="13"/>
  <c r="B162" i="13" s="1"/>
  <c r="C162" i="13" s="1"/>
  <c r="D162" i="13" s="1"/>
  <c r="E162" i="13" s="1"/>
  <c r="F162" i="13" s="1"/>
  <c r="J162" i="13" s="1"/>
  <c r="G162" i="13" s="1"/>
  <c r="H162" i="13" s="1"/>
  <c r="R161" i="13"/>
  <c r="I161" i="13"/>
  <c r="B161" i="13"/>
  <c r="C161" i="13" s="1"/>
  <c r="D161" i="13" s="1"/>
  <c r="E161" i="13" s="1"/>
  <c r="F161" i="13" s="1"/>
  <c r="J161" i="13" s="1"/>
  <c r="G161" i="13" s="1"/>
  <c r="H161" i="13" s="1"/>
  <c r="R160" i="13"/>
  <c r="I160" i="13"/>
  <c r="B160" i="13" s="1"/>
  <c r="C160" i="13" s="1"/>
  <c r="D160" i="13" s="1"/>
  <c r="E160" i="13" s="1"/>
  <c r="F160" i="13" s="1"/>
  <c r="J160" i="13" s="1"/>
  <c r="G160" i="13" s="1"/>
  <c r="H160" i="13" s="1"/>
  <c r="R159" i="13"/>
  <c r="I159" i="13"/>
  <c r="B159" i="13"/>
  <c r="C159" i="13" s="1"/>
  <c r="D159" i="13" s="1"/>
  <c r="E159" i="13" s="1"/>
  <c r="F159" i="13" s="1"/>
  <c r="J159" i="13" s="1"/>
  <c r="G159" i="13" s="1"/>
  <c r="H159" i="13" s="1"/>
  <c r="R158" i="13"/>
  <c r="I158" i="13"/>
  <c r="B158" i="13" s="1"/>
  <c r="C158" i="13" s="1"/>
  <c r="D158" i="13" s="1"/>
  <c r="E158" i="13" s="1"/>
  <c r="F158" i="13" s="1"/>
  <c r="J158" i="13" s="1"/>
  <c r="G158" i="13" s="1"/>
  <c r="H158" i="13" s="1"/>
  <c r="R157" i="13"/>
  <c r="I157" i="13"/>
  <c r="B157" i="13"/>
  <c r="C157" i="13" s="1"/>
  <c r="D157" i="13" s="1"/>
  <c r="E157" i="13" s="1"/>
  <c r="F157" i="13" s="1"/>
  <c r="J157" i="13" s="1"/>
  <c r="G157" i="13" s="1"/>
  <c r="H157" i="13" s="1"/>
  <c r="R156" i="13"/>
  <c r="I156" i="13"/>
  <c r="B156" i="13" s="1"/>
  <c r="C156" i="13" s="1"/>
  <c r="D156" i="13" s="1"/>
  <c r="E156" i="13" s="1"/>
  <c r="F156" i="13" s="1"/>
  <c r="J156" i="13" s="1"/>
  <c r="G156" i="13" s="1"/>
  <c r="H156" i="13" s="1"/>
  <c r="R155" i="13"/>
  <c r="I155" i="13"/>
  <c r="B155" i="13" s="1"/>
  <c r="C155" i="13" s="1"/>
  <c r="D155" i="13" s="1"/>
  <c r="E155" i="13" s="1"/>
  <c r="F155" i="13" s="1"/>
  <c r="J155" i="13" s="1"/>
  <c r="G155" i="13" s="1"/>
  <c r="H155" i="13" s="1"/>
  <c r="R154" i="13"/>
  <c r="I154" i="13"/>
  <c r="B154" i="13" s="1"/>
  <c r="C154" i="13" s="1"/>
  <c r="D154" i="13" s="1"/>
  <c r="E154" i="13" s="1"/>
  <c r="F154" i="13" s="1"/>
  <c r="J154" i="13" s="1"/>
  <c r="G154" i="13" s="1"/>
  <c r="H154" i="13" s="1"/>
  <c r="R153" i="13"/>
  <c r="I153" i="13"/>
  <c r="B153" i="13"/>
  <c r="C153" i="13" s="1"/>
  <c r="D153" i="13" s="1"/>
  <c r="E153" i="13" s="1"/>
  <c r="F153" i="13" s="1"/>
  <c r="J153" i="13" s="1"/>
  <c r="G153" i="13" s="1"/>
  <c r="H153" i="13" s="1"/>
  <c r="R152" i="13"/>
  <c r="I152" i="13"/>
  <c r="B152" i="13" s="1"/>
  <c r="C152" i="13" s="1"/>
  <c r="D152" i="13" s="1"/>
  <c r="E152" i="13" s="1"/>
  <c r="F152" i="13" s="1"/>
  <c r="J152" i="13" s="1"/>
  <c r="G152" i="13" s="1"/>
  <c r="H152" i="13" s="1"/>
  <c r="R151" i="13"/>
  <c r="I151" i="13"/>
  <c r="B151" i="13"/>
  <c r="C151" i="13" s="1"/>
  <c r="D151" i="13" s="1"/>
  <c r="E151" i="13" s="1"/>
  <c r="F151" i="13" s="1"/>
  <c r="J151" i="13" s="1"/>
  <c r="G151" i="13" s="1"/>
  <c r="H151" i="13" s="1"/>
  <c r="R150" i="13"/>
  <c r="I150" i="13"/>
  <c r="B150" i="13" s="1"/>
  <c r="C150" i="13" s="1"/>
  <c r="D150" i="13" s="1"/>
  <c r="E150" i="13" s="1"/>
  <c r="F150" i="13" s="1"/>
  <c r="J150" i="13" s="1"/>
  <c r="G150" i="13" s="1"/>
  <c r="H150" i="13" s="1"/>
  <c r="R149" i="13"/>
  <c r="I149" i="13"/>
  <c r="B149" i="13"/>
  <c r="C149" i="13" s="1"/>
  <c r="D149" i="13" s="1"/>
  <c r="E149" i="13" s="1"/>
  <c r="F149" i="13" s="1"/>
  <c r="J149" i="13" s="1"/>
  <c r="G149" i="13" s="1"/>
  <c r="H149" i="13" s="1"/>
  <c r="R148" i="13"/>
  <c r="I148" i="13"/>
  <c r="B148" i="13" s="1"/>
  <c r="C148" i="13" s="1"/>
  <c r="D148" i="13" s="1"/>
  <c r="E148" i="13" s="1"/>
  <c r="F148" i="13" s="1"/>
  <c r="J148" i="13" s="1"/>
  <c r="G148" i="13" s="1"/>
  <c r="H148" i="13" s="1"/>
  <c r="R147" i="13"/>
  <c r="I147" i="13"/>
  <c r="B147" i="13" s="1"/>
  <c r="C147" i="13" s="1"/>
  <c r="D147" i="13" s="1"/>
  <c r="E147" i="13" s="1"/>
  <c r="F147" i="13" s="1"/>
  <c r="J147" i="13" s="1"/>
  <c r="G147" i="13" s="1"/>
  <c r="H147" i="13" s="1"/>
  <c r="R146" i="13"/>
  <c r="I146" i="13"/>
  <c r="B146" i="13" s="1"/>
  <c r="C146" i="13" s="1"/>
  <c r="D146" i="13" s="1"/>
  <c r="E146" i="13" s="1"/>
  <c r="F146" i="13" s="1"/>
  <c r="J146" i="13" s="1"/>
  <c r="G146" i="13" s="1"/>
  <c r="H146" i="13" s="1"/>
  <c r="R145" i="13"/>
  <c r="I145" i="13"/>
  <c r="B145" i="13"/>
  <c r="C145" i="13" s="1"/>
  <c r="D145" i="13" s="1"/>
  <c r="E145" i="13" s="1"/>
  <c r="F145" i="13" s="1"/>
  <c r="J145" i="13" s="1"/>
  <c r="G145" i="13" s="1"/>
  <c r="H145" i="13" s="1"/>
  <c r="R144" i="13"/>
  <c r="I144" i="13"/>
  <c r="B144" i="13" s="1"/>
  <c r="C144" i="13" s="1"/>
  <c r="D144" i="13" s="1"/>
  <c r="E144" i="13" s="1"/>
  <c r="F144" i="13" s="1"/>
  <c r="J144" i="13" s="1"/>
  <c r="G144" i="13" s="1"/>
  <c r="H144" i="13" s="1"/>
  <c r="R143" i="13"/>
  <c r="I143" i="13"/>
  <c r="B143" i="13"/>
  <c r="C143" i="13" s="1"/>
  <c r="D143" i="13" s="1"/>
  <c r="E143" i="13" s="1"/>
  <c r="F143" i="13" s="1"/>
  <c r="J143" i="13" s="1"/>
  <c r="G143" i="13" s="1"/>
  <c r="H143" i="13" s="1"/>
  <c r="R142" i="13"/>
  <c r="I142" i="13"/>
  <c r="B142" i="13" s="1"/>
  <c r="C142" i="13" s="1"/>
  <c r="D142" i="13" s="1"/>
  <c r="E142" i="13" s="1"/>
  <c r="F142" i="13" s="1"/>
  <c r="J142" i="13" s="1"/>
  <c r="G142" i="13" s="1"/>
  <c r="H142" i="13" s="1"/>
  <c r="R141" i="13"/>
  <c r="I141" i="13"/>
  <c r="B141" i="13"/>
  <c r="C141" i="13" s="1"/>
  <c r="D141" i="13" s="1"/>
  <c r="E141" i="13" s="1"/>
  <c r="F141" i="13" s="1"/>
  <c r="J141" i="13" s="1"/>
  <c r="G141" i="13" s="1"/>
  <c r="H141" i="13" s="1"/>
  <c r="R140" i="13"/>
  <c r="I140" i="13"/>
  <c r="B140" i="13" s="1"/>
  <c r="C140" i="13" s="1"/>
  <c r="D140" i="13" s="1"/>
  <c r="E140" i="13" s="1"/>
  <c r="F140" i="13" s="1"/>
  <c r="J140" i="13" s="1"/>
  <c r="G140" i="13" s="1"/>
  <c r="H140" i="13" s="1"/>
  <c r="R139" i="13"/>
  <c r="I139" i="13"/>
  <c r="B139" i="13" s="1"/>
  <c r="C139" i="13" s="1"/>
  <c r="D139" i="13" s="1"/>
  <c r="E139" i="13" s="1"/>
  <c r="F139" i="13" s="1"/>
  <c r="J139" i="13" s="1"/>
  <c r="G139" i="13" s="1"/>
  <c r="H139" i="13" s="1"/>
  <c r="R138" i="13"/>
  <c r="I138" i="13"/>
  <c r="B138" i="13" s="1"/>
  <c r="C138" i="13" s="1"/>
  <c r="D138" i="13" s="1"/>
  <c r="E138" i="13" s="1"/>
  <c r="F138" i="13" s="1"/>
  <c r="J138" i="13" s="1"/>
  <c r="G138" i="13" s="1"/>
  <c r="H138" i="13" s="1"/>
  <c r="R137" i="13"/>
  <c r="I137" i="13"/>
  <c r="B137" i="13"/>
  <c r="C137" i="13" s="1"/>
  <c r="D137" i="13" s="1"/>
  <c r="E137" i="13" s="1"/>
  <c r="F137" i="13" s="1"/>
  <c r="J137" i="13" s="1"/>
  <c r="G137" i="13" s="1"/>
  <c r="H137" i="13" s="1"/>
  <c r="R136" i="13"/>
  <c r="I136" i="13"/>
  <c r="B136" i="13" s="1"/>
  <c r="C136" i="13" s="1"/>
  <c r="D136" i="13" s="1"/>
  <c r="E136" i="13" s="1"/>
  <c r="F136" i="13" s="1"/>
  <c r="J136" i="13" s="1"/>
  <c r="G136" i="13" s="1"/>
  <c r="H136" i="13" s="1"/>
  <c r="R135" i="13"/>
  <c r="I135" i="13"/>
  <c r="B135" i="13"/>
  <c r="C135" i="13" s="1"/>
  <c r="D135" i="13" s="1"/>
  <c r="E135" i="13" s="1"/>
  <c r="F135" i="13" s="1"/>
  <c r="J135" i="13" s="1"/>
  <c r="G135" i="13" s="1"/>
  <c r="H135" i="13" s="1"/>
  <c r="R134" i="13"/>
  <c r="I134" i="13"/>
  <c r="B134" i="13" s="1"/>
  <c r="C134" i="13" s="1"/>
  <c r="D134" i="13" s="1"/>
  <c r="E134" i="13" s="1"/>
  <c r="F134" i="13" s="1"/>
  <c r="J134" i="13" s="1"/>
  <c r="G134" i="13" s="1"/>
  <c r="H134" i="13" s="1"/>
  <c r="R133" i="13"/>
  <c r="I133" i="13"/>
  <c r="B133" i="13"/>
  <c r="C133" i="13" s="1"/>
  <c r="D133" i="13" s="1"/>
  <c r="E133" i="13" s="1"/>
  <c r="F133" i="13" s="1"/>
  <c r="J133" i="13" s="1"/>
  <c r="G133" i="13" s="1"/>
  <c r="H133" i="13" s="1"/>
  <c r="R132" i="13"/>
  <c r="I132" i="13"/>
  <c r="B132" i="13" s="1"/>
  <c r="C132" i="13" s="1"/>
  <c r="D132" i="13" s="1"/>
  <c r="E132" i="13" s="1"/>
  <c r="F132" i="13" s="1"/>
  <c r="J132" i="13" s="1"/>
  <c r="G132" i="13" s="1"/>
  <c r="H132" i="13" s="1"/>
  <c r="R131" i="13"/>
  <c r="I131" i="13"/>
  <c r="B131" i="13" s="1"/>
  <c r="C131" i="13" s="1"/>
  <c r="D131" i="13" s="1"/>
  <c r="E131" i="13" s="1"/>
  <c r="F131" i="13" s="1"/>
  <c r="J131" i="13" s="1"/>
  <c r="G131" i="13" s="1"/>
  <c r="H131" i="13" s="1"/>
  <c r="R130" i="13"/>
  <c r="I130" i="13"/>
  <c r="B130" i="13" s="1"/>
  <c r="C130" i="13" s="1"/>
  <c r="D130" i="13" s="1"/>
  <c r="E130" i="13" s="1"/>
  <c r="F130" i="13" s="1"/>
  <c r="J130" i="13" s="1"/>
  <c r="G130" i="13" s="1"/>
  <c r="H130" i="13" s="1"/>
  <c r="R129" i="13"/>
  <c r="I129" i="13"/>
  <c r="B129" i="13"/>
  <c r="C129" i="13" s="1"/>
  <c r="D129" i="13" s="1"/>
  <c r="E129" i="13" s="1"/>
  <c r="F129" i="13" s="1"/>
  <c r="J129" i="13" s="1"/>
  <c r="G129" i="13" s="1"/>
  <c r="H129" i="13" s="1"/>
  <c r="R128" i="13"/>
  <c r="I128" i="13"/>
  <c r="B128" i="13" s="1"/>
  <c r="C128" i="13" s="1"/>
  <c r="D128" i="13" s="1"/>
  <c r="E128" i="13" s="1"/>
  <c r="F128" i="13" s="1"/>
  <c r="J128" i="13" s="1"/>
  <c r="G128" i="13" s="1"/>
  <c r="H128" i="13" s="1"/>
  <c r="R127" i="13"/>
  <c r="I127" i="13"/>
  <c r="B127" i="13"/>
  <c r="C127" i="13" s="1"/>
  <c r="D127" i="13" s="1"/>
  <c r="E127" i="13" s="1"/>
  <c r="F127" i="13" s="1"/>
  <c r="J127" i="13" s="1"/>
  <c r="G127" i="13" s="1"/>
  <c r="H127" i="13" s="1"/>
  <c r="R126" i="13"/>
  <c r="I126" i="13"/>
  <c r="B126" i="13" s="1"/>
  <c r="C126" i="13" s="1"/>
  <c r="D126" i="13" s="1"/>
  <c r="E126" i="13" s="1"/>
  <c r="F126" i="13" s="1"/>
  <c r="J126" i="13" s="1"/>
  <c r="G126" i="13" s="1"/>
  <c r="H126" i="13" s="1"/>
  <c r="R125" i="13"/>
  <c r="I125" i="13"/>
  <c r="B125" i="13"/>
  <c r="C125" i="13" s="1"/>
  <c r="D125" i="13" s="1"/>
  <c r="E125" i="13" s="1"/>
  <c r="F125" i="13" s="1"/>
  <c r="J125" i="13" s="1"/>
  <c r="G125" i="13" s="1"/>
  <c r="H125" i="13" s="1"/>
  <c r="R124" i="13"/>
  <c r="I124" i="13"/>
  <c r="B124" i="13" s="1"/>
  <c r="C124" i="13" s="1"/>
  <c r="D124" i="13" s="1"/>
  <c r="E124" i="13" s="1"/>
  <c r="F124" i="13" s="1"/>
  <c r="J124" i="13" s="1"/>
  <c r="G124" i="13" s="1"/>
  <c r="H124" i="13" s="1"/>
  <c r="R123" i="13"/>
  <c r="I123" i="13"/>
  <c r="B123" i="13" s="1"/>
  <c r="C123" i="13" s="1"/>
  <c r="D123" i="13" s="1"/>
  <c r="E123" i="13" s="1"/>
  <c r="F123" i="13" s="1"/>
  <c r="J123" i="13" s="1"/>
  <c r="G123" i="13" s="1"/>
  <c r="H123" i="13" s="1"/>
  <c r="R122" i="13"/>
  <c r="I122" i="13"/>
  <c r="B122" i="13" s="1"/>
  <c r="C122" i="13" s="1"/>
  <c r="D122" i="13" s="1"/>
  <c r="E122" i="13" s="1"/>
  <c r="F122" i="13" s="1"/>
  <c r="J122" i="13" s="1"/>
  <c r="G122" i="13" s="1"/>
  <c r="H122" i="13" s="1"/>
  <c r="R121" i="13"/>
  <c r="I121" i="13"/>
  <c r="B121" i="13"/>
  <c r="C121" i="13" s="1"/>
  <c r="D121" i="13" s="1"/>
  <c r="E121" i="13" s="1"/>
  <c r="F121" i="13" s="1"/>
  <c r="J121" i="13" s="1"/>
  <c r="G121" i="13" s="1"/>
  <c r="H121" i="13" s="1"/>
  <c r="R120" i="13"/>
  <c r="I120" i="13"/>
  <c r="B120" i="13" s="1"/>
  <c r="C120" i="13" s="1"/>
  <c r="D120" i="13" s="1"/>
  <c r="E120" i="13" s="1"/>
  <c r="F120" i="13" s="1"/>
  <c r="J120" i="13" s="1"/>
  <c r="G120" i="13" s="1"/>
  <c r="H120" i="13" s="1"/>
  <c r="R119" i="13"/>
  <c r="I119" i="13"/>
  <c r="B119" i="13" s="1"/>
  <c r="C119" i="13" s="1"/>
  <c r="D119" i="13" s="1"/>
  <c r="E119" i="13" s="1"/>
  <c r="F119" i="13" s="1"/>
  <c r="J119" i="13" s="1"/>
  <c r="G119" i="13" s="1"/>
  <c r="H119" i="13" s="1"/>
  <c r="R118" i="13"/>
  <c r="I118" i="13"/>
  <c r="B118" i="13" s="1"/>
  <c r="C118" i="13" s="1"/>
  <c r="D118" i="13" s="1"/>
  <c r="E118" i="13" s="1"/>
  <c r="F118" i="13" s="1"/>
  <c r="J118" i="13" s="1"/>
  <c r="G118" i="13" s="1"/>
  <c r="H118" i="13" s="1"/>
  <c r="R117" i="13"/>
  <c r="I117" i="13"/>
  <c r="B117" i="13"/>
  <c r="C117" i="13" s="1"/>
  <c r="D117" i="13" s="1"/>
  <c r="E117" i="13" s="1"/>
  <c r="F117" i="13" s="1"/>
  <c r="J117" i="13" s="1"/>
  <c r="G117" i="13" s="1"/>
  <c r="H117" i="13" s="1"/>
  <c r="R116" i="13"/>
  <c r="I116" i="13"/>
  <c r="B116" i="13" s="1"/>
  <c r="C116" i="13" s="1"/>
  <c r="D116" i="13" s="1"/>
  <c r="E116" i="13" s="1"/>
  <c r="F116" i="13" s="1"/>
  <c r="J116" i="13" s="1"/>
  <c r="G116" i="13" s="1"/>
  <c r="H116" i="13" s="1"/>
  <c r="R115" i="13"/>
  <c r="I115" i="13"/>
  <c r="B115" i="13" s="1"/>
  <c r="C115" i="13" s="1"/>
  <c r="D115" i="13" s="1"/>
  <c r="E115" i="13" s="1"/>
  <c r="F115" i="13" s="1"/>
  <c r="J115" i="13" s="1"/>
  <c r="G115" i="13" s="1"/>
  <c r="H115" i="13" s="1"/>
  <c r="R114" i="13"/>
  <c r="I114" i="13"/>
  <c r="B114" i="13" s="1"/>
  <c r="C114" i="13" s="1"/>
  <c r="D114" i="13" s="1"/>
  <c r="E114" i="13" s="1"/>
  <c r="F114" i="13" s="1"/>
  <c r="J114" i="13" s="1"/>
  <c r="G114" i="13" s="1"/>
  <c r="H114" i="13" s="1"/>
  <c r="R113" i="13"/>
  <c r="I113" i="13"/>
  <c r="B113" i="13"/>
  <c r="C113" i="13" s="1"/>
  <c r="D113" i="13" s="1"/>
  <c r="E113" i="13" s="1"/>
  <c r="F113" i="13" s="1"/>
  <c r="J113" i="13" s="1"/>
  <c r="G113" i="13" s="1"/>
  <c r="H113" i="13" s="1"/>
  <c r="R112" i="13"/>
  <c r="I112" i="13"/>
  <c r="B112" i="13" s="1"/>
  <c r="C112" i="13" s="1"/>
  <c r="D112" i="13" s="1"/>
  <c r="E112" i="13" s="1"/>
  <c r="F112" i="13" s="1"/>
  <c r="J112" i="13" s="1"/>
  <c r="G112" i="13" s="1"/>
  <c r="H112" i="13" s="1"/>
  <c r="R111" i="13"/>
  <c r="I111" i="13"/>
  <c r="B111" i="13"/>
  <c r="C111" i="13" s="1"/>
  <c r="D111" i="13" s="1"/>
  <c r="E111" i="13" s="1"/>
  <c r="F111" i="13" s="1"/>
  <c r="J111" i="13" s="1"/>
  <c r="G111" i="13" s="1"/>
  <c r="H111" i="13" s="1"/>
  <c r="R110" i="13"/>
  <c r="I110" i="13"/>
  <c r="B110" i="13" s="1"/>
  <c r="C110" i="13" s="1"/>
  <c r="D110" i="13" s="1"/>
  <c r="E110" i="13" s="1"/>
  <c r="F110" i="13" s="1"/>
  <c r="J110" i="13" s="1"/>
  <c r="G110" i="13" s="1"/>
  <c r="H110" i="13" s="1"/>
  <c r="R109" i="13"/>
  <c r="I109" i="13"/>
  <c r="B109" i="13"/>
  <c r="C109" i="13" s="1"/>
  <c r="D109" i="13" s="1"/>
  <c r="E109" i="13" s="1"/>
  <c r="F109" i="13" s="1"/>
  <c r="J109" i="13" s="1"/>
  <c r="G109" i="13" s="1"/>
  <c r="H109" i="13" s="1"/>
  <c r="R108" i="13"/>
  <c r="I108" i="13"/>
  <c r="B108" i="13" s="1"/>
  <c r="C108" i="13" s="1"/>
  <c r="D108" i="13" s="1"/>
  <c r="E108" i="13" s="1"/>
  <c r="F108" i="13" s="1"/>
  <c r="J108" i="13" s="1"/>
  <c r="G108" i="13" s="1"/>
  <c r="H108" i="13" s="1"/>
  <c r="R107" i="13"/>
  <c r="I107" i="13"/>
  <c r="B107" i="13" s="1"/>
  <c r="C107" i="13" s="1"/>
  <c r="D107" i="13" s="1"/>
  <c r="E107" i="13" s="1"/>
  <c r="F107" i="13" s="1"/>
  <c r="J107" i="13" s="1"/>
  <c r="G107" i="13" s="1"/>
  <c r="H107" i="13" s="1"/>
  <c r="R106" i="13"/>
  <c r="I106" i="13"/>
  <c r="B106" i="13" s="1"/>
  <c r="C106" i="13" s="1"/>
  <c r="D106" i="13" s="1"/>
  <c r="E106" i="13" s="1"/>
  <c r="F106" i="13" s="1"/>
  <c r="J106" i="13" s="1"/>
  <c r="G106" i="13" s="1"/>
  <c r="H106" i="13" s="1"/>
  <c r="R105" i="13"/>
  <c r="I105" i="13"/>
  <c r="B105" i="13" s="1"/>
  <c r="C105" i="13" s="1"/>
  <c r="D105" i="13" s="1"/>
  <c r="E105" i="13" s="1"/>
  <c r="F105" i="13" s="1"/>
  <c r="J105" i="13" s="1"/>
  <c r="G105" i="13" s="1"/>
  <c r="H105" i="13" s="1"/>
  <c r="R104" i="13"/>
  <c r="I104" i="13"/>
  <c r="B104" i="13" s="1"/>
  <c r="C104" i="13" s="1"/>
  <c r="D104" i="13" s="1"/>
  <c r="E104" i="13" s="1"/>
  <c r="F104" i="13" s="1"/>
  <c r="J104" i="13" s="1"/>
  <c r="G104" i="13" s="1"/>
  <c r="H104" i="13" s="1"/>
  <c r="R103" i="13"/>
  <c r="I103" i="13"/>
  <c r="B103" i="13" s="1"/>
  <c r="C103" i="13" s="1"/>
  <c r="D103" i="13" s="1"/>
  <c r="E103" i="13" s="1"/>
  <c r="F103" i="13" s="1"/>
  <c r="J103" i="13" s="1"/>
  <c r="G103" i="13" s="1"/>
  <c r="H103" i="13" s="1"/>
  <c r="R102" i="13"/>
  <c r="I102" i="13"/>
  <c r="B102" i="13" s="1"/>
  <c r="C102" i="13" s="1"/>
  <c r="D102" i="13" s="1"/>
  <c r="E102" i="13" s="1"/>
  <c r="F102" i="13" s="1"/>
  <c r="J102" i="13" s="1"/>
  <c r="G102" i="13" s="1"/>
  <c r="H102" i="13" s="1"/>
  <c r="R101" i="13"/>
  <c r="I101" i="13"/>
  <c r="B101" i="13"/>
  <c r="C101" i="13" s="1"/>
  <c r="D101" i="13" s="1"/>
  <c r="E101" i="13" s="1"/>
  <c r="F101" i="13" s="1"/>
  <c r="J101" i="13" s="1"/>
  <c r="G101" i="13" s="1"/>
  <c r="H101" i="13" s="1"/>
  <c r="R100" i="13"/>
  <c r="I100" i="13"/>
  <c r="B100" i="13" s="1"/>
  <c r="C100" i="13" s="1"/>
  <c r="D100" i="13" s="1"/>
  <c r="E100" i="13" s="1"/>
  <c r="F100" i="13" s="1"/>
  <c r="J100" i="13" s="1"/>
  <c r="G100" i="13" s="1"/>
  <c r="H100" i="13" s="1"/>
  <c r="R99" i="13"/>
  <c r="I99" i="13"/>
  <c r="B99" i="13" s="1"/>
  <c r="C99" i="13" s="1"/>
  <c r="D99" i="13" s="1"/>
  <c r="E99" i="13" s="1"/>
  <c r="F99" i="13" s="1"/>
  <c r="J99" i="13" s="1"/>
  <c r="G99" i="13" s="1"/>
  <c r="H99" i="13" s="1"/>
  <c r="R98" i="13"/>
  <c r="I98" i="13"/>
  <c r="B98" i="13" s="1"/>
  <c r="C98" i="13" s="1"/>
  <c r="D98" i="13" s="1"/>
  <c r="E98" i="13" s="1"/>
  <c r="F98" i="13" s="1"/>
  <c r="J98" i="13" s="1"/>
  <c r="G98" i="13" s="1"/>
  <c r="H98" i="13" s="1"/>
  <c r="R97" i="13"/>
  <c r="I97" i="13"/>
  <c r="B97" i="13"/>
  <c r="C97" i="13" s="1"/>
  <c r="D97" i="13" s="1"/>
  <c r="E97" i="13" s="1"/>
  <c r="F97" i="13" s="1"/>
  <c r="J97" i="13" s="1"/>
  <c r="G97" i="13" s="1"/>
  <c r="H97" i="13" s="1"/>
  <c r="R96" i="13"/>
  <c r="I96" i="13"/>
  <c r="B96" i="13" s="1"/>
  <c r="C96" i="13" s="1"/>
  <c r="D96" i="13" s="1"/>
  <c r="E96" i="13" s="1"/>
  <c r="F96" i="13" s="1"/>
  <c r="J96" i="13" s="1"/>
  <c r="G96" i="13" s="1"/>
  <c r="H96" i="13" s="1"/>
  <c r="R95" i="13"/>
  <c r="I95" i="13"/>
  <c r="B95" i="13"/>
  <c r="C95" i="13" s="1"/>
  <c r="D95" i="13" s="1"/>
  <c r="E95" i="13" s="1"/>
  <c r="F95" i="13" s="1"/>
  <c r="J95" i="13" s="1"/>
  <c r="G95" i="13" s="1"/>
  <c r="H95" i="13" s="1"/>
  <c r="R94" i="13"/>
  <c r="I94" i="13"/>
  <c r="B94" i="13" s="1"/>
  <c r="C94" i="13" s="1"/>
  <c r="D94" i="13" s="1"/>
  <c r="E94" i="13" s="1"/>
  <c r="F94" i="13" s="1"/>
  <c r="J94" i="13" s="1"/>
  <c r="G94" i="13" s="1"/>
  <c r="H94" i="13" s="1"/>
  <c r="R93" i="13"/>
  <c r="I93" i="13"/>
  <c r="B93" i="13"/>
  <c r="C93" i="13" s="1"/>
  <c r="D93" i="13" s="1"/>
  <c r="E93" i="13" s="1"/>
  <c r="F93" i="13" s="1"/>
  <c r="J93" i="13" s="1"/>
  <c r="G93" i="13" s="1"/>
  <c r="H93" i="13" s="1"/>
  <c r="R92" i="13"/>
  <c r="I92" i="13"/>
  <c r="B92" i="13" s="1"/>
  <c r="C92" i="13" s="1"/>
  <c r="D92" i="13" s="1"/>
  <c r="E92" i="13" s="1"/>
  <c r="F92" i="13" s="1"/>
  <c r="J92" i="13" s="1"/>
  <c r="G92" i="13" s="1"/>
  <c r="H92" i="13" s="1"/>
  <c r="R91" i="13"/>
  <c r="I91" i="13"/>
  <c r="B91" i="13" s="1"/>
  <c r="C91" i="13" s="1"/>
  <c r="D91" i="13" s="1"/>
  <c r="E91" i="13" s="1"/>
  <c r="F91" i="13" s="1"/>
  <c r="J91" i="13" s="1"/>
  <c r="G91" i="13" s="1"/>
  <c r="H91" i="13" s="1"/>
  <c r="R90" i="13"/>
  <c r="I90" i="13"/>
  <c r="B90" i="13" s="1"/>
  <c r="C90" i="13" s="1"/>
  <c r="D90" i="13" s="1"/>
  <c r="E90" i="13" s="1"/>
  <c r="F90" i="13" s="1"/>
  <c r="J90" i="13" s="1"/>
  <c r="G90" i="13" s="1"/>
  <c r="H90" i="13" s="1"/>
  <c r="R89" i="13"/>
  <c r="I89" i="13"/>
  <c r="B89" i="13"/>
  <c r="C89" i="13" s="1"/>
  <c r="D89" i="13" s="1"/>
  <c r="E89" i="13" s="1"/>
  <c r="F89" i="13" s="1"/>
  <c r="J89" i="13" s="1"/>
  <c r="G89" i="13" s="1"/>
  <c r="H89" i="13" s="1"/>
  <c r="R88" i="13"/>
  <c r="I88" i="13"/>
  <c r="B88" i="13" s="1"/>
  <c r="C88" i="13" s="1"/>
  <c r="D88" i="13" s="1"/>
  <c r="E88" i="13" s="1"/>
  <c r="F88" i="13" s="1"/>
  <c r="J88" i="13" s="1"/>
  <c r="G88" i="13" s="1"/>
  <c r="H88" i="13" s="1"/>
  <c r="R87" i="13"/>
  <c r="I87" i="13"/>
  <c r="B87" i="13"/>
  <c r="C87" i="13" s="1"/>
  <c r="D87" i="13" s="1"/>
  <c r="E87" i="13" s="1"/>
  <c r="F87" i="13" s="1"/>
  <c r="J87" i="13" s="1"/>
  <c r="G87" i="13" s="1"/>
  <c r="H87" i="13" s="1"/>
  <c r="R86" i="13"/>
  <c r="I86" i="13"/>
  <c r="B86" i="13" s="1"/>
  <c r="C86" i="13" s="1"/>
  <c r="D86" i="13" s="1"/>
  <c r="E86" i="13" s="1"/>
  <c r="F86" i="13" s="1"/>
  <c r="J86" i="13" s="1"/>
  <c r="G86" i="13" s="1"/>
  <c r="H86" i="13" s="1"/>
  <c r="R85" i="13"/>
  <c r="I85" i="13"/>
  <c r="B85" i="13"/>
  <c r="C85" i="13" s="1"/>
  <c r="D85" i="13" s="1"/>
  <c r="E85" i="13" s="1"/>
  <c r="F85" i="13" s="1"/>
  <c r="J85" i="13" s="1"/>
  <c r="G85" i="13" s="1"/>
  <c r="H85" i="13" s="1"/>
  <c r="R84" i="13"/>
  <c r="I84" i="13"/>
  <c r="B84" i="13" s="1"/>
  <c r="C84" i="13" s="1"/>
  <c r="D84" i="13" s="1"/>
  <c r="E84" i="13" s="1"/>
  <c r="F84" i="13" s="1"/>
  <c r="J84" i="13" s="1"/>
  <c r="G84" i="13" s="1"/>
  <c r="H84" i="13" s="1"/>
  <c r="R83" i="13"/>
  <c r="I83" i="13"/>
  <c r="B83" i="13" s="1"/>
  <c r="C83" i="13" s="1"/>
  <c r="D83" i="13" s="1"/>
  <c r="E83" i="13" s="1"/>
  <c r="F83" i="13" s="1"/>
  <c r="J83" i="13" s="1"/>
  <c r="G83" i="13" s="1"/>
  <c r="H83" i="13" s="1"/>
  <c r="R82" i="13"/>
  <c r="I82" i="13"/>
  <c r="B82" i="13" s="1"/>
  <c r="C82" i="13" s="1"/>
  <c r="D82" i="13" s="1"/>
  <c r="E82" i="13" s="1"/>
  <c r="F82" i="13" s="1"/>
  <c r="J82" i="13" s="1"/>
  <c r="G82" i="13" s="1"/>
  <c r="H82" i="13" s="1"/>
  <c r="R81" i="13"/>
  <c r="I81" i="13"/>
  <c r="B81" i="13"/>
  <c r="C81" i="13" s="1"/>
  <c r="D81" i="13" s="1"/>
  <c r="E81" i="13" s="1"/>
  <c r="F81" i="13" s="1"/>
  <c r="J81" i="13" s="1"/>
  <c r="G81" i="13" s="1"/>
  <c r="H81" i="13" s="1"/>
  <c r="R80" i="13"/>
  <c r="I80" i="13"/>
  <c r="B80" i="13" s="1"/>
  <c r="C80" i="13" s="1"/>
  <c r="D80" i="13" s="1"/>
  <c r="E80" i="13" s="1"/>
  <c r="F80" i="13" s="1"/>
  <c r="J80" i="13" s="1"/>
  <c r="G80" i="13" s="1"/>
  <c r="H80" i="13" s="1"/>
  <c r="R79" i="13"/>
  <c r="I79" i="13"/>
  <c r="B79" i="13"/>
  <c r="C79" i="13" s="1"/>
  <c r="D79" i="13" s="1"/>
  <c r="E79" i="13" s="1"/>
  <c r="F79" i="13" s="1"/>
  <c r="J79" i="13" s="1"/>
  <c r="G79" i="13" s="1"/>
  <c r="H79" i="13" s="1"/>
  <c r="R78" i="13"/>
  <c r="I78" i="13"/>
  <c r="B78" i="13" s="1"/>
  <c r="C78" i="13" s="1"/>
  <c r="D78" i="13" s="1"/>
  <c r="E78" i="13" s="1"/>
  <c r="F78" i="13" s="1"/>
  <c r="J78" i="13" s="1"/>
  <c r="G78" i="13" s="1"/>
  <c r="H78" i="13" s="1"/>
  <c r="R77" i="13"/>
  <c r="I77" i="13"/>
  <c r="B77" i="13"/>
  <c r="C77" i="13" s="1"/>
  <c r="D77" i="13" s="1"/>
  <c r="E77" i="13" s="1"/>
  <c r="F77" i="13" s="1"/>
  <c r="J77" i="13" s="1"/>
  <c r="G77" i="13" s="1"/>
  <c r="H77" i="13" s="1"/>
  <c r="R76" i="13"/>
  <c r="I76" i="13"/>
  <c r="B76" i="13" s="1"/>
  <c r="C76" i="13" s="1"/>
  <c r="D76" i="13" s="1"/>
  <c r="E76" i="13" s="1"/>
  <c r="F76" i="13" s="1"/>
  <c r="J76" i="13" s="1"/>
  <c r="G76" i="13" s="1"/>
  <c r="H76" i="13" s="1"/>
  <c r="R75" i="13"/>
  <c r="I75" i="13"/>
  <c r="B75" i="13" s="1"/>
  <c r="C75" i="13" s="1"/>
  <c r="D75" i="13" s="1"/>
  <c r="E75" i="13" s="1"/>
  <c r="F75" i="13" s="1"/>
  <c r="J75" i="13" s="1"/>
  <c r="G75" i="13" s="1"/>
  <c r="H75" i="13" s="1"/>
  <c r="R74" i="13"/>
  <c r="I74" i="13"/>
  <c r="B74" i="13" s="1"/>
  <c r="C74" i="13" s="1"/>
  <c r="D74" i="13" s="1"/>
  <c r="E74" i="13" s="1"/>
  <c r="F74" i="13" s="1"/>
  <c r="J74" i="13" s="1"/>
  <c r="G74" i="13" s="1"/>
  <c r="H74" i="13" s="1"/>
  <c r="R73" i="13"/>
  <c r="I73" i="13"/>
  <c r="B73" i="13"/>
  <c r="C73" i="13" s="1"/>
  <c r="D73" i="13" s="1"/>
  <c r="E73" i="13" s="1"/>
  <c r="F73" i="13" s="1"/>
  <c r="J73" i="13" s="1"/>
  <c r="G73" i="13" s="1"/>
  <c r="H73" i="13" s="1"/>
  <c r="R72" i="13"/>
  <c r="I72" i="13"/>
  <c r="B72" i="13" s="1"/>
  <c r="C72" i="13" s="1"/>
  <c r="D72" i="13" s="1"/>
  <c r="E72" i="13" s="1"/>
  <c r="F72" i="13" s="1"/>
  <c r="J72" i="13" s="1"/>
  <c r="G72" i="13" s="1"/>
  <c r="H72" i="13" s="1"/>
  <c r="R71" i="13"/>
  <c r="I71" i="13"/>
  <c r="B71" i="13"/>
  <c r="C71" i="13" s="1"/>
  <c r="D71" i="13" s="1"/>
  <c r="E71" i="13" s="1"/>
  <c r="F71" i="13" s="1"/>
  <c r="J71" i="13" s="1"/>
  <c r="G71" i="13" s="1"/>
  <c r="H71" i="13" s="1"/>
  <c r="R70" i="13"/>
  <c r="I70" i="13"/>
  <c r="B70" i="13"/>
  <c r="C70" i="13" s="1"/>
  <c r="D70" i="13" s="1"/>
  <c r="E70" i="13" s="1"/>
  <c r="F70" i="13" s="1"/>
  <c r="J70" i="13" s="1"/>
  <c r="G70" i="13" s="1"/>
  <c r="H70" i="13" s="1"/>
  <c r="R69" i="13"/>
  <c r="I69" i="13"/>
  <c r="B69" i="13"/>
  <c r="C69" i="13" s="1"/>
  <c r="D69" i="13" s="1"/>
  <c r="E69" i="13" s="1"/>
  <c r="F69" i="13" s="1"/>
  <c r="J69" i="13" s="1"/>
  <c r="G69" i="13" s="1"/>
  <c r="H69" i="13" s="1"/>
  <c r="R68" i="13"/>
  <c r="I68" i="13"/>
  <c r="B68" i="13"/>
  <c r="C68" i="13" s="1"/>
  <c r="D68" i="13" s="1"/>
  <c r="E68" i="13" s="1"/>
  <c r="F68" i="13" s="1"/>
  <c r="J68" i="13" s="1"/>
  <c r="G68" i="13" s="1"/>
  <c r="H68" i="13" s="1"/>
  <c r="R67" i="13"/>
  <c r="I67" i="13"/>
  <c r="B67" i="13" s="1"/>
  <c r="C67" i="13" s="1"/>
  <c r="D67" i="13" s="1"/>
  <c r="E67" i="13" s="1"/>
  <c r="F67" i="13" s="1"/>
  <c r="J67" i="13" s="1"/>
  <c r="G67" i="13" s="1"/>
  <c r="H67" i="13" s="1"/>
  <c r="R66" i="13"/>
  <c r="I66" i="13"/>
  <c r="B66" i="13"/>
  <c r="C66" i="13" s="1"/>
  <c r="D66" i="13" s="1"/>
  <c r="E66" i="13" s="1"/>
  <c r="F66" i="13" s="1"/>
  <c r="J66" i="13" s="1"/>
  <c r="G66" i="13" s="1"/>
  <c r="H66" i="13" s="1"/>
  <c r="R65" i="13"/>
  <c r="I65" i="13"/>
  <c r="B65" i="13"/>
  <c r="C65" i="13" s="1"/>
  <c r="D65" i="13" s="1"/>
  <c r="E65" i="13" s="1"/>
  <c r="F65" i="13" s="1"/>
  <c r="J65" i="13" s="1"/>
  <c r="G65" i="13" s="1"/>
  <c r="H65" i="13" s="1"/>
  <c r="R64" i="13"/>
  <c r="I64" i="13"/>
  <c r="B64" i="13"/>
  <c r="C64" i="13" s="1"/>
  <c r="D64" i="13" s="1"/>
  <c r="E64" i="13" s="1"/>
  <c r="F64" i="13" s="1"/>
  <c r="J64" i="13" s="1"/>
  <c r="G64" i="13" s="1"/>
  <c r="H64" i="13" s="1"/>
  <c r="R63" i="13"/>
  <c r="I63" i="13"/>
  <c r="B63" i="13" s="1"/>
  <c r="C63" i="13" s="1"/>
  <c r="D63" i="13" s="1"/>
  <c r="E63" i="13" s="1"/>
  <c r="F63" i="13" s="1"/>
  <c r="J63" i="13" s="1"/>
  <c r="G63" i="13" s="1"/>
  <c r="H63" i="13" s="1"/>
  <c r="R62" i="13"/>
  <c r="I62" i="13"/>
  <c r="B62" i="13"/>
  <c r="C62" i="13" s="1"/>
  <c r="D62" i="13" s="1"/>
  <c r="E62" i="13" s="1"/>
  <c r="F62" i="13" s="1"/>
  <c r="J62" i="13" s="1"/>
  <c r="G62" i="13" s="1"/>
  <c r="H62" i="13" s="1"/>
  <c r="R61" i="13"/>
  <c r="I61" i="13"/>
  <c r="B61" i="13"/>
  <c r="C61" i="13" s="1"/>
  <c r="D61" i="13" s="1"/>
  <c r="E61" i="13" s="1"/>
  <c r="F61" i="13" s="1"/>
  <c r="J61" i="13" s="1"/>
  <c r="G61" i="13" s="1"/>
  <c r="H61" i="13" s="1"/>
  <c r="R60" i="13"/>
  <c r="I60" i="13"/>
  <c r="B60" i="13"/>
  <c r="C60" i="13" s="1"/>
  <c r="D60" i="13" s="1"/>
  <c r="E60" i="13" s="1"/>
  <c r="F60" i="13" s="1"/>
  <c r="J60" i="13" s="1"/>
  <c r="G60" i="13" s="1"/>
  <c r="H60" i="13" s="1"/>
  <c r="R59" i="13"/>
  <c r="I59" i="13"/>
  <c r="B59" i="13" s="1"/>
  <c r="C59" i="13" s="1"/>
  <c r="D59" i="13" s="1"/>
  <c r="E59" i="13" s="1"/>
  <c r="F59" i="13" s="1"/>
  <c r="J59" i="13" s="1"/>
  <c r="G59" i="13" s="1"/>
  <c r="H59" i="13" s="1"/>
  <c r="R58" i="13"/>
  <c r="I58" i="13"/>
  <c r="B58" i="13"/>
  <c r="C58" i="13" s="1"/>
  <c r="D58" i="13" s="1"/>
  <c r="E58" i="13" s="1"/>
  <c r="F58" i="13" s="1"/>
  <c r="J58" i="13" s="1"/>
  <c r="G58" i="13" s="1"/>
  <c r="H58" i="13" s="1"/>
  <c r="R57" i="13"/>
  <c r="I57" i="13"/>
  <c r="B57" i="13"/>
  <c r="C57" i="13" s="1"/>
  <c r="D57" i="13" s="1"/>
  <c r="E57" i="13" s="1"/>
  <c r="F57" i="13" s="1"/>
  <c r="J57" i="13" s="1"/>
  <c r="G57" i="13" s="1"/>
  <c r="H57" i="13" s="1"/>
  <c r="R56" i="13"/>
  <c r="I56" i="13"/>
  <c r="B56" i="13"/>
  <c r="C56" i="13" s="1"/>
  <c r="D56" i="13" s="1"/>
  <c r="E56" i="13" s="1"/>
  <c r="F56" i="13" s="1"/>
  <c r="J56" i="13" s="1"/>
  <c r="G56" i="13" s="1"/>
  <c r="H56" i="13" s="1"/>
  <c r="R55" i="13"/>
  <c r="I55" i="13"/>
  <c r="B55" i="13" s="1"/>
  <c r="C55" i="13" s="1"/>
  <c r="D55" i="13" s="1"/>
  <c r="E55" i="13" s="1"/>
  <c r="F55" i="13" s="1"/>
  <c r="J55" i="13" s="1"/>
  <c r="G55" i="13" s="1"/>
  <c r="H55" i="13" s="1"/>
  <c r="R54" i="13"/>
  <c r="I54" i="13"/>
  <c r="B54" i="13"/>
  <c r="C54" i="13" s="1"/>
  <c r="D54" i="13" s="1"/>
  <c r="E54" i="13" s="1"/>
  <c r="F54" i="13" s="1"/>
  <c r="J54" i="13" s="1"/>
  <c r="G54" i="13" s="1"/>
  <c r="H54" i="13" s="1"/>
  <c r="R53" i="13"/>
  <c r="I53" i="13"/>
  <c r="B53" i="13"/>
  <c r="C53" i="13" s="1"/>
  <c r="D53" i="13" s="1"/>
  <c r="E53" i="13" s="1"/>
  <c r="F53" i="13" s="1"/>
  <c r="J53" i="13" s="1"/>
  <c r="G53" i="13" s="1"/>
  <c r="H53" i="13" s="1"/>
  <c r="R52" i="13"/>
  <c r="I52" i="13"/>
  <c r="B52" i="13"/>
  <c r="C52" i="13" s="1"/>
  <c r="D52" i="13" s="1"/>
  <c r="E52" i="13" s="1"/>
  <c r="F52" i="13" s="1"/>
  <c r="J52" i="13" s="1"/>
  <c r="G52" i="13" s="1"/>
  <c r="H52" i="13" s="1"/>
  <c r="R51" i="13"/>
  <c r="I51" i="13"/>
  <c r="B51" i="13" s="1"/>
  <c r="C51" i="13" s="1"/>
  <c r="D51" i="13" s="1"/>
  <c r="E51" i="13" s="1"/>
  <c r="F51" i="13" s="1"/>
  <c r="J51" i="13" s="1"/>
  <c r="G51" i="13" s="1"/>
  <c r="H51" i="13" s="1"/>
  <c r="R50" i="13"/>
  <c r="I50" i="13"/>
  <c r="B50" i="13"/>
  <c r="C50" i="13" s="1"/>
  <c r="D50" i="13" s="1"/>
  <c r="E50" i="13" s="1"/>
  <c r="F50" i="13" s="1"/>
  <c r="J50" i="13" s="1"/>
  <c r="G50" i="13" s="1"/>
  <c r="H50" i="13" s="1"/>
  <c r="R49" i="13"/>
  <c r="I49" i="13"/>
  <c r="B49" i="13"/>
  <c r="C49" i="13" s="1"/>
  <c r="D49" i="13" s="1"/>
  <c r="E49" i="13" s="1"/>
  <c r="F49" i="13" s="1"/>
  <c r="J49" i="13" s="1"/>
  <c r="G49" i="13" s="1"/>
  <c r="H49" i="13" s="1"/>
  <c r="R48" i="13"/>
  <c r="I48" i="13"/>
  <c r="B48" i="13"/>
  <c r="C48" i="13" s="1"/>
  <c r="D48" i="13" s="1"/>
  <c r="E48" i="13" s="1"/>
  <c r="F48" i="13" s="1"/>
  <c r="J48" i="13" s="1"/>
  <c r="G48" i="13" s="1"/>
  <c r="H48" i="13" s="1"/>
  <c r="R47" i="13"/>
  <c r="I47" i="13"/>
  <c r="B47" i="13" s="1"/>
  <c r="C47" i="13" s="1"/>
  <c r="D47" i="13" s="1"/>
  <c r="E47" i="13" s="1"/>
  <c r="F47" i="13" s="1"/>
  <c r="J47" i="13" s="1"/>
  <c r="G47" i="13" s="1"/>
  <c r="H47" i="13" s="1"/>
  <c r="R46" i="13"/>
  <c r="I46" i="13"/>
  <c r="B46" i="13"/>
  <c r="C46" i="13" s="1"/>
  <c r="D46" i="13" s="1"/>
  <c r="E46" i="13" s="1"/>
  <c r="F46" i="13" s="1"/>
  <c r="J46" i="13" s="1"/>
  <c r="G46" i="13" s="1"/>
  <c r="H46" i="13" s="1"/>
  <c r="R45" i="13"/>
  <c r="I45" i="13"/>
  <c r="B45" i="13"/>
  <c r="C45" i="13" s="1"/>
  <c r="D45" i="13" s="1"/>
  <c r="E45" i="13" s="1"/>
  <c r="F45" i="13" s="1"/>
  <c r="J45" i="13" s="1"/>
  <c r="G45" i="13" s="1"/>
  <c r="H45" i="13" s="1"/>
  <c r="R44" i="13"/>
  <c r="I44" i="13"/>
  <c r="B44" i="13"/>
  <c r="C44" i="13" s="1"/>
  <c r="D44" i="13" s="1"/>
  <c r="E44" i="13" s="1"/>
  <c r="F44" i="13" s="1"/>
  <c r="J44" i="13" s="1"/>
  <c r="G44" i="13" s="1"/>
  <c r="H44" i="13" s="1"/>
  <c r="R43" i="13"/>
  <c r="I43" i="13"/>
  <c r="B43" i="13" s="1"/>
  <c r="C43" i="13" s="1"/>
  <c r="D43" i="13" s="1"/>
  <c r="E43" i="13" s="1"/>
  <c r="F43" i="13" s="1"/>
  <c r="J43" i="13" s="1"/>
  <c r="G43" i="13" s="1"/>
  <c r="H43" i="13" s="1"/>
  <c r="R42" i="13"/>
  <c r="I42" i="13"/>
  <c r="B42" i="13"/>
  <c r="C42" i="13" s="1"/>
  <c r="D42" i="13" s="1"/>
  <c r="E42" i="13" s="1"/>
  <c r="F42" i="13" s="1"/>
  <c r="J42" i="13" s="1"/>
  <c r="G42" i="13" s="1"/>
  <c r="H42" i="13" s="1"/>
  <c r="R41" i="13"/>
  <c r="I41" i="13"/>
  <c r="B41" i="13"/>
  <c r="C41" i="13" s="1"/>
  <c r="D41" i="13" s="1"/>
  <c r="E41" i="13" s="1"/>
  <c r="F41" i="13" s="1"/>
  <c r="J41" i="13" s="1"/>
  <c r="G41" i="13" s="1"/>
  <c r="H41" i="13" s="1"/>
  <c r="R40" i="13"/>
  <c r="I40" i="13"/>
  <c r="B40" i="13"/>
  <c r="C40" i="13" s="1"/>
  <c r="D40" i="13" s="1"/>
  <c r="E40" i="13" s="1"/>
  <c r="F40" i="13" s="1"/>
  <c r="J40" i="13" s="1"/>
  <c r="G40" i="13" s="1"/>
  <c r="H40" i="13" s="1"/>
  <c r="R39" i="13"/>
  <c r="I39" i="13"/>
  <c r="B39" i="13" s="1"/>
  <c r="C39" i="13" s="1"/>
  <c r="D39" i="13" s="1"/>
  <c r="E39" i="13" s="1"/>
  <c r="F39" i="13" s="1"/>
  <c r="J39" i="13" s="1"/>
  <c r="G39" i="13" s="1"/>
  <c r="H39" i="13" s="1"/>
  <c r="R38" i="13"/>
  <c r="I38" i="13"/>
  <c r="B38" i="13"/>
  <c r="C38" i="13" s="1"/>
  <c r="D38" i="13" s="1"/>
  <c r="E38" i="13" s="1"/>
  <c r="F38" i="13" s="1"/>
  <c r="J38" i="13" s="1"/>
  <c r="G38" i="13" s="1"/>
  <c r="H38" i="13" s="1"/>
  <c r="R37" i="13"/>
  <c r="I37" i="13"/>
  <c r="B37" i="13"/>
  <c r="C37" i="13" s="1"/>
  <c r="D37" i="13" s="1"/>
  <c r="E37" i="13" s="1"/>
  <c r="F37" i="13" s="1"/>
  <c r="J37" i="13" s="1"/>
  <c r="G37" i="13" s="1"/>
  <c r="H37" i="13" s="1"/>
  <c r="R36" i="13"/>
  <c r="I36" i="13"/>
  <c r="B36" i="13"/>
  <c r="C36" i="13" s="1"/>
  <c r="D36" i="13" s="1"/>
  <c r="E36" i="13" s="1"/>
  <c r="F36" i="13" s="1"/>
  <c r="J36" i="13" s="1"/>
  <c r="G36" i="13" s="1"/>
  <c r="H36" i="13" s="1"/>
  <c r="R35" i="13"/>
  <c r="I35" i="13"/>
  <c r="B35" i="13" s="1"/>
  <c r="C35" i="13" s="1"/>
  <c r="D35" i="13" s="1"/>
  <c r="E35" i="13" s="1"/>
  <c r="F35" i="13" s="1"/>
  <c r="J35" i="13" s="1"/>
  <c r="G35" i="13" s="1"/>
  <c r="H35" i="13" s="1"/>
  <c r="R34" i="13"/>
  <c r="I34" i="13"/>
  <c r="B34" i="13"/>
  <c r="C34" i="13" s="1"/>
  <c r="D34" i="13" s="1"/>
  <c r="E34" i="13" s="1"/>
  <c r="F34" i="13" s="1"/>
  <c r="J34" i="13" s="1"/>
  <c r="G34" i="13" s="1"/>
  <c r="H34" i="13" s="1"/>
  <c r="R33" i="13"/>
  <c r="I33" i="13"/>
  <c r="B33" i="13"/>
  <c r="C33" i="13" s="1"/>
  <c r="D33" i="13" s="1"/>
  <c r="E33" i="13" s="1"/>
  <c r="F33" i="13" s="1"/>
  <c r="J33" i="13" s="1"/>
  <c r="G33" i="13" s="1"/>
  <c r="H33" i="13" s="1"/>
  <c r="R32" i="13"/>
  <c r="I32" i="13"/>
  <c r="B32" i="13"/>
  <c r="C32" i="13" s="1"/>
  <c r="D32" i="13" s="1"/>
  <c r="E32" i="13" s="1"/>
  <c r="F32" i="13" s="1"/>
  <c r="J32" i="13" s="1"/>
  <c r="G32" i="13" s="1"/>
  <c r="H32" i="13" s="1"/>
  <c r="R31" i="13"/>
  <c r="I31" i="13"/>
  <c r="B31" i="13" s="1"/>
  <c r="C31" i="13" s="1"/>
  <c r="D31" i="13" s="1"/>
  <c r="E31" i="13" s="1"/>
  <c r="F31" i="13" s="1"/>
  <c r="J31" i="13" s="1"/>
  <c r="G31" i="13" s="1"/>
  <c r="H31" i="13" s="1"/>
  <c r="R30" i="13"/>
  <c r="I30" i="13"/>
  <c r="B30" i="13"/>
  <c r="C30" i="13" s="1"/>
  <c r="D30" i="13" s="1"/>
  <c r="E30" i="13" s="1"/>
  <c r="F30" i="13" s="1"/>
  <c r="J30" i="13" s="1"/>
  <c r="G30" i="13" s="1"/>
  <c r="H30" i="13" s="1"/>
  <c r="R29" i="13"/>
  <c r="I29" i="13"/>
  <c r="B29" i="13"/>
  <c r="C29" i="13" s="1"/>
  <c r="D29" i="13" s="1"/>
  <c r="E29" i="13" s="1"/>
  <c r="F29" i="13" s="1"/>
  <c r="J29" i="13" s="1"/>
  <c r="G29" i="13" s="1"/>
  <c r="H29" i="13" s="1"/>
  <c r="R28" i="13"/>
  <c r="I28" i="13"/>
  <c r="B28" i="13"/>
  <c r="C28" i="13" s="1"/>
  <c r="D28" i="13" s="1"/>
  <c r="E28" i="13" s="1"/>
  <c r="F28" i="13" s="1"/>
  <c r="J28" i="13" s="1"/>
  <c r="G28" i="13" s="1"/>
  <c r="H28" i="13" s="1"/>
  <c r="R27" i="13"/>
  <c r="I27" i="13"/>
  <c r="B27" i="13" s="1"/>
  <c r="C27" i="13" s="1"/>
  <c r="D27" i="13" s="1"/>
  <c r="E27" i="13" s="1"/>
  <c r="F27" i="13" s="1"/>
  <c r="J27" i="13" s="1"/>
  <c r="G27" i="13" s="1"/>
  <c r="H27" i="13" s="1"/>
  <c r="R26" i="13"/>
  <c r="I26" i="13"/>
  <c r="B26" i="13"/>
  <c r="C26" i="13" s="1"/>
  <c r="D26" i="13" s="1"/>
  <c r="E26" i="13" s="1"/>
  <c r="F26" i="13" s="1"/>
  <c r="J26" i="13" s="1"/>
  <c r="G26" i="13" s="1"/>
  <c r="H26" i="13" s="1"/>
  <c r="R25" i="13"/>
  <c r="I25" i="13"/>
  <c r="B25" i="13"/>
  <c r="C25" i="13" s="1"/>
  <c r="D25" i="13" s="1"/>
  <c r="E25" i="13" s="1"/>
  <c r="F25" i="13" s="1"/>
  <c r="J25" i="13" s="1"/>
  <c r="G25" i="13" s="1"/>
  <c r="H25" i="13" s="1"/>
  <c r="R24" i="13"/>
  <c r="I24" i="13"/>
  <c r="B24" i="13"/>
  <c r="C24" i="13" s="1"/>
  <c r="D24" i="13" s="1"/>
  <c r="E24" i="13" s="1"/>
  <c r="F24" i="13" s="1"/>
  <c r="J24" i="13" s="1"/>
  <c r="G24" i="13" s="1"/>
  <c r="H24" i="13" s="1"/>
  <c r="R23" i="13"/>
  <c r="I23" i="13"/>
  <c r="B23" i="13" s="1"/>
  <c r="C23" i="13" s="1"/>
  <c r="D23" i="13" s="1"/>
  <c r="E23" i="13" s="1"/>
  <c r="F23" i="13" s="1"/>
  <c r="J23" i="13" s="1"/>
  <c r="G23" i="13" s="1"/>
  <c r="H23" i="13" s="1"/>
  <c r="R22" i="13"/>
  <c r="I22" i="13"/>
  <c r="B22" i="13"/>
  <c r="C22" i="13" s="1"/>
  <c r="D22" i="13" s="1"/>
  <c r="E22" i="13" s="1"/>
  <c r="F22" i="13" s="1"/>
  <c r="J22" i="13" s="1"/>
  <c r="G22" i="13" s="1"/>
  <c r="H22" i="13" s="1"/>
  <c r="R21" i="13"/>
  <c r="I21" i="13"/>
  <c r="B21" i="13"/>
  <c r="C21" i="13" s="1"/>
  <c r="D21" i="13" s="1"/>
  <c r="E21" i="13" s="1"/>
  <c r="F21" i="13" s="1"/>
  <c r="J21" i="13" s="1"/>
  <c r="G21" i="13" s="1"/>
  <c r="H21" i="13" s="1"/>
  <c r="R20" i="13"/>
  <c r="I20" i="13"/>
  <c r="B20" i="13"/>
  <c r="C20" i="13" s="1"/>
  <c r="D20" i="13" s="1"/>
  <c r="E20" i="13" s="1"/>
  <c r="F20" i="13" s="1"/>
  <c r="J20" i="13" s="1"/>
  <c r="G20" i="13" s="1"/>
  <c r="H20" i="13" s="1"/>
  <c r="R19" i="13"/>
  <c r="I19" i="13"/>
  <c r="B19" i="13" s="1"/>
  <c r="C19" i="13" s="1"/>
  <c r="D19" i="13" s="1"/>
  <c r="E19" i="13" s="1"/>
  <c r="F19" i="13" s="1"/>
  <c r="J19" i="13" s="1"/>
  <c r="G19" i="13" s="1"/>
  <c r="H19" i="13" s="1"/>
  <c r="R18" i="13"/>
  <c r="I18" i="13"/>
  <c r="B18" i="13"/>
  <c r="C18" i="13" s="1"/>
  <c r="D18" i="13" s="1"/>
  <c r="E18" i="13" s="1"/>
  <c r="F18" i="13" s="1"/>
  <c r="J18" i="13" s="1"/>
  <c r="G18" i="13" s="1"/>
  <c r="H18" i="13" s="1"/>
  <c r="R17" i="13"/>
  <c r="I17" i="13"/>
  <c r="B17" i="13"/>
  <c r="C17" i="13" s="1"/>
  <c r="D17" i="13" s="1"/>
  <c r="E17" i="13" s="1"/>
  <c r="F17" i="13" s="1"/>
  <c r="J17" i="13" s="1"/>
  <c r="G17" i="13" s="1"/>
  <c r="H17" i="13" s="1"/>
  <c r="R16" i="13"/>
  <c r="I16" i="13"/>
  <c r="B16" i="13"/>
  <c r="C16" i="13" s="1"/>
  <c r="D16" i="13" s="1"/>
  <c r="E16" i="13" s="1"/>
  <c r="F16" i="13" s="1"/>
  <c r="J16" i="13" s="1"/>
  <c r="G16" i="13" s="1"/>
  <c r="H16" i="13" s="1"/>
  <c r="R15" i="13"/>
  <c r="I15" i="13"/>
  <c r="B15" i="13" s="1"/>
  <c r="C15" i="13" s="1"/>
  <c r="D15" i="13" s="1"/>
  <c r="E15" i="13" s="1"/>
  <c r="F15" i="13" s="1"/>
  <c r="J15" i="13" s="1"/>
  <c r="G15" i="13" s="1"/>
  <c r="H15" i="13" s="1"/>
  <c r="R14" i="13"/>
  <c r="I14" i="13"/>
  <c r="B14" i="13"/>
  <c r="C14" i="13" s="1"/>
  <c r="D14" i="13" s="1"/>
  <c r="E14" i="13" s="1"/>
  <c r="F14" i="13" s="1"/>
  <c r="J14" i="13" s="1"/>
  <c r="G14" i="13" s="1"/>
  <c r="H14" i="13" s="1"/>
  <c r="R13" i="13"/>
  <c r="I13" i="13"/>
  <c r="B13" i="13"/>
  <c r="C13" i="13" s="1"/>
  <c r="D13" i="13" s="1"/>
  <c r="E13" i="13" s="1"/>
  <c r="F13" i="13" s="1"/>
  <c r="J13" i="13" s="1"/>
  <c r="G13" i="13" s="1"/>
  <c r="H13" i="13" s="1"/>
  <c r="R12" i="13"/>
  <c r="I12" i="13"/>
  <c r="B12" i="13"/>
  <c r="C12" i="13" s="1"/>
  <c r="D12" i="13" s="1"/>
  <c r="E12" i="13" s="1"/>
  <c r="F12" i="13" s="1"/>
  <c r="J12" i="13" s="1"/>
  <c r="G12" i="13" s="1"/>
  <c r="H12" i="13" s="1"/>
  <c r="R11" i="13"/>
  <c r="I11" i="13"/>
  <c r="B11" i="13" s="1"/>
  <c r="C11" i="13" s="1"/>
  <c r="D11" i="13" s="1"/>
  <c r="E11" i="13" s="1"/>
  <c r="F11" i="13" s="1"/>
  <c r="J11" i="13" s="1"/>
  <c r="G11" i="13" s="1"/>
  <c r="H11" i="13" s="1"/>
  <c r="R10" i="13"/>
  <c r="I10" i="13"/>
  <c r="B10" i="13"/>
  <c r="C10" i="13" s="1"/>
  <c r="D10" i="13" s="1"/>
  <c r="E10" i="13" s="1"/>
  <c r="F10" i="13" s="1"/>
  <c r="J10" i="13" s="1"/>
  <c r="G10" i="13" s="1"/>
  <c r="H10" i="13" s="1"/>
  <c r="R9" i="13"/>
  <c r="I9" i="13"/>
  <c r="B9" i="13"/>
  <c r="C9" i="13" s="1"/>
  <c r="D9" i="13" s="1"/>
  <c r="E9" i="13" s="1"/>
  <c r="F9" i="13" s="1"/>
  <c r="J9" i="13" s="1"/>
  <c r="G9" i="13" s="1"/>
  <c r="H9" i="13" s="1"/>
  <c r="R8" i="13"/>
  <c r="I8" i="13"/>
  <c r="B8" i="13"/>
  <c r="C8" i="13" s="1"/>
  <c r="D8" i="13" s="1"/>
  <c r="E8" i="13" s="1"/>
  <c r="F8" i="13" s="1"/>
  <c r="J8" i="13" s="1"/>
  <c r="G8" i="13" s="1"/>
  <c r="H8" i="13" s="1"/>
  <c r="R7" i="13"/>
  <c r="I7" i="13"/>
  <c r="B7" i="13" s="1"/>
  <c r="C7" i="13" s="1"/>
  <c r="D7" i="13" s="1"/>
  <c r="E7" i="13" s="1"/>
  <c r="F7" i="13" s="1"/>
  <c r="J7" i="13" s="1"/>
  <c r="G7" i="13" s="1"/>
  <c r="H7" i="13" s="1"/>
  <c r="R6" i="13"/>
  <c r="I6" i="13"/>
  <c r="B6" i="13"/>
  <c r="C6" i="13" s="1"/>
  <c r="D6" i="13" s="1"/>
  <c r="E6" i="13" s="1"/>
  <c r="F6" i="13" s="1"/>
  <c r="J6" i="13" s="1"/>
  <c r="G6" i="13" s="1"/>
  <c r="H6" i="13" s="1"/>
  <c r="R5" i="13"/>
  <c r="I5" i="13"/>
  <c r="B5" i="13"/>
  <c r="C5" i="13" s="1"/>
  <c r="D5" i="13" s="1"/>
  <c r="E5" i="13" s="1"/>
  <c r="F5" i="13" s="1"/>
  <c r="J5" i="13" s="1"/>
  <c r="G5" i="13" s="1"/>
  <c r="H5" i="13" s="1"/>
  <c r="R4" i="13"/>
  <c r="I4" i="13"/>
  <c r="B4" i="13"/>
  <c r="C4" i="13" s="1"/>
  <c r="D4" i="13" s="1"/>
  <c r="E4" i="13" s="1"/>
  <c r="F4" i="13" s="1"/>
  <c r="J4" i="13" s="1"/>
  <c r="G4" i="13" s="1"/>
  <c r="H4" i="13" s="1"/>
  <c r="R3" i="13"/>
  <c r="I3" i="13"/>
  <c r="B3" i="13" s="1"/>
  <c r="C3" i="13" s="1"/>
  <c r="D3" i="13" s="1"/>
  <c r="E3" i="13" s="1"/>
  <c r="F3" i="13" s="1"/>
  <c r="J3" i="13" s="1"/>
  <c r="G3" i="13" s="1"/>
  <c r="H54" i="12"/>
  <c r="V53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AE20" i="12" s="1"/>
  <c r="H19" i="12"/>
  <c r="AF19" i="12" s="1"/>
  <c r="H18" i="12"/>
  <c r="AD18" i="12" s="1"/>
  <c r="H17" i="12"/>
  <c r="X17" i="12" s="1"/>
  <c r="H16" i="12"/>
  <c r="H15" i="12"/>
  <c r="G15" i="12" s="1"/>
  <c r="AA15" i="12" s="1"/>
  <c r="H14" i="12"/>
  <c r="G14" i="12" s="1"/>
  <c r="AA14" i="12" s="1"/>
  <c r="H13" i="12"/>
  <c r="G13" i="12" s="1"/>
  <c r="AA13" i="12" s="1"/>
  <c r="H12" i="12"/>
  <c r="A12" i="12" s="1"/>
  <c r="W12" i="12" s="1"/>
  <c r="H11" i="12"/>
  <c r="X11" i="12" s="1"/>
  <c r="H10" i="12"/>
  <c r="X10" i="12" s="1"/>
  <c r="H9" i="12"/>
  <c r="H8" i="12"/>
  <c r="H7" i="12"/>
  <c r="X7" i="12" s="1"/>
  <c r="U6" i="12"/>
  <c r="T6" i="12"/>
  <c r="H6" i="12"/>
  <c r="AD6" i="12" s="1"/>
  <c r="U5" i="12"/>
  <c r="T5" i="12"/>
  <c r="H5" i="12"/>
  <c r="U4" i="12"/>
  <c r="T4" i="12"/>
  <c r="H4" i="12"/>
  <c r="U3" i="12"/>
  <c r="T3" i="12"/>
  <c r="H3" i="12"/>
  <c r="H54" i="8"/>
  <c r="V53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A10" i="8" s="1"/>
  <c r="W10" i="8" s="1"/>
  <c r="Z10" i="8" s="1"/>
  <c r="H9" i="8"/>
  <c r="X9" i="8" s="1"/>
  <c r="Y9" i="8" s="1"/>
  <c r="H8" i="8"/>
  <c r="G8" i="8" s="1"/>
  <c r="AA8" i="8" s="1"/>
  <c r="H7" i="8"/>
  <c r="A7" i="8" s="1"/>
  <c r="W7" i="8" s="1"/>
  <c r="U6" i="8"/>
  <c r="T6" i="8"/>
  <c r="H6" i="8"/>
  <c r="U5" i="8"/>
  <c r="T5" i="8"/>
  <c r="H5" i="8"/>
  <c r="U4" i="8"/>
  <c r="T4" i="8"/>
  <c r="H4" i="8"/>
  <c r="U3" i="8"/>
  <c r="T3" i="8"/>
  <c r="H3" i="8"/>
  <c r="X3" i="8" s="1"/>
  <c r="X97" i="7"/>
  <c r="Y97" i="7" s="1"/>
  <c r="H97" i="7"/>
  <c r="H96" i="7"/>
  <c r="G96" i="7" s="1"/>
  <c r="AA96" i="7" s="1"/>
  <c r="AC96" i="7" s="1"/>
  <c r="H95" i="7"/>
  <c r="AG95" i="7" s="1"/>
  <c r="H66" i="7"/>
  <c r="A66" i="7" s="1"/>
  <c r="H65" i="7"/>
  <c r="AG65" i="7" s="1"/>
  <c r="H64" i="7"/>
  <c r="AG64" i="7" s="1"/>
  <c r="H63" i="7"/>
  <c r="A63" i="7" s="1"/>
  <c r="H62" i="7"/>
  <c r="AF62" i="7" s="1"/>
  <c r="H61" i="7"/>
  <c r="AG61" i="7" s="1"/>
  <c r="X60" i="7"/>
  <c r="Y60" i="7" s="1"/>
  <c r="H60" i="7"/>
  <c r="AG60" i="7" s="1"/>
  <c r="H59" i="7"/>
  <c r="A59" i="7" s="1"/>
  <c r="W59" i="7" s="1"/>
  <c r="Z59" i="7" s="1"/>
  <c r="H58" i="7"/>
  <c r="A58" i="7" s="1"/>
  <c r="H57" i="7"/>
  <c r="AG57" i="7" s="1"/>
  <c r="H56" i="7"/>
  <c r="AG56" i="7" s="1"/>
  <c r="H55" i="7"/>
  <c r="A55" i="7" s="1"/>
  <c r="W55" i="7" s="1"/>
  <c r="Z55" i="7" s="1"/>
  <c r="H54" i="7"/>
  <c r="A54" i="7" s="1"/>
  <c r="H53" i="7"/>
  <c r="AG53" i="7" s="1"/>
  <c r="H52" i="7"/>
  <c r="AG52" i="7" s="1"/>
  <c r="H51" i="7"/>
  <c r="A51" i="7" s="1"/>
  <c r="W51" i="7" s="1"/>
  <c r="Z51" i="7" s="1"/>
  <c r="H50" i="7"/>
  <c r="A50" i="7" s="1"/>
  <c r="H49" i="7"/>
  <c r="AG49" i="7" s="1"/>
  <c r="H48" i="7"/>
  <c r="H47" i="7"/>
  <c r="A47" i="7" s="1"/>
  <c r="W47" i="7" s="1"/>
  <c r="Z47" i="7" s="1"/>
  <c r="H46" i="7"/>
  <c r="A46" i="7" s="1"/>
  <c r="H45" i="7"/>
  <c r="H44" i="7"/>
  <c r="H43" i="7"/>
  <c r="A43" i="7" s="1"/>
  <c r="W43" i="7" s="1"/>
  <c r="Z43" i="7" s="1"/>
  <c r="H42" i="7"/>
  <c r="A42" i="7" s="1"/>
  <c r="H41" i="7"/>
  <c r="H40" i="7"/>
  <c r="H39" i="7"/>
  <c r="A39" i="7" s="1"/>
  <c r="W39" i="7" s="1"/>
  <c r="Z39" i="7" s="1"/>
  <c r="H38" i="7"/>
  <c r="A38" i="7" s="1"/>
  <c r="H37" i="7"/>
  <c r="H36" i="7"/>
  <c r="H35" i="7"/>
  <c r="X35" i="7" s="1"/>
  <c r="Y35" i="7" s="1"/>
  <c r="H34" i="7"/>
  <c r="A34" i="7" s="1"/>
  <c r="H33" i="7"/>
  <c r="X33" i="7" s="1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U6" i="7"/>
  <c r="T6" i="7"/>
  <c r="H6" i="7"/>
  <c r="U5" i="7"/>
  <c r="T5" i="7"/>
  <c r="H5" i="7"/>
  <c r="U4" i="7"/>
  <c r="T4" i="7"/>
  <c r="H4" i="7"/>
  <c r="U3" i="7"/>
  <c r="T3" i="7"/>
  <c r="H3" i="7"/>
  <c r="AG54" i="6"/>
  <c r="AF54" i="6"/>
  <c r="AD54" i="6"/>
  <c r="X54" i="6"/>
  <c r="H54" i="6"/>
  <c r="AE54" i="6" s="1"/>
  <c r="V53" i="6"/>
  <c r="H53" i="6"/>
  <c r="AE52" i="6"/>
  <c r="H52" i="6"/>
  <c r="AG52" i="6" s="1"/>
  <c r="H51" i="6"/>
  <c r="AG51" i="6" s="1"/>
  <c r="AE50" i="6"/>
  <c r="AD50" i="6"/>
  <c r="X50" i="6"/>
  <c r="H50" i="6"/>
  <c r="AG50" i="6" s="1"/>
  <c r="AD49" i="6"/>
  <c r="X49" i="6"/>
  <c r="H49" i="6"/>
  <c r="AG49" i="6" s="1"/>
  <c r="AE48" i="6"/>
  <c r="H48" i="6"/>
  <c r="AG48" i="6" s="1"/>
  <c r="H47" i="6"/>
  <c r="AG47" i="6" s="1"/>
  <c r="AE46" i="6"/>
  <c r="AD46" i="6"/>
  <c r="X46" i="6"/>
  <c r="H46" i="6"/>
  <c r="AG46" i="6" s="1"/>
  <c r="AD45" i="6"/>
  <c r="X45" i="6"/>
  <c r="H45" i="6"/>
  <c r="AG45" i="6" s="1"/>
  <c r="AE44" i="6"/>
  <c r="H44" i="6"/>
  <c r="AG44" i="6" s="1"/>
  <c r="H43" i="6"/>
  <c r="AG43" i="6" s="1"/>
  <c r="AE42" i="6"/>
  <c r="AD42" i="6"/>
  <c r="X42" i="6"/>
  <c r="H42" i="6"/>
  <c r="AG42" i="6" s="1"/>
  <c r="AD41" i="6"/>
  <c r="X41" i="6"/>
  <c r="H41" i="6"/>
  <c r="AG41" i="6" s="1"/>
  <c r="AE40" i="6"/>
  <c r="H40" i="6"/>
  <c r="AG40" i="6" s="1"/>
  <c r="AF39" i="6"/>
  <c r="AE39" i="6"/>
  <c r="AD39" i="6"/>
  <c r="H39" i="6"/>
  <c r="AG39" i="6" s="1"/>
  <c r="AG38" i="6"/>
  <c r="AE38" i="6"/>
  <c r="AD38" i="6"/>
  <c r="H38" i="6"/>
  <c r="AF38" i="6" s="1"/>
  <c r="AG37" i="6"/>
  <c r="AE37" i="6"/>
  <c r="AD37" i="6"/>
  <c r="H37" i="6"/>
  <c r="AF37" i="6" s="1"/>
  <c r="AG36" i="6"/>
  <c r="AE36" i="6"/>
  <c r="AD36" i="6"/>
  <c r="H36" i="6"/>
  <c r="AF36" i="6" s="1"/>
  <c r="AG35" i="6"/>
  <c r="AE35" i="6"/>
  <c r="AD35" i="6"/>
  <c r="H35" i="6"/>
  <c r="AF35" i="6" s="1"/>
  <c r="AG34" i="6"/>
  <c r="AE34" i="6"/>
  <c r="AD34" i="6"/>
  <c r="H34" i="6"/>
  <c r="AF34" i="6" s="1"/>
  <c r="AG33" i="6"/>
  <c r="AE33" i="6"/>
  <c r="AD33" i="6"/>
  <c r="H33" i="6"/>
  <c r="AF33" i="6" s="1"/>
  <c r="AG32" i="6"/>
  <c r="AE32" i="6"/>
  <c r="AD32" i="6"/>
  <c r="H32" i="6"/>
  <c r="AF32" i="6" s="1"/>
  <c r="AG31" i="6"/>
  <c r="AE31" i="6"/>
  <c r="AD31" i="6"/>
  <c r="H31" i="6"/>
  <c r="AF31" i="6" s="1"/>
  <c r="AE30" i="6"/>
  <c r="AD30" i="6"/>
  <c r="H30" i="6"/>
  <c r="AF30" i="6" s="1"/>
  <c r="AE29" i="6"/>
  <c r="AD29" i="6"/>
  <c r="H29" i="6"/>
  <c r="AF29" i="6" s="1"/>
  <c r="AE28" i="6"/>
  <c r="AD28" i="6"/>
  <c r="H28" i="6"/>
  <c r="AF28" i="6" s="1"/>
  <c r="AE27" i="6"/>
  <c r="AD27" i="6"/>
  <c r="H27" i="6"/>
  <c r="AF27" i="6" s="1"/>
  <c r="AE26" i="6"/>
  <c r="AD26" i="6"/>
  <c r="H26" i="6"/>
  <c r="AF26" i="6" s="1"/>
  <c r="AE25" i="6"/>
  <c r="AD25" i="6"/>
  <c r="H25" i="6"/>
  <c r="AF25" i="6" s="1"/>
  <c r="AD24" i="6"/>
  <c r="H24" i="6"/>
  <c r="AF24" i="6" s="1"/>
  <c r="AD23" i="6"/>
  <c r="H23" i="6"/>
  <c r="AF23" i="6" s="1"/>
  <c r="AD22" i="6"/>
  <c r="H22" i="6"/>
  <c r="AF22" i="6" s="1"/>
  <c r="AD21" i="6"/>
  <c r="H21" i="6"/>
  <c r="AF21" i="6" s="1"/>
  <c r="AD20" i="6"/>
  <c r="H20" i="6"/>
  <c r="AF20" i="6" s="1"/>
  <c r="AD19" i="6"/>
  <c r="H19" i="6"/>
  <c r="AF19" i="6" s="1"/>
  <c r="AD18" i="6"/>
  <c r="H18" i="6"/>
  <c r="AF18" i="6" s="1"/>
  <c r="AD17" i="6"/>
  <c r="H17" i="6"/>
  <c r="AF17" i="6" s="1"/>
  <c r="AD16" i="6"/>
  <c r="H16" i="6"/>
  <c r="AF16" i="6" s="1"/>
  <c r="AD15" i="6"/>
  <c r="H15" i="6"/>
  <c r="AF15" i="6" s="1"/>
  <c r="AD14" i="6"/>
  <c r="H14" i="6"/>
  <c r="AF14" i="6" s="1"/>
  <c r="AD13" i="6"/>
  <c r="H13" i="6"/>
  <c r="AF13" i="6" s="1"/>
  <c r="AD12" i="6"/>
  <c r="H12" i="6"/>
  <c r="AF12" i="6" s="1"/>
  <c r="AD11" i="6"/>
  <c r="H11" i="6"/>
  <c r="AF11" i="6" s="1"/>
  <c r="AD10" i="6"/>
  <c r="H10" i="6"/>
  <c r="AF10" i="6" s="1"/>
  <c r="AD9" i="6"/>
  <c r="H9" i="6"/>
  <c r="AF9" i="6" s="1"/>
  <c r="H8" i="6"/>
  <c r="A8" i="6" s="1"/>
  <c r="H7" i="6"/>
  <c r="G7" i="6" s="1"/>
  <c r="U6" i="6"/>
  <c r="T6" i="6"/>
  <c r="H6" i="6"/>
  <c r="AF6" i="6" s="1"/>
  <c r="U5" i="6"/>
  <c r="T5" i="6"/>
  <c r="H5" i="6"/>
  <c r="AF5" i="6" s="1"/>
  <c r="U4" i="6"/>
  <c r="T4" i="6"/>
  <c r="H4" i="6"/>
  <c r="AF4" i="6" s="1"/>
  <c r="U3" i="6"/>
  <c r="T3" i="6"/>
  <c r="H3" i="6"/>
  <c r="X3" i="6" s="1"/>
  <c r="AG54" i="5"/>
  <c r="H54" i="5"/>
  <c r="AE54" i="5" s="1"/>
  <c r="AF53" i="5"/>
  <c r="AD53" i="5"/>
  <c r="X53" i="5"/>
  <c r="V53" i="5"/>
  <c r="H53" i="5"/>
  <c r="AE53" i="5" s="1"/>
  <c r="AG52" i="5"/>
  <c r="AE52" i="5"/>
  <c r="H52" i="5"/>
  <c r="AF52" i="5" s="1"/>
  <c r="AG51" i="5"/>
  <c r="AE51" i="5"/>
  <c r="H51" i="5"/>
  <c r="AF51" i="5" s="1"/>
  <c r="AG50" i="5"/>
  <c r="AE50" i="5"/>
  <c r="H50" i="5"/>
  <c r="AF50" i="5" s="1"/>
  <c r="AG49" i="5"/>
  <c r="AE49" i="5"/>
  <c r="H49" i="5"/>
  <c r="AF49" i="5" s="1"/>
  <c r="AG48" i="5"/>
  <c r="AE48" i="5"/>
  <c r="H48" i="5"/>
  <c r="AF48" i="5" s="1"/>
  <c r="AG47" i="5"/>
  <c r="AE47" i="5"/>
  <c r="H47" i="5"/>
  <c r="AF47" i="5" s="1"/>
  <c r="AG46" i="5"/>
  <c r="AE46" i="5"/>
  <c r="H46" i="5"/>
  <c r="AF46" i="5" s="1"/>
  <c r="AG45" i="5"/>
  <c r="AE45" i="5"/>
  <c r="H45" i="5"/>
  <c r="AF45" i="5" s="1"/>
  <c r="AG44" i="5"/>
  <c r="AE44" i="5"/>
  <c r="H44" i="5"/>
  <c r="AF44" i="5" s="1"/>
  <c r="AG43" i="5"/>
  <c r="AE43" i="5"/>
  <c r="H43" i="5"/>
  <c r="AF43" i="5" s="1"/>
  <c r="AG42" i="5"/>
  <c r="AE42" i="5"/>
  <c r="H42" i="5"/>
  <c r="AF42" i="5" s="1"/>
  <c r="AG41" i="5"/>
  <c r="AE41" i="5"/>
  <c r="H41" i="5"/>
  <c r="AF41" i="5" s="1"/>
  <c r="AG40" i="5"/>
  <c r="AE40" i="5"/>
  <c r="H40" i="5"/>
  <c r="AF40" i="5" s="1"/>
  <c r="AG39" i="5"/>
  <c r="AE39" i="5"/>
  <c r="H39" i="5"/>
  <c r="AF39" i="5" s="1"/>
  <c r="AG38" i="5"/>
  <c r="AE38" i="5"/>
  <c r="H38" i="5"/>
  <c r="AF38" i="5" s="1"/>
  <c r="AG37" i="5"/>
  <c r="AE37" i="5"/>
  <c r="H37" i="5"/>
  <c r="AF37" i="5" s="1"/>
  <c r="AG36" i="5"/>
  <c r="AE36" i="5"/>
  <c r="H36" i="5"/>
  <c r="AF36" i="5" s="1"/>
  <c r="AE35" i="5"/>
  <c r="H35" i="5"/>
  <c r="AG35" i="5" s="1"/>
  <c r="AE34" i="5"/>
  <c r="H34" i="5"/>
  <c r="AG34" i="5" s="1"/>
  <c r="AE33" i="5"/>
  <c r="H33" i="5"/>
  <c r="AG33" i="5" s="1"/>
  <c r="H32" i="5"/>
  <c r="AG32" i="5" s="1"/>
  <c r="H31" i="5"/>
  <c r="AG31" i="5" s="1"/>
  <c r="H30" i="5"/>
  <c r="AG30" i="5" s="1"/>
  <c r="H29" i="5"/>
  <c r="AG29" i="5" s="1"/>
  <c r="H28" i="5"/>
  <c r="AG28" i="5" s="1"/>
  <c r="H27" i="5"/>
  <c r="AG27" i="5" s="1"/>
  <c r="H26" i="5"/>
  <c r="H25" i="5"/>
  <c r="A25" i="5" s="1"/>
  <c r="H24" i="5"/>
  <c r="A24" i="5" s="1"/>
  <c r="H23" i="5"/>
  <c r="G23" i="5" s="1"/>
  <c r="H22" i="5"/>
  <c r="G22" i="5" s="1"/>
  <c r="H21" i="5"/>
  <c r="A21" i="5" s="1"/>
  <c r="H20" i="5"/>
  <c r="A20" i="5" s="1"/>
  <c r="H19" i="5"/>
  <c r="G19" i="5" s="1"/>
  <c r="H18" i="5"/>
  <c r="G18" i="5" s="1"/>
  <c r="H17" i="5"/>
  <c r="A17" i="5" s="1"/>
  <c r="H16" i="5"/>
  <c r="H15" i="5"/>
  <c r="H14" i="5"/>
  <c r="H13" i="5"/>
  <c r="H12" i="5"/>
  <c r="H11" i="5"/>
  <c r="A11" i="5" s="1"/>
  <c r="H10" i="5"/>
  <c r="A10" i="5" s="1"/>
  <c r="H9" i="5"/>
  <c r="A9" i="5" s="1"/>
  <c r="H8" i="5"/>
  <c r="H7" i="5"/>
  <c r="U6" i="5"/>
  <c r="T6" i="5"/>
  <c r="H6" i="5"/>
  <c r="U5" i="5"/>
  <c r="T5" i="5"/>
  <c r="H5" i="5"/>
  <c r="U4" i="5"/>
  <c r="T4" i="5"/>
  <c r="H4" i="5"/>
  <c r="X3" i="5"/>
  <c r="U3" i="5"/>
  <c r="T3" i="5"/>
  <c r="H3" i="5"/>
  <c r="AG67" i="4"/>
  <c r="AF67" i="4"/>
  <c r="AD67" i="4"/>
  <c r="X67" i="4"/>
  <c r="H67" i="4"/>
  <c r="AE67" i="4" s="1"/>
  <c r="V66" i="4"/>
  <c r="H66" i="4"/>
  <c r="AF66" i="4" s="1"/>
  <c r="H65" i="4"/>
  <c r="AG65" i="4" s="1"/>
  <c r="H64" i="4"/>
  <c r="AG64" i="4" s="1"/>
  <c r="H63" i="4"/>
  <c r="AG63" i="4" s="1"/>
  <c r="H62" i="4"/>
  <c r="AG62" i="4" s="1"/>
  <c r="H61" i="4"/>
  <c r="AG61" i="4" s="1"/>
  <c r="H60" i="4"/>
  <c r="AG60" i="4" s="1"/>
  <c r="H59" i="4"/>
  <c r="AG59" i="4" s="1"/>
  <c r="H58" i="4"/>
  <c r="AG58" i="4" s="1"/>
  <c r="H57" i="4"/>
  <c r="AG57" i="4" s="1"/>
  <c r="H56" i="4"/>
  <c r="AG56" i="4" s="1"/>
  <c r="H55" i="4"/>
  <c r="AG55" i="4" s="1"/>
  <c r="H54" i="4"/>
  <c r="AG54" i="4" s="1"/>
  <c r="H53" i="4"/>
  <c r="AG53" i="4" s="1"/>
  <c r="H52" i="4"/>
  <c r="AG52" i="4" s="1"/>
  <c r="H51" i="4"/>
  <c r="H50" i="4"/>
  <c r="H49" i="4"/>
  <c r="X49" i="4" s="1"/>
  <c r="H48" i="4"/>
  <c r="X48" i="4" s="1"/>
  <c r="X47" i="4"/>
  <c r="H47" i="4"/>
  <c r="H46" i="4"/>
  <c r="H45" i="4"/>
  <c r="X45" i="4" s="1"/>
  <c r="X44" i="4"/>
  <c r="H44" i="4"/>
  <c r="H43" i="4"/>
  <c r="AD43" i="4" s="1"/>
  <c r="H42" i="4"/>
  <c r="AD42" i="4" s="1"/>
  <c r="H41" i="4"/>
  <c r="AD41" i="4" s="1"/>
  <c r="AF40" i="4"/>
  <c r="AD40" i="4"/>
  <c r="X40" i="4"/>
  <c r="H40" i="4"/>
  <c r="AG40" i="4" s="1"/>
  <c r="AG39" i="4"/>
  <c r="AE39" i="4"/>
  <c r="H39" i="4"/>
  <c r="AD39" i="4" s="1"/>
  <c r="AG38" i="4"/>
  <c r="AE38" i="4"/>
  <c r="H38" i="4"/>
  <c r="AD38" i="4" s="1"/>
  <c r="AG37" i="4"/>
  <c r="AE37" i="4"/>
  <c r="H37" i="4"/>
  <c r="AD37" i="4" s="1"/>
  <c r="AG36" i="4"/>
  <c r="AE36" i="4"/>
  <c r="H36" i="4"/>
  <c r="AD36" i="4" s="1"/>
  <c r="AG35" i="4"/>
  <c r="AE35" i="4"/>
  <c r="H35" i="4"/>
  <c r="AD35" i="4" s="1"/>
  <c r="AG34" i="4"/>
  <c r="AE34" i="4"/>
  <c r="H34" i="4"/>
  <c r="AD34" i="4" s="1"/>
  <c r="H33" i="4"/>
  <c r="A33" i="4" s="1"/>
  <c r="H32" i="4"/>
  <c r="H31" i="4"/>
  <c r="G31" i="4" s="1"/>
  <c r="H30" i="4"/>
  <c r="G30" i="4" s="1"/>
  <c r="H29" i="4"/>
  <c r="G29" i="4" s="1"/>
  <c r="H28" i="4"/>
  <c r="G28" i="4" s="1"/>
  <c r="H27" i="4"/>
  <c r="G27" i="4" s="1"/>
  <c r="H26" i="4"/>
  <c r="G26" i="4" s="1"/>
  <c r="H25" i="4"/>
  <c r="G25" i="4" s="1"/>
  <c r="H24" i="4"/>
  <c r="G24" i="4" s="1"/>
  <c r="H23" i="4"/>
  <c r="G23" i="4" s="1"/>
  <c r="H22" i="4"/>
  <c r="G22" i="4" s="1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AG6" i="4"/>
  <c r="AE6" i="4"/>
  <c r="U6" i="4"/>
  <c r="T6" i="4"/>
  <c r="H6" i="4"/>
  <c r="AD6" i="4" s="1"/>
  <c r="AG5" i="4"/>
  <c r="AE5" i="4"/>
  <c r="U5" i="4"/>
  <c r="T5" i="4"/>
  <c r="H5" i="4"/>
  <c r="AD5" i="4" s="1"/>
  <c r="AG4" i="4"/>
  <c r="AE4" i="4"/>
  <c r="U4" i="4"/>
  <c r="T4" i="4"/>
  <c r="H4" i="4"/>
  <c r="AD4" i="4" s="1"/>
  <c r="U3" i="4"/>
  <c r="T3" i="4"/>
  <c r="H3" i="4"/>
  <c r="A3" i="4" s="1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9" i="31" s="1"/>
  <c r="W9" i="31" s="1"/>
  <c r="Z9" i="31" s="1"/>
  <c r="B407" i="1"/>
  <c r="K402" i="1"/>
  <c r="I402" i="1"/>
  <c r="F402" i="1"/>
  <c r="C402" i="1" s="1"/>
  <c r="K401" i="1"/>
  <c r="C401" i="1"/>
  <c r="K400" i="1"/>
  <c r="C400" i="1"/>
  <c r="L399" i="1"/>
  <c r="K399" i="1"/>
  <c r="C399" i="1"/>
  <c r="L398" i="1"/>
  <c r="K398" i="1"/>
  <c r="C398" i="1"/>
  <c r="L397" i="1"/>
  <c r="K397" i="1"/>
  <c r="C397" i="1"/>
  <c r="L396" i="1"/>
  <c r="K396" i="1"/>
  <c r="C396" i="1"/>
  <c r="L395" i="1"/>
  <c r="K395" i="1"/>
  <c r="C395" i="1"/>
  <c r="L394" i="1"/>
  <c r="K394" i="1"/>
  <c r="C394" i="1"/>
  <c r="L393" i="1"/>
  <c r="K393" i="1"/>
  <c r="C393" i="1"/>
  <c r="L392" i="1"/>
  <c r="K392" i="1"/>
  <c r="C392" i="1"/>
  <c r="L391" i="1"/>
  <c r="K391" i="1"/>
  <c r="C391" i="1"/>
  <c r="L390" i="1"/>
  <c r="K390" i="1"/>
  <c r="C390" i="1"/>
  <c r="L389" i="1"/>
  <c r="K389" i="1"/>
  <c r="C389" i="1"/>
  <c r="L388" i="1"/>
  <c r="K388" i="1"/>
  <c r="C388" i="1"/>
  <c r="L387" i="1"/>
  <c r="K387" i="1"/>
  <c r="C387" i="1"/>
  <c r="L386" i="1"/>
  <c r="K386" i="1"/>
  <c r="C386" i="1"/>
  <c r="L385" i="1"/>
  <c r="K385" i="1"/>
  <c r="C385" i="1"/>
  <c r="L384" i="1"/>
  <c r="K384" i="1"/>
  <c r="C384" i="1"/>
  <c r="L383" i="1"/>
  <c r="K383" i="1"/>
  <c r="C383" i="1"/>
  <c r="L382" i="1"/>
  <c r="K382" i="1"/>
  <c r="C382" i="1"/>
  <c r="L381" i="1"/>
  <c r="K381" i="1"/>
  <c r="C381" i="1"/>
  <c r="L380" i="1"/>
  <c r="K380" i="1"/>
  <c r="C380" i="1"/>
  <c r="L379" i="1"/>
  <c r="K379" i="1"/>
  <c r="C379" i="1"/>
  <c r="L378" i="1"/>
  <c r="K378" i="1"/>
  <c r="C378" i="1"/>
  <c r="L377" i="1"/>
  <c r="K377" i="1"/>
  <c r="C377" i="1"/>
  <c r="L376" i="1"/>
  <c r="K376" i="1"/>
  <c r="C376" i="1"/>
  <c r="L375" i="1"/>
  <c r="K375" i="1"/>
  <c r="C375" i="1"/>
  <c r="L374" i="1"/>
  <c r="K374" i="1"/>
  <c r="C374" i="1"/>
  <c r="L373" i="1"/>
  <c r="K373" i="1"/>
  <c r="C373" i="1"/>
  <c r="L372" i="1"/>
  <c r="K372" i="1"/>
  <c r="C372" i="1"/>
  <c r="L371" i="1"/>
  <c r="K371" i="1"/>
  <c r="C371" i="1"/>
  <c r="L370" i="1"/>
  <c r="K370" i="1"/>
  <c r="C370" i="1"/>
  <c r="L369" i="1"/>
  <c r="K369" i="1"/>
  <c r="C369" i="1"/>
  <c r="L368" i="1"/>
  <c r="K368" i="1"/>
  <c r="C368" i="1"/>
  <c r="L367" i="1"/>
  <c r="K367" i="1"/>
  <c r="C367" i="1"/>
  <c r="L366" i="1"/>
  <c r="K366" i="1"/>
  <c r="C366" i="1"/>
  <c r="L365" i="1"/>
  <c r="K365" i="1"/>
  <c r="C365" i="1"/>
  <c r="L364" i="1"/>
  <c r="K364" i="1"/>
  <c r="C364" i="1"/>
  <c r="L363" i="1"/>
  <c r="K363" i="1"/>
  <c r="C363" i="1"/>
  <c r="L362" i="1"/>
  <c r="K362" i="1"/>
  <c r="C362" i="1"/>
  <c r="L361" i="1"/>
  <c r="K361" i="1"/>
  <c r="C361" i="1"/>
  <c r="L360" i="1"/>
  <c r="K360" i="1"/>
  <c r="C360" i="1"/>
  <c r="L359" i="1"/>
  <c r="K359" i="1"/>
  <c r="C359" i="1"/>
  <c r="L358" i="1"/>
  <c r="K358" i="1"/>
  <c r="C358" i="1"/>
  <c r="L357" i="1"/>
  <c r="K357" i="1"/>
  <c r="C357" i="1"/>
  <c r="L356" i="1"/>
  <c r="K356" i="1"/>
  <c r="C356" i="1"/>
  <c r="L355" i="1"/>
  <c r="K355" i="1"/>
  <c r="C355" i="1"/>
  <c r="L354" i="1"/>
  <c r="K354" i="1"/>
  <c r="C354" i="1"/>
  <c r="L353" i="1"/>
  <c r="K353" i="1"/>
  <c r="C353" i="1"/>
  <c r="L352" i="1"/>
  <c r="K352" i="1"/>
  <c r="C352" i="1"/>
  <c r="L351" i="1"/>
  <c r="K351" i="1"/>
  <c r="C351" i="1"/>
  <c r="L350" i="1"/>
  <c r="K350" i="1"/>
  <c r="C350" i="1"/>
  <c r="L349" i="1"/>
  <c r="K349" i="1"/>
  <c r="C349" i="1"/>
  <c r="L348" i="1"/>
  <c r="K348" i="1"/>
  <c r="C348" i="1"/>
  <c r="L347" i="1"/>
  <c r="K347" i="1"/>
  <c r="C347" i="1"/>
  <c r="L346" i="1"/>
  <c r="K346" i="1"/>
  <c r="C346" i="1"/>
  <c r="L345" i="1"/>
  <c r="K345" i="1"/>
  <c r="C345" i="1"/>
  <c r="L344" i="1"/>
  <c r="K344" i="1"/>
  <c r="C344" i="1"/>
  <c r="L343" i="1"/>
  <c r="K343" i="1"/>
  <c r="C343" i="1"/>
  <c r="L342" i="1"/>
  <c r="K342" i="1"/>
  <c r="C342" i="1"/>
  <c r="L341" i="1"/>
  <c r="K341" i="1"/>
  <c r="C341" i="1"/>
  <c r="L340" i="1"/>
  <c r="K340" i="1"/>
  <c r="C340" i="1"/>
  <c r="L339" i="1"/>
  <c r="K339" i="1"/>
  <c r="C339" i="1"/>
  <c r="L338" i="1"/>
  <c r="K338" i="1"/>
  <c r="C338" i="1"/>
  <c r="L337" i="1"/>
  <c r="K337" i="1"/>
  <c r="C337" i="1"/>
  <c r="L336" i="1"/>
  <c r="K336" i="1"/>
  <c r="C336" i="1"/>
  <c r="L335" i="1"/>
  <c r="K335" i="1"/>
  <c r="C335" i="1"/>
  <c r="L334" i="1"/>
  <c r="K334" i="1"/>
  <c r="C334" i="1"/>
  <c r="L333" i="1"/>
  <c r="K333" i="1"/>
  <c r="C333" i="1"/>
  <c r="L332" i="1"/>
  <c r="K332" i="1"/>
  <c r="C332" i="1"/>
  <c r="L331" i="1"/>
  <c r="K331" i="1"/>
  <c r="C331" i="1"/>
  <c r="L330" i="1"/>
  <c r="K330" i="1"/>
  <c r="C330" i="1"/>
  <c r="L329" i="1"/>
  <c r="K329" i="1"/>
  <c r="C329" i="1"/>
  <c r="L328" i="1"/>
  <c r="K328" i="1"/>
  <c r="C328" i="1"/>
  <c r="L327" i="1"/>
  <c r="K327" i="1"/>
  <c r="C327" i="1"/>
  <c r="L326" i="1"/>
  <c r="K326" i="1"/>
  <c r="C326" i="1"/>
  <c r="L325" i="1"/>
  <c r="K325" i="1"/>
  <c r="C325" i="1"/>
  <c r="L324" i="1"/>
  <c r="K324" i="1"/>
  <c r="C324" i="1"/>
  <c r="L323" i="1"/>
  <c r="K323" i="1"/>
  <c r="C323" i="1"/>
  <c r="L322" i="1"/>
  <c r="K322" i="1"/>
  <c r="C322" i="1"/>
  <c r="L321" i="1"/>
  <c r="K321" i="1"/>
  <c r="C321" i="1"/>
  <c r="L320" i="1"/>
  <c r="K320" i="1"/>
  <c r="C320" i="1"/>
  <c r="L319" i="1"/>
  <c r="K319" i="1"/>
  <c r="C319" i="1"/>
  <c r="L318" i="1"/>
  <c r="K318" i="1"/>
  <c r="C318" i="1"/>
  <c r="L317" i="1"/>
  <c r="K317" i="1"/>
  <c r="C317" i="1"/>
  <c r="L316" i="1"/>
  <c r="K316" i="1"/>
  <c r="C316" i="1"/>
  <c r="L315" i="1"/>
  <c r="K315" i="1"/>
  <c r="C315" i="1"/>
  <c r="L314" i="1"/>
  <c r="K314" i="1"/>
  <c r="C314" i="1"/>
  <c r="L313" i="1"/>
  <c r="K313" i="1"/>
  <c r="C313" i="1"/>
  <c r="L312" i="1"/>
  <c r="K312" i="1"/>
  <c r="C312" i="1"/>
  <c r="L311" i="1"/>
  <c r="K311" i="1"/>
  <c r="C311" i="1"/>
  <c r="L310" i="1"/>
  <c r="K310" i="1"/>
  <c r="C310" i="1"/>
  <c r="L309" i="1"/>
  <c r="K309" i="1"/>
  <c r="C309" i="1"/>
  <c r="L308" i="1"/>
  <c r="K308" i="1"/>
  <c r="C308" i="1"/>
  <c r="L307" i="1"/>
  <c r="K307" i="1"/>
  <c r="C307" i="1"/>
  <c r="L306" i="1"/>
  <c r="K306" i="1"/>
  <c r="C306" i="1"/>
  <c r="L305" i="1"/>
  <c r="K305" i="1"/>
  <c r="C305" i="1"/>
  <c r="L304" i="1"/>
  <c r="K304" i="1"/>
  <c r="C304" i="1"/>
  <c r="L303" i="1"/>
  <c r="K303" i="1"/>
  <c r="C303" i="1"/>
  <c r="L302" i="1"/>
  <c r="K302" i="1"/>
  <c r="C302" i="1"/>
  <c r="L301" i="1"/>
  <c r="K301" i="1"/>
  <c r="C301" i="1"/>
  <c r="L300" i="1"/>
  <c r="K300" i="1"/>
  <c r="C300" i="1"/>
  <c r="L299" i="1"/>
  <c r="K299" i="1"/>
  <c r="C299" i="1"/>
  <c r="L298" i="1"/>
  <c r="K298" i="1"/>
  <c r="C298" i="1"/>
  <c r="L297" i="1"/>
  <c r="K297" i="1"/>
  <c r="C297" i="1"/>
  <c r="L296" i="1"/>
  <c r="K296" i="1"/>
  <c r="C296" i="1"/>
  <c r="L295" i="1"/>
  <c r="K295" i="1"/>
  <c r="C295" i="1"/>
  <c r="L294" i="1"/>
  <c r="K294" i="1"/>
  <c r="C294" i="1"/>
  <c r="L293" i="1"/>
  <c r="K293" i="1"/>
  <c r="C293" i="1"/>
  <c r="L292" i="1"/>
  <c r="K292" i="1"/>
  <c r="C292" i="1"/>
  <c r="L291" i="1"/>
  <c r="K291" i="1"/>
  <c r="C291" i="1"/>
  <c r="L290" i="1"/>
  <c r="K290" i="1"/>
  <c r="C290" i="1"/>
  <c r="L289" i="1"/>
  <c r="K289" i="1"/>
  <c r="C289" i="1"/>
  <c r="L288" i="1"/>
  <c r="K288" i="1"/>
  <c r="C288" i="1"/>
  <c r="L287" i="1"/>
  <c r="K287" i="1"/>
  <c r="C287" i="1"/>
  <c r="L286" i="1"/>
  <c r="K286" i="1"/>
  <c r="C286" i="1"/>
  <c r="L285" i="1"/>
  <c r="K285" i="1"/>
  <c r="C285" i="1"/>
  <c r="L284" i="1"/>
  <c r="K284" i="1"/>
  <c r="C284" i="1"/>
  <c r="L283" i="1"/>
  <c r="K283" i="1"/>
  <c r="C283" i="1"/>
  <c r="L282" i="1"/>
  <c r="K282" i="1"/>
  <c r="C282" i="1"/>
  <c r="L281" i="1"/>
  <c r="K281" i="1"/>
  <c r="C281" i="1"/>
  <c r="L280" i="1"/>
  <c r="K280" i="1"/>
  <c r="C280" i="1"/>
  <c r="L279" i="1"/>
  <c r="K279" i="1"/>
  <c r="C279" i="1"/>
  <c r="L278" i="1"/>
  <c r="K278" i="1"/>
  <c r="C278" i="1"/>
  <c r="L277" i="1"/>
  <c r="K277" i="1"/>
  <c r="C277" i="1"/>
  <c r="L276" i="1"/>
  <c r="K276" i="1"/>
  <c r="C276" i="1"/>
  <c r="L275" i="1"/>
  <c r="K275" i="1"/>
  <c r="C275" i="1"/>
  <c r="L274" i="1"/>
  <c r="K274" i="1"/>
  <c r="C274" i="1"/>
  <c r="L273" i="1"/>
  <c r="K273" i="1"/>
  <c r="C273" i="1"/>
  <c r="L272" i="1"/>
  <c r="K272" i="1"/>
  <c r="C272" i="1"/>
  <c r="L271" i="1"/>
  <c r="K271" i="1"/>
  <c r="C271" i="1"/>
  <c r="L270" i="1"/>
  <c r="K270" i="1"/>
  <c r="C270" i="1"/>
  <c r="L269" i="1"/>
  <c r="K269" i="1"/>
  <c r="C269" i="1"/>
  <c r="L268" i="1"/>
  <c r="K268" i="1"/>
  <c r="C268" i="1"/>
  <c r="L267" i="1"/>
  <c r="K267" i="1"/>
  <c r="C267" i="1"/>
  <c r="L266" i="1"/>
  <c r="K266" i="1"/>
  <c r="C266" i="1"/>
  <c r="L265" i="1"/>
  <c r="K265" i="1"/>
  <c r="C265" i="1"/>
  <c r="L264" i="1"/>
  <c r="K264" i="1"/>
  <c r="C264" i="1"/>
  <c r="L263" i="1"/>
  <c r="K263" i="1"/>
  <c r="C263" i="1"/>
  <c r="L262" i="1"/>
  <c r="K262" i="1"/>
  <c r="C262" i="1"/>
  <c r="L261" i="1"/>
  <c r="K261" i="1"/>
  <c r="C261" i="1"/>
  <c r="L260" i="1"/>
  <c r="K260" i="1"/>
  <c r="C260" i="1"/>
  <c r="L259" i="1"/>
  <c r="K259" i="1"/>
  <c r="C259" i="1"/>
  <c r="L258" i="1"/>
  <c r="K258" i="1"/>
  <c r="C258" i="1"/>
  <c r="L257" i="1"/>
  <c r="K257" i="1"/>
  <c r="C257" i="1"/>
  <c r="L256" i="1"/>
  <c r="K256" i="1"/>
  <c r="C256" i="1"/>
  <c r="L255" i="1"/>
  <c r="K255" i="1"/>
  <c r="C255" i="1"/>
  <c r="L254" i="1"/>
  <c r="K254" i="1"/>
  <c r="C254" i="1"/>
  <c r="L253" i="1"/>
  <c r="K253" i="1"/>
  <c r="C253" i="1"/>
  <c r="L252" i="1"/>
  <c r="K252" i="1"/>
  <c r="C252" i="1"/>
  <c r="L251" i="1"/>
  <c r="K251" i="1"/>
  <c r="C251" i="1"/>
  <c r="L250" i="1"/>
  <c r="C250" i="1"/>
  <c r="L249" i="1"/>
  <c r="C249" i="1"/>
  <c r="L248" i="1"/>
  <c r="C248" i="1"/>
  <c r="L247" i="1"/>
  <c r="C247" i="1"/>
  <c r="L246" i="1"/>
  <c r="C246" i="1"/>
  <c r="L245" i="1"/>
  <c r="C245" i="1"/>
  <c r="L244" i="1"/>
  <c r="C244" i="1"/>
  <c r="L243" i="1"/>
  <c r="C243" i="1"/>
  <c r="L242" i="1"/>
  <c r="C242" i="1"/>
  <c r="L241" i="1"/>
  <c r="C241" i="1"/>
  <c r="L240" i="1"/>
  <c r="C240" i="1"/>
  <c r="L239" i="1"/>
  <c r="C239" i="1"/>
  <c r="L238" i="1"/>
  <c r="C238" i="1"/>
  <c r="L237" i="1"/>
  <c r="C237" i="1"/>
  <c r="L236" i="1"/>
  <c r="C236" i="1"/>
  <c r="L235" i="1"/>
  <c r="C235" i="1"/>
  <c r="L234" i="1"/>
  <c r="C234" i="1"/>
  <c r="L233" i="1"/>
  <c r="C233" i="1"/>
  <c r="L232" i="1"/>
  <c r="C232" i="1"/>
  <c r="L231" i="1"/>
  <c r="C231" i="1"/>
  <c r="L230" i="1"/>
  <c r="C230" i="1"/>
  <c r="L229" i="1"/>
  <c r="C229" i="1"/>
  <c r="L228" i="1"/>
  <c r="C228" i="1"/>
  <c r="L227" i="1"/>
  <c r="C227" i="1"/>
  <c r="L226" i="1"/>
  <c r="C226" i="1"/>
  <c r="L225" i="1"/>
  <c r="C225" i="1"/>
  <c r="L224" i="1"/>
  <c r="C224" i="1"/>
  <c r="L223" i="1"/>
  <c r="C223" i="1"/>
  <c r="L222" i="1"/>
  <c r="C222" i="1"/>
  <c r="L221" i="1"/>
  <c r="C221" i="1"/>
  <c r="L220" i="1"/>
  <c r="C220" i="1"/>
  <c r="L219" i="1"/>
  <c r="C219" i="1"/>
  <c r="L218" i="1"/>
  <c r="C218" i="1"/>
  <c r="L217" i="1"/>
  <c r="C217" i="1"/>
  <c r="L216" i="1"/>
  <c r="C216" i="1"/>
  <c r="L215" i="1"/>
  <c r="C215" i="1"/>
  <c r="L214" i="1"/>
  <c r="C214" i="1"/>
  <c r="L213" i="1"/>
  <c r="C213" i="1"/>
  <c r="L212" i="1"/>
  <c r="C212" i="1"/>
  <c r="L211" i="1"/>
  <c r="C211" i="1"/>
  <c r="L210" i="1"/>
  <c r="C210" i="1"/>
  <c r="L209" i="1"/>
  <c r="C209" i="1"/>
  <c r="L208" i="1"/>
  <c r="C208" i="1"/>
  <c r="L207" i="1"/>
  <c r="C207" i="1"/>
  <c r="L206" i="1"/>
  <c r="L205" i="1"/>
  <c r="L204" i="1"/>
  <c r="L202" i="1"/>
  <c r="L201" i="1"/>
  <c r="L200" i="1"/>
  <c r="L199" i="1"/>
  <c r="L198" i="1"/>
  <c r="L197" i="1"/>
  <c r="L195" i="1"/>
  <c r="L193" i="1"/>
  <c r="L192" i="1"/>
  <c r="L191" i="1"/>
  <c r="L189" i="1"/>
  <c r="L188" i="1"/>
  <c r="L187" i="1"/>
  <c r="L185" i="1"/>
  <c r="L184" i="1"/>
  <c r="L183" i="1"/>
  <c r="L182" i="1"/>
  <c r="L181" i="1"/>
  <c r="L177" i="1"/>
  <c r="L175" i="1"/>
  <c r="C175" i="1"/>
  <c r="L173" i="1"/>
  <c r="C173" i="1"/>
  <c r="L172" i="1"/>
  <c r="C172" i="1"/>
  <c r="L171" i="1"/>
  <c r="C171" i="1"/>
  <c r="L169" i="1"/>
  <c r="C169" i="1"/>
  <c r="L167" i="1"/>
  <c r="C167" i="1"/>
  <c r="L166" i="1"/>
  <c r="C166" i="1"/>
  <c r="L165" i="1"/>
  <c r="C165" i="1"/>
  <c r="L164" i="1"/>
  <c r="C164" i="1"/>
  <c r="C163" i="1"/>
  <c r="C162" i="1"/>
  <c r="L161" i="1"/>
  <c r="L160" i="1"/>
  <c r="L159" i="1"/>
  <c r="L158" i="1"/>
  <c r="L155" i="1"/>
  <c r="L154" i="1"/>
  <c r="L150" i="1"/>
  <c r="L149" i="1"/>
  <c r="L148" i="1"/>
  <c r="L146" i="1"/>
  <c r="L145" i="1"/>
  <c r="L143" i="1"/>
  <c r="L142" i="1"/>
  <c r="L141" i="1"/>
  <c r="L139" i="1"/>
  <c r="L138" i="1"/>
  <c r="L135" i="1"/>
  <c r="L132" i="1"/>
  <c r="L131" i="1"/>
  <c r="L130" i="1"/>
  <c r="L129" i="1"/>
  <c r="L128" i="1"/>
  <c r="L127" i="1"/>
  <c r="C127" i="1"/>
  <c r="L126" i="1"/>
  <c r="C126" i="1"/>
  <c r="L123" i="1"/>
  <c r="C123" i="1"/>
  <c r="L119" i="1"/>
  <c r="C119" i="1"/>
  <c r="L117" i="1"/>
  <c r="C117" i="1"/>
  <c r="L115" i="1"/>
  <c r="C115" i="1"/>
  <c r="L114" i="1"/>
  <c r="C114" i="1"/>
  <c r="L111" i="1"/>
  <c r="C111" i="1"/>
  <c r="L109" i="1"/>
  <c r="C109" i="1"/>
  <c r="L108" i="1"/>
  <c r="C108" i="1"/>
  <c r="L107" i="1"/>
  <c r="C107" i="1"/>
  <c r="L105" i="1"/>
  <c r="C105" i="1"/>
  <c r="L103" i="1"/>
  <c r="C103" i="1"/>
  <c r="L98" i="1"/>
  <c r="C98" i="1"/>
  <c r="L96" i="1"/>
  <c r="C96" i="1"/>
  <c r="L95" i="1"/>
  <c r="C95" i="1"/>
  <c r="L94" i="1"/>
  <c r="C94" i="1"/>
  <c r="L92" i="1"/>
  <c r="C92" i="1"/>
  <c r="L91" i="1"/>
  <c r="C91" i="1"/>
  <c r="L90" i="1"/>
  <c r="C90" i="1"/>
  <c r="L88" i="1"/>
  <c r="C88" i="1"/>
  <c r="L85" i="1"/>
  <c r="C85" i="1"/>
  <c r="L84" i="1"/>
  <c r="C84" i="1"/>
  <c r="L81" i="1"/>
  <c r="C81" i="1"/>
  <c r="L80" i="1"/>
  <c r="C80" i="1"/>
  <c r="L78" i="1"/>
  <c r="C78" i="1"/>
  <c r="L76" i="1"/>
  <c r="C76" i="1"/>
  <c r="L75" i="1"/>
  <c r="C75" i="1"/>
  <c r="L74" i="1"/>
  <c r="C74" i="1"/>
  <c r="L73" i="1"/>
  <c r="C73" i="1"/>
  <c r="L72" i="1"/>
  <c r="C72" i="1"/>
  <c r="L71" i="1"/>
  <c r="C71" i="1"/>
  <c r="L70" i="1"/>
  <c r="C70" i="1"/>
  <c r="L69" i="1"/>
  <c r="C69" i="1"/>
  <c r="L67" i="1"/>
  <c r="C67" i="1"/>
  <c r="L65" i="1"/>
  <c r="C65" i="1"/>
  <c r="L64" i="1"/>
  <c r="C64" i="1"/>
  <c r="L62" i="1"/>
  <c r="C62" i="1"/>
  <c r="L61" i="1"/>
  <c r="C61" i="1"/>
  <c r="L59" i="1"/>
  <c r="C59" i="1"/>
  <c r="L58" i="1"/>
  <c r="C58" i="1"/>
  <c r="L57" i="1"/>
  <c r="C57" i="1"/>
  <c r="L56" i="1"/>
  <c r="C56" i="1"/>
  <c r="L55" i="1"/>
  <c r="C55" i="1"/>
  <c r="L54" i="1"/>
  <c r="C54" i="1"/>
  <c r="L53" i="1"/>
  <c r="C53" i="1"/>
  <c r="L52" i="1"/>
  <c r="C52" i="1"/>
  <c r="L50" i="1"/>
  <c r="C50" i="1"/>
  <c r="L45" i="1"/>
  <c r="C45" i="1"/>
  <c r="L44" i="1"/>
  <c r="C44" i="1"/>
  <c r="L43" i="1"/>
  <c r="C43" i="1"/>
  <c r="L42" i="1"/>
  <c r="C42" i="1"/>
  <c r="L40" i="1"/>
  <c r="C40" i="1"/>
  <c r="L39" i="1"/>
  <c r="C39" i="1"/>
  <c r="L35" i="1"/>
  <c r="C35" i="1"/>
  <c r="L34" i="1"/>
  <c r="C34" i="1"/>
  <c r="L32" i="1"/>
  <c r="C32" i="1"/>
  <c r="L31" i="1"/>
  <c r="C31" i="1"/>
  <c r="L30" i="1"/>
  <c r="K30" i="1"/>
  <c r="C30" i="1"/>
  <c r="L29" i="1"/>
  <c r="K29" i="1"/>
  <c r="C29" i="1"/>
  <c r="L28" i="1"/>
  <c r="K28" i="1"/>
  <c r="C28" i="1"/>
  <c r="L26" i="1"/>
  <c r="K26" i="1"/>
  <c r="C26" i="1"/>
  <c r="L24" i="1"/>
  <c r="K24" i="1"/>
  <c r="C24" i="1"/>
  <c r="L23" i="1"/>
  <c r="K23" i="1"/>
  <c r="C23" i="1"/>
  <c r="L22" i="1"/>
  <c r="K22" i="1"/>
  <c r="C22" i="1"/>
  <c r="L21" i="1"/>
  <c r="K21" i="1"/>
  <c r="C21" i="1"/>
  <c r="L19" i="1"/>
  <c r="K19" i="1"/>
  <c r="C19" i="1"/>
  <c r="L18" i="1"/>
  <c r="K18" i="1"/>
  <c r="C18" i="1"/>
  <c r="L16" i="1"/>
  <c r="K16" i="1"/>
  <c r="C16" i="1"/>
  <c r="L15" i="1"/>
  <c r="K15" i="1"/>
  <c r="C15" i="1"/>
  <c r="L14" i="1"/>
  <c r="K14" i="1"/>
  <c r="C14" i="1"/>
  <c r="G6" i="1" l="1"/>
  <c r="G7" i="1"/>
  <c r="G8" i="1"/>
  <c r="G12" i="1"/>
  <c r="G13" i="1"/>
  <c r="G9" i="1"/>
  <c r="G10" i="1"/>
  <c r="G11" i="1"/>
  <c r="G4" i="1"/>
  <c r="G5" i="1"/>
  <c r="G3" i="1"/>
  <c r="P114" i="7" a="1"/>
  <c r="P114" i="7" s="1"/>
  <c r="L114" i="7" a="1"/>
  <c r="L114" i="7" s="1"/>
  <c r="J113" i="7" a="1"/>
  <c r="J113" i="7" s="1"/>
  <c r="T113" i="7" s="1"/>
  <c r="S112" i="7" a="1"/>
  <c r="S112" i="7" s="1"/>
  <c r="P112" i="7" a="1"/>
  <c r="P112" i="7" s="1"/>
  <c r="M112" i="7" a="1"/>
  <c r="M112" i="7" s="1"/>
  <c r="R111" i="7" a="1"/>
  <c r="R111" i="7" s="1"/>
  <c r="O111" i="7" a="1"/>
  <c r="O111" i="7" s="1"/>
  <c r="N110" i="7" a="1"/>
  <c r="N110" i="7" s="1"/>
  <c r="U110" i="7" s="1"/>
  <c r="K110" i="7" a="1"/>
  <c r="K110" i="7" s="1"/>
  <c r="S109" i="7" a="1"/>
  <c r="S109" i="7" s="1"/>
  <c r="L109" i="7" a="1"/>
  <c r="L109" i="7" s="1"/>
  <c r="R108" i="7" a="1"/>
  <c r="R108" i="7" s="1"/>
  <c r="O108" i="7" a="1"/>
  <c r="O108" i="7" s="1"/>
  <c r="L108" i="7" a="1"/>
  <c r="L108" i="7" s="1"/>
  <c r="Q107" i="7" a="1"/>
  <c r="Q107" i="7" s="1"/>
  <c r="N107" i="7" a="1"/>
  <c r="N107" i="7" s="1"/>
  <c r="U107" i="7" s="1"/>
  <c r="J107" i="7" a="1"/>
  <c r="J107" i="7" s="1"/>
  <c r="S106" i="7" a="1"/>
  <c r="S106" i="7" s="1"/>
  <c r="P106" i="7" a="1"/>
  <c r="P106" i="7" s="1"/>
  <c r="L106" i="7" a="1"/>
  <c r="L106" i="7" s="1"/>
  <c r="Q105" i="7" a="1"/>
  <c r="Q105" i="7" s="1"/>
  <c r="K105" i="7" a="1"/>
  <c r="K105" i="7" s="1"/>
  <c r="R104" i="7" a="1"/>
  <c r="R104" i="7" s="1"/>
  <c r="O104" i="7" a="1"/>
  <c r="O104" i="7" s="1"/>
  <c r="K104" i="7" a="1"/>
  <c r="K104" i="7" s="1"/>
  <c r="R103" i="7" a="1"/>
  <c r="R103" i="7" s="1"/>
  <c r="O103" i="7" a="1"/>
  <c r="O103" i="7" s="1"/>
  <c r="L103" i="7" a="1"/>
  <c r="L103" i="7" s="1"/>
  <c r="S102" i="7" a="1"/>
  <c r="S102" i="7" s="1"/>
  <c r="P102" i="7" a="1"/>
  <c r="P102" i="7" s="1"/>
  <c r="M101" i="7" a="1"/>
  <c r="M101" i="7" s="1"/>
  <c r="J101" i="7" a="1"/>
  <c r="J101" i="7" s="1"/>
  <c r="Q100" i="7" a="1"/>
  <c r="Q100" i="7" s="1"/>
  <c r="N100" i="7" a="1"/>
  <c r="N100" i="7" s="1"/>
  <c r="U100" i="7" s="1"/>
  <c r="K100" i="7" a="1"/>
  <c r="K100" i="7" s="1"/>
  <c r="R99" i="7" a="1"/>
  <c r="R99" i="7" s="1"/>
  <c r="O99" i="7" a="1"/>
  <c r="O99" i="7" s="1"/>
  <c r="L99" i="7" a="1"/>
  <c r="L99" i="7" s="1"/>
  <c r="S98" i="7" a="1"/>
  <c r="S98" i="7" s="1"/>
  <c r="P98" i="7" a="1"/>
  <c r="P98" i="7" s="1"/>
  <c r="L98" i="7" a="1"/>
  <c r="L98" i="7" s="1"/>
  <c r="O98" i="7" a="1"/>
  <c r="O98" i="7" s="1"/>
  <c r="O110" i="7" a="1"/>
  <c r="O110" i="7" s="1"/>
  <c r="P109" i="7" a="1"/>
  <c r="P109" i="7" s="1"/>
  <c r="P108" i="7" a="1"/>
  <c r="P108" i="7" s="1"/>
  <c r="K107" i="7" a="1"/>
  <c r="K107" i="7" s="1"/>
  <c r="R105" i="7" a="1"/>
  <c r="R105" i="7" s="1"/>
  <c r="P104" i="7" a="1"/>
  <c r="P104" i="7" s="1"/>
  <c r="M102" i="7" a="1"/>
  <c r="M102" i="7" s="1"/>
  <c r="S114" i="7" a="1"/>
  <c r="S114" i="7" s="1"/>
  <c r="O114" i="7" a="1"/>
  <c r="O114" i="7" s="1"/>
  <c r="K114" i="7" a="1"/>
  <c r="K114" i="7" s="1"/>
  <c r="R113" i="7" a="1"/>
  <c r="R113" i="7" s="1"/>
  <c r="P113" i="7" a="1"/>
  <c r="P113" i="7" s="1"/>
  <c r="N113" i="7" a="1"/>
  <c r="N113" i="7" s="1"/>
  <c r="U113" i="7" s="1"/>
  <c r="L113" i="7" a="1"/>
  <c r="L113" i="7" s="1"/>
  <c r="R112" i="7" a="1"/>
  <c r="R112" i="7" s="1"/>
  <c r="O112" i="7" a="1"/>
  <c r="O112" i="7" s="1"/>
  <c r="L112" i="7" a="1"/>
  <c r="L112" i="7" s="1"/>
  <c r="Q111" i="7" a="1"/>
  <c r="Q111" i="7" s="1"/>
  <c r="N111" i="7" a="1"/>
  <c r="N111" i="7" s="1"/>
  <c r="U111" i="7" s="1"/>
  <c r="K111" i="7" a="1"/>
  <c r="K111" i="7" s="1"/>
  <c r="Q110" i="7" a="1"/>
  <c r="Q110" i="7" s="1"/>
  <c r="J110" i="7" a="1"/>
  <c r="J110" i="7" s="1"/>
  <c r="R109" i="7" a="1"/>
  <c r="R109" i="7" s="1"/>
  <c r="O109" i="7" a="1"/>
  <c r="O109" i="7" s="1"/>
  <c r="N108" i="7" a="1"/>
  <c r="N108" i="7" s="1"/>
  <c r="U108" i="7" s="1"/>
  <c r="K108" i="7" a="1"/>
  <c r="K108" i="7" s="1"/>
  <c r="P107" i="7" a="1"/>
  <c r="P107" i="7" s="1"/>
  <c r="M107" i="7" a="1"/>
  <c r="M107" i="7" s="1"/>
  <c r="R106" i="7" a="1"/>
  <c r="R106" i="7" s="1"/>
  <c r="O106" i="7" a="1"/>
  <c r="O106" i="7" s="1"/>
  <c r="P105" i="7" a="1"/>
  <c r="P105" i="7" s="1"/>
  <c r="M105" i="7" a="1"/>
  <c r="M105" i="7" s="1"/>
  <c r="J105" i="7" a="1"/>
  <c r="J105" i="7" s="1"/>
  <c r="Q104" i="7" a="1"/>
  <c r="Q104" i="7" s="1"/>
  <c r="N104" i="7" a="1"/>
  <c r="N104" i="7" s="1"/>
  <c r="U104" i="7" s="1"/>
  <c r="J104" i="7" a="1"/>
  <c r="J104" i="7" s="1"/>
  <c r="Q103" i="7" a="1"/>
  <c r="Q103" i="7" s="1"/>
  <c r="N103" i="7" a="1"/>
  <c r="N103" i="7" s="1"/>
  <c r="U103" i="7" s="1"/>
  <c r="K103" i="7" a="1"/>
  <c r="K103" i="7" s="1"/>
  <c r="R102" i="7" a="1"/>
  <c r="R102" i="7" s="1"/>
  <c r="O102" i="7" a="1"/>
  <c r="O102" i="7" s="1"/>
  <c r="L102" i="7" a="1"/>
  <c r="L102" i="7" s="1"/>
  <c r="S101" i="7" a="1"/>
  <c r="S101" i="7" s="1"/>
  <c r="P101" i="7" a="1"/>
  <c r="P101" i="7" s="1"/>
  <c r="M100" i="7" a="1"/>
  <c r="M100" i="7" s="1"/>
  <c r="J100" i="7" a="1"/>
  <c r="J100" i="7" s="1"/>
  <c r="Q99" i="7" a="1"/>
  <c r="Q99" i="7" s="1"/>
  <c r="N99" i="7" a="1"/>
  <c r="N99" i="7" s="1"/>
  <c r="U99" i="7" s="1"/>
  <c r="K99" i="7" a="1"/>
  <c r="K99" i="7" s="1"/>
  <c r="R98" i="7" a="1"/>
  <c r="R98" i="7" s="1"/>
  <c r="K98" i="7" a="1"/>
  <c r="K98" i="7" s="1"/>
  <c r="L110" i="7" a="1"/>
  <c r="L110" i="7" s="1"/>
  <c r="S108" i="7" a="1"/>
  <c r="S108" i="7" s="1"/>
  <c r="O107" i="7" a="1"/>
  <c r="O107" i="7" s="1"/>
  <c r="J106" i="7" a="1"/>
  <c r="J106" i="7" s="1"/>
  <c r="L104" i="7" a="1"/>
  <c r="L104" i="7" s="1"/>
  <c r="J102" i="7" a="1"/>
  <c r="J102" i="7" s="1"/>
  <c r="R114" i="7" a="1"/>
  <c r="R114" i="7" s="1"/>
  <c r="N114" i="7" a="1"/>
  <c r="N114" i="7" s="1"/>
  <c r="U114" i="7" s="1"/>
  <c r="J114" i="7" a="1"/>
  <c r="J114" i="7" s="1"/>
  <c r="T114" i="7" s="1"/>
  <c r="N112" i="7" a="1"/>
  <c r="N112" i="7" s="1"/>
  <c r="U112" i="7" s="1"/>
  <c r="K112" i="7" a="1"/>
  <c r="K112" i="7" s="1"/>
  <c r="P111" i="7" a="1"/>
  <c r="P111" i="7" s="1"/>
  <c r="M111" i="7" a="1"/>
  <c r="M111" i="7" s="1"/>
  <c r="J111" i="7" a="1"/>
  <c r="J111" i="7" s="1"/>
  <c r="T111" i="7" s="1"/>
  <c r="S110" i="7" a="1"/>
  <c r="S110" i="7" s="1"/>
  <c r="P110" i="7" a="1"/>
  <c r="P110" i="7" s="1"/>
  <c r="M110" i="7" a="1"/>
  <c r="M110" i="7" s="1"/>
  <c r="Q109" i="7" a="1"/>
  <c r="Q109" i="7" s="1"/>
  <c r="N109" i="7" a="1"/>
  <c r="N109" i="7" s="1"/>
  <c r="U109" i="7" s="1"/>
  <c r="K109" i="7" a="1"/>
  <c r="K109" i="7" s="1"/>
  <c r="Q108" i="7" a="1"/>
  <c r="Q108" i="7" s="1"/>
  <c r="J108" i="7" a="1"/>
  <c r="J108" i="7" s="1"/>
  <c r="S107" i="7" a="1"/>
  <c r="S107" i="7" s="1"/>
  <c r="L107" i="7" a="1"/>
  <c r="L107" i="7" s="1"/>
  <c r="N106" i="7" a="1"/>
  <c r="N106" i="7" s="1"/>
  <c r="U106" i="7" s="1"/>
  <c r="K106" i="7" a="1"/>
  <c r="K106" i="7" s="1"/>
  <c r="S105" i="7" a="1"/>
  <c r="S105" i="7" s="1"/>
  <c r="O105" i="7" a="1"/>
  <c r="O105" i="7" s="1"/>
  <c r="L105" i="7" a="1"/>
  <c r="L105" i="7" s="1"/>
  <c r="M104" i="7" a="1"/>
  <c r="M104" i="7" s="1"/>
  <c r="M103" i="7" a="1"/>
  <c r="M103" i="7" s="1"/>
  <c r="J103" i="7" a="1"/>
  <c r="J103" i="7" s="1"/>
  <c r="Q102" i="7" a="1"/>
  <c r="Q102" i="7" s="1"/>
  <c r="N102" i="7" a="1"/>
  <c r="N102" i="7" s="1"/>
  <c r="U102" i="7" s="1"/>
  <c r="K102" i="7" a="1"/>
  <c r="K102" i="7" s="1"/>
  <c r="R101" i="7" a="1"/>
  <c r="R101" i="7" s="1"/>
  <c r="O101" i="7" a="1"/>
  <c r="O101" i="7" s="1"/>
  <c r="L101" i="7" a="1"/>
  <c r="L101" i="7" s="1"/>
  <c r="S100" i="7" a="1"/>
  <c r="S100" i="7" s="1"/>
  <c r="P100" i="7" a="1"/>
  <c r="P100" i="7" s="1"/>
  <c r="M99" i="7" a="1"/>
  <c r="M99" i="7" s="1"/>
  <c r="J99" i="7" a="1"/>
  <c r="J99" i="7" s="1"/>
  <c r="Q98" i="7" a="1"/>
  <c r="Q98" i="7" s="1"/>
  <c r="N98" i="7" a="1"/>
  <c r="N98" i="7" s="1"/>
  <c r="U98" i="7" s="1"/>
  <c r="J98" i="7" a="1"/>
  <c r="J98" i="7" s="1"/>
  <c r="S111" i="7" a="1"/>
  <c r="S111" i="7" s="1"/>
  <c r="L111" i="7" a="1"/>
  <c r="L111" i="7" s="1"/>
  <c r="R110" i="7" a="1"/>
  <c r="R110" i="7" s="1"/>
  <c r="M109" i="7" a="1"/>
  <c r="M109" i="7" s="1"/>
  <c r="R107" i="7" a="1"/>
  <c r="R107" i="7" s="1"/>
  <c r="Q106" i="7" a="1"/>
  <c r="Q106" i="7" s="1"/>
  <c r="N105" i="7" a="1"/>
  <c r="N105" i="7" s="1"/>
  <c r="U105" i="7" s="1"/>
  <c r="S103" i="7" a="1"/>
  <c r="S103" i="7" s="1"/>
  <c r="Q114" i="7" a="1"/>
  <c r="Q114" i="7" s="1"/>
  <c r="M114" i="7" a="1"/>
  <c r="M114" i="7" s="1"/>
  <c r="S113" i="7" a="1"/>
  <c r="S113" i="7" s="1"/>
  <c r="Q113" i="7" a="1"/>
  <c r="Q113" i="7" s="1"/>
  <c r="O113" i="7" a="1"/>
  <c r="O113" i="7" s="1"/>
  <c r="M113" i="7" a="1"/>
  <c r="M113" i="7" s="1"/>
  <c r="K113" i="7" a="1"/>
  <c r="K113" i="7" s="1"/>
  <c r="Q112" i="7" a="1"/>
  <c r="Q112" i="7" s="1"/>
  <c r="J112" i="7" a="1"/>
  <c r="J112" i="7" s="1"/>
  <c r="T112" i="7" s="1"/>
  <c r="J109" i="7" a="1"/>
  <c r="J109" i="7" s="1"/>
  <c r="T109" i="7" s="1"/>
  <c r="M108" i="7" a="1"/>
  <c r="M108" i="7" s="1"/>
  <c r="M106" i="7" a="1"/>
  <c r="M106" i="7" s="1"/>
  <c r="S104" i="7" a="1"/>
  <c r="S104" i="7" s="1"/>
  <c r="P103" i="7" a="1"/>
  <c r="P103" i="7" s="1"/>
  <c r="S99" i="7" a="1"/>
  <c r="S99" i="7" s="1"/>
  <c r="Q101" i="7" a="1"/>
  <c r="Q101" i="7" s="1"/>
  <c r="R100" i="7" a="1"/>
  <c r="R100" i="7" s="1"/>
  <c r="N101" i="7" a="1"/>
  <c r="N101" i="7" s="1"/>
  <c r="U101" i="7" s="1"/>
  <c r="O100" i="7" a="1"/>
  <c r="O100" i="7" s="1"/>
  <c r="P99" i="7" a="1"/>
  <c r="P99" i="7" s="1"/>
  <c r="K101" i="7" a="1"/>
  <c r="K101" i="7" s="1"/>
  <c r="L100" i="7" a="1"/>
  <c r="L100" i="7" s="1"/>
  <c r="M98" i="7" a="1"/>
  <c r="M98" i="7" s="1"/>
  <c r="A13" i="12"/>
  <c r="W13" i="12" s="1"/>
  <c r="Y17" i="29"/>
  <c r="G10" i="4"/>
  <c r="G14" i="4"/>
  <c r="G18" i="4"/>
  <c r="A3" i="5"/>
  <c r="G4" i="5"/>
  <c r="G14" i="5"/>
  <c r="A11" i="7"/>
  <c r="A15" i="7"/>
  <c r="A19" i="7"/>
  <c r="A23" i="7"/>
  <c r="A27" i="7"/>
  <c r="G31" i="7"/>
  <c r="G8" i="12"/>
  <c r="AA8" i="12" s="1"/>
  <c r="G3" i="29"/>
  <c r="Y10" i="31"/>
  <c r="A10" i="29"/>
  <c r="W10" i="29" s="1"/>
  <c r="Z10" i="29" s="1"/>
  <c r="A7" i="31"/>
  <c r="W7" i="31" s="1"/>
  <c r="Z7" i="31" s="1"/>
  <c r="G7" i="31"/>
  <c r="AA7" i="31" s="1"/>
  <c r="A8" i="31"/>
  <c r="W8" i="31" s="1"/>
  <c r="Z8" i="31" s="1"/>
  <c r="G8" i="31"/>
  <c r="AA8" i="31" s="1"/>
  <c r="Y8" i="31"/>
  <c r="G4" i="29"/>
  <c r="AA4" i="29" s="1"/>
  <c r="A3" i="29"/>
  <c r="W3" i="29" s="1"/>
  <c r="Z3" i="29" s="1"/>
  <c r="Y7" i="31"/>
  <c r="G7" i="30"/>
  <c r="AA7" i="30" s="1"/>
  <c r="A4" i="29"/>
  <c r="W4" i="29" s="1"/>
  <c r="Z4" i="29" s="1"/>
  <c r="A7" i="30"/>
  <c r="W7" i="30" s="1"/>
  <c r="Z7" i="30" s="1"/>
  <c r="G10" i="29"/>
  <c r="AA10" i="29" s="1"/>
  <c r="AD10" i="29" s="1"/>
  <c r="G7" i="4"/>
  <c r="G11" i="4"/>
  <c r="G15" i="4"/>
  <c r="G19" i="4"/>
  <c r="A7" i="5"/>
  <c r="G15" i="5"/>
  <c r="A4" i="7"/>
  <c r="G12" i="7"/>
  <c r="A16" i="7"/>
  <c r="G20" i="7"/>
  <c r="A24" i="7"/>
  <c r="G28" i="7"/>
  <c r="G32" i="7"/>
  <c r="A9" i="12"/>
  <c r="W9" i="12" s="1"/>
  <c r="G9" i="12"/>
  <c r="AA9" i="12" s="1"/>
  <c r="Y5" i="29"/>
  <c r="G5" i="29"/>
  <c r="AA5" i="29" s="1"/>
  <c r="G3" i="30"/>
  <c r="G12" i="29"/>
  <c r="AA12" i="29" s="1"/>
  <c r="G10" i="31"/>
  <c r="AA10" i="31" s="1"/>
  <c r="G10" i="30"/>
  <c r="AA10" i="30" s="1"/>
  <c r="G8" i="4"/>
  <c r="G12" i="4"/>
  <c r="G16" i="4"/>
  <c r="G20" i="4"/>
  <c r="A6" i="5"/>
  <c r="G8" i="5"/>
  <c r="A12" i="5"/>
  <c r="A16" i="5"/>
  <c r="G3" i="7"/>
  <c r="G9" i="7"/>
  <c r="G13" i="7"/>
  <c r="G17" i="7"/>
  <c r="G21" i="7"/>
  <c r="G25" i="7"/>
  <c r="G29" i="7"/>
  <c r="Y33" i="7"/>
  <c r="Y10" i="12"/>
  <c r="A8" i="29"/>
  <c r="W8" i="29" s="1"/>
  <c r="Z8" i="29" s="1"/>
  <c r="A7" i="29"/>
  <c r="W7" i="29" s="1"/>
  <c r="Z7" i="29" s="1"/>
  <c r="A5" i="29"/>
  <c r="W5" i="29" s="1"/>
  <c r="Z5" i="29" s="1"/>
  <c r="Y3" i="30"/>
  <c r="A3" i="30"/>
  <c r="W3" i="30" s="1"/>
  <c r="G11" i="29"/>
  <c r="AA11" i="29" s="1"/>
  <c r="A10" i="31"/>
  <c r="W10" i="31" s="1"/>
  <c r="Z10" i="31" s="1"/>
  <c r="A10" i="30"/>
  <c r="W10" i="30" s="1"/>
  <c r="Z10" i="30" s="1"/>
  <c r="G9" i="4"/>
  <c r="G13" i="4"/>
  <c r="G17" i="4"/>
  <c r="G21" i="4"/>
  <c r="Y3" i="5"/>
  <c r="A5" i="5"/>
  <c r="A13" i="5"/>
  <c r="Y3" i="6"/>
  <c r="A10" i="7"/>
  <c r="A14" i="7"/>
  <c r="A18" i="7"/>
  <c r="A22" i="7"/>
  <c r="A26" i="7"/>
  <c r="G30" i="7"/>
  <c r="Y7" i="12"/>
  <c r="Y11" i="12"/>
  <c r="A12" i="29"/>
  <c r="W12" i="29" s="1"/>
  <c r="Z12" i="29" s="1"/>
  <c r="AD12" i="29" s="1"/>
  <c r="A11" i="29"/>
  <c r="W11" i="29" s="1"/>
  <c r="Z11" i="29" s="1"/>
  <c r="AD11" i="29" s="1"/>
  <c r="Y9" i="31"/>
  <c r="G9" i="31"/>
  <c r="Q93" i="7" a="1"/>
  <c r="Q93" i="7" s="1"/>
  <c r="S95" i="7" a="1"/>
  <c r="S95" i="7" s="1"/>
  <c r="P97" i="7" a="1"/>
  <c r="P97" i="7" s="1"/>
  <c r="M94" i="7" a="1"/>
  <c r="M94" i="7" s="1"/>
  <c r="K96" i="7" a="1"/>
  <c r="K96" i="7" s="1"/>
  <c r="P95" i="7" a="1"/>
  <c r="P95" i="7" s="1"/>
  <c r="P94" i="7" a="1"/>
  <c r="P94" i="7" s="1"/>
  <c r="O96" i="7" a="1"/>
  <c r="O96" i="7" s="1"/>
  <c r="S96" i="7" a="1"/>
  <c r="S96" i="7" s="1"/>
  <c r="O85" i="7" a="1"/>
  <c r="O85" i="7" s="1"/>
  <c r="L91" i="7" a="1"/>
  <c r="L91" i="7" s="1"/>
  <c r="J90" i="7" a="1"/>
  <c r="J90" i="7" s="1"/>
  <c r="N88" i="7" a="1"/>
  <c r="N88" i="7" s="1"/>
  <c r="U88" i="7" s="1"/>
  <c r="J86" i="7" a="1"/>
  <c r="J86" i="7" s="1"/>
  <c r="O97" i="7" a="1"/>
  <c r="O97" i="7" s="1"/>
  <c r="N96" i="7" a="1"/>
  <c r="N96" i="7" s="1"/>
  <c r="K95" i="7" a="1"/>
  <c r="K95" i="7" s="1"/>
  <c r="S93" i="7" a="1"/>
  <c r="S93" i="7" s="1"/>
  <c r="M92" i="7" a="1"/>
  <c r="M92" i="7" s="1"/>
  <c r="Q89" i="7" a="1"/>
  <c r="Q89" i="7" s="1"/>
  <c r="P87" i="7" a="1"/>
  <c r="P87" i="7" s="1"/>
  <c r="M96" i="7" a="1"/>
  <c r="M96" i="7" s="1"/>
  <c r="K94" i="7" a="1"/>
  <c r="K94" i="7" s="1"/>
  <c r="R92" i="7" a="1"/>
  <c r="R92" i="7" s="1"/>
  <c r="O91" i="7" a="1"/>
  <c r="O91" i="7" s="1"/>
  <c r="N90" i="7" a="1"/>
  <c r="N90" i="7" s="1"/>
  <c r="U90" i="7" s="1"/>
  <c r="R88" i="7" a="1"/>
  <c r="R88" i="7" s="1"/>
  <c r="S86" i="7" a="1"/>
  <c r="S86" i="7" s="1"/>
  <c r="M64" i="7" a="1"/>
  <c r="M64" i="7" s="1"/>
  <c r="S65" i="7" a="1"/>
  <c r="S65" i="7" s="1"/>
  <c r="M67" i="7" a="1"/>
  <c r="M67" i="7" s="1"/>
  <c r="R68" i="7" a="1"/>
  <c r="R68" i="7" s="1"/>
  <c r="L70" i="7" a="1"/>
  <c r="L70" i="7" s="1"/>
  <c r="R71" i="7" a="1"/>
  <c r="R71" i="7" s="1"/>
  <c r="M73" i="7" a="1"/>
  <c r="M73" i="7" s="1"/>
  <c r="R74" i="7" a="1"/>
  <c r="R74" i="7" s="1"/>
  <c r="L76" i="7" a="1"/>
  <c r="L76" i="7" s="1"/>
  <c r="R77" i="7" a="1"/>
  <c r="R77" i="7" s="1"/>
  <c r="Q79" i="7" a="1"/>
  <c r="Q79" i="7" s="1"/>
  <c r="P81" i="7" a="1"/>
  <c r="P81" i="7" s="1"/>
  <c r="O83" i="7" a="1"/>
  <c r="O83" i="7" s="1"/>
  <c r="N85" i="7" a="1"/>
  <c r="N85" i="7" s="1"/>
  <c r="U85" i="7" s="1"/>
  <c r="J87" i="7" a="1"/>
  <c r="J87" i="7" s="1"/>
  <c r="P63" i="7" a="1"/>
  <c r="P63" i="7" s="1"/>
  <c r="S64" i="7" a="1"/>
  <c r="S64" i="7" s="1"/>
  <c r="M66" i="7" a="1"/>
  <c r="M66" i="7" s="1"/>
  <c r="M68" i="7" a="1"/>
  <c r="M68" i="7" s="1"/>
  <c r="J70" i="7" a="1"/>
  <c r="J70" i="7" s="1"/>
  <c r="O71" i="7" a="1"/>
  <c r="O71" i="7" s="1"/>
  <c r="J73" i="7" a="1"/>
  <c r="J73" i="7" s="1"/>
  <c r="P74" i="7" a="1"/>
  <c r="P74" i="7" s="1"/>
  <c r="J76" i="7" a="1"/>
  <c r="J76" i="7" s="1"/>
  <c r="O77" i="7" a="1"/>
  <c r="O77" i="7" s="1"/>
  <c r="J79" i="7" a="1"/>
  <c r="J79" i="7" s="1"/>
  <c r="N80" i="7" a="1"/>
  <c r="N80" i="7" s="1"/>
  <c r="U80" i="7" s="1"/>
  <c r="J82" i="7" a="1"/>
  <c r="J82" i="7" s="1"/>
  <c r="P83" i="7" a="1"/>
  <c r="P83" i="7" s="1"/>
  <c r="S84" i="7" a="1"/>
  <c r="S84" i="7" s="1"/>
  <c r="Q64" i="7" a="1"/>
  <c r="Q64" i="7" s="1"/>
  <c r="K66" i="7" a="1"/>
  <c r="K66" i="7" s="1"/>
  <c r="R67" i="7" a="1"/>
  <c r="R67" i="7" s="1"/>
  <c r="M69" i="7" a="1"/>
  <c r="M69" i="7" s="1"/>
  <c r="S70" i="7" a="1"/>
  <c r="S70" i="7" s="1"/>
  <c r="O72" i="7" a="1"/>
  <c r="O72" i="7" s="1"/>
  <c r="S73" i="7" a="1"/>
  <c r="S73" i="7" s="1"/>
  <c r="Q75" i="7" a="1"/>
  <c r="Q75" i="7" s="1"/>
  <c r="P77" i="7" a="1"/>
  <c r="P77" i="7" s="1"/>
  <c r="K79" i="7" a="1"/>
  <c r="K79" i="7" s="1"/>
  <c r="Q80" i="7" a="1"/>
  <c r="Q80" i="7" s="1"/>
  <c r="K82" i="7" a="1"/>
  <c r="K82" i="7" s="1"/>
  <c r="N83" i="7" a="1"/>
  <c r="N83" i="7" s="1"/>
  <c r="U83" i="7" s="1"/>
  <c r="M85" i="7" a="1"/>
  <c r="M85" i="7" s="1"/>
  <c r="O63" i="7" a="1"/>
  <c r="O63" i="7" s="1"/>
  <c r="M65" i="7" a="1"/>
  <c r="M65" i="7" s="1"/>
  <c r="L67" i="7" a="1"/>
  <c r="L67" i="7" s="1"/>
  <c r="Q68" i="7" a="1"/>
  <c r="Q68" i="7" s="1"/>
  <c r="N70" i="7" a="1"/>
  <c r="N70" i="7" s="1"/>
  <c r="U70" i="7" s="1"/>
  <c r="M72" i="7" a="1"/>
  <c r="M72" i="7" s="1"/>
  <c r="L74" i="7" a="1"/>
  <c r="L74" i="7" s="1"/>
  <c r="R75" i="7" a="1"/>
  <c r="R75" i="7" s="1"/>
  <c r="M77" i="7" a="1"/>
  <c r="M77" i="7" s="1"/>
  <c r="S78" i="7" a="1"/>
  <c r="S78" i="7" s="1"/>
  <c r="O80" i="7" a="1"/>
  <c r="O80" i="7" s="1"/>
  <c r="S81" i="7" a="1"/>
  <c r="S81" i="7" s="1"/>
  <c r="Q83" i="7" a="1"/>
  <c r="Q83" i="7" s="1"/>
  <c r="K85" i="7" a="1"/>
  <c r="K85" i="7" s="1"/>
  <c r="N92" i="7" a="1"/>
  <c r="N92" i="7" s="1"/>
  <c r="U92" i="7" s="1"/>
  <c r="J91" i="7" a="1"/>
  <c r="J91" i="7" s="1"/>
  <c r="O89" i="7" a="1"/>
  <c r="O89" i="7" s="1"/>
  <c r="K88" i="7" a="1"/>
  <c r="K88" i="7" s="1"/>
  <c r="N93" i="7" a="1"/>
  <c r="N93" i="7" s="1"/>
  <c r="U93" i="7" s="1"/>
  <c r="M97" i="7" a="1"/>
  <c r="M97" i="7" s="1"/>
  <c r="J96" i="7" a="1"/>
  <c r="J96" i="7" s="1"/>
  <c r="S94" i="7" a="1"/>
  <c r="S94" i="7" s="1"/>
  <c r="P93" i="7" a="1"/>
  <c r="P93" i="7" s="1"/>
  <c r="R91" i="7" a="1"/>
  <c r="R91" i="7" s="1"/>
  <c r="N89" i="7" a="1"/>
  <c r="N89" i="7" s="1"/>
  <c r="U89" i="7" s="1"/>
  <c r="S92" i="7" a="1"/>
  <c r="S92" i="7" s="1"/>
  <c r="O95" i="7" a="1"/>
  <c r="O95" i="7" s="1"/>
  <c r="R93" i="7" a="1"/>
  <c r="R93" i="7" s="1"/>
  <c r="O92" i="7" a="1"/>
  <c r="O92" i="7" s="1"/>
  <c r="M91" i="7" a="1"/>
  <c r="M91" i="7" s="1"/>
  <c r="S89" i="7" a="1"/>
  <c r="S89" i="7" s="1"/>
  <c r="O88" i="7" a="1"/>
  <c r="O88" i="7" s="1"/>
  <c r="J63" i="7" a="1"/>
  <c r="J63" i="7" s="1"/>
  <c r="P64" i="7" a="1"/>
  <c r="P64" i="7" s="1"/>
  <c r="L66" i="7" a="1"/>
  <c r="L66" i="7" s="1"/>
  <c r="P67" i="7" a="1"/>
  <c r="P67" i="7" s="1"/>
  <c r="K69" i="7" a="1"/>
  <c r="K69" i="7" s="1"/>
  <c r="O70" i="7" a="1"/>
  <c r="O70" i="7" s="1"/>
  <c r="K72" i="7" a="1"/>
  <c r="K72" i="7" s="1"/>
  <c r="Q73" i="7" a="1"/>
  <c r="Q73" i="7" s="1"/>
  <c r="K75" i="7" a="1"/>
  <c r="K75" i="7" s="1"/>
  <c r="Q76" i="7" a="1"/>
  <c r="Q76" i="7" s="1"/>
  <c r="N78" i="7" a="1"/>
  <c r="N78" i="7" s="1"/>
  <c r="U78" i="7" s="1"/>
  <c r="M80" i="7" a="1"/>
  <c r="M80" i="7" s="1"/>
  <c r="L82" i="7" a="1"/>
  <c r="L82" i="7" s="1"/>
  <c r="R83" i="7" a="1"/>
  <c r="R83" i="7" s="1"/>
  <c r="Q85" i="7" a="1"/>
  <c r="Q85" i="7" s="1"/>
  <c r="O87" i="7" a="1"/>
  <c r="O87" i="7" s="1"/>
  <c r="S63" i="7" a="1"/>
  <c r="S63" i="7" s="1"/>
  <c r="L65" i="7" a="1"/>
  <c r="L65" i="7" s="1"/>
  <c r="R66" i="7" a="1"/>
  <c r="R66" i="7" s="1"/>
  <c r="P68" i="7" a="1"/>
  <c r="P68" i="7" s="1"/>
  <c r="M70" i="7" a="1"/>
  <c r="M70" i="7" s="1"/>
  <c r="S71" i="7" a="1"/>
  <c r="S71" i="7" s="1"/>
  <c r="N73" i="7" a="1"/>
  <c r="N73" i="7" s="1"/>
  <c r="U73" i="7" s="1"/>
  <c r="S74" i="7" a="1"/>
  <c r="S74" i="7" s="1"/>
  <c r="O76" i="7" a="1"/>
  <c r="O76" i="7" s="1"/>
  <c r="S77" i="7" a="1"/>
  <c r="S77" i="7" s="1"/>
  <c r="N79" i="7" a="1"/>
  <c r="N79" i="7" s="1"/>
  <c r="U79" i="7" s="1"/>
  <c r="S80" i="7" a="1"/>
  <c r="S80" i="7" s="1"/>
  <c r="M82" i="7" a="1"/>
  <c r="M82" i="7" s="1"/>
  <c r="S83" i="7" a="1"/>
  <c r="S83" i="7" s="1"/>
  <c r="N63" i="7" a="1"/>
  <c r="N63" i="7" s="1"/>
  <c r="J65" i="7" a="1"/>
  <c r="J65" i="7" s="1"/>
  <c r="P66" i="7" a="1"/>
  <c r="P66" i="7" s="1"/>
  <c r="K68" i="7" a="1"/>
  <c r="K68" i="7" s="1"/>
  <c r="Q69" i="7" a="1"/>
  <c r="Q69" i="7" s="1"/>
  <c r="L71" i="7" a="1"/>
  <c r="L71" i="7" s="1"/>
  <c r="R72" i="7" a="1"/>
  <c r="R72" i="7" s="1"/>
  <c r="N74" i="7" a="1"/>
  <c r="N74" i="7" s="1"/>
  <c r="U74" i="7" s="1"/>
  <c r="M76" i="7" a="1"/>
  <c r="M76" i="7" s="1"/>
  <c r="J78" i="7" a="1"/>
  <c r="J78" i="7" s="1"/>
  <c r="O79" i="7" a="1"/>
  <c r="O79" i="7" s="1"/>
  <c r="J81" i="7" a="1"/>
  <c r="J81" i="7" s="1"/>
  <c r="P82" i="7" a="1"/>
  <c r="P82" i="7" s="1"/>
  <c r="L84" i="7" a="1"/>
  <c r="L84" i="7" s="1"/>
  <c r="R85" i="7" a="1"/>
  <c r="R85" i="7" s="1"/>
  <c r="J64" i="7" a="1"/>
  <c r="J64" i="7" s="1"/>
  <c r="P65" i="7" a="1"/>
  <c r="P65" i="7" s="1"/>
  <c r="O67" i="7" a="1"/>
  <c r="O67" i="7" s="1"/>
  <c r="J69" i="7" a="1"/>
  <c r="J69" i="7" s="1"/>
  <c r="Q70" i="7" a="1"/>
  <c r="Q70" i="7" s="1"/>
  <c r="P72" i="7" a="1"/>
  <c r="P72" i="7" s="1"/>
  <c r="O74" i="7" a="1"/>
  <c r="O74" i="7" s="1"/>
  <c r="K76" i="7" a="1"/>
  <c r="K76" i="7" s="1"/>
  <c r="Q77" i="7" a="1"/>
  <c r="Q77" i="7" s="1"/>
  <c r="L79" i="7" a="1"/>
  <c r="L79" i="7" s="1"/>
  <c r="R80" i="7" a="1"/>
  <c r="R80" i="7" s="1"/>
  <c r="N82" i="7" a="1"/>
  <c r="N82" i="7" s="1"/>
  <c r="U82" i="7" s="1"/>
  <c r="J84" i="7" a="1"/>
  <c r="J84" i="7" s="1"/>
  <c r="P85" i="7" a="1"/>
  <c r="P85" i="7" s="1"/>
  <c r="L87" i="7" a="1"/>
  <c r="L87" i="7" s="1"/>
  <c r="N97" i="7" a="1"/>
  <c r="N97" i="7" s="1"/>
  <c r="L96" i="7" a="1"/>
  <c r="L96" i="7" s="1"/>
  <c r="J95" i="7" a="1"/>
  <c r="J95" i="7" s="1"/>
  <c r="L93" i="7" a="1"/>
  <c r="L93" i="7" s="1"/>
  <c r="S90" i="7" a="1"/>
  <c r="S90" i="7" s="1"/>
  <c r="M89" i="7" a="1"/>
  <c r="M89" i="7" s="1"/>
  <c r="P91" i="7" a="1"/>
  <c r="P91" i="7" s="1"/>
  <c r="R90" i="7" a="1"/>
  <c r="R90" i="7" s="1"/>
  <c r="L89" i="7" a="1"/>
  <c r="L89" i="7" s="1"/>
  <c r="K87" i="7" a="1"/>
  <c r="K87" i="7" s="1"/>
  <c r="K92" i="7" a="1"/>
  <c r="K92" i="7" s="1"/>
  <c r="K97" i="7" a="1"/>
  <c r="K97" i="7" s="1"/>
  <c r="R95" i="7" a="1"/>
  <c r="R95" i="7" s="1"/>
  <c r="O94" i="7" a="1"/>
  <c r="O94" i="7" s="1"/>
  <c r="K93" i="7" a="1"/>
  <c r="K93" i="7" s="1"/>
  <c r="O90" i="7" a="1"/>
  <c r="O90" i="7" s="1"/>
  <c r="P88" i="7" a="1"/>
  <c r="P88" i="7" s="1"/>
  <c r="Q97" i="7" a="1"/>
  <c r="Q97" i="7" s="1"/>
  <c r="R94" i="7" a="1"/>
  <c r="R94" i="7" s="1"/>
  <c r="M93" i="7" a="1"/>
  <c r="M93" i="7" s="1"/>
  <c r="J92" i="7" a="1"/>
  <c r="J92" i="7" s="1"/>
  <c r="K91" i="7" a="1"/>
  <c r="K91" i="7" s="1"/>
  <c r="P89" i="7" a="1"/>
  <c r="P89" i="7" s="1"/>
  <c r="S87" i="7" a="1"/>
  <c r="S87" i="7" s="1"/>
  <c r="M63" i="7" a="1"/>
  <c r="M63" i="7" s="1"/>
  <c r="K65" i="7" a="1"/>
  <c r="K65" i="7" s="1"/>
  <c r="O66" i="7" a="1"/>
  <c r="O66" i="7" s="1"/>
  <c r="J68" i="7" a="1"/>
  <c r="J68" i="7" s="1"/>
  <c r="O69" i="7" a="1"/>
  <c r="O69" i="7" s="1"/>
  <c r="J71" i="7" a="1"/>
  <c r="J71" i="7" s="1"/>
  <c r="N72" i="7" a="1"/>
  <c r="N72" i="7" s="1"/>
  <c r="U72" i="7" s="1"/>
  <c r="J74" i="7" a="1"/>
  <c r="J74" i="7" s="1"/>
  <c r="O75" i="7" a="1"/>
  <c r="O75" i="7" s="1"/>
  <c r="J77" i="7" a="1"/>
  <c r="J77" i="7" s="1"/>
  <c r="Q78" i="7" a="1"/>
  <c r="Q78" i="7" s="1"/>
  <c r="P80" i="7" a="1"/>
  <c r="P80" i="7" s="1"/>
  <c r="O82" i="7" a="1"/>
  <c r="O82" i="7" s="1"/>
  <c r="M84" i="7" a="1"/>
  <c r="M84" i="7" s="1"/>
  <c r="L86" i="7" a="1"/>
  <c r="L86" i="7" s="1"/>
  <c r="R87" i="7" a="1"/>
  <c r="R87" i="7" s="1"/>
  <c r="K64" i="7" a="1"/>
  <c r="K64" i="7" s="1"/>
  <c r="Q65" i="7" a="1"/>
  <c r="Q65" i="7" s="1"/>
  <c r="K67" i="7" a="1"/>
  <c r="K67" i="7" s="1"/>
  <c r="L69" i="7" a="1"/>
  <c r="L69" i="7" s="1"/>
  <c r="R70" i="7" a="1"/>
  <c r="R70" i="7" s="1"/>
  <c r="L72" i="7" a="1"/>
  <c r="L72" i="7" s="1"/>
  <c r="R73" i="7" a="1"/>
  <c r="R73" i="7" s="1"/>
  <c r="L75" i="7" a="1"/>
  <c r="L75" i="7" s="1"/>
  <c r="R76" i="7" a="1"/>
  <c r="R76" i="7" s="1"/>
  <c r="L78" i="7" a="1"/>
  <c r="L78" i="7" s="1"/>
  <c r="R79" i="7" a="1"/>
  <c r="R79" i="7" s="1"/>
  <c r="M81" i="7" a="1"/>
  <c r="M81" i="7" s="1"/>
  <c r="R82" i="7" a="1"/>
  <c r="R82" i="7" s="1"/>
  <c r="K84" i="7" a="1"/>
  <c r="K84" i="7" s="1"/>
  <c r="Q63" i="7" a="1"/>
  <c r="Q63" i="7" s="1"/>
  <c r="O65" i="7" a="1"/>
  <c r="O65" i="7" s="1"/>
  <c r="S66" i="7" a="1"/>
  <c r="S66" i="7" s="1"/>
  <c r="N68" i="7" a="1"/>
  <c r="N68" i="7" s="1"/>
  <c r="U68" i="7" s="1"/>
  <c r="K70" i="7" a="1"/>
  <c r="K70" i="7" s="1"/>
  <c r="P71" i="7" a="1"/>
  <c r="P71" i="7" s="1"/>
  <c r="K73" i="7" a="1"/>
  <c r="K73" i="7" s="1"/>
  <c r="Q74" i="7" a="1"/>
  <c r="Q74" i="7" s="1"/>
  <c r="P76" i="7" a="1"/>
  <c r="P76" i="7" s="1"/>
  <c r="M78" i="7" a="1"/>
  <c r="M78" i="7" s="1"/>
  <c r="S79" i="7" a="1"/>
  <c r="S79" i="7" s="1"/>
  <c r="N81" i="7" a="1"/>
  <c r="N81" i="7" s="1"/>
  <c r="U81" i="7" s="1"/>
  <c r="S82" i="7" a="1"/>
  <c r="S82" i="7" s="1"/>
  <c r="Q84" i="7" a="1"/>
  <c r="Q84" i="7" s="1"/>
  <c r="K86" i="7" a="1"/>
  <c r="K86" i="7" s="1"/>
  <c r="O64" i="7" a="1"/>
  <c r="O64" i="7" s="1"/>
  <c r="N66" i="7" a="1"/>
  <c r="N66" i="7" s="1"/>
  <c r="S67" i="7" a="1"/>
  <c r="S67" i="7" s="1"/>
  <c r="N69" i="7" a="1"/>
  <c r="N69" i="7" s="1"/>
  <c r="U69" i="7" s="1"/>
  <c r="M71" i="7" a="1"/>
  <c r="M71" i="7" s="1"/>
  <c r="L73" i="7" a="1"/>
  <c r="L73" i="7" s="1"/>
  <c r="J75" i="7" a="1"/>
  <c r="J75" i="7" s="1"/>
  <c r="N76" i="7" a="1"/>
  <c r="N76" i="7" s="1"/>
  <c r="U76" i="7" s="1"/>
  <c r="K78" i="7" a="1"/>
  <c r="K78" i="7" s="1"/>
  <c r="P79" i="7" a="1"/>
  <c r="P79" i="7" s="1"/>
  <c r="K81" i="7" a="1"/>
  <c r="K81" i="7" s="1"/>
  <c r="Q82" i="7" a="1"/>
  <c r="Q82" i="7" s="1"/>
  <c r="O84" i="7" a="1"/>
  <c r="O84" i="7" s="1"/>
  <c r="S85" i="7" a="1"/>
  <c r="S85" i="7" s="1"/>
  <c r="N91" i="7" a="1"/>
  <c r="N91" i="7" s="1"/>
  <c r="U91" i="7" s="1"/>
  <c r="M90" i="7" a="1"/>
  <c r="M90" i="7" s="1"/>
  <c r="S88" i="7" a="1"/>
  <c r="S88" i="7" s="1"/>
  <c r="P86" i="7" a="1"/>
  <c r="P86" i="7" s="1"/>
  <c r="R97" i="7" a="1"/>
  <c r="R97" i="7" s="1"/>
  <c r="R96" i="7" a="1"/>
  <c r="R96" i="7" s="1"/>
  <c r="M95" i="7" a="1"/>
  <c r="M95" i="7" s="1"/>
  <c r="L94" i="7" a="1"/>
  <c r="L94" i="7" s="1"/>
  <c r="P92" i="7" a="1"/>
  <c r="P92" i="7" s="1"/>
  <c r="L90" i="7" a="1"/>
  <c r="L90" i="7" s="1"/>
  <c r="M88" i="7" a="1"/>
  <c r="M88" i="7" s="1"/>
  <c r="Q96" i="7" a="1"/>
  <c r="Q96" i="7" s="1"/>
  <c r="N94" i="7" a="1"/>
  <c r="N94" i="7" s="1"/>
  <c r="U94" i="7" s="1"/>
  <c r="J93" i="7" a="1"/>
  <c r="J93" i="7" s="1"/>
  <c r="Q91" i="7" a="1"/>
  <c r="Q91" i="7" s="1"/>
  <c r="Q90" i="7" a="1"/>
  <c r="Q90" i="7" s="1"/>
  <c r="K89" i="7" a="1"/>
  <c r="K89" i="7" s="1"/>
  <c r="N87" i="7" a="1"/>
  <c r="N87" i="7" s="1"/>
  <c r="U87" i="7" s="1"/>
  <c r="R63" i="7" a="1"/>
  <c r="R63" i="7" s="1"/>
  <c r="N65" i="7" a="1"/>
  <c r="N65" i="7" s="1"/>
  <c r="J67" i="7" a="1"/>
  <c r="J67" i="7" s="1"/>
  <c r="O68" i="7" a="1"/>
  <c r="O68" i="7" s="1"/>
  <c r="S69" i="7" a="1"/>
  <c r="S69" i="7" s="1"/>
  <c r="N71" i="7" a="1"/>
  <c r="N71" i="7" s="1"/>
  <c r="U71" i="7" s="1"/>
  <c r="S72" i="7" a="1"/>
  <c r="S72" i="7" s="1"/>
  <c r="M74" i="7" a="1"/>
  <c r="M74" i="7" s="1"/>
  <c r="S75" i="7" a="1"/>
  <c r="S75" i="7" s="1"/>
  <c r="N77" i="7" a="1"/>
  <c r="N77" i="7" s="1"/>
  <c r="U77" i="7" s="1"/>
  <c r="M79" i="7" a="1"/>
  <c r="M79" i="7" s="1"/>
  <c r="L81" i="7" a="1"/>
  <c r="L81" i="7" s="1"/>
  <c r="J83" i="7" a="1"/>
  <c r="J83" i="7" s="1"/>
  <c r="P84" i="7" a="1"/>
  <c r="P84" i="7" s="1"/>
  <c r="O86" i="7" a="1"/>
  <c r="O86" i="7" s="1"/>
  <c r="K63" i="7" a="1"/>
  <c r="K63" i="7" s="1"/>
  <c r="N64" i="7" a="1"/>
  <c r="N64" i="7" s="1"/>
  <c r="U64" i="7" s="1"/>
  <c r="J66" i="7" a="1"/>
  <c r="J66" i="7" s="1"/>
  <c r="Q67" i="7" a="1"/>
  <c r="Q67" i="7" s="1"/>
  <c r="P69" i="7" a="1"/>
  <c r="P69" i="7" s="1"/>
  <c r="K71" i="7" a="1"/>
  <c r="K71" i="7" s="1"/>
  <c r="Q72" i="7" a="1"/>
  <c r="Q72" i="7" s="1"/>
  <c r="K74" i="7" a="1"/>
  <c r="K74" i="7" s="1"/>
  <c r="P75" i="7" a="1"/>
  <c r="P75" i="7" s="1"/>
  <c r="K77" i="7" a="1"/>
  <c r="K77" i="7" s="1"/>
  <c r="O78" i="7" a="1"/>
  <c r="O78" i="7" s="1"/>
  <c r="K80" i="7" a="1"/>
  <c r="K80" i="7" s="1"/>
  <c r="Q81" i="7" a="1"/>
  <c r="Q81" i="7" s="1"/>
  <c r="M83" i="7" a="1"/>
  <c r="M83" i="7" s="1"/>
  <c r="N84" i="7" a="1"/>
  <c r="N84" i="7" s="1"/>
  <c r="U84" i="7" s="1"/>
  <c r="L64" i="7" a="1"/>
  <c r="L64" i="7" s="1"/>
  <c r="R65" i="7" a="1"/>
  <c r="R65" i="7" s="1"/>
  <c r="N67" i="7" a="1"/>
  <c r="N67" i="7" s="1"/>
  <c r="U67" i="7" s="1"/>
  <c r="S68" i="7" a="1"/>
  <c r="S68" i="7" s="1"/>
  <c r="P70" i="7" a="1"/>
  <c r="P70" i="7" s="1"/>
  <c r="J72" i="7" a="1"/>
  <c r="J72" i="7" s="1"/>
  <c r="O73" i="7" a="1"/>
  <c r="O73" i="7" s="1"/>
  <c r="M75" i="7" a="1"/>
  <c r="M75" i="7" s="1"/>
  <c r="L77" i="7" a="1"/>
  <c r="L77" i="7" s="1"/>
  <c r="R78" i="7" a="1"/>
  <c r="R78" i="7" s="1"/>
  <c r="L80" i="7" a="1"/>
  <c r="L80" i="7" s="1"/>
  <c r="R81" i="7" a="1"/>
  <c r="R81" i="7" s="1"/>
  <c r="K83" i="7" a="1"/>
  <c r="K83" i="7" s="1"/>
  <c r="J85" i="7" a="1"/>
  <c r="J85" i="7" s="1"/>
  <c r="L63" i="7" a="1"/>
  <c r="L63" i="7" s="1"/>
  <c r="R64" i="7" a="1"/>
  <c r="R64" i="7" s="1"/>
  <c r="Q66" i="7" a="1"/>
  <c r="Q66" i="7" s="1"/>
  <c r="L68" i="7" a="1"/>
  <c r="L68" i="7" s="1"/>
  <c r="R69" i="7" a="1"/>
  <c r="R69" i="7" s="1"/>
  <c r="Q71" i="7" a="1"/>
  <c r="Q71" i="7" s="1"/>
  <c r="P73" i="7" a="1"/>
  <c r="P73" i="7" s="1"/>
  <c r="N75" i="7" a="1"/>
  <c r="N75" i="7" s="1"/>
  <c r="U75" i="7" s="1"/>
  <c r="S76" i="7" a="1"/>
  <c r="S76" i="7" s="1"/>
  <c r="P78" i="7" a="1"/>
  <c r="P78" i="7" s="1"/>
  <c r="J80" i="7" a="1"/>
  <c r="J80" i="7" s="1"/>
  <c r="O81" i="7" a="1"/>
  <c r="O81" i="7" s="1"/>
  <c r="L83" i="7" a="1"/>
  <c r="L83" i="7" s="1"/>
  <c r="R84" i="7" a="1"/>
  <c r="R84" i="7" s="1"/>
  <c r="N86" i="7" a="1"/>
  <c r="N86" i="7" s="1"/>
  <c r="U86" i="7" s="1"/>
  <c r="J88" i="7" a="1"/>
  <c r="J88" i="7" s="1"/>
  <c r="J97" i="7" a="1"/>
  <c r="J97" i="7" s="1"/>
  <c r="N95" i="7" a="1"/>
  <c r="N95" i="7" s="1"/>
  <c r="J94" i="7" a="1"/>
  <c r="J94" i="7" s="1"/>
  <c r="L92" i="7" a="1"/>
  <c r="L92" i="7" s="1"/>
  <c r="K90" i="7" a="1"/>
  <c r="K90" i="7" s="1"/>
  <c r="Q88" i="7" a="1"/>
  <c r="Q88" i="7" s="1"/>
  <c r="M86" i="7" a="1"/>
  <c r="M86" i="7" s="1"/>
  <c r="Q86" i="7" a="1"/>
  <c r="Q86" i="7" s="1"/>
  <c r="P96" i="7" a="1"/>
  <c r="P96" i="7" s="1"/>
  <c r="O93" i="7" a="1"/>
  <c r="O93" i="7" s="1"/>
  <c r="R89" i="7" a="1"/>
  <c r="R89" i="7" s="1"/>
  <c r="R86" i="7" a="1"/>
  <c r="R86" i="7" s="1"/>
  <c r="M87" i="7" a="1"/>
  <c r="M87" i="7" s="1"/>
  <c r="Q87" i="7" a="1"/>
  <c r="Q87" i="7" s="1"/>
  <c r="Q95" i="7" a="1"/>
  <c r="Q95" i="7" s="1"/>
  <c r="Q92" i="7" a="1"/>
  <c r="Q92" i="7" s="1"/>
  <c r="J89" i="7" a="1"/>
  <c r="J89" i="7" s="1"/>
  <c r="L85" i="7" a="1"/>
  <c r="L85" i="7" s="1"/>
  <c r="P90" i="7" a="1"/>
  <c r="P90" i="7" s="1"/>
  <c r="S97" i="7" a="1"/>
  <c r="S97" i="7" s="1"/>
  <c r="L95" i="7" a="1"/>
  <c r="L95" i="7" s="1"/>
  <c r="S91" i="7" a="1"/>
  <c r="S91" i="7" s="1"/>
  <c r="L88" i="7" a="1"/>
  <c r="L88" i="7" s="1"/>
  <c r="L97" i="7" a="1"/>
  <c r="L97" i="7" s="1"/>
  <c r="Q94" i="7" a="1"/>
  <c r="Q94" i="7" s="1"/>
  <c r="AD55" i="7"/>
  <c r="X48" i="7"/>
  <c r="Y48" i="7" s="1"/>
  <c r="X52" i="7"/>
  <c r="Y52" i="7" s="1"/>
  <c r="AD48" i="7"/>
  <c r="X44" i="7"/>
  <c r="Y44" i="7" s="1"/>
  <c r="X51" i="7"/>
  <c r="Y51" i="7" s="1"/>
  <c r="X53" i="7"/>
  <c r="Y53" i="7" s="1"/>
  <c r="S54" i="31" a="1"/>
  <c r="S54" i="31" s="1"/>
  <c r="O54" i="31" a="1"/>
  <c r="O54" i="31" s="1"/>
  <c r="K54" i="31" a="1"/>
  <c r="K54" i="31" s="1"/>
  <c r="Q53" i="31" a="1"/>
  <c r="Q53" i="31" s="1"/>
  <c r="M53" i="31" a="1"/>
  <c r="M53" i="31" s="1"/>
  <c r="Q52" i="31" a="1"/>
  <c r="Q52" i="31" s="1"/>
  <c r="M52" i="31" a="1"/>
  <c r="M52" i="31" s="1"/>
  <c r="Q51" i="31" a="1"/>
  <c r="Q51" i="31" s="1"/>
  <c r="M51" i="31" a="1"/>
  <c r="M51" i="31" s="1"/>
  <c r="Q50" i="31" a="1"/>
  <c r="Q50" i="31" s="1"/>
  <c r="M50" i="31" a="1"/>
  <c r="M50" i="31" s="1"/>
  <c r="R49" i="31" a="1"/>
  <c r="R49" i="31" s="1"/>
  <c r="N49" i="31" a="1"/>
  <c r="N49" i="31" s="1"/>
  <c r="U49" i="31" s="1"/>
  <c r="J49" i="31" a="1"/>
  <c r="J49" i="31" s="1"/>
  <c r="T49" i="31" s="1"/>
  <c r="R48" i="31" a="1"/>
  <c r="R48" i="31" s="1"/>
  <c r="N48" i="31" a="1"/>
  <c r="N48" i="31" s="1"/>
  <c r="U48" i="31" s="1"/>
  <c r="J48" i="31" a="1"/>
  <c r="J48" i="31" s="1"/>
  <c r="T48" i="31" s="1"/>
  <c r="R47" i="31" a="1"/>
  <c r="R47" i="31" s="1"/>
  <c r="N47" i="31" a="1"/>
  <c r="N47" i="31" s="1"/>
  <c r="U47" i="31" s="1"/>
  <c r="J47" i="31" a="1"/>
  <c r="J47" i="31" s="1"/>
  <c r="T47" i="31" s="1"/>
  <c r="R46" i="31" a="1"/>
  <c r="R46" i="31" s="1"/>
  <c r="N46" i="31" a="1"/>
  <c r="N46" i="31" s="1"/>
  <c r="U46" i="31" s="1"/>
  <c r="J46" i="31" a="1"/>
  <c r="J46" i="31" s="1"/>
  <c r="T46" i="31" s="1"/>
  <c r="R45" i="31" a="1"/>
  <c r="R45" i="31" s="1"/>
  <c r="N45" i="31" a="1"/>
  <c r="N45" i="31" s="1"/>
  <c r="U45" i="31" s="1"/>
  <c r="J45" i="31" a="1"/>
  <c r="J45" i="31" s="1"/>
  <c r="T45" i="31" s="1"/>
  <c r="R44" i="31" a="1"/>
  <c r="R44" i="31" s="1"/>
  <c r="K44" i="31" a="1"/>
  <c r="K44" i="31" s="1"/>
  <c r="R43" i="31" a="1"/>
  <c r="R43" i="31" s="1"/>
  <c r="N43" i="31" a="1"/>
  <c r="N43" i="31" s="1"/>
  <c r="U43" i="31" s="1"/>
  <c r="J43" i="31" a="1"/>
  <c r="J43" i="31" s="1"/>
  <c r="T43" i="31" s="1"/>
  <c r="R42" i="31" a="1"/>
  <c r="R42" i="31" s="1"/>
  <c r="N42" i="31" a="1"/>
  <c r="N42" i="31" s="1"/>
  <c r="U42" i="31" s="1"/>
  <c r="J42" i="31" a="1"/>
  <c r="J42" i="31" s="1"/>
  <c r="T42" i="31" s="1"/>
  <c r="R41" i="31" a="1"/>
  <c r="R41" i="31" s="1"/>
  <c r="N41" i="31" a="1"/>
  <c r="N41" i="31" s="1"/>
  <c r="U41" i="31" s="1"/>
  <c r="J41" i="31" a="1"/>
  <c r="J41" i="31" s="1"/>
  <c r="T41" i="31" s="1"/>
  <c r="R40" i="31" a="1"/>
  <c r="R40" i="31" s="1"/>
  <c r="N40" i="31" a="1"/>
  <c r="N40" i="31" s="1"/>
  <c r="U40" i="31" s="1"/>
  <c r="J40" i="31" a="1"/>
  <c r="J40" i="31" s="1"/>
  <c r="T40" i="31" s="1"/>
  <c r="R39" i="31" a="1"/>
  <c r="R39" i="31" s="1"/>
  <c r="N39" i="31" a="1"/>
  <c r="N39" i="31" s="1"/>
  <c r="U39" i="31" s="1"/>
  <c r="J39" i="31" a="1"/>
  <c r="J39" i="31" s="1"/>
  <c r="T39" i="31" s="1"/>
  <c r="R38" i="31" a="1"/>
  <c r="R38" i="31" s="1"/>
  <c r="N38" i="31" a="1"/>
  <c r="N38" i="31" s="1"/>
  <c r="U38" i="31" s="1"/>
  <c r="J38" i="31" a="1"/>
  <c r="J38" i="31" s="1"/>
  <c r="T38" i="31" s="1"/>
  <c r="R37" i="31" a="1"/>
  <c r="R37" i="31" s="1"/>
  <c r="N37" i="31" a="1"/>
  <c r="N37" i="31" s="1"/>
  <c r="U37" i="31" s="1"/>
  <c r="J37" i="31" a="1"/>
  <c r="J37" i="31" s="1"/>
  <c r="T37" i="31" s="1"/>
  <c r="R36" i="31" a="1"/>
  <c r="R36" i="31" s="1"/>
  <c r="N36" i="31" a="1"/>
  <c r="N36" i="31" s="1"/>
  <c r="U36" i="31" s="1"/>
  <c r="J36" i="31" a="1"/>
  <c r="J36" i="31" s="1"/>
  <c r="T36" i="31" s="1"/>
  <c r="R35" i="31" a="1"/>
  <c r="R35" i="31" s="1"/>
  <c r="N35" i="31" a="1"/>
  <c r="N35" i="31" s="1"/>
  <c r="U35" i="31" s="1"/>
  <c r="J35" i="31" a="1"/>
  <c r="J35" i="31" s="1"/>
  <c r="T35" i="31" s="1"/>
  <c r="R34" i="31" a="1"/>
  <c r="R34" i="31" s="1"/>
  <c r="N34" i="31" a="1"/>
  <c r="N34" i="31" s="1"/>
  <c r="U34" i="31" s="1"/>
  <c r="J34" i="31" a="1"/>
  <c r="J34" i="31" s="1"/>
  <c r="T34" i="31" s="1"/>
  <c r="S33" i="31" a="1"/>
  <c r="S33" i="31" s="1"/>
  <c r="O33" i="31" a="1"/>
  <c r="O33" i="31" s="1"/>
  <c r="K33" i="31" a="1"/>
  <c r="K33" i="31" s="1"/>
  <c r="S32" i="31" a="1"/>
  <c r="S32" i="31" s="1"/>
  <c r="O32" i="31" a="1"/>
  <c r="O32" i="31" s="1"/>
  <c r="K32" i="31" a="1"/>
  <c r="K32" i="31" s="1"/>
  <c r="S31" i="31" a="1"/>
  <c r="S31" i="31" s="1"/>
  <c r="O31" i="31" a="1"/>
  <c r="O31" i="31" s="1"/>
  <c r="K31" i="31" a="1"/>
  <c r="K31" i="31" s="1"/>
  <c r="S30" i="31" a="1"/>
  <c r="S30" i="31" s="1"/>
  <c r="O30" i="31" a="1"/>
  <c r="O30" i="31" s="1"/>
  <c r="K30" i="31" a="1"/>
  <c r="K30" i="31" s="1"/>
  <c r="S29" i="31" a="1"/>
  <c r="S29" i="31" s="1"/>
  <c r="O29" i="31" a="1"/>
  <c r="O29" i="31" s="1"/>
  <c r="K29" i="31" a="1"/>
  <c r="K29" i="31" s="1"/>
  <c r="S28" i="31" a="1"/>
  <c r="S28" i="31" s="1"/>
  <c r="O28" i="31" a="1"/>
  <c r="O28" i="31" s="1"/>
  <c r="K28" i="31" a="1"/>
  <c r="K28" i="31" s="1"/>
  <c r="S27" i="31" a="1"/>
  <c r="S27" i="31" s="1"/>
  <c r="O27" i="31" a="1"/>
  <c r="O27" i="31" s="1"/>
  <c r="K27" i="31" a="1"/>
  <c r="K27" i="31" s="1"/>
  <c r="P26" i="31" a="1"/>
  <c r="P26" i="31" s="1"/>
  <c r="R54" i="31" a="1"/>
  <c r="R54" i="31" s="1"/>
  <c r="N54" i="31" a="1"/>
  <c r="N54" i="31" s="1"/>
  <c r="U54" i="31" s="1"/>
  <c r="J54" i="31" a="1"/>
  <c r="J54" i="31" s="1"/>
  <c r="T54" i="31" s="1"/>
  <c r="P53" i="31" a="1"/>
  <c r="P53" i="31" s="1"/>
  <c r="L53" i="31" a="1"/>
  <c r="L53" i="31" s="1"/>
  <c r="P52" i="31" a="1"/>
  <c r="P52" i="31" s="1"/>
  <c r="L52" i="31" a="1"/>
  <c r="L52" i="31" s="1"/>
  <c r="P51" i="31" a="1"/>
  <c r="P51" i="31" s="1"/>
  <c r="L51" i="31" a="1"/>
  <c r="L51" i="31" s="1"/>
  <c r="P50" i="31" a="1"/>
  <c r="P50" i="31" s="1"/>
  <c r="L50" i="31" a="1"/>
  <c r="L50" i="31" s="1"/>
  <c r="Q49" i="31" a="1"/>
  <c r="Q49" i="31" s="1"/>
  <c r="M49" i="31" a="1"/>
  <c r="M49" i="31" s="1"/>
  <c r="Q48" i="31" a="1"/>
  <c r="Q48" i="31" s="1"/>
  <c r="M48" i="31" a="1"/>
  <c r="M48" i="31" s="1"/>
  <c r="Q47" i="31" a="1"/>
  <c r="Q47" i="31" s="1"/>
  <c r="M47" i="31" a="1"/>
  <c r="M47" i="31" s="1"/>
  <c r="Q46" i="31" a="1"/>
  <c r="Q46" i="31" s="1"/>
  <c r="M46" i="31" a="1"/>
  <c r="M46" i="31" s="1"/>
  <c r="Q45" i="31" a="1"/>
  <c r="Q45" i="31" s="1"/>
  <c r="M45" i="31" a="1"/>
  <c r="M45" i="31" s="1"/>
  <c r="Q44" i="31" a="1"/>
  <c r="Q44" i="31" s="1"/>
  <c r="N44" i="31" a="1"/>
  <c r="N44" i="31" s="1"/>
  <c r="U44" i="31" s="1"/>
  <c r="J44" i="31" a="1"/>
  <c r="J44" i="31" s="1"/>
  <c r="T44" i="31" s="1"/>
  <c r="Q43" i="31" a="1"/>
  <c r="Q43" i="31" s="1"/>
  <c r="M43" i="31" a="1"/>
  <c r="M43" i="31" s="1"/>
  <c r="Q42" i="31" a="1"/>
  <c r="Q42" i="31" s="1"/>
  <c r="M42" i="31" a="1"/>
  <c r="M42" i="31" s="1"/>
  <c r="Q41" i="31" a="1"/>
  <c r="Q41" i="31" s="1"/>
  <c r="M41" i="31" a="1"/>
  <c r="M41" i="31" s="1"/>
  <c r="Q40" i="31" a="1"/>
  <c r="Q40" i="31" s="1"/>
  <c r="M40" i="31" a="1"/>
  <c r="M40" i="31" s="1"/>
  <c r="Q39" i="31" a="1"/>
  <c r="Q39" i="31" s="1"/>
  <c r="M39" i="31" a="1"/>
  <c r="M39" i="31" s="1"/>
  <c r="Q38" i="31" a="1"/>
  <c r="Q38" i="31" s="1"/>
  <c r="M38" i="31" a="1"/>
  <c r="M38" i="31" s="1"/>
  <c r="Q37" i="31" a="1"/>
  <c r="Q37" i="31" s="1"/>
  <c r="M37" i="31" a="1"/>
  <c r="M37" i="31" s="1"/>
  <c r="Q36" i="31" a="1"/>
  <c r="Q36" i="31" s="1"/>
  <c r="M36" i="31" a="1"/>
  <c r="M36" i="31" s="1"/>
  <c r="Q35" i="31" a="1"/>
  <c r="Q35" i="31" s="1"/>
  <c r="M35" i="31" a="1"/>
  <c r="M35" i="31" s="1"/>
  <c r="Q34" i="31" a="1"/>
  <c r="Q34" i="31" s="1"/>
  <c r="M34" i="31" a="1"/>
  <c r="M34" i="31" s="1"/>
  <c r="R33" i="31" a="1"/>
  <c r="R33" i="31" s="1"/>
  <c r="N33" i="31" a="1"/>
  <c r="N33" i="31" s="1"/>
  <c r="U33" i="31" s="1"/>
  <c r="J33" i="31" a="1"/>
  <c r="J33" i="31" s="1"/>
  <c r="T33" i="31" s="1"/>
  <c r="R32" i="31" a="1"/>
  <c r="R32" i="31" s="1"/>
  <c r="N32" i="31" a="1"/>
  <c r="N32" i="31" s="1"/>
  <c r="U32" i="31" s="1"/>
  <c r="J32" i="31" a="1"/>
  <c r="J32" i="31" s="1"/>
  <c r="T32" i="31" s="1"/>
  <c r="R31" i="31" a="1"/>
  <c r="R31" i="31" s="1"/>
  <c r="N31" i="31" a="1"/>
  <c r="N31" i="31" s="1"/>
  <c r="U31" i="31" s="1"/>
  <c r="J31" i="31" a="1"/>
  <c r="J31" i="31" s="1"/>
  <c r="T31" i="31" s="1"/>
  <c r="R30" i="31" a="1"/>
  <c r="R30" i="31" s="1"/>
  <c r="N30" i="31" a="1"/>
  <c r="N30" i="31" s="1"/>
  <c r="U30" i="31" s="1"/>
  <c r="J30" i="31" a="1"/>
  <c r="J30" i="31" s="1"/>
  <c r="T30" i="31" s="1"/>
  <c r="R29" i="31" a="1"/>
  <c r="R29" i="31" s="1"/>
  <c r="N29" i="31" a="1"/>
  <c r="N29" i="31" s="1"/>
  <c r="U29" i="31" s="1"/>
  <c r="J29" i="31" a="1"/>
  <c r="J29" i="31" s="1"/>
  <c r="T29" i="31" s="1"/>
  <c r="R28" i="31" a="1"/>
  <c r="R28" i="31" s="1"/>
  <c r="N28" i="31" a="1"/>
  <c r="N28" i="31" s="1"/>
  <c r="U28" i="31" s="1"/>
  <c r="J28" i="31" a="1"/>
  <c r="J28" i="31" s="1"/>
  <c r="T28" i="31" s="1"/>
  <c r="R27" i="31" a="1"/>
  <c r="R27" i="31" s="1"/>
  <c r="N27" i="31" a="1"/>
  <c r="N27" i="31" s="1"/>
  <c r="U27" i="31" s="1"/>
  <c r="J27" i="31" a="1"/>
  <c r="J27" i="31" s="1"/>
  <c r="T27" i="31" s="1"/>
  <c r="S26" i="31" a="1"/>
  <c r="S26" i="31" s="1"/>
  <c r="O26" i="31" a="1"/>
  <c r="O26" i="31" s="1"/>
  <c r="K26" i="31" a="1"/>
  <c r="K26" i="31" s="1"/>
  <c r="P25" i="31" a="1"/>
  <c r="P25" i="31" s="1"/>
  <c r="L25" i="31" a="1"/>
  <c r="L25" i="31" s="1"/>
  <c r="S24" i="31" a="1"/>
  <c r="S24" i="31" s="1"/>
  <c r="O24" i="31" a="1"/>
  <c r="O24" i="31" s="1"/>
  <c r="K24" i="31" a="1"/>
  <c r="K24" i="31" s="1"/>
  <c r="P23" i="31" a="1"/>
  <c r="P23" i="31" s="1"/>
  <c r="L23" i="31" a="1"/>
  <c r="L23" i="31" s="1"/>
  <c r="P22" i="31" a="1"/>
  <c r="P22" i="31" s="1"/>
  <c r="Q54" i="31" a="1"/>
  <c r="Q54" i="31" s="1"/>
  <c r="M54" i="31" a="1"/>
  <c r="M54" i="31" s="1"/>
  <c r="S53" i="31" a="1"/>
  <c r="S53" i="31" s="1"/>
  <c r="O53" i="31" a="1"/>
  <c r="O53" i="31" s="1"/>
  <c r="K53" i="31" a="1"/>
  <c r="K53" i="31" s="1"/>
  <c r="S52" i="31" a="1"/>
  <c r="S52" i="31" s="1"/>
  <c r="O52" i="31" a="1"/>
  <c r="O52" i="31" s="1"/>
  <c r="K52" i="31" a="1"/>
  <c r="K52" i="31" s="1"/>
  <c r="S51" i="31" a="1"/>
  <c r="S51" i="31" s="1"/>
  <c r="O51" i="31" a="1"/>
  <c r="O51" i="31" s="1"/>
  <c r="K51" i="31" a="1"/>
  <c r="K51" i="31" s="1"/>
  <c r="S50" i="31" a="1"/>
  <c r="S50" i="31" s="1"/>
  <c r="O50" i="31" a="1"/>
  <c r="O50" i="31" s="1"/>
  <c r="K50" i="31" a="1"/>
  <c r="K50" i="31" s="1"/>
  <c r="S49" i="31" a="1"/>
  <c r="S49" i="31" s="1"/>
  <c r="P49" i="31" a="1"/>
  <c r="P49" i="31" s="1"/>
  <c r="L49" i="31" a="1"/>
  <c r="L49" i="31" s="1"/>
  <c r="P48" i="31" a="1"/>
  <c r="P48" i="31" s="1"/>
  <c r="L48" i="31" a="1"/>
  <c r="L48" i="31" s="1"/>
  <c r="P47" i="31" a="1"/>
  <c r="P47" i="31" s="1"/>
  <c r="L47" i="31" a="1"/>
  <c r="L47" i="31" s="1"/>
  <c r="P46" i="31" a="1"/>
  <c r="P46" i="31" s="1"/>
  <c r="L46" i="31" a="1"/>
  <c r="L46" i="31" s="1"/>
  <c r="P45" i="31" a="1"/>
  <c r="P45" i="31" s="1"/>
  <c r="L45" i="31" a="1"/>
  <c r="L45" i="31" s="1"/>
  <c r="P44" i="31" a="1"/>
  <c r="P44" i="31" s="1"/>
  <c r="M44" i="31" a="1"/>
  <c r="M44" i="31" s="1"/>
  <c r="P43" i="31" a="1"/>
  <c r="P43" i="31" s="1"/>
  <c r="L43" i="31" a="1"/>
  <c r="L43" i="31" s="1"/>
  <c r="P42" i="31" a="1"/>
  <c r="P42" i="31" s="1"/>
  <c r="L42" i="31" a="1"/>
  <c r="L42" i="31" s="1"/>
  <c r="P41" i="31" a="1"/>
  <c r="P41" i="31" s="1"/>
  <c r="L41" i="31" a="1"/>
  <c r="L41" i="31" s="1"/>
  <c r="P40" i="31" a="1"/>
  <c r="P40" i="31" s="1"/>
  <c r="L40" i="31" a="1"/>
  <c r="L40" i="31" s="1"/>
  <c r="P39" i="31" a="1"/>
  <c r="P39" i="31" s="1"/>
  <c r="L39" i="31" a="1"/>
  <c r="L39" i="31" s="1"/>
  <c r="P38" i="31" a="1"/>
  <c r="P38" i="31" s="1"/>
  <c r="L38" i="31" a="1"/>
  <c r="L38" i="31" s="1"/>
  <c r="P37" i="31" a="1"/>
  <c r="P37" i="31" s="1"/>
  <c r="L37" i="31" a="1"/>
  <c r="L37" i="31" s="1"/>
  <c r="P36" i="31" a="1"/>
  <c r="P36" i="31" s="1"/>
  <c r="L36" i="31" a="1"/>
  <c r="L36" i="31" s="1"/>
  <c r="P35" i="31" a="1"/>
  <c r="P35" i="31" s="1"/>
  <c r="L35" i="31" a="1"/>
  <c r="L35" i="31" s="1"/>
  <c r="P34" i="31" a="1"/>
  <c r="P34" i="31" s="1"/>
  <c r="L34" i="31" a="1"/>
  <c r="L34" i="31" s="1"/>
  <c r="Q33" i="31" a="1"/>
  <c r="Q33" i="31" s="1"/>
  <c r="M33" i="31" a="1"/>
  <c r="M33" i="31" s="1"/>
  <c r="Q32" i="31" a="1"/>
  <c r="Q32" i="31" s="1"/>
  <c r="M32" i="31" a="1"/>
  <c r="M32" i="31" s="1"/>
  <c r="Q31" i="31" a="1"/>
  <c r="Q31" i="31" s="1"/>
  <c r="M31" i="31" a="1"/>
  <c r="M31" i="31" s="1"/>
  <c r="Q30" i="31" a="1"/>
  <c r="Q30" i="31" s="1"/>
  <c r="M30" i="31" a="1"/>
  <c r="M30" i="31" s="1"/>
  <c r="Q29" i="31" a="1"/>
  <c r="Q29" i="31" s="1"/>
  <c r="M29" i="31" a="1"/>
  <c r="M29" i="31" s="1"/>
  <c r="Q28" i="31" a="1"/>
  <c r="Q28" i="31" s="1"/>
  <c r="M28" i="31" a="1"/>
  <c r="M28" i="31" s="1"/>
  <c r="Q27" i="31" a="1"/>
  <c r="Q27" i="31" s="1"/>
  <c r="M27" i="31" a="1"/>
  <c r="M27" i="31" s="1"/>
  <c r="R26" i="31" a="1"/>
  <c r="R26" i="31" s="1"/>
  <c r="N26" i="31" a="1"/>
  <c r="N26" i="31" s="1"/>
  <c r="U26" i="31" s="1"/>
  <c r="J26" i="31" a="1"/>
  <c r="J26" i="31" s="1"/>
  <c r="T26" i="31" s="1"/>
  <c r="S25" i="31" a="1"/>
  <c r="S25" i="31" s="1"/>
  <c r="O25" i="31" a="1"/>
  <c r="O25" i="31" s="1"/>
  <c r="K25" i="31" a="1"/>
  <c r="K25" i="31" s="1"/>
  <c r="R24" i="31" a="1"/>
  <c r="R24" i="31" s="1"/>
  <c r="N24" i="31" a="1"/>
  <c r="N24" i="31" s="1"/>
  <c r="U24" i="31" s="1"/>
  <c r="J24" i="31" a="1"/>
  <c r="J24" i="31" s="1"/>
  <c r="T24" i="31" s="1"/>
  <c r="S23" i="31" a="1"/>
  <c r="S23" i="31" s="1"/>
  <c r="O23" i="31" a="1"/>
  <c r="O23" i="31" s="1"/>
  <c r="K23" i="31" a="1"/>
  <c r="K23" i="31" s="1"/>
  <c r="S22" i="31" a="1"/>
  <c r="S22" i="31" s="1"/>
  <c r="O22" i="31" a="1"/>
  <c r="O22" i="31" s="1"/>
  <c r="K22" i="31" a="1"/>
  <c r="K22" i="31" s="1"/>
  <c r="S21" i="31" a="1"/>
  <c r="S21" i="31" s="1"/>
  <c r="O21" i="31" a="1"/>
  <c r="O21" i="31" s="1"/>
  <c r="K21" i="31" a="1"/>
  <c r="K21" i="31" s="1"/>
  <c r="S20" i="31" a="1"/>
  <c r="S20" i="31" s="1"/>
  <c r="O20" i="31" a="1"/>
  <c r="O20" i="31" s="1"/>
  <c r="K20" i="31" a="1"/>
  <c r="K20" i="31" s="1"/>
  <c r="S19" i="31" a="1"/>
  <c r="S19" i="31" s="1"/>
  <c r="O19" i="31" a="1"/>
  <c r="O19" i="31" s="1"/>
  <c r="K19" i="31" a="1"/>
  <c r="K19" i="31" s="1"/>
  <c r="P54" i="31" a="1"/>
  <c r="P54" i="31" s="1"/>
  <c r="L54" i="31" a="1"/>
  <c r="L54" i="31" s="1"/>
  <c r="R53" i="31" a="1"/>
  <c r="R53" i="31" s="1"/>
  <c r="N53" i="31" a="1"/>
  <c r="N53" i="31" s="1"/>
  <c r="U53" i="31" s="1"/>
  <c r="J53" i="31" a="1"/>
  <c r="J53" i="31" s="1"/>
  <c r="T53" i="31" s="1"/>
  <c r="R52" i="31" a="1"/>
  <c r="R52" i="31" s="1"/>
  <c r="N52" i="31" a="1"/>
  <c r="N52" i="31" s="1"/>
  <c r="U52" i="31" s="1"/>
  <c r="J52" i="31" a="1"/>
  <c r="J52" i="31" s="1"/>
  <c r="T52" i="31" s="1"/>
  <c r="R51" i="31" a="1"/>
  <c r="R51" i="31" s="1"/>
  <c r="N51" i="31" a="1"/>
  <c r="N51" i="31" s="1"/>
  <c r="U51" i="31" s="1"/>
  <c r="J51" i="31" a="1"/>
  <c r="J51" i="31" s="1"/>
  <c r="T51" i="31" s="1"/>
  <c r="R50" i="31" a="1"/>
  <c r="R50" i="31" s="1"/>
  <c r="N50" i="31" a="1"/>
  <c r="N50" i="31" s="1"/>
  <c r="U50" i="31" s="1"/>
  <c r="J50" i="31" a="1"/>
  <c r="J50" i="31" s="1"/>
  <c r="T50" i="31" s="1"/>
  <c r="O49" i="31" a="1"/>
  <c r="O49" i="31" s="1"/>
  <c r="K49" i="31" a="1"/>
  <c r="K49" i="31" s="1"/>
  <c r="S48" i="31" a="1"/>
  <c r="S48" i="31" s="1"/>
  <c r="O48" i="31" a="1"/>
  <c r="O48" i="31" s="1"/>
  <c r="K48" i="31" a="1"/>
  <c r="K48" i="31" s="1"/>
  <c r="S47" i="31" a="1"/>
  <c r="S47" i="31" s="1"/>
  <c r="O47" i="31" a="1"/>
  <c r="O47" i="31" s="1"/>
  <c r="K47" i="31" a="1"/>
  <c r="K47" i="31" s="1"/>
  <c r="S46" i="31" a="1"/>
  <c r="S46" i="31" s="1"/>
  <c r="O46" i="31" a="1"/>
  <c r="O46" i="31" s="1"/>
  <c r="K46" i="31" a="1"/>
  <c r="K46" i="31" s="1"/>
  <c r="S45" i="31" a="1"/>
  <c r="S45" i="31" s="1"/>
  <c r="O45" i="31" a="1"/>
  <c r="O45" i="31" s="1"/>
  <c r="K45" i="31" a="1"/>
  <c r="K45" i="31" s="1"/>
  <c r="S44" i="31" a="1"/>
  <c r="S44" i="31" s="1"/>
  <c r="O44" i="31" a="1"/>
  <c r="O44" i="31" s="1"/>
  <c r="L44" i="31" a="1"/>
  <c r="L44" i="31" s="1"/>
  <c r="S43" i="31" a="1"/>
  <c r="S43" i="31" s="1"/>
  <c r="O43" i="31" a="1"/>
  <c r="O43" i="31" s="1"/>
  <c r="K43" i="31" a="1"/>
  <c r="K43" i="31" s="1"/>
  <c r="S42" i="31" a="1"/>
  <c r="S42" i="31" s="1"/>
  <c r="O42" i="31" a="1"/>
  <c r="O42" i="31" s="1"/>
  <c r="K42" i="31" a="1"/>
  <c r="K42" i="31" s="1"/>
  <c r="S41" i="31" a="1"/>
  <c r="S41" i="31" s="1"/>
  <c r="O41" i="31" a="1"/>
  <c r="O41" i="31" s="1"/>
  <c r="K41" i="31" a="1"/>
  <c r="K41" i="31" s="1"/>
  <c r="S40" i="31" a="1"/>
  <c r="S40" i="31" s="1"/>
  <c r="O40" i="31" a="1"/>
  <c r="O40" i="31" s="1"/>
  <c r="K40" i="31" a="1"/>
  <c r="K40" i="31" s="1"/>
  <c r="S39" i="31" a="1"/>
  <c r="S39" i="31" s="1"/>
  <c r="O39" i="31" a="1"/>
  <c r="O39" i="31" s="1"/>
  <c r="K39" i="31" a="1"/>
  <c r="K39" i="31" s="1"/>
  <c r="S38" i="31" a="1"/>
  <c r="S38" i="31" s="1"/>
  <c r="O38" i="31" a="1"/>
  <c r="O38" i="31" s="1"/>
  <c r="K38" i="31" a="1"/>
  <c r="K38" i="31" s="1"/>
  <c r="S37" i="31" a="1"/>
  <c r="S37" i="31" s="1"/>
  <c r="O37" i="31" a="1"/>
  <c r="O37" i="31" s="1"/>
  <c r="K37" i="31" a="1"/>
  <c r="K37" i="31" s="1"/>
  <c r="S36" i="31" a="1"/>
  <c r="S36" i="31" s="1"/>
  <c r="O36" i="31" a="1"/>
  <c r="O36" i="31" s="1"/>
  <c r="K36" i="31" a="1"/>
  <c r="K36" i="31" s="1"/>
  <c r="S35" i="31" a="1"/>
  <c r="S35" i="31" s="1"/>
  <c r="O35" i="31" a="1"/>
  <c r="O35" i="31" s="1"/>
  <c r="K35" i="31" a="1"/>
  <c r="K35" i="31" s="1"/>
  <c r="S34" i="31" a="1"/>
  <c r="S34" i="31" s="1"/>
  <c r="O34" i="31" a="1"/>
  <c r="O34" i="31" s="1"/>
  <c r="K34" i="31" a="1"/>
  <c r="K34" i="31" s="1"/>
  <c r="P33" i="31" a="1"/>
  <c r="P33" i="31" s="1"/>
  <c r="L33" i="31" a="1"/>
  <c r="L33" i="31" s="1"/>
  <c r="P32" i="31" a="1"/>
  <c r="P32" i="31" s="1"/>
  <c r="L32" i="31" a="1"/>
  <c r="L32" i="31" s="1"/>
  <c r="P31" i="31" a="1"/>
  <c r="P31" i="31" s="1"/>
  <c r="L31" i="31" a="1"/>
  <c r="L31" i="31" s="1"/>
  <c r="P30" i="31" a="1"/>
  <c r="P30" i="31" s="1"/>
  <c r="L30" i="31" a="1"/>
  <c r="L30" i="31" s="1"/>
  <c r="P29" i="31" a="1"/>
  <c r="P29" i="31" s="1"/>
  <c r="L29" i="31" a="1"/>
  <c r="L29" i="31" s="1"/>
  <c r="P28" i="31" a="1"/>
  <c r="P28" i="31" s="1"/>
  <c r="L28" i="31" a="1"/>
  <c r="L28" i="31" s="1"/>
  <c r="P27" i="31" a="1"/>
  <c r="P27" i="31" s="1"/>
  <c r="L27" i="31" a="1"/>
  <c r="L27" i="31" s="1"/>
  <c r="Q26" i="31" a="1"/>
  <c r="Q26" i="31" s="1"/>
  <c r="M26" i="31" a="1"/>
  <c r="M26" i="31" s="1"/>
  <c r="R25" i="31" a="1"/>
  <c r="R25" i="31" s="1"/>
  <c r="N25" i="31" a="1"/>
  <c r="N25" i="31" s="1"/>
  <c r="U25" i="31" s="1"/>
  <c r="J25" i="31" a="1"/>
  <c r="J25" i="31" s="1"/>
  <c r="T25" i="31" s="1"/>
  <c r="Q24" i="31" a="1"/>
  <c r="Q24" i="31" s="1"/>
  <c r="M25" i="31" a="1"/>
  <c r="M25" i="31" s="1"/>
  <c r="L24" i="31" a="1"/>
  <c r="L24" i="31" s="1"/>
  <c r="R23" i="31" a="1"/>
  <c r="R23" i="31" s="1"/>
  <c r="J23" i="31" a="1"/>
  <c r="J23" i="31" s="1"/>
  <c r="T23" i="31" s="1"/>
  <c r="Q22" i="31" a="1"/>
  <c r="Q22" i="31" s="1"/>
  <c r="J22" i="31" a="1"/>
  <c r="J22" i="31" s="1"/>
  <c r="T22" i="31" s="1"/>
  <c r="Q21" i="31" a="1"/>
  <c r="Q21" i="31" s="1"/>
  <c r="L21" i="31" a="1"/>
  <c r="L21" i="31" s="1"/>
  <c r="R20" i="31" a="1"/>
  <c r="R20" i="31" s="1"/>
  <c r="M20" i="31" a="1"/>
  <c r="M20" i="31" s="1"/>
  <c r="N19" i="31" a="1"/>
  <c r="N19" i="31" s="1"/>
  <c r="U19" i="31" s="1"/>
  <c r="Q18" i="31" a="1"/>
  <c r="Q18" i="31" s="1"/>
  <c r="M18" i="31" a="1"/>
  <c r="M18" i="31" s="1"/>
  <c r="Q17" i="31" a="1"/>
  <c r="Q17" i="31" s="1"/>
  <c r="M17" i="31" a="1"/>
  <c r="M17" i="31" s="1"/>
  <c r="Q16" i="31" a="1"/>
  <c r="Q16" i="31" s="1"/>
  <c r="M16" i="31" a="1"/>
  <c r="M16" i="31" s="1"/>
  <c r="Q15" i="31" a="1"/>
  <c r="Q15" i="31" s="1"/>
  <c r="M15" i="31" a="1"/>
  <c r="M15" i="31" s="1"/>
  <c r="Q14" i="31" a="1"/>
  <c r="Q14" i="31" s="1"/>
  <c r="M14" i="31" a="1"/>
  <c r="M14" i="31" s="1"/>
  <c r="Q13" i="31" a="1"/>
  <c r="Q13" i="31" s="1"/>
  <c r="M13" i="31" a="1"/>
  <c r="M13" i="31" s="1"/>
  <c r="Q12" i="31" a="1"/>
  <c r="Q12" i="31" s="1"/>
  <c r="M12" i="31" a="1"/>
  <c r="M12" i="31" s="1"/>
  <c r="Q11" i="31" a="1"/>
  <c r="Q11" i="31" s="1"/>
  <c r="M11" i="31" a="1"/>
  <c r="M11" i="31" s="1"/>
  <c r="R10" i="31" a="1"/>
  <c r="R10" i="31" s="1"/>
  <c r="N10" i="31" a="1"/>
  <c r="N10" i="31" s="1"/>
  <c r="U10" i="31" s="1"/>
  <c r="J10" i="31" a="1"/>
  <c r="J10" i="31" s="1"/>
  <c r="Q9" i="31" a="1"/>
  <c r="Q9" i="31" s="1"/>
  <c r="M9" i="31" a="1"/>
  <c r="M9" i="31" s="1"/>
  <c r="P8" i="31" a="1"/>
  <c r="P8" i="31" s="1"/>
  <c r="L8" i="31" a="1"/>
  <c r="L8" i="31" s="1"/>
  <c r="S7" i="31" a="1"/>
  <c r="S7" i="31" s="1"/>
  <c r="P7" i="31" a="1"/>
  <c r="P7" i="31" s="1"/>
  <c r="L7" i="31" a="1"/>
  <c r="L7" i="31" s="1"/>
  <c r="N14" i="31" a="1"/>
  <c r="N14" i="31" s="1"/>
  <c r="U14" i="31" s="1"/>
  <c r="J13" i="31" a="1"/>
  <c r="J13" i="31" s="1"/>
  <c r="N11" i="31" a="1"/>
  <c r="N11" i="31" s="1"/>
  <c r="U11" i="31" s="1"/>
  <c r="O10" i="31" a="1"/>
  <c r="O10" i="31" s="1"/>
  <c r="J9" i="31" a="1"/>
  <c r="J9" i="31" s="1"/>
  <c r="Q23" i="31" a="1"/>
  <c r="Q23" i="31" s="1"/>
  <c r="N22" i="31" a="1"/>
  <c r="N22" i="31" s="1"/>
  <c r="U22" i="31" s="1"/>
  <c r="P21" i="31" a="1"/>
  <c r="P21" i="31" s="1"/>
  <c r="J21" i="31" a="1"/>
  <c r="J21" i="31" s="1"/>
  <c r="T21" i="31" s="1"/>
  <c r="Q20" i="31" a="1"/>
  <c r="Q20" i="31" s="1"/>
  <c r="L20" i="31" a="1"/>
  <c r="L20" i="31" s="1"/>
  <c r="R19" i="31" a="1"/>
  <c r="R19" i="31" s="1"/>
  <c r="M19" i="31" a="1"/>
  <c r="M19" i="31" s="1"/>
  <c r="P18" i="31" a="1"/>
  <c r="P18" i="31" s="1"/>
  <c r="L18" i="31" a="1"/>
  <c r="L18" i="31" s="1"/>
  <c r="P17" i="31" a="1"/>
  <c r="P17" i="31" s="1"/>
  <c r="L17" i="31" a="1"/>
  <c r="L17" i="31" s="1"/>
  <c r="P16" i="31" a="1"/>
  <c r="P16" i="31" s="1"/>
  <c r="L16" i="31" a="1"/>
  <c r="L16" i="31" s="1"/>
  <c r="P15" i="31" a="1"/>
  <c r="P15" i="31" s="1"/>
  <c r="L15" i="31" a="1"/>
  <c r="L15" i="31" s="1"/>
  <c r="P14" i="31" a="1"/>
  <c r="P14" i="31" s="1"/>
  <c r="L14" i="31" a="1"/>
  <c r="L14" i="31" s="1"/>
  <c r="P13" i="31" a="1"/>
  <c r="P13" i="31" s="1"/>
  <c r="L13" i="31" a="1"/>
  <c r="L13" i="31" s="1"/>
  <c r="P12" i="31" a="1"/>
  <c r="P12" i="31" s="1"/>
  <c r="L12" i="31" a="1"/>
  <c r="L12" i="31" s="1"/>
  <c r="P11" i="31" a="1"/>
  <c r="P11" i="31" s="1"/>
  <c r="L11" i="31" a="1"/>
  <c r="L11" i="31" s="1"/>
  <c r="Q10" i="31" a="1"/>
  <c r="Q10" i="31" s="1"/>
  <c r="M10" i="31" a="1"/>
  <c r="M10" i="31" s="1"/>
  <c r="P9" i="31" a="1"/>
  <c r="P9" i="31" s="1"/>
  <c r="L9" i="31" a="1"/>
  <c r="L9" i="31" s="1"/>
  <c r="S8" i="31" a="1"/>
  <c r="S8" i="31" s="1"/>
  <c r="O8" i="31" a="1"/>
  <c r="O8" i="31" s="1"/>
  <c r="K8" i="31" a="1"/>
  <c r="K8" i="31" s="1"/>
  <c r="R7" i="31" a="1"/>
  <c r="R7" i="31" s="1"/>
  <c r="O7" i="31" a="1"/>
  <c r="O7" i="31" s="1"/>
  <c r="K7" i="31" a="1"/>
  <c r="K7" i="31" s="1"/>
  <c r="K12" i="31" a="1"/>
  <c r="K12" i="31" s="1"/>
  <c r="O11" i="31" a="1"/>
  <c r="O11" i="31" s="1"/>
  <c r="P10" i="31" a="1"/>
  <c r="P10" i="31" s="1"/>
  <c r="S9" i="31" a="1"/>
  <c r="S9" i="31" s="1"/>
  <c r="K9" i="31" a="1"/>
  <c r="K9" i="31" s="1"/>
  <c r="N8" i="31" a="1"/>
  <c r="N8" i="31" s="1"/>
  <c r="U8" i="31" s="1"/>
  <c r="Q7" i="31" a="1"/>
  <c r="Q7" i="31" s="1"/>
  <c r="J7" i="31" a="1"/>
  <c r="J7" i="31" s="1"/>
  <c r="J17" i="31" a="1"/>
  <c r="J17" i="31" s="1"/>
  <c r="T17" i="31" s="1"/>
  <c r="N16" i="31" a="1"/>
  <c r="N16" i="31" s="1"/>
  <c r="U16" i="31" s="1"/>
  <c r="N15" i="31" a="1"/>
  <c r="N15" i="31" s="1"/>
  <c r="U15" i="31" s="1"/>
  <c r="R14" i="31" a="1"/>
  <c r="R14" i="31" s="1"/>
  <c r="N13" i="31" a="1"/>
  <c r="N13" i="31" s="1"/>
  <c r="U13" i="31" s="1"/>
  <c r="J12" i="31" a="1"/>
  <c r="J12" i="31" s="1"/>
  <c r="J11" i="31" a="1"/>
  <c r="J11" i="31" s="1"/>
  <c r="R9" i="31" a="1"/>
  <c r="R9" i="31" s="1"/>
  <c r="M8" i="31" a="1"/>
  <c r="M8" i="31" s="1"/>
  <c r="P24" i="31" a="1"/>
  <c r="P24" i="31" s="1"/>
  <c r="N23" i="31" a="1"/>
  <c r="N23" i="31" s="1"/>
  <c r="U23" i="31" s="1"/>
  <c r="M22" i="31" a="1"/>
  <c r="M22" i="31" s="1"/>
  <c r="N21" i="31" a="1"/>
  <c r="N21" i="31" s="1"/>
  <c r="U21" i="31" s="1"/>
  <c r="P20" i="31" a="1"/>
  <c r="P20" i="31" s="1"/>
  <c r="J20" i="31" a="1"/>
  <c r="J20" i="31" s="1"/>
  <c r="T20" i="31" s="1"/>
  <c r="Q19" i="31" a="1"/>
  <c r="Q19" i="31" s="1"/>
  <c r="L19" i="31" a="1"/>
  <c r="L19" i="31" s="1"/>
  <c r="S18" i="31" a="1"/>
  <c r="S18" i="31" s="1"/>
  <c r="O18" i="31" a="1"/>
  <c r="O18" i="31" s="1"/>
  <c r="K18" i="31" a="1"/>
  <c r="K18" i="31" s="1"/>
  <c r="S17" i="31" a="1"/>
  <c r="S17" i="31" s="1"/>
  <c r="O17" i="31" a="1"/>
  <c r="O17" i="31" s="1"/>
  <c r="K17" i="31" a="1"/>
  <c r="K17" i="31" s="1"/>
  <c r="S16" i="31" a="1"/>
  <c r="S16" i="31" s="1"/>
  <c r="O16" i="31" a="1"/>
  <c r="O16" i="31" s="1"/>
  <c r="K16" i="31" a="1"/>
  <c r="K16" i="31" s="1"/>
  <c r="S15" i="31" a="1"/>
  <c r="S15" i="31" s="1"/>
  <c r="O15" i="31" a="1"/>
  <c r="O15" i="31" s="1"/>
  <c r="K15" i="31" a="1"/>
  <c r="K15" i="31" s="1"/>
  <c r="S14" i="31" a="1"/>
  <c r="S14" i="31" s="1"/>
  <c r="O14" i="31" a="1"/>
  <c r="O14" i="31" s="1"/>
  <c r="K14" i="31" a="1"/>
  <c r="K14" i="31" s="1"/>
  <c r="S13" i="31" a="1"/>
  <c r="S13" i="31" s="1"/>
  <c r="O13" i="31" a="1"/>
  <c r="O13" i="31" s="1"/>
  <c r="K13" i="31" a="1"/>
  <c r="K13" i="31" s="1"/>
  <c r="S12" i="31" a="1"/>
  <c r="S12" i="31" s="1"/>
  <c r="O12" i="31" a="1"/>
  <c r="O12" i="31" s="1"/>
  <c r="S11" i="31" a="1"/>
  <c r="S11" i="31" s="1"/>
  <c r="K11" i="31" a="1"/>
  <c r="K11" i="31" s="1"/>
  <c r="L10" i="31" a="1"/>
  <c r="L10" i="31" s="1"/>
  <c r="O9" i="31" a="1"/>
  <c r="O9" i="31" s="1"/>
  <c r="R8" i="31" a="1"/>
  <c r="R8" i="31" s="1"/>
  <c r="J8" i="31" a="1"/>
  <c r="J8" i="31" s="1"/>
  <c r="N7" i="31" a="1"/>
  <c r="N7" i="31" s="1"/>
  <c r="U7" i="31" s="1"/>
  <c r="N17" i="31" a="1"/>
  <c r="N17" i="31" s="1"/>
  <c r="U17" i="31" s="1"/>
  <c r="J16" i="31" a="1"/>
  <c r="J16" i="31" s="1"/>
  <c r="J15" i="31" a="1"/>
  <c r="J15" i="31" s="1"/>
  <c r="R13" i="31" a="1"/>
  <c r="R13" i="31" s="1"/>
  <c r="N12" i="31" a="1"/>
  <c r="N12" i="31" s="1"/>
  <c r="U12" i="31" s="1"/>
  <c r="R11" i="31" a="1"/>
  <c r="R11" i="31" s="1"/>
  <c r="S10" i="31" a="1"/>
  <c r="S10" i="31" s="1"/>
  <c r="N9" i="31" a="1"/>
  <c r="N9" i="31" s="1"/>
  <c r="U9" i="31" s="1"/>
  <c r="M7" i="31" a="1"/>
  <c r="M7" i="31" s="1"/>
  <c r="L26" i="31" a="1"/>
  <c r="L26" i="31" s="1"/>
  <c r="Q25" i="31" a="1"/>
  <c r="Q25" i="31" s="1"/>
  <c r="M24" i="31" a="1"/>
  <c r="M24" i="31" s="1"/>
  <c r="M23" i="31" a="1"/>
  <c r="M23" i="31" s="1"/>
  <c r="R22" i="31" a="1"/>
  <c r="R22" i="31" s="1"/>
  <c r="L22" i="31" a="1"/>
  <c r="L22" i="31" s="1"/>
  <c r="R21" i="31" a="1"/>
  <c r="R21" i="31" s="1"/>
  <c r="M21" i="31" a="1"/>
  <c r="M21" i="31" s="1"/>
  <c r="N20" i="31" a="1"/>
  <c r="N20" i="31" s="1"/>
  <c r="U20" i="31" s="1"/>
  <c r="P19" i="31" a="1"/>
  <c r="P19" i="31" s="1"/>
  <c r="J19" i="31" a="1"/>
  <c r="J19" i="31" s="1"/>
  <c r="T19" i="31" s="1"/>
  <c r="R18" i="31" a="1"/>
  <c r="R18" i="31" s="1"/>
  <c r="N18" i="31" a="1"/>
  <c r="N18" i="31" s="1"/>
  <c r="U18" i="31" s="1"/>
  <c r="J18" i="31" a="1"/>
  <c r="J18" i="31" s="1"/>
  <c r="T18" i="31" s="1"/>
  <c r="R17" i="31" a="1"/>
  <c r="R17" i="31" s="1"/>
  <c r="R16" i="31" a="1"/>
  <c r="R16" i="31" s="1"/>
  <c r="R15" i="31" a="1"/>
  <c r="R15" i="31" s="1"/>
  <c r="J14" i="31" a="1"/>
  <c r="J14" i="31" s="1"/>
  <c r="T14" i="31" s="1"/>
  <c r="R12" i="31" a="1"/>
  <c r="R12" i="31" s="1"/>
  <c r="K10" i="31" a="1"/>
  <c r="K10" i="31" s="1"/>
  <c r="Q8" i="31" a="1"/>
  <c r="Q8" i="31" s="1"/>
  <c r="AD10" i="31"/>
  <c r="Y10" i="30"/>
  <c r="AA9" i="31"/>
  <c r="G55" i="31"/>
  <c r="A15" i="5"/>
  <c r="J60" i="7" a="1"/>
  <c r="J60" i="7" s="1"/>
  <c r="M60" i="7" a="1"/>
  <c r="M60" i="7" s="1"/>
  <c r="R60" i="7" a="1"/>
  <c r="R60" i="7" s="1"/>
  <c r="K61" i="7" a="1"/>
  <c r="K61" i="7" s="1"/>
  <c r="P61" i="7" a="1"/>
  <c r="P61" i="7" s="1"/>
  <c r="S61" i="7" a="1"/>
  <c r="S61" i="7" s="1"/>
  <c r="N62" i="7" a="1"/>
  <c r="N62" i="7" s="1"/>
  <c r="Q62" i="7" a="1"/>
  <c r="Q62" i="7" s="1"/>
  <c r="J10" i="7" a="1"/>
  <c r="J10" i="7" s="1"/>
  <c r="M10" i="7" a="1"/>
  <c r="M10" i="7" s="1"/>
  <c r="Q10" i="7" a="1"/>
  <c r="Q10" i="7" s="1"/>
  <c r="M11" i="7" a="1"/>
  <c r="M11" i="7" s="1"/>
  <c r="P11" i="7" a="1"/>
  <c r="P11" i="7" s="1"/>
  <c r="S11" i="7" a="1"/>
  <c r="S11" i="7" s="1"/>
  <c r="M12" i="7" a="1"/>
  <c r="M12" i="7" s="1"/>
  <c r="S12" i="7" a="1"/>
  <c r="S12" i="7" s="1"/>
  <c r="L13" i="7" a="1"/>
  <c r="L13" i="7" s="1"/>
  <c r="O13" i="7" a="1"/>
  <c r="O13" i="7" s="1"/>
  <c r="S13" i="7" a="1"/>
  <c r="S13" i="7" s="1"/>
  <c r="N14" i="7" a="1"/>
  <c r="N14" i="7" s="1"/>
  <c r="J15" i="7" a="1"/>
  <c r="J15" i="7" s="1"/>
  <c r="M15" i="7" a="1"/>
  <c r="M15" i="7" s="1"/>
  <c r="P15" i="7" a="1"/>
  <c r="P15" i="7" s="1"/>
  <c r="S15" i="7" a="1"/>
  <c r="S15" i="7" s="1"/>
  <c r="L16" i="7" a="1"/>
  <c r="L16" i="7" s="1"/>
  <c r="O16" i="7" a="1"/>
  <c r="O16" i="7" s="1"/>
  <c r="K17" i="7" a="1"/>
  <c r="K17" i="7" s="1"/>
  <c r="P17" i="7" a="1"/>
  <c r="P17" i="7" s="1"/>
  <c r="L18" i="7" a="1"/>
  <c r="L18" i="7" s="1"/>
  <c r="O18" i="7" a="1"/>
  <c r="O18" i="7" s="1"/>
  <c r="R18" i="7" a="1"/>
  <c r="R18" i="7" s="1"/>
  <c r="K19" i="7" a="1"/>
  <c r="K19" i="7" s="1"/>
  <c r="N19" i="7" a="1"/>
  <c r="N19" i="7" s="1"/>
  <c r="Q19" i="7" a="1"/>
  <c r="Q19" i="7" s="1"/>
  <c r="M20" i="7" a="1"/>
  <c r="M20" i="7" s="1"/>
  <c r="R20" i="7" a="1"/>
  <c r="R20" i="7" s="1"/>
  <c r="N21" i="7" a="1"/>
  <c r="N21" i="7" s="1"/>
  <c r="Q21" i="7" a="1"/>
  <c r="Q21" i="7" s="1"/>
  <c r="J22" i="7" a="1"/>
  <c r="J22" i="7" s="1"/>
  <c r="M22" i="7" a="1"/>
  <c r="M22" i="7" s="1"/>
  <c r="Q22" i="7" a="1"/>
  <c r="Q22" i="7" s="1"/>
  <c r="L23" i="7" a="1"/>
  <c r="L23" i="7" s="1"/>
  <c r="R23" i="7" a="1"/>
  <c r="R23" i="7" s="1"/>
  <c r="K24" i="7" a="1"/>
  <c r="K24" i="7" s="1"/>
  <c r="N24" i="7" a="1"/>
  <c r="N24" i="7" s="1"/>
  <c r="Q24" i="7" a="1"/>
  <c r="Q24" i="7" s="1"/>
  <c r="J25" i="7" a="1"/>
  <c r="J25" i="7" s="1"/>
  <c r="M25" i="7" a="1"/>
  <c r="M25" i="7" s="1"/>
  <c r="S25" i="7" a="1"/>
  <c r="S25" i="7" s="1"/>
  <c r="K60" i="7" a="1"/>
  <c r="K60" i="7" s="1"/>
  <c r="P60" i="7" a="1"/>
  <c r="P60" i="7" s="1"/>
  <c r="S60" i="7" a="1"/>
  <c r="S60" i="7" s="1"/>
  <c r="N61" i="7" a="1"/>
  <c r="N61" i="7" s="1"/>
  <c r="Q61" i="7" a="1"/>
  <c r="Q61" i="7" s="1"/>
  <c r="L62" i="7" a="1"/>
  <c r="L62" i="7" s="1"/>
  <c r="O62" i="7" a="1"/>
  <c r="O62" i="7" s="1"/>
  <c r="K10" i="7" a="1"/>
  <c r="K10" i="7" s="1"/>
  <c r="N10" i="7" a="1"/>
  <c r="N10" i="7" s="1"/>
  <c r="J11" i="7" a="1"/>
  <c r="J11" i="7" s="1"/>
  <c r="N11" i="7" a="1"/>
  <c r="N11" i="7" s="1"/>
  <c r="Q11" i="7" a="1"/>
  <c r="Q11" i="7" s="1"/>
  <c r="J12" i="7" a="1"/>
  <c r="J12" i="7" s="1"/>
  <c r="P12" i="7" a="1"/>
  <c r="P12" i="7" s="1"/>
  <c r="J13" i="7" a="1"/>
  <c r="J13" i="7" s="1"/>
  <c r="M13" i="7" a="1"/>
  <c r="M13" i="7" s="1"/>
  <c r="P13" i="7" a="1"/>
  <c r="P13" i="7" s="1"/>
  <c r="L14" i="7" a="1"/>
  <c r="L14" i="7" s="1"/>
  <c r="O14" i="7" a="1"/>
  <c r="O14" i="7" s="1"/>
  <c r="R14" i="7" a="1"/>
  <c r="R14" i="7" s="1"/>
  <c r="K15" i="7" a="1"/>
  <c r="K15" i="7" s="1"/>
  <c r="N15" i="7" a="1"/>
  <c r="N15" i="7" s="1"/>
  <c r="Q15" i="7" a="1"/>
  <c r="Q15" i="7" s="1"/>
  <c r="M16" i="7" a="1"/>
  <c r="M16" i="7" s="1"/>
  <c r="R16" i="7" a="1"/>
  <c r="R16" i="7" s="1"/>
  <c r="N17" i="7" a="1"/>
  <c r="N17" i="7" s="1"/>
  <c r="Q17" i="7" a="1"/>
  <c r="Q17" i="7" s="1"/>
  <c r="J18" i="7" a="1"/>
  <c r="J18" i="7" s="1"/>
  <c r="M18" i="7" a="1"/>
  <c r="M18" i="7" s="1"/>
  <c r="P18" i="7" a="1"/>
  <c r="P18" i="7" s="1"/>
  <c r="S18" i="7" a="1"/>
  <c r="S18" i="7" s="1"/>
  <c r="O19" i="7" a="1"/>
  <c r="O19" i="7" s="1"/>
  <c r="J20" i="7" a="1"/>
  <c r="J20" i="7" s="1"/>
  <c r="P20" i="7" a="1"/>
  <c r="P20" i="7" s="1"/>
  <c r="S20" i="7" a="1"/>
  <c r="S20" i="7" s="1"/>
  <c r="L21" i="7" a="1"/>
  <c r="L21" i="7" s="1"/>
  <c r="O21" i="7" a="1"/>
  <c r="O21" i="7" s="1"/>
  <c r="R21" i="7" a="1"/>
  <c r="R21" i="7" s="1"/>
  <c r="K22" i="7" a="1"/>
  <c r="K22" i="7" s="1"/>
  <c r="N22" i="7" a="1"/>
  <c r="N22" i="7" s="1"/>
  <c r="J23" i="7" a="1"/>
  <c r="J23" i="7" s="1"/>
  <c r="M23" i="7" a="1"/>
  <c r="M23" i="7" s="1"/>
  <c r="P23" i="7" a="1"/>
  <c r="P23" i="7" s="1"/>
  <c r="N60" i="7" a="1"/>
  <c r="N60" i="7" s="1"/>
  <c r="U60" i="7" s="1"/>
  <c r="Q60" i="7" a="1"/>
  <c r="Q60" i="7" s="1"/>
  <c r="L61" i="7" a="1"/>
  <c r="L61" i="7" s="1"/>
  <c r="O61" i="7" a="1"/>
  <c r="O61" i="7" s="1"/>
  <c r="J62" i="7" a="1"/>
  <c r="J62" i="7" s="1"/>
  <c r="M62" i="7" a="1"/>
  <c r="M62" i="7" s="1"/>
  <c r="R62" i="7" a="1"/>
  <c r="R62" i="7" s="1"/>
  <c r="O10" i="7" a="1"/>
  <c r="O10" i="7" s="1"/>
  <c r="R10" i="7" a="1"/>
  <c r="R10" i="7" s="1"/>
  <c r="K11" i="7" a="1"/>
  <c r="K11" i="7" s="1"/>
  <c r="O11" i="7" a="1"/>
  <c r="O11" i="7" s="1"/>
  <c r="K12" i="7" a="1"/>
  <c r="K12" i="7" s="1"/>
  <c r="N12" i="7" a="1"/>
  <c r="N12" i="7" s="1"/>
  <c r="Q12" i="7" a="1"/>
  <c r="Q12" i="7" s="1"/>
  <c r="K13" i="7" a="1"/>
  <c r="K13" i="7" s="1"/>
  <c r="Q13" i="7" a="1"/>
  <c r="Q13" i="7" s="1"/>
  <c r="J14" i="7" a="1"/>
  <c r="J14" i="7" s="1"/>
  <c r="M14" i="7" a="1"/>
  <c r="M14" i="7" s="1"/>
  <c r="P14" i="7" a="1"/>
  <c r="P14" i="7" s="1"/>
  <c r="S14" i="7" a="1"/>
  <c r="S14" i="7" s="1"/>
  <c r="O15" i="7" a="1"/>
  <c r="O15" i="7" s="1"/>
  <c r="J16" i="7" a="1"/>
  <c r="J16" i="7" s="1"/>
  <c r="P16" i="7" a="1"/>
  <c r="P16" i="7" s="1"/>
  <c r="S16" i="7" a="1"/>
  <c r="S16" i="7" s="1"/>
  <c r="L17" i="7" a="1"/>
  <c r="L17" i="7" s="1"/>
  <c r="O17" i="7" a="1"/>
  <c r="O17" i="7" s="1"/>
  <c r="R17" i="7" a="1"/>
  <c r="R17" i="7" s="1"/>
  <c r="K18" i="7" a="1"/>
  <c r="K18" i="7" s="1"/>
  <c r="Q18" i="7" a="1"/>
  <c r="Q18" i="7" s="1"/>
  <c r="L19" i="7" a="1"/>
  <c r="L19" i="7" s="1"/>
  <c r="R19" i="7" a="1"/>
  <c r="R19" i="7" s="1"/>
  <c r="K20" i="7" a="1"/>
  <c r="K20" i="7" s="1"/>
  <c r="N20" i="7" a="1"/>
  <c r="N20" i="7" s="1"/>
  <c r="Q20" i="7" a="1"/>
  <c r="Q20" i="7" s="1"/>
  <c r="J21" i="7" a="1"/>
  <c r="J21" i="7" s="1"/>
  <c r="M21" i="7" a="1"/>
  <c r="M21" i="7" s="1"/>
  <c r="S21" i="7" a="1"/>
  <c r="S21" i="7" s="1"/>
  <c r="O22" i="7" a="1"/>
  <c r="O22" i="7" s="1"/>
  <c r="R22" i="7" a="1"/>
  <c r="R22" i="7" s="1"/>
  <c r="K23" i="7" a="1"/>
  <c r="K23" i="7" s="1"/>
  <c r="N23" i="7" a="1"/>
  <c r="N23" i="7" s="1"/>
  <c r="Q23" i="7" a="1"/>
  <c r="Q23" i="7" s="1"/>
  <c r="M24" i="7" a="1"/>
  <c r="M24" i="7" s="1"/>
  <c r="R24" i="7" a="1"/>
  <c r="R24" i="7" s="1"/>
  <c r="N25" i="7" a="1"/>
  <c r="N25" i="7" s="1"/>
  <c r="Q25" i="7" a="1"/>
  <c r="Q25" i="7" s="1"/>
  <c r="J26" i="7" a="1"/>
  <c r="J26" i="7" s="1"/>
  <c r="M26" i="7" a="1"/>
  <c r="M26" i="7" s="1"/>
  <c r="L60" i="7" a="1"/>
  <c r="L60" i="7" s="1"/>
  <c r="O60" i="7" a="1"/>
  <c r="O60" i="7" s="1"/>
  <c r="J61" i="7" a="1"/>
  <c r="J61" i="7" s="1"/>
  <c r="M61" i="7" a="1"/>
  <c r="M61" i="7" s="1"/>
  <c r="R61" i="7" a="1"/>
  <c r="R61" i="7" s="1"/>
  <c r="K62" i="7" a="1"/>
  <c r="K62" i="7" s="1"/>
  <c r="P62" i="7" a="1"/>
  <c r="P62" i="7" s="1"/>
  <c r="S62" i="7" a="1"/>
  <c r="S62" i="7" s="1"/>
  <c r="L10" i="7" a="1"/>
  <c r="L10" i="7" s="1"/>
  <c r="P10" i="7" a="1"/>
  <c r="P10" i="7" s="1"/>
  <c r="S10" i="7" a="1"/>
  <c r="S10" i="7" s="1"/>
  <c r="L11" i="7" a="1"/>
  <c r="L11" i="7" s="1"/>
  <c r="R11" i="7" a="1"/>
  <c r="R11" i="7" s="1"/>
  <c r="L12" i="7" a="1"/>
  <c r="L12" i="7" s="1"/>
  <c r="O12" i="7" a="1"/>
  <c r="O12" i="7" s="1"/>
  <c r="R12" i="7" a="1"/>
  <c r="R12" i="7" s="1"/>
  <c r="N13" i="7" a="1"/>
  <c r="N13" i="7" s="1"/>
  <c r="R13" i="7" a="1"/>
  <c r="R13" i="7" s="1"/>
  <c r="K14" i="7" a="1"/>
  <c r="K14" i="7" s="1"/>
  <c r="Q14" i="7" a="1"/>
  <c r="Q14" i="7" s="1"/>
  <c r="L15" i="7" a="1"/>
  <c r="L15" i="7" s="1"/>
  <c r="R15" i="7" a="1"/>
  <c r="R15" i="7" s="1"/>
  <c r="K16" i="7" a="1"/>
  <c r="K16" i="7" s="1"/>
  <c r="N16" i="7" a="1"/>
  <c r="N16" i="7" s="1"/>
  <c r="Q16" i="7" a="1"/>
  <c r="Q16" i="7" s="1"/>
  <c r="J17" i="7" a="1"/>
  <c r="J17" i="7" s="1"/>
  <c r="M17" i="7" a="1"/>
  <c r="M17" i="7" s="1"/>
  <c r="S17" i="7" a="1"/>
  <c r="S17" i="7" s="1"/>
  <c r="N18" i="7" a="1"/>
  <c r="N18" i="7" s="1"/>
  <c r="J19" i="7" a="1"/>
  <c r="J19" i="7" s="1"/>
  <c r="M19" i="7" a="1"/>
  <c r="M19" i="7" s="1"/>
  <c r="P19" i="7" a="1"/>
  <c r="P19" i="7" s="1"/>
  <c r="S19" i="7" a="1"/>
  <c r="S19" i="7" s="1"/>
  <c r="L20" i="7" a="1"/>
  <c r="L20" i="7" s="1"/>
  <c r="O20" i="7" a="1"/>
  <c r="O20" i="7" s="1"/>
  <c r="K21" i="7" a="1"/>
  <c r="K21" i="7" s="1"/>
  <c r="P21" i="7" a="1"/>
  <c r="P21" i="7" s="1"/>
  <c r="L22" i="7" a="1"/>
  <c r="L22" i="7" s="1"/>
  <c r="P22" i="7" a="1"/>
  <c r="P22" i="7" s="1"/>
  <c r="S22" i="7" a="1"/>
  <c r="S22" i="7" s="1"/>
  <c r="J24" i="7" a="1"/>
  <c r="J24" i="7" s="1"/>
  <c r="P24" i="7" a="1"/>
  <c r="P24" i="7" s="1"/>
  <c r="L25" i="7" a="1"/>
  <c r="L25" i="7" s="1"/>
  <c r="R25" i="7" a="1"/>
  <c r="R25" i="7" s="1"/>
  <c r="L26" i="7" a="1"/>
  <c r="L26" i="7" s="1"/>
  <c r="P26" i="7" a="1"/>
  <c r="P26" i="7" s="1"/>
  <c r="M27" i="7" a="1"/>
  <c r="M27" i="7" s="1"/>
  <c r="P27" i="7" a="1"/>
  <c r="P27" i="7" s="1"/>
  <c r="L28" i="7" a="1"/>
  <c r="L28" i="7" s="1"/>
  <c r="P28" i="7" a="1"/>
  <c r="P28" i="7" s="1"/>
  <c r="S28" i="7" a="1"/>
  <c r="S28" i="7" s="1"/>
  <c r="L29" i="7" a="1"/>
  <c r="L29" i="7" s="1"/>
  <c r="R29" i="7" a="1"/>
  <c r="R29" i="7" s="1"/>
  <c r="L30" i="7" a="1"/>
  <c r="L30" i="7" s="1"/>
  <c r="O30" i="7" a="1"/>
  <c r="O30" i="7" s="1"/>
  <c r="R30" i="7" a="1"/>
  <c r="R30" i="7" s="1"/>
  <c r="N31" i="7" a="1"/>
  <c r="N31" i="7" s="1"/>
  <c r="R31" i="7" a="1"/>
  <c r="R31" i="7" s="1"/>
  <c r="K32" i="7" a="1"/>
  <c r="K32" i="7" s="1"/>
  <c r="N32" i="7" a="1"/>
  <c r="N32" i="7" s="1"/>
  <c r="J33" i="7" a="1"/>
  <c r="J33" i="7" s="1"/>
  <c r="N33" i="7" a="1"/>
  <c r="N33" i="7" s="1"/>
  <c r="Q33" i="7" a="1"/>
  <c r="Q33" i="7" s="1"/>
  <c r="J34" i="7" a="1"/>
  <c r="J34" i="7" s="1"/>
  <c r="P34" i="7" a="1"/>
  <c r="P34" i="7" s="1"/>
  <c r="S34" i="7" a="1"/>
  <c r="S34" i="7" s="1"/>
  <c r="L35" i="7" a="1"/>
  <c r="L35" i="7" s="1"/>
  <c r="O35" i="7" a="1"/>
  <c r="O35" i="7" s="1"/>
  <c r="R35" i="7" a="1"/>
  <c r="R35" i="7" s="1"/>
  <c r="K36" i="7" a="1"/>
  <c r="K36" i="7" s="1"/>
  <c r="Q36" i="7" a="1"/>
  <c r="Q36" i="7" s="1"/>
  <c r="J37" i="7" a="1"/>
  <c r="J37" i="7" s="1"/>
  <c r="M37" i="7" a="1"/>
  <c r="M37" i="7" s="1"/>
  <c r="P37" i="7" a="1"/>
  <c r="P37" i="7" s="1"/>
  <c r="S37" i="7" a="1"/>
  <c r="S37" i="7" s="1"/>
  <c r="L38" i="7" a="1"/>
  <c r="L38" i="7" s="1"/>
  <c r="O38" i="7" a="1"/>
  <c r="O38" i="7" s="1"/>
  <c r="K39" i="7" a="1"/>
  <c r="K39" i="7" s="1"/>
  <c r="N39" i="7" a="1"/>
  <c r="N39" i="7" s="1"/>
  <c r="Q39" i="7" a="1"/>
  <c r="Q39" i="7" s="1"/>
  <c r="J40" i="7" a="1"/>
  <c r="J40" i="7" s="1"/>
  <c r="P40" i="7" a="1"/>
  <c r="P40" i="7" s="1"/>
  <c r="K41" i="7" a="1"/>
  <c r="K41" i="7" s="1"/>
  <c r="Q41" i="7" a="1"/>
  <c r="Q41" i="7" s="1"/>
  <c r="J42" i="7" a="1"/>
  <c r="J42" i="7" s="1"/>
  <c r="M42" i="7" a="1"/>
  <c r="M42" i="7" s="1"/>
  <c r="P42" i="7" a="1"/>
  <c r="P42" i="7" s="1"/>
  <c r="S42" i="7" a="1"/>
  <c r="S42" i="7" s="1"/>
  <c r="L43" i="7" a="1"/>
  <c r="L43" i="7" s="1"/>
  <c r="R43" i="7" a="1"/>
  <c r="R43" i="7" s="1"/>
  <c r="M44" i="7" a="1"/>
  <c r="M44" i="7" s="1"/>
  <c r="S44" i="7" a="1"/>
  <c r="S44" i="7" s="1"/>
  <c r="L45" i="7" a="1"/>
  <c r="L45" i="7" s="1"/>
  <c r="O45" i="7" a="1"/>
  <c r="O45" i="7" s="1"/>
  <c r="R45" i="7" a="1"/>
  <c r="R45" i="7" s="1"/>
  <c r="K46" i="7" a="1"/>
  <c r="K46" i="7" s="1"/>
  <c r="N46" i="7" a="1"/>
  <c r="N46" i="7" s="1"/>
  <c r="O23" i="7" a="1"/>
  <c r="O23" i="7" s="1"/>
  <c r="L24" i="7" a="1"/>
  <c r="L24" i="7" s="1"/>
  <c r="Q26" i="7" a="1"/>
  <c r="Q26" i="7" s="1"/>
  <c r="J27" i="7" a="1"/>
  <c r="J27" i="7" s="1"/>
  <c r="Q27" i="7" a="1"/>
  <c r="Q27" i="7" s="1"/>
  <c r="J28" i="7" a="1"/>
  <c r="J28" i="7" s="1"/>
  <c r="M28" i="7" a="1"/>
  <c r="M28" i="7" s="1"/>
  <c r="Q28" i="7" a="1"/>
  <c r="Q28" i="7" s="1"/>
  <c r="M29" i="7" a="1"/>
  <c r="M29" i="7" s="1"/>
  <c r="P29" i="7" a="1"/>
  <c r="P29" i="7" s="1"/>
  <c r="S29" i="7" a="1"/>
  <c r="S29" i="7" s="1"/>
  <c r="M30" i="7" a="1"/>
  <c r="M30" i="7" s="1"/>
  <c r="S30" i="7" a="1"/>
  <c r="S30" i="7" s="1"/>
  <c r="L31" i="7" a="1"/>
  <c r="L31" i="7" s="1"/>
  <c r="O31" i="7" a="1"/>
  <c r="O31" i="7" s="1"/>
  <c r="S31" i="7" a="1"/>
  <c r="S31" i="7" s="1"/>
  <c r="O32" i="7" a="1"/>
  <c r="O32" i="7" s="1"/>
  <c r="R32" i="7" a="1"/>
  <c r="R32" i="7" s="1"/>
  <c r="K33" i="7" a="1"/>
  <c r="K33" i="7" s="1"/>
  <c r="O33" i="7" a="1"/>
  <c r="O33" i="7" s="1"/>
  <c r="K34" i="7" a="1"/>
  <c r="K34" i="7" s="1"/>
  <c r="N34" i="7" a="1"/>
  <c r="N34" i="7" s="1"/>
  <c r="Q34" i="7" a="1"/>
  <c r="Q34" i="7" s="1"/>
  <c r="J35" i="7" a="1"/>
  <c r="J35" i="7" s="1"/>
  <c r="M35" i="7" a="1"/>
  <c r="M35" i="7" s="1"/>
  <c r="S35" i="7" a="1"/>
  <c r="S35" i="7" s="1"/>
  <c r="N36" i="7" a="1"/>
  <c r="N36" i="7" s="1"/>
  <c r="R36" i="7" a="1"/>
  <c r="R36" i="7" s="1"/>
  <c r="K37" i="7" a="1"/>
  <c r="K37" i="7" s="1"/>
  <c r="N37" i="7" a="1"/>
  <c r="N37" i="7" s="1"/>
  <c r="Q37" i="7" a="1"/>
  <c r="Q37" i="7" s="1"/>
  <c r="M38" i="7" a="1"/>
  <c r="M38" i="7" s="1"/>
  <c r="R38" i="7" a="1"/>
  <c r="R38" i="7" s="1"/>
  <c r="O39" i="7" a="1"/>
  <c r="O39" i="7" s="1"/>
  <c r="R39" i="7" a="1"/>
  <c r="R39" i="7" s="1"/>
  <c r="M40" i="7" a="1"/>
  <c r="M40" i="7" s="1"/>
  <c r="S40" i="7" a="1"/>
  <c r="S40" i="7" s="1"/>
  <c r="L41" i="7" a="1"/>
  <c r="L41" i="7" s="1"/>
  <c r="O41" i="7" a="1"/>
  <c r="O41" i="7" s="1"/>
  <c r="R41" i="7" a="1"/>
  <c r="R41" i="7" s="1"/>
  <c r="K42" i="7" a="1"/>
  <c r="K42" i="7" s="1"/>
  <c r="N42" i="7" a="1"/>
  <c r="N42" i="7" s="1"/>
  <c r="J43" i="7" a="1"/>
  <c r="J43" i="7" s="1"/>
  <c r="O43" i="7" a="1"/>
  <c r="O43" i="7" s="1"/>
  <c r="K44" i="7" a="1"/>
  <c r="K44" i="7" s="1"/>
  <c r="N44" i="7" a="1"/>
  <c r="N44" i="7" s="1"/>
  <c r="Q44" i="7" a="1"/>
  <c r="Q44" i="7" s="1"/>
  <c r="J45" i="7" a="1"/>
  <c r="J45" i="7" s="1"/>
  <c r="M45" i="7" a="1"/>
  <c r="M45" i="7" s="1"/>
  <c r="P45" i="7" a="1"/>
  <c r="P45" i="7" s="1"/>
  <c r="L46" i="7" a="1"/>
  <c r="L46" i="7" s="1"/>
  <c r="Q46" i="7" a="1"/>
  <c r="Q46" i="7" s="1"/>
  <c r="M47" i="7" a="1"/>
  <c r="M47" i="7" s="1"/>
  <c r="P47" i="7" a="1"/>
  <c r="P47" i="7" s="1"/>
  <c r="S47" i="7" a="1"/>
  <c r="S47" i="7" s="1"/>
  <c r="L48" i="7" a="1"/>
  <c r="L48" i="7" s="1"/>
  <c r="O48" i="7" a="1"/>
  <c r="O48" i="7" s="1"/>
  <c r="R48" i="7" a="1"/>
  <c r="R48" i="7" s="1"/>
  <c r="N49" i="7" a="1"/>
  <c r="N49" i="7" s="1"/>
  <c r="S49" i="7" a="1"/>
  <c r="S49" i="7" s="1"/>
  <c r="S24" i="7" a="1"/>
  <c r="S24" i="7" s="1"/>
  <c r="O25" i="7" a="1"/>
  <c r="O25" i="7" s="1"/>
  <c r="K26" i="7" a="1"/>
  <c r="K26" i="7" s="1"/>
  <c r="N26" i="7" a="1"/>
  <c r="N26" i="7" s="1"/>
  <c r="R26" i="7" a="1"/>
  <c r="R26" i="7" s="1"/>
  <c r="K27" i="7" a="1"/>
  <c r="K27" i="7" s="1"/>
  <c r="N27" i="7" a="1"/>
  <c r="N27" i="7" s="1"/>
  <c r="R27" i="7" a="1"/>
  <c r="R27" i="7" s="1"/>
  <c r="K28" i="7" a="1"/>
  <c r="K28" i="7" s="1"/>
  <c r="N28" i="7" a="1"/>
  <c r="N28" i="7" s="1"/>
  <c r="J29" i="7" a="1"/>
  <c r="J29" i="7" s="1"/>
  <c r="N29" i="7" a="1"/>
  <c r="N29" i="7" s="1"/>
  <c r="Q29" i="7" a="1"/>
  <c r="Q29" i="7" s="1"/>
  <c r="J30" i="7" a="1"/>
  <c r="J30" i="7" s="1"/>
  <c r="P30" i="7" a="1"/>
  <c r="P30" i="7" s="1"/>
  <c r="J31" i="7" a="1"/>
  <c r="J31" i="7" s="1"/>
  <c r="M31" i="7" a="1"/>
  <c r="M31" i="7" s="1"/>
  <c r="P31" i="7" a="1"/>
  <c r="P31" i="7" s="1"/>
  <c r="L32" i="7" a="1"/>
  <c r="L32" i="7" s="1"/>
  <c r="P32" i="7" a="1"/>
  <c r="P32" i="7" s="1"/>
  <c r="S32" i="7" a="1"/>
  <c r="S32" i="7" s="1"/>
  <c r="L33" i="7" a="1"/>
  <c r="L33" i="7" s="1"/>
  <c r="R33" i="7" a="1"/>
  <c r="R33" i="7" s="1"/>
  <c r="L34" i="7" a="1"/>
  <c r="L34" i="7" s="1"/>
  <c r="O34" i="7" a="1"/>
  <c r="O34" i="7" s="1"/>
  <c r="K35" i="7" a="1"/>
  <c r="K35" i="7" s="1"/>
  <c r="P35" i="7" a="1"/>
  <c r="P35" i="7" s="1"/>
  <c r="L36" i="7" a="1"/>
  <c r="L36" i="7" s="1"/>
  <c r="O36" i="7" a="1"/>
  <c r="O36" i="7" s="1"/>
  <c r="S36" i="7" a="1"/>
  <c r="S36" i="7" s="1"/>
  <c r="O37" i="7" a="1"/>
  <c r="O37" i="7" s="1"/>
  <c r="J38" i="7" a="1"/>
  <c r="J38" i="7" s="1"/>
  <c r="P38" i="7" a="1"/>
  <c r="P38" i="7" s="1"/>
  <c r="S38" i="7" a="1"/>
  <c r="S38" i="7" s="1"/>
  <c r="L39" i="7" a="1"/>
  <c r="L39" i="7" s="1"/>
  <c r="K40" i="7" a="1"/>
  <c r="K40" i="7" s="1"/>
  <c r="N40" i="7" a="1"/>
  <c r="N40" i="7" s="1"/>
  <c r="Q40" i="7" a="1"/>
  <c r="Q40" i="7" s="1"/>
  <c r="J41" i="7" a="1"/>
  <c r="J41" i="7" s="1"/>
  <c r="M41" i="7" a="1"/>
  <c r="M41" i="7" s="1"/>
  <c r="P41" i="7" a="1"/>
  <c r="P41" i="7" s="1"/>
  <c r="L42" i="7" a="1"/>
  <c r="L42" i="7" s="1"/>
  <c r="Q42" i="7" a="1"/>
  <c r="Q42" i="7" s="1"/>
  <c r="M43" i="7" a="1"/>
  <c r="M43" i="7" s="1"/>
  <c r="P43" i="7" a="1"/>
  <c r="P43" i="7" s="1"/>
  <c r="S43" i="7" a="1"/>
  <c r="S43" i="7" s="1"/>
  <c r="L44" i="7" a="1"/>
  <c r="L44" i="7" s="1"/>
  <c r="O44" i="7" a="1"/>
  <c r="O44" i="7" s="1"/>
  <c r="R44" i="7" a="1"/>
  <c r="R44" i="7" s="1"/>
  <c r="N45" i="7" a="1"/>
  <c r="N45" i="7" s="1"/>
  <c r="S45" i="7" a="1"/>
  <c r="S45" i="7" s="1"/>
  <c r="O46" i="7" a="1"/>
  <c r="O46" i="7" s="1"/>
  <c r="R46" i="7" a="1"/>
  <c r="R46" i="7" s="1"/>
  <c r="K47" i="7" a="1"/>
  <c r="K47" i="7" s="1"/>
  <c r="N47" i="7" a="1"/>
  <c r="N47" i="7" s="1"/>
  <c r="Q47" i="7" a="1"/>
  <c r="Q47" i="7" s="1"/>
  <c r="J48" i="7" a="1"/>
  <c r="J48" i="7" s="1"/>
  <c r="P48" i="7" a="1"/>
  <c r="P48" i="7" s="1"/>
  <c r="K49" i="7" a="1"/>
  <c r="K49" i="7" s="1"/>
  <c r="Q49" i="7" a="1"/>
  <c r="Q49" i="7" s="1"/>
  <c r="J50" i="7" a="1"/>
  <c r="J50" i="7" s="1"/>
  <c r="M50" i="7" a="1"/>
  <c r="M50" i="7" s="1"/>
  <c r="P50" i="7" a="1"/>
  <c r="P50" i="7" s="1"/>
  <c r="S23" i="7" a="1"/>
  <c r="S23" i="7" s="1"/>
  <c r="O24" i="7" a="1"/>
  <c r="O24" i="7" s="1"/>
  <c r="K25" i="7" a="1"/>
  <c r="K25" i="7" s="1"/>
  <c r="P25" i="7" a="1"/>
  <c r="P25" i="7" s="1"/>
  <c r="O26" i="7" a="1"/>
  <c r="O26" i="7" s="1"/>
  <c r="S26" i="7" a="1"/>
  <c r="S26" i="7" s="1"/>
  <c r="L27" i="7" a="1"/>
  <c r="L27" i="7" s="1"/>
  <c r="O27" i="7" a="1"/>
  <c r="O27" i="7" s="1"/>
  <c r="S27" i="7" a="1"/>
  <c r="S27" i="7" s="1"/>
  <c r="O28" i="7" a="1"/>
  <c r="O28" i="7" s="1"/>
  <c r="R28" i="7" a="1"/>
  <c r="R28" i="7" s="1"/>
  <c r="K29" i="7" a="1"/>
  <c r="K29" i="7" s="1"/>
  <c r="O29" i="7" a="1"/>
  <c r="O29" i="7" s="1"/>
  <c r="K30" i="7" a="1"/>
  <c r="K30" i="7" s="1"/>
  <c r="N30" i="7" a="1"/>
  <c r="N30" i="7" s="1"/>
  <c r="Q30" i="7" a="1"/>
  <c r="Q30" i="7" s="1"/>
  <c r="K31" i="7" a="1"/>
  <c r="K31" i="7" s="1"/>
  <c r="Q31" i="7" a="1"/>
  <c r="Q31" i="7" s="1"/>
  <c r="J32" i="7" a="1"/>
  <c r="J32" i="7" s="1"/>
  <c r="M32" i="7" a="1"/>
  <c r="M32" i="7" s="1"/>
  <c r="Q32" i="7" a="1"/>
  <c r="Q32" i="7" s="1"/>
  <c r="M33" i="7" a="1"/>
  <c r="M33" i="7" s="1"/>
  <c r="P33" i="7" a="1"/>
  <c r="P33" i="7" s="1"/>
  <c r="S33" i="7" a="1"/>
  <c r="S33" i="7" s="1"/>
  <c r="M34" i="7" a="1"/>
  <c r="M34" i="7" s="1"/>
  <c r="R34" i="7" a="1"/>
  <c r="R34" i="7" s="1"/>
  <c r="N35" i="7" a="1"/>
  <c r="N35" i="7" s="1"/>
  <c r="Q35" i="7" a="1"/>
  <c r="Q35" i="7" s="1"/>
  <c r="J36" i="7" a="1"/>
  <c r="J36" i="7" s="1"/>
  <c r="M36" i="7" a="1"/>
  <c r="M36" i="7" s="1"/>
  <c r="P36" i="7" a="1"/>
  <c r="P36" i="7" s="1"/>
  <c r="L37" i="7" a="1"/>
  <c r="L37" i="7" s="1"/>
  <c r="R37" i="7" a="1"/>
  <c r="R37" i="7" s="1"/>
  <c r="K38" i="7" a="1"/>
  <c r="K38" i="7" s="1"/>
  <c r="N38" i="7" a="1"/>
  <c r="N38" i="7" s="1"/>
  <c r="Q38" i="7" a="1"/>
  <c r="Q38" i="7" s="1"/>
  <c r="J39" i="7" a="1"/>
  <c r="J39" i="7" s="1"/>
  <c r="M39" i="7" a="1"/>
  <c r="M39" i="7" s="1"/>
  <c r="P39" i="7" a="1"/>
  <c r="P39" i="7" s="1"/>
  <c r="S39" i="7" a="1"/>
  <c r="S39" i="7" s="1"/>
  <c r="L40" i="7" a="1"/>
  <c r="L40" i="7" s="1"/>
  <c r="O40" i="7" a="1"/>
  <c r="O40" i="7" s="1"/>
  <c r="R40" i="7" a="1"/>
  <c r="R40" i="7" s="1"/>
  <c r="N41" i="7" a="1"/>
  <c r="N41" i="7" s="1"/>
  <c r="S41" i="7" a="1"/>
  <c r="S41" i="7" s="1"/>
  <c r="O42" i="7" a="1"/>
  <c r="O42" i="7" s="1"/>
  <c r="R42" i="7" a="1"/>
  <c r="R42" i="7" s="1"/>
  <c r="K43" i="7" a="1"/>
  <c r="K43" i="7" s="1"/>
  <c r="N43" i="7" a="1"/>
  <c r="N43" i="7" s="1"/>
  <c r="Q43" i="7" a="1"/>
  <c r="Q43" i="7" s="1"/>
  <c r="J46" i="7" a="1"/>
  <c r="J46" i="7" s="1"/>
  <c r="S46" i="7" a="1"/>
  <c r="S46" i="7" s="1"/>
  <c r="L49" i="7" a="1"/>
  <c r="L49" i="7" s="1"/>
  <c r="R49" i="7" a="1"/>
  <c r="R49" i="7" s="1"/>
  <c r="N50" i="7" a="1"/>
  <c r="N50" i="7" s="1"/>
  <c r="Q50" i="7" a="1"/>
  <c r="Q50" i="7" s="1"/>
  <c r="M51" i="7" a="1"/>
  <c r="M51" i="7" s="1"/>
  <c r="Q51" i="7" a="1"/>
  <c r="Q51" i="7" s="1"/>
  <c r="J52" i="7" a="1"/>
  <c r="J52" i="7" s="1"/>
  <c r="M52" i="7" a="1"/>
  <c r="M52" i="7" s="1"/>
  <c r="S52" i="7" a="1"/>
  <c r="S52" i="7" s="1"/>
  <c r="M53" i="7" a="1"/>
  <c r="M53" i="7" s="1"/>
  <c r="P53" i="7" a="1"/>
  <c r="P53" i="7" s="1"/>
  <c r="K54" i="7" a="1"/>
  <c r="K54" i="7" s="1"/>
  <c r="N54" i="7" a="1"/>
  <c r="N54" i="7" s="1"/>
  <c r="U54" i="7" s="1"/>
  <c r="S54" i="7" a="1"/>
  <c r="S54" i="7" s="1"/>
  <c r="L55" i="7" a="1"/>
  <c r="L55" i="7" s="1"/>
  <c r="Q55" i="7" a="1"/>
  <c r="Q55" i="7" s="1"/>
  <c r="J56" i="7" a="1"/>
  <c r="J56" i="7" s="1"/>
  <c r="O56" i="7" a="1"/>
  <c r="O56" i="7" s="1"/>
  <c r="R56" i="7" a="1"/>
  <c r="R56" i="7" s="1"/>
  <c r="M57" i="7" a="1"/>
  <c r="M57" i="7" s="1"/>
  <c r="S57" i="7" a="1"/>
  <c r="S57" i="7" s="1"/>
  <c r="L58" i="7" a="1"/>
  <c r="L58" i="7" s="1"/>
  <c r="O58" i="7" a="1"/>
  <c r="O58" i="7" s="1"/>
  <c r="S58" i="7" a="1"/>
  <c r="S58" i="7" s="1"/>
  <c r="M59" i="7" a="1"/>
  <c r="M59" i="7" s="1"/>
  <c r="Q59" i="7" a="1"/>
  <c r="Q59" i="7" s="1"/>
  <c r="L9" i="7" a="1"/>
  <c r="L9" i="7" s="1"/>
  <c r="R9" i="7" a="1"/>
  <c r="R9" i="7" s="1"/>
  <c r="O9" i="7" a="1"/>
  <c r="O9" i="7" s="1"/>
  <c r="J44" i="7" a="1"/>
  <c r="J44" i="7" s="1"/>
  <c r="K45" i="7" a="1"/>
  <c r="K45" i="7" s="1"/>
  <c r="M46" i="7" a="1"/>
  <c r="M46" i="7" s="1"/>
  <c r="J47" i="7" a="1"/>
  <c r="J47" i="7" s="1"/>
  <c r="O47" i="7" a="1"/>
  <c r="O47" i="7" s="1"/>
  <c r="K48" i="7" a="1"/>
  <c r="K48" i="7" s="1"/>
  <c r="Q48" i="7" a="1"/>
  <c r="Q48" i="7" s="1"/>
  <c r="M49" i="7" a="1"/>
  <c r="M49" i="7" s="1"/>
  <c r="R50" i="7" a="1"/>
  <c r="R50" i="7" s="1"/>
  <c r="K51" i="7" a="1"/>
  <c r="K51" i="7" s="1"/>
  <c r="N51" i="7" a="1"/>
  <c r="N51" i="7" s="1"/>
  <c r="R51" i="7" a="1"/>
  <c r="R51" i="7" s="1"/>
  <c r="N52" i="7" a="1"/>
  <c r="N52" i="7" s="1"/>
  <c r="U52" i="7" s="1"/>
  <c r="Q52" i="7" a="1"/>
  <c r="Q52" i="7" s="1"/>
  <c r="J53" i="7" a="1"/>
  <c r="J53" i="7" s="1"/>
  <c r="N53" i="7" a="1"/>
  <c r="N53" i="7" s="1"/>
  <c r="U53" i="7" s="1"/>
  <c r="S53" i="7" a="1"/>
  <c r="S53" i="7" s="1"/>
  <c r="L54" i="7" a="1"/>
  <c r="L54" i="7" s="1"/>
  <c r="Q54" i="7" a="1"/>
  <c r="Q54" i="7" s="1"/>
  <c r="J55" i="7" a="1"/>
  <c r="J55" i="7" s="1"/>
  <c r="O55" i="7" a="1"/>
  <c r="O55" i="7" s="1"/>
  <c r="R55" i="7" a="1"/>
  <c r="R55" i="7" s="1"/>
  <c r="M56" i="7" a="1"/>
  <c r="M56" i="7" s="1"/>
  <c r="P56" i="7" a="1"/>
  <c r="P56" i="7" s="1"/>
  <c r="K57" i="7" a="1"/>
  <c r="K57" i="7" s="1"/>
  <c r="N57" i="7" a="1"/>
  <c r="N57" i="7" s="1"/>
  <c r="Q57" i="7" a="1"/>
  <c r="Q57" i="7" s="1"/>
  <c r="J58" i="7" a="1"/>
  <c r="J58" i="7" s="1"/>
  <c r="P58" i="7" a="1"/>
  <c r="P58" i="7" s="1"/>
  <c r="J59" i="7" a="1"/>
  <c r="J59" i="7" s="1"/>
  <c r="N59" i="7" a="1"/>
  <c r="N59" i="7" s="1"/>
  <c r="U59" i="7" s="1"/>
  <c r="R59" i="7" a="1"/>
  <c r="R59" i="7" s="1"/>
  <c r="M9" i="7" a="1"/>
  <c r="M9" i="7" s="1"/>
  <c r="P46" i="7" a="1"/>
  <c r="P46" i="7" s="1"/>
  <c r="L47" i="7" a="1"/>
  <c r="L47" i="7" s="1"/>
  <c r="R47" i="7" a="1"/>
  <c r="R47" i="7" s="1"/>
  <c r="M48" i="7" a="1"/>
  <c r="M48" i="7" s="1"/>
  <c r="S48" i="7" a="1"/>
  <c r="S48" i="7" s="1"/>
  <c r="O49" i="7" a="1"/>
  <c r="O49" i="7" s="1"/>
  <c r="K50" i="7" a="1"/>
  <c r="K50" i="7" s="1"/>
  <c r="O50" i="7" a="1"/>
  <c r="O50" i="7" s="1"/>
  <c r="S50" i="7" a="1"/>
  <c r="S50" i="7" s="1"/>
  <c r="L51" i="7" a="1"/>
  <c r="L51" i="7" s="1"/>
  <c r="O51" i="7" a="1"/>
  <c r="O51" i="7" s="1"/>
  <c r="K52" i="7" a="1"/>
  <c r="K52" i="7" s="1"/>
  <c r="O52" i="7" a="1"/>
  <c r="O52" i="7" s="1"/>
  <c r="R52" i="7" a="1"/>
  <c r="R52" i="7" s="1"/>
  <c r="K53" i="7" a="1"/>
  <c r="K53" i="7" s="1"/>
  <c r="Q53" i="7" a="1"/>
  <c r="Q53" i="7" s="1"/>
  <c r="J54" i="7" a="1"/>
  <c r="J54" i="7" s="1"/>
  <c r="O54" i="7" a="1"/>
  <c r="O54" i="7" s="1"/>
  <c r="R54" i="7" a="1"/>
  <c r="R54" i="7" s="1"/>
  <c r="M55" i="7" a="1"/>
  <c r="M55" i="7" s="1"/>
  <c r="P55" i="7" a="1"/>
  <c r="P55" i="7" s="1"/>
  <c r="K56" i="7" a="1"/>
  <c r="K56" i="7" s="1"/>
  <c r="N56" i="7" a="1"/>
  <c r="N56" i="7" s="1"/>
  <c r="S56" i="7" a="1"/>
  <c r="S56" i="7" s="1"/>
  <c r="L57" i="7" a="1"/>
  <c r="L57" i="7" s="1"/>
  <c r="O57" i="7" a="1"/>
  <c r="O57" i="7" s="1"/>
  <c r="R57" i="7" a="1"/>
  <c r="R57" i="7" s="1"/>
  <c r="M58" i="7" a="1"/>
  <c r="M58" i="7" s="1"/>
  <c r="Q58" i="7" a="1"/>
  <c r="Q58" i="7" s="1"/>
  <c r="K59" i="7" a="1"/>
  <c r="K59" i="7" s="1"/>
  <c r="O59" i="7" a="1"/>
  <c r="O59" i="7" s="1"/>
  <c r="S59" i="7" a="1"/>
  <c r="S59" i="7" s="1"/>
  <c r="P9" i="7" a="1"/>
  <c r="P9" i="7" s="1"/>
  <c r="P44" i="7" a="1"/>
  <c r="P44" i="7" s="1"/>
  <c r="Q45" i="7" a="1"/>
  <c r="Q45" i="7" s="1"/>
  <c r="N48" i="7" a="1"/>
  <c r="N48" i="7" s="1"/>
  <c r="U48" i="7" s="1"/>
  <c r="J49" i="7" a="1"/>
  <c r="J49" i="7" s="1"/>
  <c r="P49" i="7" a="1"/>
  <c r="P49" i="7" s="1"/>
  <c r="L50" i="7" a="1"/>
  <c r="L50" i="7" s="1"/>
  <c r="J51" i="7" a="1"/>
  <c r="J51" i="7" s="1"/>
  <c r="P51" i="7" a="1"/>
  <c r="P51" i="7" s="1"/>
  <c r="S51" i="7" a="1"/>
  <c r="S51" i="7" s="1"/>
  <c r="L52" i="7" a="1"/>
  <c r="L52" i="7" s="1"/>
  <c r="P52" i="7" a="1"/>
  <c r="P52" i="7" s="1"/>
  <c r="L53" i="7" a="1"/>
  <c r="L53" i="7" s="1"/>
  <c r="O53" i="7" a="1"/>
  <c r="O53" i="7" s="1"/>
  <c r="R53" i="7" a="1"/>
  <c r="R53" i="7" s="1"/>
  <c r="M54" i="7" a="1"/>
  <c r="M54" i="7" s="1"/>
  <c r="P54" i="7" a="1"/>
  <c r="P54" i="7" s="1"/>
  <c r="K55" i="7" a="1"/>
  <c r="K55" i="7" s="1"/>
  <c r="N55" i="7" a="1"/>
  <c r="N55" i="7" s="1"/>
  <c r="U55" i="7" s="1"/>
  <c r="S55" i="7" a="1"/>
  <c r="S55" i="7" s="1"/>
  <c r="L56" i="7" a="1"/>
  <c r="L56" i="7" s="1"/>
  <c r="Q56" i="7" a="1"/>
  <c r="Q56" i="7" s="1"/>
  <c r="J57" i="7" a="1"/>
  <c r="J57" i="7" s="1"/>
  <c r="P57" i="7" a="1"/>
  <c r="P57" i="7" s="1"/>
  <c r="K58" i="7" a="1"/>
  <c r="K58" i="7" s="1"/>
  <c r="N58" i="7" a="1"/>
  <c r="N58" i="7" s="1"/>
  <c r="U58" i="7" s="1"/>
  <c r="R58" i="7" a="1"/>
  <c r="R58" i="7" s="1"/>
  <c r="L59" i="7" a="1"/>
  <c r="L59" i="7" s="1"/>
  <c r="P59" i="7" a="1"/>
  <c r="P59" i="7" s="1"/>
  <c r="K9" i="7" a="1"/>
  <c r="K9" i="7" s="1"/>
  <c r="N9" i="7" a="1"/>
  <c r="N9" i="7" s="1"/>
  <c r="U9" i="7" s="1"/>
  <c r="Q9" i="7" a="1"/>
  <c r="Q9" i="7" s="1"/>
  <c r="S9" i="7" a="1"/>
  <c r="S9" i="7" s="1"/>
  <c r="X14" i="7"/>
  <c r="Y14" i="7" s="1"/>
  <c r="X17" i="7"/>
  <c r="Y17" i="7" s="1"/>
  <c r="X37" i="7"/>
  <c r="Y37" i="7" s="1"/>
  <c r="AD51" i="7"/>
  <c r="AD52" i="7"/>
  <c r="X59" i="7"/>
  <c r="Y59" i="7" s="1"/>
  <c r="X61" i="7"/>
  <c r="Y61" i="7" s="1"/>
  <c r="X43" i="7"/>
  <c r="Y43" i="7" s="1"/>
  <c r="X45" i="7"/>
  <c r="Y45" i="7" s="1"/>
  <c r="X49" i="7"/>
  <c r="Y49" i="7" s="1"/>
  <c r="AF50" i="7"/>
  <c r="AF51" i="7"/>
  <c r="A97" i="7"/>
  <c r="W97" i="7" s="1"/>
  <c r="Z97" i="7" s="1"/>
  <c r="A65" i="7"/>
  <c r="W65" i="7" s="1"/>
  <c r="Z65" i="7" s="1"/>
  <c r="A61" i="7"/>
  <c r="A57" i="7"/>
  <c r="W57" i="7" s="1"/>
  <c r="Z57" i="7" s="1"/>
  <c r="A53" i="7"/>
  <c r="W53" i="7" s="1"/>
  <c r="Z53" i="7" s="1"/>
  <c r="A49" i="7"/>
  <c r="W49" i="7" s="1"/>
  <c r="Z49" i="7" s="1"/>
  <c r="A45" i="7"/>
  <c r="W45" i="7" s="1"/>
  <c r="Z45" i="7" s="1"/>
  <c r="A41" i="7"/>
  <c r="W41" i="7" s="1"/>
  <c r="Z41" i="7" s="1"/>
  <c r="A37" i="7"/>
  <c r="W37" i="7" s="1"/>
  <c r="Z37" i="7" s="1"/>
  <c r="G95" i="7"/>
  <c r="G63" i="7"/>
  <c r="AA63" i="7" s="1"/>
  <c r="G59" i="7"/>
  <c r="AA59" i="7" s="1"/>
  <c r="G55" i="7"/>
  <c r="AA55" i="7" s="1"/>
  <c r="G51" i="7"/>
  <c r="AA51" i="7" s="1"/>
  <c r="G47" i="7"/>
  <c r="AA47" i="7" s="1"/>
  <c r="AD47" i="7" s="1"/>
  <c r="G43" i="7"/>
  <c r="G39" i="7"/>
  <c r="AA39" i="7" s="1"/>
  <c r="AD39" i="7" s="1"/>
  <c r="X22" i="7"/>
  <c r="Y22" i="7" s="1"/>
  <c r="X25" i="7"/>
  <c r="Y25" i="7" s="1"/>
  <c r="X40" i="7"/>
  <c r="Y40" i="7" s="1"/>
  <c r="X41" i="7"/>
  <c r="Y41" i="7" s="1"/>
  <c r="AF49" i="7"/>
  <c r="X56" i="7"/>
  <c r="Y56" i="7" s="1"/>
  <c r="X57" i="7"/>
  <c r="Y57" i="7" s="1"/>
  <c r="AD59" i="7"/>
  <c r="AD60" i="7"/>
  <c r="X64" i="7"/>
  <c r="Y64" i="7" s="1"/>
  <c r="X65" i="7"/>
  <c r="Y65" i="7" s="1"/>
  <c r="AF66" i="7"/>
  <c r="AD96" i="7"/>
  <c r="AD97" i="7"/>
  <c r="A96" i="7"/>
  <c r="W96" i="7" s="1"/>
  <c r="Z96" i="7" s="1"/>
  <c r="A64" i="7"/>
  <c r="W64" i="7" s="1"/>
  <c r="Z64" i="7" s="1"/>
  <c r="A60" i="7"/>
  <c r="W60" i="7" s="1"/>
  <c r="Z60" i="7" s="1"/>
  <c r="A56" i="7"/>
  <c r="W56" i="7" s="1"/>
  <c r="Z56" i="7" s="1"/>
  <c r="A52" i="7"/>
  <c r="W52" i="7" s="1"/>
  <c r="Z52" i="7" s="1"/>
  <c r="A48" i="7"/>
  <c r="W48" i="7" s="1"/>
  <c r="Z48" i="7" s="1"/>
  <c r="A44" i="7"/>
  <c r="W44" i="7" s="1"/>
  <c r="Z44" i="7" s="1"/>
  <c r="A40" i="7"/>
  <c r="W40" i="7" s="1"/>
  <c r="Z40" i="7" s="1"/>
  <c r="A25" i="7"/>
  <c r="G66" i="7"/>
  <c r="AA66" i="7" s="1"/>
  <c r="G62" i="7"/>
  <c r="AA62" i="7" s="1"/>
  <c r="G58" i="7"/>
  <c r="AA58" i="7" s="1"/>
  <c r="G54" i="7"/>
  <c r="AA54" i="7" s="1"/>
  <c r="G50" i="7"/>
  <c r="AA50" i="7" s="1"/>
  <c r="AC50" i="7" s="1"/>
  <c r="G46" i="7"/>
  <c r="AA46" i="7" s="1"/>
  <c r="G42" i="7"/>
  <c r="AA42" i="7" s="1"/>
  <c r="G38" i="7"/>
  <c r="AA38" i="7" s="1"/>
  <c r="AD56" i="7"/>
  <c r="AF58" i="7"/>
  <c r="AF59" i="7"/>
  <c r="AD64" i="7"/>
  <c r="AD65" i="7"/>
  <c r="AG96" i="7"/>
  <c r="AF97" i="7"/>
  <c r="A95" i="7"/>
  <c r="W95" i="7" s="1"/>
  <c r="Z95" i="7" s="1"/>
  <c r="G97" i="7"/>
  <c r="AA97" i="7" s="1"/>
  <c r="G65" i="7"/>
  <c r="AA65" i="7" s="1"/>
  <c r="G61" i="7"/>
  <c r="AA61" i="7" s="1"/>
  <c r="AC61" i="7" s="1"/>
  <c r="G57" i="7"/>
  <c r="AA57" i="7" s="1"/>
  <c r="AC57" i="7" s="1"/>
  <c r="G53" i="7"/>
  <c r="AA53" i="7" s="1"/>
  <c r="AC53" i="7" s="1"/>
  <c r="G49" i="7"/>
  <c r="AA49" i="7" s="1"/>
  <c r="AC49" i="7" s="1"/>
  <c r="G45" i="7"/>
  <c r="AA45" i="7" s="1"/>
  <c r="G41" i="7"/>
  <c r="AA41" i="7" s="1"/>
  <c r="G37" i="7"/>
  <c r="AA37" i="7" s="1"/>
  <c r="AF57" i="7"/>
  <c r="AG97" i="7"/>
  <c r="A62" i="7"/>
  <c r="W62" i="7" s="1"/>
  <c r="Z62" i="7" s="1"/>
  <c r="G64" i="7"/>
  <c r="AA64" i="7" s="1"/>
  <c r="AC64" i="7" s="1"/>
  <c r="G60" i="7"/>
  <c r="AA60" i="7" s="1"/>
  <c r="AC60" i="7" s="1"/>
  <c r="G56" i="7"/>
  <c r="AA56" i="7" s="1"/>
  <c r="G52" i="7"/>
  <c r="AA52" i="7" s="1"/>
  <c r="G48" i="7"/>
  <c r="AA48" i="7" s="1"/>
  <c r="G44" i="7"/>
  <c r="AA44" i="7" s="1"/>
  <c r="G40" i="7"/>
  <c r="AA40" i="7" s="1"/>
  <c r="G24" i="7"/>
  <c r="AA24" i="7" s="1"/>
  <c r="AD5" i="29"/>
  <c r="A8" i="30"/>
  <c r="W8" i="30" s="1"/>
  <c r="Z8" i="30" s="1"/>
  <c r="G9" i="29"/>
  <c r="AA9" i="29" s="1"/>
  <c r="G8" i="30"/>
  <c r="AA8" i="30" s="1"/>
  <c r="G7" i="29"/>
  <c r="AA7" i="29" s="1"/>
  <c r="AD7" i="29" s="1"/>
  <c r="A9" i="29"/>
  <c r="W9" i="29" s="1"/>
  <c r="Z9" i="29" s="1"/>
  <c r="G9" i="30"/>
  <c r="AA9" i="30" s="1"/>
  <c r="A9" i="30"/>
  <c r="W9" i="30" s="1"/>
  <c r="Z9" i="30" s="1"/>
  <c r="G8" i="29"/>
  <c r="AA8" i="29" s="1"/>
  <c r="S67" i="30" a="1"/>
  <c r="S67" i="30" s="1"/>
  <c r="O67" i="30" a="1"/>
  <c r="O67" i="30" s="1"/>
  <c r="K67" i="30" a="1"/>
  <c r="K67" i="30" s="1"/>
  <c r="Q66" i="30" a="1"/>
  <c r="Q66" i="30" s="1"/>
  <c r="M66" i="30" a="1"/>
  <c r="M66" i="30" s="1"/>
  <c r="Q65" i="30" a="1"/>
  <c r="Q65" i="30" s="1"/>
  <c r="M65" i="30" a="1"/>
  <c r="M65" i="30" s="1"/>
  <c r="Q64" i="30" a="1"/>
  <c r="Q64" i="30" s="1"/>
  <c r="M64" i="30" a="1"/>
  <c r="M64" i="30" s="1"/>
  <c r="Q63" i="30" a="1"/>
  <c r="Q63" i="30" s="1"/>
  <c r="M63" i="30" a="1"/>
  <c r="M63" i="30" s="1"/>
  <c r="Q62" i="30" a="1"/>
  <c r="Q62" i="30" s="1"/>
  <c r="M62" i="30" a="1"/>
  <c r="M62" i="30" s="1"/>
  <c r="Q61" i="30" a="1"/>
  <c r="Q61" i="30" s="1"/>
  <c r="M61" i="30" a="1"/>
  <c r="M61" i="30" s="1"/>
  <c r="Q60" i="30" a="1"/>
  <c r="Q60" i="30" s="1"/>
  <c r="M60" i="30" a="1"/>
  <c r="M60" i="30" s="1"/>
  <c r="Q59" i="30" a="1"/>
  <c r="Q59" i="30" s="1"/>
  <c r="M59" i="30" a="1"/>
  <c r="M59" i="30" s="1"/>
  <c r="Q58" i="30" a="1"/>
  <c r="Q58" i="30" s="1"/>
  <c r="M58" i="30" a="1"/>
  <c r="M58" i="30" s="1"/>
  <c r="Q57" i="30" a="1"/>
  <c r="Q57" i="30" s="1"/>
  <c r="M57" i="30" a="1"/>
  <c r="M57" i="30" s="1"/>
  <c r="S56" i="30" a="1"/>
  <c r="S56" i="30" s="1"/>
  <c r="O56" i="30" a="1"/>
  <c r="O56" i="30" s="1"/>
  <c r="K56" i="30" a="1"/>
  <c r="K56" i="30" s="1"/>
  <c r="R55" i="30" a="1"/>
  <c r="R55" i="30" s="1"/>
  <c r="N55" i="30" a="1"/>
  <c r="N55" i="30" s="1"/>
  <c r="U55" i="30" s="1"/>
  <c r="J55" i="30" a="1"/>
  <c r="J55" i="30" s="1"/>
  <c r="T55" i="30" s="1"/>
  <c r="Q54" i="30" a="1"/>
  <c r="Q54" i="30" s="1"/>
  <c r="M54" i="30" a="1"/>
  <c r="M54" i="30" s="1"/>
  <c r="Q53" i="30" a="1"/>
  <c r="Q53" i="30" s="1"/>
  <c r="M53" i="30" a="1"/>
  <c r="M53" i="30" s="1"/>
  <c r="P52" i="30" a="1"/>
  <c r="P52" i="30" s="1"/>
  <c r="L52" i="30" a="1"/>
  <c r="L52" i="30" s="1"/>
  <c r="P51" i="30" a="1"/>
  <c r="P51" i="30" s="1"/>
  <c r="L51" i="30" a="1"/>
  <c r="L51" i="30" s="1"/>
  <c r="Q50" i="30" a="1"/>
  <c r="Q50" i="30" s="1"/>
  <c r="M50" i="30" a="1"/>
  <c r="M50" i="30" s="1"/>
  <c r="P49" i="30" a="1"/>
  <c r="P49" i="30" s="1"/>
  <c r="L49" i="30" a="1"/>
  <c r="L49" i="30" s="1"/>
  <c r="R48" i="30" a="1"/>
  <c r="R48" i="30" s="1"/>
  <c r="N48" i="30" a="1"/>
  <c r="N48" i="30" s="1"/>
  <c r="U48" i="30" s="1"/>
  <c r="J48" i="30" a="1"/>
  <c r="J48" i="30" s="1"/>
  <c r="T48" i="30" s="1"/>
  <c r="R47" i="30" a="1"/>
  <c r="R47" i="30" s="1"/>
  <c r="N47" i="30" a="1"/>
  <c r="N47" i="30" s="1"/>
  <c r="U47" i="30" s="1"/>
  <c r="J47" i="30" a="1"/>
  <c r="J47" i="30" s="1"/>
  <c r="T47" i="30" s="1"/>
  <c r="R46" i="30" a="1"/>
  <c r="R46" i="30" s="1"/>
  <c r="N46" i="30" a="1"/>
  <c r="N46" i="30" s="1"/>
  <c r="U46" i="30" s="1"/>
  <c r="J46" i="30" a="1"/>
  <c r="J46" i="30" s="1"/>
  <c r="T46" i="30" s="1"/>
  <c r="R45" i="30" a="1"/>
  <c r="R45" i="30" s="1"/>
  <c r="N45" i="30" a="1"/>
  <c r="N45" i="30" s="1"/>
  <c r="U45" i="30" s="1"/>
  <c r="J45" i="30" a="1"/>
  <c r="J45" i="30" s="1"/>
  <c r="T45" i="30" s="1"/>
  <c r="R44" i="30" a="1"/>
  <c r="R44" i="30" s="1"/>
  <c r="N44" i="30" a="1"/>
  <c r="N44" i="30" s="1"/>
  <c r="U44" i="30" s="1"/>
  <c r="J44" i="30" a="1"/>
  <c r="J44" i="30" s="1"/>
  <c r="T44" i="30" s="1"/>
  <c r="R43" i="30" a="1"/>
  <c r="R43" i="30" s="1"/>
  <c r="N43" i="30" a="1"/>
  <c r="N43" i="30" s="1"/>
  <c r="U43" i="30" s="1"/>
  <c r="J43" i="30" a="1"/>
  <c r="J43" i="30" s="1"/>
  <c r="T43" i="30" s="1"/>
  <c r="R42" i="30" a="1"/>
  <c r="R42" i="30" s="1"/>
  <c r="N42" i="30" a="1"/>
  <c r="N42" i="30" s="1"/>
  <c r="U42" i="30" s="1"/>
  <c r="J42" i="30" a="1"/>
  <c r="J42" i="30" s="1"/>
  <c r="T42" i="30" s="1"/>
  <c r="S41" i="30" a="1"/>
  <c r="S41" i="30" s="1"/>
  <c r="O41" i="30" a="1"/>
  <c r="O41" i="30" s="1"/>
  <c r="K41" i="30" a="1"/>
  <c r="K41" i="30" s="1"/>
  <c r="Q40" i="30" a="1"/>
  <c r="Q40" i="30" s="1"/>
  <c r="M40" i="30" a="1"/>
  <c r="M40" i="30" s="1"/>
  <c r="R39" i="30" a="1"/>
  <c r="R39" i="30" s="1"/>
  <c r="N39" i="30" a="1"/>
  <c r="N39" i="30" s="1"/>
  <c r="U39" i="30" s="1"/>
  <c r="J39" i="30" a="1"/>
  <c r="J39" i="30" s="1"/>
  <c r="T39" i="30" s="1"/>
  <c r="S38" i="30" a="1"/>
  <c r="S38" i="30" s="1"/>
  <c r="O38" i="30" a="1"/>
  <c r="O38" i="30" s="1"/>
  <c r="K38" i="30" a="1"/>
  <c r="K38" i="30" s="1"/>
  <c r="P37" i="30" a="1"/>
  <c r="P37" i="30" s="1"/>
  <c r="L37" i="30" a="1"/>
  <c r="L37" i="30" s="1"/>
  <c r="Q36" i="30" a="1"/>
  <c r="Q36" i="30" s="1"/>
  <c r="R67" i="30" a="1"/>
  <c r="R67" i="30" s="1"/>
  <c r="N67" i="30" a="1"/>
  <c r="N67" i="30" s="1"/>
  <c r="U67" i="30" s="1"/>
  <c r="J67" i="30" a="1"/>
  <c r="J67" i="30" s="1"/>
  <c r="T67" i="30" s="1"/>
  <c r="P66" i="30" a="1"/>
  <c r="P66" i="30" s="1"/>
  <c r="L66" i="30" a="1"/>
  <c r="L66" i="30" s="1"/>
  <c r="P65" i="30" a="1"/>
  <c r="P65" i="30" s="1"/>
  <c r="L65" i="30" a="1"/>
  <c r="L65" i="30" s="1"/>
  <c r="P64" i="30" a="1"/>
  <c r="P64" i="30" s="1"/>
  <c r="L64" i="30" a="1"/>
  <c r="L64" i="30" s="1"/>
  <c r="P63" i="30" a="1"/>
  <c r="P63" i="30" s="1"/>
  <c r="L63" i="30" a="1"/>
  <c r="L63" i="30" s="1"/>
  <c r="P62" i="30" a="1"/>
  <c r="P62" i="30" s="1"/>
  <c r="L62" i="30" a="1"/>
  <c r="L62" i="30" s="1"/>
  <c r="P61" i="30" a="1"/>
  <c r="P61" i="30" s="1"/>
  <c r="L61" i="30" a="1"/>
  <c r="L61" i="30" s="1"/>
  <c r="P60" i="30" a="1"/>
  <c r="P60" i="30" s="1"/>
  <c r="L60" i="30" a="1"/>
  <c r="L60" i="30" s="1"/>
  <c r="P59" i="30" a="1"/>
  <c r="P59" i="30" s="1"/>
  <c r="L59" i="30" a="1"/>
  <c r="L59" i="30" s="1"/>
  <c r="P58" i="30" a="1"/>
  <c r="P58" i="30" s="1"/>
  <c r="L58" i="30" a="1"/>
  <c r="L58" i="30" s="1"/>
  <c r="P57" i="30" a="1"/>
  <c r="P57" i="30" s="1"/>
  <c r="L57" i="30" a="1"/>
  <c r="L57" i="30" s="1"/>
  <c r="R56" i="30" a="1"/>
  <c r="R56" i="30" s="1"/>
  <c r="N56" i="30" a="1"/>
  <c r="N56" i="30" s="1"/>
  <c r="U56" i="30" s="1"/>
  <c r="J56" i="30" a="1"/>
  <c r="J56" i="30" s="1"/>
  <c r="T56" i="30" s="1"/>
  <c r="Q55" i="30" a="1"/>
  <c r="Q55" i="30" s="1"/>
  <c r="M55" i="30" a="1"/>
  <c r="M55" i="30" s="1"/>
  <c r="P54" i="30" a="1"/>
  <c r="P54" i="30" s="1"/>
  <c r="L54" i="30" a="1"/>
  <c r="L54" i="30" s="1"/>
  <c r="P53" i="30" a="1"/>
  <c r="P53" i="30" s="1"/>
  <c r="L53" i="30" a="1"/>
  <c r="L53" i="30" s="1"/>
  <c r="S52" i="30" a="1"/>
  <c r="S52" i="30" s="1"/>
  <c r="O52" i="30" a="1"/>
  <c r="O52" i="30" s="1"/>
  <c r="K52" i="30" a="1"/>
  <c r="K52" i="30" s="1"/>
  <c r="S51" i="30" a="1"/>
  <c r="S51" i="30" s="1"/>
  <c r="O51" i="30" a="1"/>
  <c r="O51" i="30" s="1"/>
  <c r="K51" i="30" a="1"/>
  <c r="K51" i="30" s="1"/>
  <c r="P50" i="30" a="1"/>
  <c r="P50" i="30" s="1"/>
  <c r="L50" i="30" a="1"/>
  <c r="L50" i="30" s="1"/>
  <c r="S49" i="30" a="1"/>
  <c r="S49" i="30" s="1"/>
  <c r="O49" i="30" a="1"/>
  <c r="O49" i="30" s="1"/>
  <c r="K49" i="30" a="1"/>
  <c r="K49" i="30" s="1"/>
  <c r="Q48" i="30" a="1"/>
  <c r="Q48" i="30" s="1"/>
  <c r="M48" i="30" a="1"/>
  <c r="M48" i="30" s="1"/>
  <c r="Q47" i="30" a="1"/>
  <c r="Q47" i="30" s="1"/>
  <c r="M47" i="30" a="1"/>
  <c r="M47" i="30" s="1"/>
  <c r="Q46" i="30" a="1"/>
  <c r="Q46" i="30" s="1"/>
  <c r="M46" i="30" a="1"/>
  <c r="M46" i="30" s="1"/>
  <c r="Q45" i="30" a="1"/>
  <c r="Q45" i="30" s="1"/>
  <c r="M45" i="30" a="1"/>
  <c r="M45" i="30" s="1"/>
  <c r="Q44" i="30" a="1"/>
  <c r="Q44" i="30" s="1"/>
  <c r="M44" i="30" a="1"/>
  <c r="M44" i="30" s="1"/>
  <c r="Q43" i="30" a="1"/>
  <c r="Q43" i="30" s="1"/>
  <c r="M43" i="30" a="1"/>
  <c r="M43" i="30" s="1"/>
  <c r="Q42" i="30" a="1"/>
  <c r="Q42" i="30" s="1"/>
  <c r="M42" i="30" a="1"/>
  <c r="M42" i="30" s="1"/>
  <c r="R41" i="30" a="1"/>
  <c r="R41" i="30" s="1"/>
  <c r="N41" i="30" a="1"/>
  <c r="N41" i="30" s="1"/>
  <c r="U41" i="30" s="1"/>
  <c r="J41" i="30" a="1"/>
  <c r="J41" i="30" s="1"/>
  <c r="T41" i="30" s="1"/>
  <c r="T40" i="30" a="1"/>
  <c r="T40" i="30" s="1"/>
  <c r="P40" i="30" a="1"/>
  <c r="P40" i="30" s="1"/>
  <c r="L40" i="30" a="1"/>
  <c r="L40" i="30" s="1"/>
  <c r="Q39" i="30" a="1"/>
  <c r="Q39" i="30" s="1"/>
  <c r="M39" i="30" a="1"/>
  <c r="M39" i="30" s="1"/>
  <c r="R38" i="30" a="1"/>
  <c r="R38" i="30" s="1"/>
  <c r="N38" i="30" a="1"/>
  <c r="N38" i="30" s="1"/>
  <c r="U38" i="30" s="1"/>
  <c r="J38" i="30" a="1"/>
  <c r="J38" i="30" s="1"/>
  <c r="T38" i="30" s="1"/>
  <c r="S37" i="30" a="1"/>
  <c r="S37" i="30" s="1"/>
  <c r="O37" i="30" a="1"/>
  <c r="O37" i="30" s="1"/>
  <c r="K37" i="30" a="1"/>
  <c r="K37" i="30" s="1"/>
  <c r="P36" i="30" a="1"/>
  <c r="P36" i="30" s="1"/>
  <c r="L36" i="30" a="1"/>
  <c r="L36" i="30" s="1"/>
  <c r="Q35" i="30" a="1"/>
  <c r="Q35" i="30" s="1"/>
  <c r="M35" i="30" a="1"/>
  <c r="M35" i="30" s="1"/>
  <c r="R34" i="30" a="1"/>
  <c r="R34" i="30" s="1"/>
  <c r="N34" i="30" a="1"/>
  <c r="N34" i="30" s="1"/>
  <c r="U34" i="30" s="1"/>
  <c r="J34" i="30" a="1"/>
  <c r="J34" i="30" s="1"/>
  <c r="T34" i="30" s="1"/>
  <c r="S33" i="30" a="1"/>
  <c r="S33" i="30" s="1"/>
  <c r="O33" i="30" a="1"/>
  <c r="O33" i="30" s="1"/>
  <c r="K33" i="30" a="1"/>
  <c r="K33" i="30" s="1"/>
  <c r="P32" i="30" a="1"/>
  <c r="P32" i="30" s="1"/>
  <c r="L32" i="30" a="1"/>
  <c r="L32" i="30" s="1"/>
  <c r="Q67" i="30" a="1"/>
  <c r="Q67" i="30" s="1"/>
  <c r="M67" i="30" a="1"/>
  <c r="M67" i="30" s="1"/>
  <c r="S66" i="30" a="1"/>
  <c r="S66" i="30" s="1"/>
  <c r="O66" i="30" a="1"/>
  <c r="O66" i="30" s="1"/>
  <c r="K66" i="30" a="1"/>
  <c r="K66" i="30" s="1"/>
  <c r="S65" i="30" a="1"/>
  <c r="S65" i="30" s="1"/>
  <c r="O65" i="30" a="1"/>
  <c r="O65" i="30" s="1"/>
  <c r="K65" i="30" a="1"/>
  <c r="K65" i="30" s="1"/>
  <c r="S64" i="30" a="1"/>
  <c r="S64" i="30" s="1"/>
  <c r="O64" i="30" a="1"/>
  <c r="O64" i="30" s="1"/>
  <c r="K64" i="30" a="1"/>
  <c r="K64" i="30" s="1"/>
  <c r="S63" i="30" a="1"/>
  <c r="S63" i="30" s="1"/>
  <c r="O63" i="30" a="1"/>
  <c r="O63" i="30" s="1"/>
  <c r="K63" i="30" a="1"/>
  <c r="K63" i="30" s="1"/>
  <c r="S62" i="30" a="1"/>
  <c r="S62" i="30" s="1"/>
  <c r="O62" i="30" a="1"/>
  <c r="O62" i="30" s="1"/>
  <c r="K62" i="30" a="1"/>
  <c r="K62" i="30" s="1"/>
  <c r="S61" i="30" a="1"/>
  <c r="S61" i="30" s="1"/>
  <c r="O61" i="30" a="1"/>
  <c r="O61" i="30" s="1"/>
  <c r="K61" i="30" a="1"/>
  <c r="K61" i="30" s="1"/>
  <c r="S60" i="30" a="1"/>
  <c r="S60" i="30" s="1"/>
  <c r="O60" i="30" a="1"/>
  <c r="O60" i="30" s="1"/>
  <c r="K60" i="30" a="1"/>
  <c r="K60" i="30" s="1"/>
  <c r="S59" i="30" a="1"/>
  <c r="S59" i="30" s="1"/>
  <c r="O59" i="30" a="1"/>
  <c r="O59" i="30" s="1"/>
  <c r="K59" i="30" a="1"/>
  <c r="K59" i="30" s="1"/>
  <c r="S58" i="30" a="1"/>
  <c r="S58" i="30" s="1"/>
  <c r="O58" i="30" a="1"/>
  <c r="O58" i="30" s="1"/>
  <c r="K58" i="30" a="1"/>
  <c r="K58" i="30" s="1"/>
  <c r="S57" i="30" a="1"/>
  <c r="S57" i="30" s="1"/>
  <c r="O57" i="30" a="1"/>
  <c r="O57" i="30" s="1"/>
  <c r="K57" i="30" a="1"/>
  <c r="K57" i="30" s="1"/>
  <c r="Q56" i="30" a="1"/>
  <c r="Q56" i="30" s="1"/>
  <c r="M56" i="30" a="1"/>
  <c r="M56" i="30" s="1"/>
  <c r="P55" i="30" a="1"/>
  <c r="P55" i="30" s="1"/>
  <c r="L55" i="30" a="1"/>
  <c r="L55" i="30" s="1"/>
  <c r="S54" i="30" a="1"/>
  <c r="S54" i="30" s="1"/>
  <c r="O54" i="30" a="1"/>
  <c r="O54" i="30" s="1"/>
  <c r="K54" i="30" a="1"/>
  <c r="K54" i="30" s="1"/>
  <c r="S53" i="30" a="1"/>
  <c r="S53" i="30" s="1"/>
  <c r="O53" i="30" a="1"/>
  <c r="O53" i="30" s="1"/>
  <c r="K53" i="30" a="1"/>
  <c r="K53" i="30" s="1"/>
  <c r="R52" i="30" a="1"/>
  <c r="R52" i="30" s="1"/>
  <c r="N52" i="30" a="1"/>
  <c r="N52" i="30" s="1"/>
  <c r="U52" i="30" s="1"/>
  <c r="J52" i="30" a="1"/>
  <c r="J52" i="30" s="1"/>
  <c r="T52" i="30" s="1"/>
  <c r="R51" i="30" a="1"/>
  <c r="R51" i="30" s="1"/>
  <c r="N51" i="30" a="1"/>
  <c r="N51" i="30" s="1"/>
  <c r="U51" i="30" s="1"/>
  <c r="J51" i="30" a="1"/>
  <c r="J51" i="30" s="1"/>
  <c r="T51" i="30" s="1"/>
  <c r="S50" i="30" a="1"/>
  <c r="S50" i="30" s="1"/>
  <c r="O50" i="30" a="1"/>
  <c r="O50" i="30" s="1"/>
  <c r="K50" i="30" a="1"/>
  <c r="K50" i="30" s="1"/>
  <c r="R49" i="30" a="1"/>
  <c r="R49" i="30" s="1"/>
  <c r="N49" i="30" a="1"/>
  <c r="N49" i="30" s="1"/>
  <c r="U49" i="30" s="1"/>
  <c r="J49" i="30" a="1"/>
  <c r="J49" i="30" s="1"/>
  <c r="T49" i="30" s="1"/>
  <c r="P48" i="30" a="1"/>
  <c r="P48" i="30" s="1"/>
  <c r="L48" i="30" a="1"/>
  <c r="L48" i="30" s="1"/>
  <c r="P47" i="30" a="1"/>
  <c r="P47" i="30" s="1"/>
  <c r="L47" i="30" a="1"/>
  <c r="L47" i="30" s="1"/>
  <c r="P46" i="30" a="1"/>
  <c r="P46" i="30" s="1"/>
  <c r="L46" i="30" a="1"/>
  <c r="L46" i="30" s="1"/>
  <c r="P45" i="30" a="1"/>
  <c r="P45" i="30" s="1"/>
  <c r="L45" i="30" a="1"/>
  <c r="L45" i="30" s="1"/>
  <c r="P44" i="30" a="1"/>
  <c r="P44" i="30" s="1"/>
  <c r="L44" i="30" a="1"/>
  <c r="L44" i="30" s="1"/>
  <c r="P43" i="30" a="1"/>
  <c r="P43" i="30" s="1"/>
  <c r="L43" i="30" a="1"/>
  <c r="L43" i="30" s="1"/>
  <c r="P42" i="30" a="1"/>
  <c r="P42" i="30" s="1"/>
  <c r="L42" i="30" a="1"/>
  <c r="L42" i="30" s="1"/>
  <c r="Q41" i="30" a="1"/>
  <c r="Q41" i="30" s="1"/>
  <c r="M41" i="30" a="1"/>
  <c r="M41" i="30" s="1"/>
  <c r="S40" i="30" a="1"/>
  <c r="S40" i="30" s="1"/>
  <c r="O40" i="30" a="1"/>
  <c r="O40" i="30" s="1"/>
  <c r="K40" i="30" a="1"/>
  <c r="K40" i="30" s="1"/>
  <c r="P39" i="30" a="1"/>
  <c r="P39" i="30" s="1"/>
  <c r="L39" i="30" a="1"/>
  <c r="L39" i="30" s="1"/>
  <c r="Q38" i="30" a="1"/>
  <c r="Q38" i="30" s="1"/>
  <c r="M38" i="30" a="1"/>
  <c r="M38" i="30" s="1"/>
  <c r="P67" i="30" a="1"/>
  <c r="P67" i="30" s="1"/>
  <c r="L67" i="30" a="1"/>
  <c r="L67" i="30" s="1"/>
  <c r="R66" i="30" a="1"/>
  <c r="R66" i="30" s="1"/>
  <c r="N66" i="30" a="1"/>
  <c r="N66" i="30" s="1"/>
  <c r="U66" i="30" s="1"/>
  <c r="J66" i="30" a="1"/>
  <c r="J66" i="30" s="1"/>
  <c r="T66" i="30" s="1"/>
  <c r="R65" i="30" a="1"/>
  <c r="R65" i="30" s="1"/>
  <c r="N65" i="30" a="1"/>
  <c r="N65" i="30" s="1"/>
  <c r="U65" i="30" s="1"/>
  <c r="J65" i="30" a="1"/>
  <c r="J65" i="30" s="1"/>
  <c r="T65" i="30" s="1"/>
  <c r="R64" i="30" a="1"/>
  <c r="R64" i="30" s="1"/>
  <c r="N64" i="30" a="1"/>
  <c r="N64" i="30" s="1"/>
  <c r="U64" i="30" s="1"/>
  <c r="J64" i="30" a="1"/>
  <c r="J64" i="30" s="1"/>
  <c r="T64" i="30" s="1"/>
  <c r="R63" i="30" a="1"/>
  <c r="R63" i="30" s="1"/>
  <c r="N63" i="30" a="1"/>
  <c r="N63" i="30" s="1"/>
  <c r="U63" i="30" s="1"/>
  <c r="J63" i="30" a="1"/>
  <c r="J63" i="30" s="1"/>
  <c r="T63" i="30" s="1"/>
  <c r="R62" i="30" a="1"/>
  <c r="R62" i="30" s="1"/>
  <c r="N62" i="30" a="1"/>
  <c r="N62" i="30" s="1"/>
  <c r="U62" i="30" s="1"/>
  <c r="J62" i="30" a="1"/>
  <c r="J62" i="30" s="1"/>
  <c r="T62" i="30" s="1"/>
  <c r="R61" i="30" a="1"/>
  <c r="R61" i="30" s="1"/>
  <c r="N61" i="30" a="1"/>
  <c r="N61" i="30" s="1"/>
  <c r="U61" i="30" s="1"/>
  <c r="J61" i="30" a="1"/>
  <c r="J61" i="30" s="1"/>
  <c r="T61" i="30" s="1"/>
  <c r="R60" i="30" a="1"/>
  <c r="R60" i="30" s="1"/>
  <c r="N60" i="30" a="1"/>
  <c r="N60" i="30" s="1"/>
  <c r="U60" i="30" s="1"/>
  <c r="J60" i="30" a="1"/>
  <c r="J60" i="30" s="1"/>
  <c r="T60" i="30" s="1"/>
  <c r="R59" i="30" a="1"/>
  <c r="R59" i="30" s="1"/>
  <c r="N59" i="30" a="1"/>
  <c r="N59" i="30" s="1"/>
  <c r="U59" i="30" s="1"/>
  <c r="J59" i="30" a="1"/>
  <c r="J59" i="30" s="1"/>
  <c r="T59" i="30" s="1"/>
  <c r="R58" i="30" a="1"/>
  <c r="R58" i="30" s="1"/>
  <c r="N58" i="30" a="1"/>
  <c r="N58" i="30" s="1"/>
  <c r="U58" i="30" s="1"/>
  <c r="J58" i="30" a="1"/>
  <c r="J58" i="30" s="1"/>
  <c r="T58" i="30" s="1"/>
  <c r="R57" i="30" a="1"/>
  <c r="R57" i="30" s="1"/>
  <c r="N57" i="30" a="1"/>
  <c r="N57" i="30" s="1"/>
  <c r="U57" i="30" s="1"/>
  <c r="J57" i="30" a="1"/>
  <c r="J57" i="30" s="1"/>
  <c r="T57" i="30" s="1"/>
  <c r="P56" i="30" a="1"/>
  <c r="P56" i="30" s="1"/>
  <c r="L56" i="30" a="1"/>
  <c r="L56" i="30" s="1"/>
  <c r="S55" i="30" a="1"/>
  <c r="S55" i="30" s="1"/>
  <c r="O55" i="30" a="1"/>
  <c r="O55" i="30" s="1"/>
  <c r="K55" i="30" a="1"/>
  <c r="K55" i="30" s="1"/>
  <c r="R54" i="30" a="1"/>
  <c r="R54" i="30" s="1"/>
  <c r="N54" i="30" a="1"/>
  <c r="N54" i="30" s="1"/>
  <c r="U54" i="30" s="1"/>
  <c r="J54" i="30" a="1"/>
  <c r="J54" i="30" s="1"/>
  <c r="T54" i="30" s="1"/>
  <c r="R53" i="30" a="1"/>
  <c r="R53" i="30" s="1"/>
  <c r="N53" i="30" a="1"/>
  <c r="N53" i="30" s="1"/>
  <c r="U53" i="30" s="1"/>
  <c r="J53" i="30" a="1"/>
  <c r="J53" i="30" s="1"/>
  <c r="T53" i="30" s="1"/>
  <c r="Q52" i="30" a="1"/>
  <c r="Q52" i="30" s="1"/>
  <c r="M52" i="30" a="1"/>
  <c r="M52" i="30" s="1"/>
  <c r="Q51" i="30" a="1"/>
  <c r="Q51" i="30" s="1"/>
  <c r="M51" i="30" a="1"/>
  <c r="M51" i="30" s="1"/>
  <c r="R50" i="30" a="1"/>
  <c r="R50" i="30" s="1"/>
  <c r="N50" i="30" a="1"/>
  <c r="N50" i="30" s="1"/>
  <c r="U50" i="30" s="1"/>
  <c r="J50" i="30" a="1"/>
  <c r="J50" i="30" s="1"/>
  <c r="T50" i="30" s="1"/>
  <c r="Q49" i="30" a="1"/>
  <c r="Q49" i="30" s="1"/>
  <c r="M49" i="30" a="1"/>
  <c r="M49" i="30" s="1"/>
  <c r="S48" i="30" a="1"/>
  <c r="S48" i="30" s="1"/>
  <c r="O48" i="30" a="1"/>
  <c r="O48" i="30" s="1"/>
  <c r="K48" i="30" a="1"/>
  <c r="K48" i="30" s="1"/>
  <c r="S47" i="30" a="1"/>
  <c r="S47" i="30" s="1"/>
  <c r="O47" i="30" a="1"/>
  <c r="O47" i="30" s="1"/>
  <c r="K47" i="30" a="1"/>
  <c r="K47" i="30" s="1"/>
  <c r="S46" i="30" a="1"/>
  <c r="S46" i="30" s="1"/>
  <c r="O46" i="30" a="1"/>
  <c r="O46" i="30" s="1"/>
  <c r="K46" i="30" a="1"/>
  <c r="K46" i="30" s="1"/>
  <c r="S45" i="30" a="1"/>
  <c r="S45" i="30" s="1"/>
  <c r="O45" i="30" a="1"/>
  <c r="O45" i="30" s="1"/>
  <c r="K45" i="30" a="1"/>
  <c r="K45" i="30" s="1"/>
  <c r="S44" i="30" a="1"/>
  <c r="S44" i="30" s="1"/>
  <c r="O44" i="30" a="1"/>
  <c r="O44" i="30" s="1"/>
  <c r="K44" i="30" a="1"/>
  <c r="K44" i="30" s="1"/>
  <c r="S43" i="30" a="1"/>
  <c r="S43" i="30" s="1"/>
  <c r="O43" i="30" a="1"/>
  <c r="O43" i="30" s="1"/>
  <c r="K43" i="30" a="1"/>
  <c r="K43" i="30" s="1"/>
  <c r="S42" i="30" a="1"/>
  <c r="S42" i="30" s="1"/>
  <c r="O42" i="30" a="1"/>
  <c r="O42" i="30" s="1"/>
  <c r="K42" i="30" a="1"/>
  <c r="K42" i="30" s="1"/>
  <c r="P41" i="30" a="1"/>
  <c r="P41" i="30" s="1"/>
  <c r="L41" i="30" a="1"/>
  <c r="L41" i="30" s="1"/>
  <c r="R40" i="30" a="1"/>
  <c r="R40" i="30" s="1"/>
  <c r="N40" i="30" a="1"/>
  <c r="N40" i="30" s="1"/>
  <c r="U40" i="30" s="1"/>
  <c r="J40" i="30" a="1"/>
  <c r="J40" i="30" s="1"/>
  <c r="S39" i="30" a="1"/>
  <c r="S39" i="30" s="1"/>
  <c r="O39" i="30" a="1"/>
  <c r="O39" i="30" s="1"/>
  <c r="K39" i="30" a="1"/>
  <c r="K39" i="30" s="1"/>
  <c r="P38" i="30" a="1"/>
  <c r="P38" i="30" s="1"/>
  <c r="L38" i="30" a="1"/>
  <c r="L38" i="30" s="1"/>
  <c r="Q37" i="30" a="1"/>
  <c r="Q37" i="30" s="1"/>
  <c r="N37" i="30" a="1"/>
  <c r="N37" i="30" s="1"/>
  <c r="U37" i="30" s="1"/>
  <c r="O36" i="30" a="1"/>
  <c r="O36" i="30" s="1"/>
  <c r="J36" i="30" a="1"/>
  <c r="J36" i="30" s="1"/>
  <c r="T36" i="30" s="1"/>
  <c r="S35" i="30" a="1"/>
  <c r="S35" i="30" s="1"/>
  <c r="N35" i="30" a="1"/>
  <c r="N35" i="30" s="1"/>
  <c r="U35" i="30" s="1"/>
  <c r="Q34" i="30" a="1"/>
  <c r="Q34" i="30" s="1"/>
  <c r="L34" i="30" a="1"/>
  <c r="L34" i="30" s="1"/>
  <c r="N33" i="30" a="1"/>
  <c r="N33" i="30" s="1"/>
  <c r="U33" i="30" s="1"/>
  <c r="R32" i="30" a="1"/>
  <c r="R32" i="30" s="1"/>
  <c r="M32" i="30" a="1"/>
  <c r="M32" i="30" s="1"/>
  <c r="Q31" i="30" a="1"/>
  <c r="Q31" i="30" s="1"/>
  <c r="M31" i="30" a="1"/>
  <c r="M31" i="30" s="1"/>
  <c r="J31" i="30" a="1"/>
  <c r="J31" i="30" s="1"/>
  <c r="T31" i="30" s="1"/>
  <c r="S30" i="30" a="1"/>
  <c r="S30" i="30" s="1"/>
  <c r="O30" i="30" a="1"/>
  <c r="O30" i="30" s="1"/>
  <c r="K30" i="30" a="1"/>
  <c r="K30" i="30" s="1"/>
  <c r="S29" i="30" a="1"/>
  <c r="S29" i="30" s="1"/>
  <c r="O29" i="30" a="1"/>
  <c r="O29" i="30" s="1"/>
  <c r="K29" i="30" a="1"/>
  <c r="K29" i="30" s="1"/>
  <c r="S28" i="30" a="1"/>
  <c r="S28" i="30" s="1"/>
  <c r="O28" i="30" a="1"/>
  <c r="O28" i="30" s="1"/>
  <c r="K28" i="30" a="1"/>
  <c r="K28" i="30" s="1"/>
  <c r="S27" i="30" a="1"/>
  <c r="S27" i="30" s="1"/>
  <c r="O27" i="30" a="1"/>
  <c r="O27" i="30" s="1"/>
  <c r="K27" i="30" a="1"/>
  <c r="K27" i="30" s="1"/>
  <c r="S26" i="30" a="1"/>
  <c r="S26" i="30" s="1"/>
  <c r="O26" i="30" a="1"/>
  <c r="O26" i="30" s="1"/>
  <c r="K26" i="30" a="1"/>
  <c r="K26" i="30" s="1"/>
  <c r="P25" i="30" a="1"/>
  <c r="P25" i="30" s="1"/>
  <c r="L25" i="30" a="1"/>
  <c r="L25" i="30" s="1"/>
  <c r="Q24" i="30" a="1"/>
  <c r="Q24" i="30" s="1"/>
  <c r="M24" i="30" a="1"/>
  <c r="M24" i="30" s="1"/>
  <c r="Q23" i="30" a="1"/>
  <c r="Q23" i="30" s="1"/>
  <c r="M23" i="30" a="1"/>
  <c r="M23" i="30" s="1"/>
  <c r="Q22" i="30" a="1"/>
  <c r="Q22" i="30" s="1"/>
  <c r="M22" i="30" a="1"/>
  <c r="M22" i="30" s="1"/>
  <c r="Q21" i="30" a="1"/>
  <c r="Q21" i="30" s="1"/>
  <c r="M21" i="30" a="1"/>
  <c r="M21" i="30" s="1"/>
  <c r="Q20" i="30" a="1"/>
  <c r="Q20" i="30" s="1"/>
  <c r="M20" i="30" a="1"/>
  <c r="M20" i="30" s="1"/>
  <c r="Q19" i="30" a="1"/>
  <c r="Q19" i="30" s="1"/>
  <c r="M19" i="30" a="1"/>
  <c r="M19" i="30" s="1"/>
  <c r="J19" i="30" a="1"/>
  <c r="J19" i="30" s="1"/>
  <c r="T19" i="30" s="1"/>
  <c r="R18" i="30" a="1"/>
  <c r="R18" i="30" s="1"/>
  <c r="N18" i="30" a="1"/>
  <c r="N18" i="30" s="1"/>
  <c r="U18" i="30" s="1"/>
  <c r="J18" i="30" a="1"/>
  <c r="J18" i="30" s="1"/>
  <c r="T18" i="30" s="1"/>
  <c r="R17" i="30" a="1"/>
  <c r="R17" i="30" s="1"/>
  <c r="N17" i="30" a="1"/>
  <c r="N17" i="30" s="1"/>
  <c r="U17" i="30" s="1"/>
  <c r="J17" i="30" a="1"/>
  <c r="J17" i="30" s="1"/>
  <c r="T17" i="30" s="1"/>
  <c r="R16" i="30" a="1"/>
  <c r="R16" i="30" s="1"/>
  <c r="N16" i="30" a="1"/>
  <c r="N16" i="30" s="1"/>
  <c r="U16" i="30" s="1"/>
  <c r="J16" i="30" a="1"/>
  <c r="J16" i="30" s="1"/>
  <c r="T16" i="30" s="1"/>
  <c r="R15" i="30" a="1"/>
  <c r="R15" i="30" s="1"/>
  <c r="N15" i="30" a="1"/>
  <c r="N15" i="30" s="1"/>
  <c r="U15" i="30" s="1"/>
  <c r="J15" i="30" a="1"/>
  <c r="J15" i="30" s="1"/>
  <c r="T15" i="30" s="1"/>
  <c r="S14" i="30" a="1"/>
  <c r="S14" i="30" s="1"/>
  <c r="O14" i="30" a="1"/>
  <c r="O14" i="30" s="1"/>
  <c r="K14" i="30" a="1"/>
  <c r="K14" i="30" s="1"/>
  <c r="S13" i="30" a="1"/>
  <c r="S13" i="30" s="1"/>
  <c r="O13" i="30" a="1"/>
  <c r="O13" i="30" s="1"/>
  <c r="K13" i="30" a="1"/>
  <c r="K13" i="30" s="1"/>
  <c r="S12" i="30" a="1"/>
  <c r="S12" i="30" s="1"/>
  <c r="O12" i="30" a="1"/>
  <c r="O12" i="30" s="1"/>
  <c r="K12" i="30" a="1"/>
  <c r="K12" i="30" s="1"/>
  <c r="S11" i="30" a="1"/>
  <c r="S11" i="30" s="1"/>
  <c r="O11" i="30" a="1"/>
  <c r="O11" i="30" s="1"/>
  <c r="K11" i="30" a="1"/>
  <c r="K11" i="30" s="1"/>
  <c r="P10" i="30" a="1"/>
  <c r="P10" i="30" s="1"/>
  <c r="L10" i="30" a="1"/>
  <c r="L10" i="30" s="1"/>
  <c r="Q9" i="30" a="1"/>
  <c r="Q9" i="30" s="1"/>
  <c r="M9" i="30" a="1"/>
  <c r="M9" i="30" s="1"/>
  <c r="P8" i="30" a="1"/>
  <c r="P8" i="30" s="1"/>
  <c r="L8" i="30" a="1"/>
  <c r="L8" i="30" s="1"/>
  <c r="Q7" i="30" a="1"/>
  <c r="Q7" i="30" s="1"/>
  <c r="M7" i="30" a="1"/>
  <c r="M7" i="30" s="1"/>
  <c r="J7" i="30" a="1"/>
  <c r="J7" i="30" s="1"/>
  <c r="S8" i="30" a="1"/>
  <c r="S8" i="30" s="1"/>
  <c r="M37" i="30" a="1"/>
  <c r="M37" i="30" s="1"/>
  <c r="N36" i="30" a="1"/>
  <c r="N36" i="30" s="1"/>
  <c r="U36" i="30" s="1"/>
  <c r="R35" i="30" a="1"/>
  <c r="R35" i="30" s="1"/>
  <c r="L35" i="30" a="1"/>
  <c r="L35" i="30" s="1"/>
  <c r="P34" i="30" a="1"/>
  <c r="P34" i="30" s="1"/>
  <c r="K34" i="30" a="1"/>
  <c r="K34" i="30" s="1"/>
  <c r="R33" i="30" a="1"/>
  <c r="R33" i="30" s="1"/>
  <c r="M33" i="30" a="1"/>
  <c r="M33" i="30" s="1"/>
  <c r="Q32" i="30" a="1"/>
  <c r="Q32" i="30" s="1"/>
  <c r="K32" i="30" a="1"/>
  <c r="K32" i="30" s="1"/>
  <c r="P31" i="30" a="1"/>
  <c r="P31" i="30" s="1"/>
  <c r="R30" i="30" a="1"/>
  <c r="R30" i="30" s="1"/>
  <c r="N30" i="30" a="1"/>
  <c r="N30" i="30" s="1"/>
  <c r="U30" i="30" s="1"/>
  <c r="J30" i="30" a="1"/>
  <c r="J30" i="30" s="1"/>
  <c r="T30" i="30" s="1"/>
  <c r="R29" i="30" a="1"/>
  <c r="R29" i="30" s="1"/>
  <c r="N29" i="30" a="1"/>
  <c r="N29" i="30" s="1"/>
  <c r="U29" i="30" s="1"/>
  <c r="J29" i="30" a="1"/>
  <c r="J29" i="30" s="1"/>
  <c r="T29" i="30" s="1"/>
  <c r="R28" i="30" a="1"/>
  <c r="R28" i="30" s="1"/>
  <c r="N28" i="30" a="1"/>
  <c r="N28" i="30" s="1"/>
  <c r="U28" i="30" s="1"/>
  <c r="J28" i="30" a="1"/>
  <c r="J28" i="30" s="1"/>
  <c r="T28" i="30" s="1"/>
  <c r="R27" i="30" a="1"/>
  <c r="R27" i="30" s="1"/>
  <c r="N27" i="30" a="1"/>
  <c r="N27" i="30" s="1"/>
  <c r="U27" i="30" s="1"/>
  <c r="J27" i="30" a="1"/>
  <c r="J27" i="30" s="1"/>
  <c r="T27" i="30" s="1"/>
  <c r="R26" i="30" a="1"/>
  <c r="R26" i="30" s="1"/>
  <c r="N26" i="30" a="1"/>
  <c r="N26" i="30" s="1"/>
  <c r="U26" i="30" s="1"/>
  <c r="J26" i="30" a="1"/>
  <c r="J26" i="30" s="1"/>
  <c r="T26" i="30" s="1"/>
  <c r="S25" i="30" a="1"/>
  <c r="S25" i="30" s="1"/>
  <c r="O25" i="30" a="1"/>
  <c r="O25" i="30" s="1"/>
  <c r="K25" i="30" a="1"/>
  <c r="K25" i="30" s="1"/>
  <c r="P24" i="30" a="1"/>
  <c r="P24" i="30" s="1"/>
  <c r="L24" i="30" a="1"/>
  <c r="L24" i="30" s="1"/>
  <c r="P23" i="30" a="1"/>
  <c r="P23" i="30" s="1"/>
  <c r="L23" i="30" a="1"/>
  <c r="L23" i="30" s="1"/>
  <c r="P22" i="30" a="1"/>
  <c r="P22" i="30" s="1"/>
  <c r="L22" i="30" a="1"/>
  <c r="L22" i="30" s="1"/>
  <c r="P21" i="30" a="1"/>
  <c r="P21" i="30" s="1"/>
  <c r="L21" i="30" a="1"/>
  <c r="L21" i="30" s="1"/>
  <c r="P20" i="30" a="1"/>
  <c r="P20" i="30" s="1"/>
  <c r="L20" i="30" a="1"/>
  <c r="L20" i="30" s="1"/>
  <c r="P19" i="30" a="1"/>
  <c r="P19" i="30" s="1"/>
  <c r="Q18" i="30" a="1"/>
  <c r="Q18" i="30" s="1"/>
  <c r="M18" i="30" a="1"/>
  <c r="M18" i="30" s="1"/>
  <c r="Q17" i="30" a="1"/>
  <c r="Q17" i="30" s="1"/>
  <c r="M17" i="30" a="1"/>
  <c r="M17" i="30" s="1"/>
  <c r="Q16" i="30" a="1"/>
  <c r="Q16" i="30" s="1"/>
  <c r="M16" i="30" a="1"/>
  <c r="M16" i="30" s="1"/>
  <c r="Q15" i="30" a="1"/>
  <c r="Q15" i="30" s="1"/>
  <c r="M15" i="30" a="1"/>
  <c r="M15" i="30" s="1"/>
  <c r="R14" i="30" a="1"/>
  <c r="R14" i="30" s="1"/>
  <c r="N14" i="30" a="1"/>
  <c r="N14" i="30" s="1"/>
  <c r="U14" i="30" s="1"/>
  <c r="J14" i="30" a="1"/>
  <c r="J14" i="30" s="1"/>
  <c r="T14" i="30" s="1"/>
  <c r="R13" i="30" a="1"/>
  <c r="R13" i="30" s="1"/>
  <c r="N13" i="30" a="1"/>
  <c r="N13" i="30" s="1"/>
  <c r="U13" i="30" s="1"/>
  <c r="J13" i="30" a="1"/>
  <c r="J13" i="30" s="1"/>
  <c r="R12" i="30" a="1"/>
  <c r="R12" i="30" s="1"/>
  <c r="N12" i="30" a="1"/>
  <c r="N12" i="30" s="1"/>
  <c r="U12" i="30" s="1"/>
  <c r="J12" i="30" a="1"/>
  <c r="J12" i="30" s="1"/>
  <c r="R11" i="30" a="1"/>
  <c r="R11" i="30" s="1"/>
  <c r="N11" i="30" a="1"/>
  <c r="N11" i="30" s="1"/>
  <c r="U11" i="30" s="1"/>
  <c r="J11" i="30" a="1"/>
  <c r="J11" i="30" s="1"/>
  <c r="S10" i="30" a="1"/>
  <c r="S10" i="30" s="1"/>
  <c r="O10" i="30" a="1"/>
  <c r="O10" i="30" s="1"/>
  <c r="K10" i="30" a="1"/>
  <c r="K10" i="30" s="1"/>
  <c r="O8" i="30" a="1"/>
  <c r="O8" i="30" s="1"/>
  <c r="J37" i="30" a="1"/>
  <c r="J37" i="30" s="1"/>
  <c r="T37" i="30" s="1"/>
  <c r="S36" i="30" a="1"/>
  <c r="S36" i="30" s="1"/>
  <c r="M36" i="30" a="1"/>
  <c r="M36" i="30" s="1"/>
  <c r="P35" i="30" a="1"/>
  <c r="P35" i="30" s="1"/>
  <c r="K35" i="30" a="1"/>
  <c r="K35" i="30" s="1"/>
  <c r="O34" i="30" a="1"/>
  <c r="O34" i="30" s="1"/>
  <c r="Q33" i="30" a="1"/>
  <c r="Q33" i="30" s="1"/>
  <c r="L33" i="30" a="1"/>
  <c r="L33" i="30" s="1"/>
  <c r="O32" i="30" a="1"/>
  <c r="O32" i="30" s="1"/>
  <c r="J32" i="30" a="1"/>
  <c r="J32" i="30" s="1"/>
  <c r="T32" i="30" s="1"/>
  <c r="S31" i="30" a="1"/>
  <c r="S31" i="30" s="1"/>
  <c r="O31" i="30" a="1"/>
  <c r="O31" i="30" s="1"/>
  <c r="L31" i="30" a="1"/>
  <c r="L31" i="30" s="1"/>
  <c r="Q30" i="30" a="1"/>
  <c r="Q30" i="30" s="1"/>
  <c r="M30" i="30" a="1"/>
  <c r="M30" i="30" s="1"/>
  <c r="Q29" i="30" a="1"/>
  <c r="Q29" i="30" s="1"/>
  <c r="M29" i="30" a="1"/>
  <c r="M29" i="30" s="1"/>
  <c r="Q28" i="30" a="1"/>
  <c r="Q28" i="30" s="1"/>
  <c r="M28" i="30" a="1"/>
  <c r="M28" i="30" s="1"/>
  <c r="Q27" i="30" a="1"/>
  <c r="Q27" i="30" s="1"/>
  <c r="M27" i="30" a="1"/>
  <c r="M27" i="30" s="1"/>
  <c r="Q26" i="30" a="1"/>
  <c r="Q26" i="30" s="1"/>
  <c r="M26" i="30" a="1"/>
  <c r="M26" i="30" s="1"/>
  <c r="R25" i="30" a="1"/>
  <c r="R25" i="30" s="1"/>
  <c r="N25" i="30" a="1"/>
  <c r="N25" i="30" s="1"/>
  <c r="U25" i="30" s="1"/>
  <c r="J25" i="30" a="1"/>
  <c r="J25" i="30" s="1"/>
  <c r="T25" i="30" s="1"/>
  <c r="S24" i="30" a="1"/>
  <c r="S24" i="30" s="1"/>
  <c r="O24" i="30" a="1"/>
  <c r="O24" i="30" s="1"/>
  <c r="K24" i="30" a="1"/>
  <c r="K24" i="30" s="1"/>
  <c r="S23" i="30" a="1"/>
  <c r="S23" i="30" s="1"/>
  <c r="O23" i="30" a="1"/>
  <c r="O23" i="30" s="1"/>
  <c r="K23" i="30" a="1"/>
  <c r="K23" i="30" s="1"/>
  <c r="S22" i="30" a="1"/>
  <c r="S22" i="30" s="1"/>
  <c r="O22" i="30" a="1"/>
  <c r="O22" i="30" s="1"/>
  <c r="K22" i="30" a="1"/>
  <c r="K22" i="30" s="1"/>
  <c r="S21" i="30" a="1"/>
  <c r="S21" i="30" s="1"/>
  <c r="O21" i="30" a="1"/>
  <c r="O21" i="30" s="1"/>
  <c r="K21" i="30" a="1"/>
  <c r="K21" i="30" s="1"/>
  <c r="S20" i="30" a="1"/>
  <c r="S20" i="30" s="1"/>
  <c r="O20" i="30" a="1"/>
  <c r="O20" i="30" s="1"/>
  <c r="K20" i="30" a="1"/>
  <c r="K20" i="30" s="1"/>
  <c r="S19" i="30" a="1"/>
  <c r="S19" i="30" s="1"/>
  <c r="O19" i="30" a="1"/>
  <c r="O19" i="30" s="1"/>
  <c r="L19" i="30" a="1"/>
  <c r="L19" i="30" s="1"/>
  <c r="P18" i="30" a="1"/>
  <c r="P18" i="30" s="1"/>
  <c r="L18" i="30" a="1"/>
  <c r="L18" i="30" s="1"/>
  <c r="P17" i="30" a="1"/>
  <c r="P17" i="30" s="1"/>
  <c r="L17" i="30" a="1"/>
  <c r="L17" i="30" s="1"/>
  <c r="P16" i="30" a="1"/>
  <c r="P16" i="30" s="1"/>
  <c r="L16" i="30" a="1"/>
  <c r="L16" i="30" s="1"/>
  <c r="P15" i="30" a="1"/>
  <c r="P15" i="30" s="1"/>
  <c r="L15" i="30" a="1"/>
  <c r="L15" i="30" s="1"/>
  <c r="Q14" i="30" a="1"/>
  <c r="Q14" i="30" s="1"/>
  <c r="M14" i="30" a="1"/>
  <c r="M14" i="30" s="1"/>
  <c r="Q13" i="30" a="1"/>
  <c r="Q13" i="30" s="1"/>
  <c r="M13" i="30" a="1"/>
  <c r="M13" i="30" s="1"/>
  <c r="Q12" i="30" a="1"/>
  <c r="Q12" i="30" s="1"/>
  <c r="M12" i="30" a="1"/>
  <c r="M12" i="30" s="1"/>
  <c r="Q11" i="30" a="1"/>
  <c r="Q11" i="30" s="1"/>
  <c r="M11" i="30" a="1"/>
  <c r="M11" i="30" s="1"/>
  <c r="R10" i="30" a="1"/>
  <c r="R10" i="30" s="1"/>
  <c r="N10" i="30" a="1"/>
  <c r="N10" i="30" s="1"/>
  <c r="U10" i="30" s="1"/>
  <c r="J10" i="30" a="1"/>
  <c r="J10" i="30" s="1"/>
  <c r="S9" i="30" a="1"/>
  <c r="S9" i="30" s="1"/>
  <c r="O9" i="30" a="1"/>
  <c r="O9" i="30" s="1"/>
  <c r="K9" i="30" a="1"/>
  <c r="K9" i="30" s="1"/>
  <c r="R8" i="30" a="1"/>
  <c r="R8" i="30" s="1"/>
  <c r="N8" i="30" a="1"/>
  <c r="N8" i="30" s="1"/>
  <c r="U8" i="30" s="1"/>
  <c r="J8" i="30" a="1"/>
  <c r="J8" i="30" s="1"/>
  <c r="S7" i="30" a="1"/>
  <c r="S7" i="30" s="1"/>
  <c r="O7" i="30" a="1"/>
  <c r="O7" i="30" s="1"/>
  <c r="L7" i="30" a="1"/>
  <c r="L7" i="30" s="1"/>
  <c r="M8" i="30" a="1"/>
  <c r="M8" i="30" s="1"/>
  <c r="N7" i="30" a="1"/>
  <c r="N7" i="30" s="1"/>
  <c r="U7" i="30" s="1"/>
  <c r="P9" i="30" a="1"/>
  <c r="P9" i="30" s="1"/>
  <c r="K8" i="30" a="1"/>
  <c r="K8" i="30" s="1"/>
  <c r="R37" i="30" a="1"/>
  <c r="R37" i="30" s="1"/>
  <c r="R36" i="30" a="1"/>
  <c r="R36" i="30" s="1"/>
  <c r="K36" i="30" a="1"/>
  <c r="K36" i="30" s="1"/>
  <c r="O35" i="30" a="1"/>
  <c r="O35" i="30" s="1"/>
  <c r="J35" i="30" a="1"/>
  <c r="J35" i="30" s="1"/>
  <c r="T35" i="30" s="1"/>
  <c r="S34" i="30" a="1"/>
  <c r="S34" i="30" s="1"/>
  <c r="M34" i="30" a="1"/>
  <c r="M34" i="30" s="1"/>
  <c r="P33" i="30" a="1"/>
  <c r="P33" i="30" s="1"/>
  <c r="J33" i="30" a="1"/>
  <c r="J33" i="30" s="1"/>
  <c r="T33" i="30" s="1"/>
  <c r="S32" i="30" a="1"/>
  <c r="S32" i="30" s="1"/>
  <c r="N32" i="30" a="1"/>
  <c r="N32" i="30" s="1"/>
  <c r="U32" i="30" s="1"/>
  <c r="R31" i="30" a="1"/>
  <c r="R31" i="30" s="1"/>
  <c r="N31" i="30" a="1"/>
  <c r="N31" i="30" s="1"/>
  <c r="U31" i="30" s="1"/>
  <c r="K31" i="30" a="1"/>
  <c r="K31" i="30" s="1"/>
  <c r="P30" i="30" a="1"/>
  <c r="P30" i="30" s="1"/>
  <c r="L30" i="30" a="1"/>
  <c r="L30" i="30" s="1"/>
  <c r="P29" i="30" a="1"/>
  <c r="P29" i="30" s="1"/>
  <c r="L29" i="30" a="1"/>
  <c r="L29" i="30" s="1"/>
  <c r="P28" i="30" a="1"/>
  <c r="P28" i="30" s="1"/>
  <c r="L28" i="30" a="1"/>
  <c r="L28" i="30" s="1"/>
  <c r="P27" i="30" a="1"/>
  <c r="P27" i="30" s="1"/>
  <c r="L27" i="30" a="1"/>
  <c r="L27" i="30" s="1"/>
  <c r="P26" i="30" a="1"/>
  <c r="P26" i="30" s="1"/>
  <c r="L26" i="30" a="1"/>
  <c r="L26" i="30" s="1"/>
  <c r="Q25" i="30" a="1"/>
  <c r="Q25" i="30" s="1"/>
  <c r="M25" i="30" a="1"/>
  <c r="M25" i="30" s="1"/>
  <c r="R24" i="30" a="1"/>
  <c r="R24" i="30" s="1"/>
  <c r="N24" i="30" a="1"/>
  <c r="N24" i="30" s="1"/>
  <c r="U24" i="30" s="1"/>
  <c r="J24" i="30" a="1"/>
  <c r="J24" i="30" s="1"/>
  <c r="T24" i="30" s="1"/>
  <c r="R23" i="30" a="1"/>
  <c r="R23" i="30" s="1"/>
  <c r="N23" i="30" a="1"/>
  <c r="N23" i="30" s="1"/>
  <c r="U23" i="30" s="1"/>
  <c r="J23" i="30" a="1"/>
  <c r="J23" i="30" s="1"/>
  <c r="T23" i="30" s="1"/>
  <c r="R22" i="30" a="1"/>
  <c r="R22" i="30" s="1"/>
  <c r="N22" i="30" a="1"/>
  <c r="N22" i="30" s="1"/>
  <c r="U22" i="30" s="1"/>
  <c r="J22" i="30" a="1"/>
  <c r="J22" i="30" s="1"/>
  <c r="T22" i="30" s="1"/>
  <c r="R21" i="30" a="1"/>
  <c r="R21" i="30" s="1"/>
  <c r="N21" i="30" a="1"/>
  <c r="N21" i="30" s="1"/>
  <c r="U21" i="30" s="1"/>
  <c r="J21" i="30" a="1"/>
  <c r="J21" i="30" s="1"/>
  <c r="T21" i="30" s="1"/>
  <c r="R20" i="30" a="1"/>
  <c r="R20" i="30" s="1"/>
  <c r="N20" i="30" a="1"/>
  <c r="N20" i="30" s="1"/>
  <c r="U20" i="30" s="1"/>
  <c r="J20" i="30" a="1"/>
  <c r="J20" i="30" s="1"/>
  <c r="T20" i="30" s="1"/>
  <c r="R19" i="30" a="1"/>
  <c r="R19" i="30" s="1"/>
  <c r="N19" i="30" a="1"/>
  <c r="N19" i="30" s="1"/>
  <c r="U19" i="30" s="1"/>
  <c r="K19" i="30" a="1"/>
  <c r="K19" i="30" s="1"/>
  <c r="S18" i="30" a="1"/>
  <c r="S18" i="30" s="1"/>
  <c r="O18" i="30" a="1"/>
  <c r="O18" i="30" s="1"/>
  <c r="K18" i="30" a="1"/>
  <c r="K18" i="30" s="1"/>
  <c r="S17" i="30" a="1"/>
  <c r="S17" i="30" s="1"/>
  <c r="O17" i="30" a="1"/>
  <c r="O17" i="30" s="1"/>
  <c r="K17" i="30" a="1"/>
  <c r="K17" i="30" s="1"/>
  <c r="S16" i="30" a="1"/>
  <c r="S16" i="30" s="1"/>
  <c r="O16" i="30" a="1"/>
  <c r="O16" i="30" s="1"/>
  <c r="K16" i="30" a="1"/>
  <c r="K16" i="30" s="1"/>
  <c r="S15" i="30" a="1"/>
  <c r="S15" i="30" s="1"/>
  <c r="O15" i="30" a="1"/>
  <c r="O15" i="30" s="1"/>
  <c r="K15" i="30" a="1"/>
  <c r="K15" i="30" s="1"/>
  <c r="P14" i="30" a="1"/>
  <c r="P14" i="30" s="1"/>
  <c r="L14" i="30" a="1"/>
  <c r="L14" i="30" s="1"/>
  <c r="P13" i="30" a="1"/>
  <c r="P13" i="30" s="1"/>
  <c r="L13" i="30" a="1"/>
  <c r="L13" i="30" s="1"/>
  <c r="P12" i="30" a="1"/>
  <c r="P12" i="30" s="1"/>
  <c r="L12" i="30" a="1"/>
  <c r="L12" i="30" s="1"/>
  <c r="P11" i="30" a="1"/>
  <c r="P11" i="30" s="1"/>
  <c r="L11" i="30" a="1"/>
  <c r="L11" i="30" s="1"/>
  <c r="Q10" i="30" a="1"/>
  <c r="Q10" i="30" s="1"/>
  <c r="M10" i="30" a="1"/>
  <c r="M10" i="30" s="1"/>
  <c r="R9" i="30" a="1"/>
  <c r="R9" i="30" s="1"/>
  <c r="N9" i="30" a="1"/>
  <c r="N9" i="30" s="1"/>
  <c r="U9" i="30" s="1"/>
  <c r="J9" i="30" a="1"/>
  <c r="J9" i="30" s="1"/>
  <c r="Q8" i="30" a="1"/>
  <c r="Q8" i="30" s="1"/>
  <c r="R7" i="30" a="1"/>
  <c r="R7" i="30" s="1"/>
  <c r="K7" i="30" a="1"/>
  <c r="K7" i="30" s="1"/>
  <c r="L9" i="30" a="1"/>
  <c r="L9" i="30" s="1"/>
  <c r="P7" i="30" a="1"/>
  <c r="P7" i="30" s="1"/>
  <c r="AB49" i="30"/>
  <c r="AC49" i="30" s="1"/>
  <c r="Y8" i="30"/>
  <c r="AB56" i="30"/>
  <c r="AC56" i="30" s="1"/>
  <c r="AB50" i="30"/>
  <c r="AC50" i="30" s="1"/>
  <c r="AB41" i="30"/>
  <c r="AC41" i="30" s="1"/>
  <c r="Y7" i="30"/>
  <c r="AE4" i="30"/>
  <c r="Y4" i="30"/>
  <c r="AB52" i="30"/>
  <c r="AC52" i="30" s="1"/>
  <c r="AB4" i="30"/>
  <c r="AC4" i="30" s="1"/>
  <c r="AB53" i="30"/>
  <c r="AC53" i="30" s="1"/>
  <c r="Y9" i="30"/>
  <c r="Y5" i="30"/>
  <c r="AE5" i="30"/>
  <c r="G68" i="30"/>
  <c r="AA3" i="30"/>
  <c r="AB5" i="30"/>
  <c r="AC5" i="30" s="1"/>
  <c r="Y4" i="29"/>
  <c r="Y3" i="29"/>
  <c r="S67" i="29" a="1"/>
  <c r="S67" i="29" s="1"/>
  <c r="O67" i="29" a="1"/>
  <c r="O67" i="29" s="1"/>
  <c r="K67" i="29" a="1"/>
  <c r="K67" i="29" s="1"/>
  <c r="Q66" i="29" a="1"/>
  <c r="Q66" i="29" s="1"/>
  <c r="M66" i="29" a="1"/>
  <c r="M66" i="29" s="1"/>
  <c r="Q65" i="29" a="1"/>
  <c r="Q65" i="29" s="1"/>
  <c r="M65" i="29" a="1"/>
  <c r="M65" i="29" s="1"/>
  <c r="Q64" i="29" a="1"/>
  <c r="Q64" i="29" s="1"/>
  <c r="M64" i="29" a="1"/>
  <c r="M64" i="29" s="1"/>
  <c r="Q63" i="29" a="1"/>
  <c r="Q63" i="29" s="1"/>
  <c r="M63" i="29" a="1"/>
  <c r="M63" i="29" s="1"/>
  <c r="Q62" i="29" a="1"/>
  <c r="Q62" i="29" s="1"/>
  <c r="M62" i="29" a="1"/>
  <c r="M62" i="29" s="1"/>
  <c r="Q61" i="29" a="1"/>
  <c r="Q61" i="29" s="1"/>
  <c r="M61" i="29" a="1"/>
  <c r="M61" i="29" s="1"/>
  <c r="Q60" i="29" a="1"/>
  <c r="Q60" i="29" s="1"/>
  <c r="M60" i="29" a="1"/>
  <c r="M60" i="29" s="1"/>
  <c r="Q59" i="29" a="1"/>
  <c r="Q59" i="29" s="1"/>
  <c r="M59" i="29" a="1"/>
  <c r="M59" i="29" s="1"/>
  <c r="Q58" i="29" a="1"/>
  <c r="Q58" i="29" s="1"/>
  <c r="M58" i="29" a="1"/>
  <c r="M58" i="29" s="1"/>
  <c r="R57" i="29" a="1"/>
  <c r="R57" i="29" s="1"/>
  <c r="N57" i="29" a="1"/>
  <c r="N57" i="29" s="1"/>
  <c r="U57" i="29" s="1"/>
  <c r="J57" i="29" a="1"/>
  <c r="J57" i="29" s="1"/>
  <c r="T57" i="29" s="1"/>
  <c r="R56" i="29" a="1"/>
  <c r="R56" i="29" s="1"/>
  <c r="N56" i="29" a="1"/>
  <c r="N56" i="29" s="1"/>
  <c r="U56" i="29" s="1"/>
  <c r="J56" i="29" a="1"/>
  <c r="J56" i="29" s="1"/>
  <c r="T56" i="29" s="1"/>
  <c r="R55" i="29" a="1"/>
  <c r="R55" i="29" s="1"/>
  <c r="N55" i="29" a="1"/>
  <c r="N55" i="29" s="1"/>
  <c r="U55" i="29" s="1"/>
  <c r="J55" i="29" a="1"/>
  <c r="J55" i="29" s="1"/>
  <c r="T55" i="29" s="1"/>
  <c r="R54" i="29" a="1"/>
  <c r="R54" i="29" s="1"/>
  <c r="N54" i="29" a="1"/>
  <c r="N54" i="29" s="1"/>
  <c r="U54" i="29" s="1"/>
  <c r="J54" i="29" a="1"/>
  <c r="J54" i="29" s="1"/>
  <c r="T54" i="29" s="1"/>
  <c r="R53" i="29" a="1"/>
  <c r="R53" i="29" s="1"/>
  <c r="N53" i="29" a="1"/>
  <c r="N53" i="29" s="1"/>
  <c r="U53" i="29" s="1"/>
  <c r="J53" i="29" a="1"/>
  <c r="J53" i="29" s="1"/>
  <c r="T53" i="29" s="1"/>
  <c r="R52" i="29" a="1"/>
  <c r="R52" i="29" s="1"/>
  <c r="N52" i="29" a="1"/>
  <c r="N52" i="29" s="1"/>
  <c r="U52" i="29" s="1"/>
  <c r="J52" i="29" a="1"/>
  <c r="J52" i="29" s="1"/>
  <c r="T52" i="29" s="1"/>
  <c r="Q51" i="29" a="1"/>
  <c r="Q51" i="29" s="1"/>
  <c r="M51" i="29" a="1"/>
  <c r="M51" i="29" s="1"/>
  <c r="P50" i="29" a="1"/>
  <c r="P50" i="29" s="1"/>
  <c r="L50" i="29" a="1"/>
  <c r="L50" i="29" s="1"/>
  <c r="R49" i="29" a="1"/>
  <c r="R49" i="29" s="1"/>
  <c r="N49" i="29" a="1"/>
  <c r="N49" i="29" s="1"/>
  <c r="U49" i="29" s="1"/>
  <c r="J49" i="29" a="1"/>
  <c r="J49" i="29" s="1"/>
  <c r="T49" i="29" s="1"/>
  <c r="P48" i="29" a="1"/>
  <c r="P48" i="29" s="1"/>
  <c r="L48" i="29" a="1"/>
  <c r="L48" i="29" s="1"/>
  <c r="R47" i="29" a="1"/>
  <c r="R47" i="29" s="1"/>
  <c r="N47" i="29" a="1"/>
  <c r="N47" i="29" s="1"/>
  <c r="U47" i="29" s="1"/>
  <c r="J47" i="29" a="1"/>
  <c r="J47" i="29" s="1"/>
  <c r="T47" i="29" s="1"/>
  <c r="Q46" i="29" a="1"/>
  <c r="Q46" i="29" s="1"/>
  <c r="M46" i="29" a="1"/>
  <c r="M46" i="29" s="1"/>
  <c r="S45" i="29" a="1"/>
  <c r="S45" i="29" s="1"/>
  <c r="O45" i="29" a="1"/>
  <c r="O45" i="29" s="1"/>
  <c r="K45" i="29" a="1"/>
  <c r="K45" i="29" s="1"/>
  <c r="Q44" i="29" a="1"/>
  <c r="Q44" i="29" s="1"/>
  <c r="M44" i="29" a="1"/>
  <c r="M44" i="29" s="1"/>
  <c r="S43" i="29" a="1"/>
  <c r="S43" i="29" s="1"/>
  <c r="O43" i="29" a="1"/>
  <c r="O43" i="29" s="1"/>
  <c r="K43" i="29" a="1"/>
  <c r="K43" i="29" s="1"/>
  <c r="S42" i="29" a="1"/>
  <c r="S42" i="29" s="1"/>
  <c r="O42" i="29" a="1"/>
  <c r="O42" i="29" s="1"/>
  <c r="K42" i="29" a="1"/>
  <c r="K42" i="29" s="1"/>
  <c r="R41" i="29" a="1"/>
  <c r="R41" i="29" s="1"/>
  <c r="N41" i="29" a="1"/>
  <c r="N41" i="29" s="1"/>
  <c r="U41" i="29" s="1"/>
  <c r="J41" i="29" a="1"/>
  <c r="J41" i="29" s="1"/>
  <c r="T41" i="29" s="1"/>
  <c r="T40" i="29" a="1"/>
  <c r="T40" i="29" s="1"/>
  <c r="P40" i="29" a="1"/>
  <c r="P40" i="29" s="1"/>
  <c r="L40" i="29" a="1"/>
  <c r="L40" i="29" s="1"/>
  <c r="Q39" i="29" a="1"/>
  <c r="Q39" i="29" s="1"/>
  <c r="M39" i="29" a="1"/>
  <c r="M39" i="29" s="1"/>
  <c r="Q38" i="29" a="1"/>
  <c r="Q38" i="29" s="1"/>
  <c r="M38" i="29" a="1"/>
  <c r="M38" i="29" s="1"/>
  <c r="P37" i="29" a="1"/>
  <c r="P37" i="29" s="1"/>
  <c r="L37" i="29" a="1"/>
  <c r="L37" i="29" s="1"/>
  <c r="S36" i="29" a="1"/>
  <c r="S36" i="29" s="1"/>
  <c r="O36" i="29" a="1"/>
  <c r="O36" i="29" s="1"/>
  <c r="K36" i="29" a="1"/>
  <c r="K36" i="29" s="1"/>
  <c r="P35" i="29" a="1"/>
  <c r="P35" i="29" s="1"/>
  <c r="L35" i="29" a="1"/>
  <c r="L35" i="29" s="1"/>
  <c r="P34" i="29" a="1"/>
  <c r="P34" i="29" s="1"/>
  <c r="L34" i="29" a="1"/>
  <c r="L34" i="29" s="1"/>
  <c r="S33" i="29" a="1"/>
  <c r="S33" i="29" s="1"/>
  <c r="O33" i="29" a="1"/>
  <c r="O33" i="29" s="1"/>
  <c r="R67" i="29" a="1"/>
  <c r="R67" i="29" s="1"/>
  <c r="N67" i="29" a="1"/>
  <c r="N67" i="29" s="1"/>
  <c r="U67" i="29" s="1"/>
  <c r="J67" i="29" a="1"/>
  <c r="J67" i="29" s="1"/>
  <c r="T67" i="29" s="1"/>
  <c r="P66" i="29" a="1"/>
  <c r="P66" i="29" s="1"/>
  <c r="L66" i="29" a="1"/>
  <c r="L66" i="29" s="1"/>
  <c r="P65" i="29" a="1"/>
  <c r="P65" i="29" s="1"/>
  <c r="L65" i="29" a="1"/>
  <c r="L65" i="29" s="1"/>
  <c r="P64" i="29" a="1"/>
  <c r="P64" i="29" s="1"/>
  <c r="L64" i="29" a="1"/>
  <c r="L64" i="29" s="1"/>
  <c r="P63" i="29" a="1"/>
  <c r="P63" i="29" s="1"/>
  <c r="L63" i="29" a="1"/>
  <c r="L63" i="29" s="1"/>
  <c r="P62" i="29" a="1"/>
  <c r="P62" i="29" s="1"/>
  <c r="L62" i="29" a="1"/>
  <c r="L62" i="29" s="1"/>
  <c r="P61" i="29" a="1"/>
  <c r="P61" i="29" s="1"/>
  <c r="L61" i="29" a="1"/>
  <c r="L61" i="29" s="1"/>
  <c r="P60" i="29" a="1"/>
  <c r="P60" i="29" s="1"/>
  <c r="L60" i="29" a="1"/>
  <c r="L60" i="29" s="1"/>
  <c r="P59" i="29" a="1"/>
  <c r="P59" i="29" s="1"/>
  <c r="L59" i="29" a="1"/>
  <c r="L59" i="29" s="1"/>
  <c r="P58" i="29" a="1"/>
  <c r="P58" i="29" s="1"/>
  <c r="L58" i="29" a="1"/>
  <c r="L58" i="29" s="1"/>
  <c r="Q57" i="29" a="1"/>
  <c r="Q57" i="29" s="1"/>
  <c r="M57" i="29" a="1"/>
  <c r="M57" i="29" s="1"/>
  <c r="Q56" i="29" a="1"/>
  <c r="Q56" i="29" s="1"/>
  <c r="M56" i="29" a="1"/>
  <c r="M56" i="29" s="1"/>
  <c r="Q55" i="29" a="1"/>
  <c r="Q55" i="29" s="1"/>
  <c r="M55" i="29" a="1"/>
  <c r="M55" i="29" s="1"/>
  <c r="Q54" i="29" a="1"/>
  <c r="Q54" i="29" s="1"/>
  <c r="M54" i="29" a="1"/>
  <c r="M54" i="29" s="1"/>
  <c r="Q53" i="29" a="1"/>
  <c r="Q53" i="29" s="1"/>
  <c r="M53" i="29" a="1"/>
  <c r="M53" i="29" s="1"/>
  <c r="Q52" i="29" a="1"/>
  <c r="Q52" i="29" s="1"/>
  <c r="M52" i="29" a="1"/>
  <c r="M52" i="29" s="1"/>
  <c r="P51" i="29" a="1"/>
  <c r="P51" i="29" s="1"/>
  <c r="L51" i="29" a="1"/>
  <c r="L51" i="29" s="1"/>
  <c r="S50" i="29" a="1"/>
  <c r="S50" i="29" s="1"/>
  <c r="O50" i="29" a="1"/>
  <c r="O50" i="29" s="1"/>
  <c r="K50" i="29" a="1"/>
  <c r="K50" i="29" s="1"/>
  <c r="Q49" i="29" a="1"/>
  <c r="Q49" i="29" s="1"/>
  <c r="M49" i="29" a="1"/>
  <c r="M49" i="29" s="1"/>
  <c r="S48" i="29" a="1"/>
  <c r="S48" i="29" s="1"/>
  <c r="O48" i="29" a="1"/>
  <c r="O48" i="29" s="1"/>
  <c r="K48" i="29" a="1"/>
  <c r="K48" i="29" s="1"/>
  <c r="Q47" i="29" a="1"/>
  <c r="Q47" i="29" s="1"/>
  <c r="M47" i="29" a="1"/>
  <c r="M47" i="29" s="1"/>
  <c r="P46" i="29" a="1"/>
  <c r="P46" i="29" s="1"/>
  <c r="L46" i="29" a="1"/>
  <c r="L46" i="29" s="1"/>
  <c r="R45" i="29" a="1"/>
  <c r="R45" i="29" s="1"/>
  <c r="N45" i="29" a="1"/>
  <c r="N45" i="29" s="1"/>
  <c r="U45" i="29" s="1"/>
  <c r="J45" i="29" a="1"/>
  <c r="J45" i="29" s="1"/>
  <c r="T45" i="29" s="1"/>
  <c r="P44" i="29" a="1"/>
  <c r="P44" i="29" s="1"/>
  <c r="L44" i="29" a="1"/>
  <c r="L44" i="29" s="1"/>
  <c r="R43" i="29" a="1"/>
  <c r="R43" i="29" s="1"/>
  <c r="N43" i="29" a="1"/>
  <c r="N43" i="29" s="1"/>
  <c r="U43" i="29" s="1"/>
  <c r="J43" i="29" a="1"/>
  <c r="J43" i="29" s="1"/>
  <c r="T43" i="29" s="1"/>
  <c r="R42" i="29" a="1"/>
  <c r="R42" i="29" s="1"/>
  <c r="N42" i="29" a="1"/>
  <c r="N42" i="29" s="1"/>
  <c r="U42" i="29" s="1"/>
  <c r="J42" i="29" a="1"/>
  <c r="J42" i="29" s="1"/>
  <c r="T42" i="29" s="1"/>
  <c r="Q41" i="29" a="1"/>
  <c r="Q41" i="29" s="1"/>
  <c r="M41" i="29" a="1"/>
  <c r="M41" i="29" s="1"/>
  <c r="S40" i="29" a="1"/>
  <c r="S40" i="29" s="1"/>
  <c r="O40" i="29" a="1"/>
  <c r="O40" i="29" s="1"/>
  <c r="K40" i="29" a="1"/>
  <c r="K40" i="29" s="1"/>
  <c r="P39" i="29" a="1"/>
  <c r="P39" i="29" s="1"/>
  <c r="L39" i="29" a="1"/>
  <c r="L39" i="29" s="1"/>
  <c r="P38" i="29" a="1"/>
  <c r="P38" i="29" s="1"/>
  <c r="L38" i="29" a="1"/>
  <c r="L38" i="29" s="1"/>
  <c r="S37" i="29" a="1"/>
  <c r="S37" i="29" s="1"/>
  <c r="O37" i="29" a="1"/>
  <c r="O37" i="29" s="1"/>
  <c r="K37" i="29" a="1"/>
  <c r="K37" i="29" s="1"/>
  <c r="R36" i="29" a="1"/>
  <c r="R36" i="29" s="1"/>
  <c r="N36" i="29" a="1"/>
  <c r="N36" i="29" s="1"/>
  <c r="U36" i="29" s="1"/>
  <c r="J36" i="29" a="1"/>
  <c r="J36" i="29" s="1"/>
  <c r="T36" i="29" s="1"/>
  <c r="S35" i="29" a="1"/>
  <c r="S35" i="29" s="1"/>
  <c r="O35" i="29" a="1"/>
  <c r="O35" i="29" s="1"/>
  <c r="K35" i="29" a="1"/>
  <c r="K35" i="29" s="1"/>
  <c r="S34" i="29" a="1"/>
  <c r="S34" i="29" s="1"/>
  <c r="O34" i="29" a="1"/>
  <c r="O34" i="29" s="1"/>
  <c r="K34" i="29" a="1"/>
  <c r="K34" i="29" s="1"/>
  <c r="R33" i="29" a="1"/>
  <c r="R33" i="29" s="1"/>
  <c r="N33" i="29" a="1"/>
  <c r="N33" i="29" s="1"/>
  <c r="U33" i="29" s="1"/>
  <c r="J33" i="29" a="1"/>
  <c r="J33" i="29" s="1"/>
  <c r="T33" i="29" s="1"/>
  <c r="Q32" i="29" a="1"/>
  <c r="Q32" i="29" s="1"/>
  <c r="M32" i="29" a="1"/>
  <c r="M32" i="29" s="1"/>
  <c r="P31" i="29" a="1"/>
  <c r="P31" i="29" s="1"/>
  <c r="Q67" i="29" a="1"/>
  <c r="Q67" i="29" s="1"/>
  <c r="M67" i="29" a="1"/>
  <c r="M67" i="29" s="1"/>
  <c r="S66" i="29" a="1"/>
  <c r="S66" i="29" s="1"/>
  <c r="O66" i="29" a="1"/>
  <c r="O66" i="29" s="1"/>
  <c r="K66" i="29" a="1"/>
  <c r="K66" i="29" s="1"/>
  <c r="S65" i="29" a="1"/>
  <c r="S65" i="29" s="1"/>
  <c r="O65" i="29" a="1"/>
  <c r="O65" i="29" s="1"/>
  <c r="K65" i="29" a="1"/>
  <c r="K65" i="29" s="1"/>
  <c r="S64" i="29" a="1"/>
  <c r="S64" i="29" s="1"/>
  <c r="O64" i="29" a="1"/>
  <c r="O64" i="29" s="1"/>
  <c r="K64" i="29" a="1"/>
  <c r="K64" i="29" s="1"/>
  <c r="S63" i="29" a="1"/>
  <c r="S63" i="29" s="1"/>
  <c r="O63" i="29" a="1"/>
  <c r="O63" i="29" s="1"/>
  <c r="K63" i="29" a="1"/>
  <c r="K63" i="29" s="1"/>
  <c r="S62" i="29" a="1"/>
  <c r="S62" i="29" s="1"/>
  <c r="O62" i="29" a="1"/>
  <c r="O62" i="29" s="1"/>
  <c r="K62" i="29" a="1"/>
  <c r="K62" i="29" s="1"/>
  <c r="S61" i="29" a="1"/>
  <c r="S61" i="29" s="1"/>
  <c r="O61" i="29" a="1"/>
  <c r="O61" i="29" s="1"/>
  <c r="K61" i="29" a="1"/>
  <c r="K61" i="29" s="1"/>
  <c r="S60" i="29" a="1"/>
  <c r="S60" i="29" s="1"/>
  <c r="O60" i="29" a="1"/>
  <c r="O60" i="29" s="1"/>
  <c r="K60" i="29" a="1"/>
  <c r="K60" i="29" s="1"/>
  <c r="S59" i="29" a="1"/>
  <c r="S59" i="29" s="1"/>
  <c r="O59" i="29" a="1"/>
  <c r="O59" i="29" s="1"/>
  <c r="K59" i="29" a="1"/>
  <c r="K59" i="29" s="1"/>
  <c r="S58" i="29" a="1"/>
  <c r="S58" i="29" s="1"/>
  <c r="O58" i="29" a="1"/>
  <c r="O58" i="29" s="1"/>
  <c r="K58" i="29" a="1"/>
  <c r="K58" i="29" s="1"/>
  <c r="P57" i="29" a="1"/>
  <c r="P57" i="29" s="1"/>
  <c r="L57" i="29" a="1"/>
  <c r="L57" i="29" s="1"/>
  <c r="P56" i="29" a="1"/>
  <c r="P56" i="29" s="1"/>
  <c r="L56" i="29" a="1"/>
  <c r="L56" i="29" s="1"/>
  <c r="P55" i="29" a="1"/>
  <c r="P55" i="29" s="1"/>
  <c r="L55" i="29" a="1"/>
  <c r="L55" i="29" s="1"/>
  <c r="P54" i="29" a="1"/>
  <c r="P54" i="29" s="1"/>
  <c r="L54" i="29" a="1"/>
  <c r="L54" i="29" s="1"/>
  <c r="P53" i="29" a="1"/>
  <c r="P53" i="29" s="1"/>
  <c r="L53" i="29" a="1"/>
  <c r="L53" i="29" s="1"/>
  <c r="P52" i="29" a="1"/>
  <c r="P52" i="29" s="1"/>
  <c r="L52" i="29" a="1"/>
  <c r="L52" i="29" s="1"/>
  <c r="S51" i="29" a="1"/>
  <c r="S51" i="29" s="1"/>
  <c r="O51" i="29" a="1"/>
  <c r="O51" i="29" s="1"/>
  <c r="K51" i="29" a="1"/>
  <c r="K51" i="29" s="1"/>
  <c r="R50" i="29" a="1"/>
  <c r="R50" i="29" s="1"/>
  <c r="N50" i="29" a="1"/>
  <c r="N50" i="29" s="1"/>
  <c r="U50" i="29" s="1"/>
  <c r="J50" i="29" a="1"/>
  <c r="J50" i="29" s="1"/>
  <c r="T50" i="29" s="1"/>
  <c r="P49" i="29" a="1"/>
  <c r="P49" i="29" s="1"/>
  <c r="L49" i="29" a="1"/>
  <c r="L49" i="29" s="1"/>
  <c r="R48" i="29" a="1"/>
  <c r="R48" i="29" s="1"/>
  <c r="N48" i="29" a="1"/>
  <c r="N48" i="29" s="1"/>
  <c r="U48" i="29" s="1"/>
  <c r="J48" i="29" a="1"/>
  <c r="J48" i="29" s="1"/>
  <c r="T48" i="29" s="1"/>
  <c r="P47" i="29" a="1"/>
  <c r="P47" i="29" s="1"/>
  <c r="L47" i="29" a="1"/>
  <c r="L47" i="29" s="1"/>
  <c r="S46" i="29" a="1"/>
  <c r="S46" i="29" s="1"/>
  <c r="O46" i="29" a="1"/>
  <c r="O46" i="29" s="1"/>
  <c r="K46" i="29" a="1"/>
  <c r="K46" i="29" s="1"/>
  <c r="Q45" i="29" a="1"/>
  <c r="Q45" i="29" s="1"/>
  <c r="M45" i="29" a="1"/>
  <c r="M45" i="29" s="1"/>
  <c r="S44" i="29" a="1"/>
  <c r="S44" i="29" s="1"/>
  <c r="O44" i="29" a="1"/>
  <c r="O44" i="29" s="1"/>
  <c r="K44" i="29" a="1"/>
  <c r="K44" i="29" s="1"/>
  <c r="Q43" i="29" a="1"/>
  <c r="Q43" i="29" s="1"/>
  <c r="M43" i="29" a="1"/>
  <c r="M43" i="29" s="1"/>
  <c r="Q42" i="29" a="1"/>
  <c r="Q42" i="29" s="1"/>
  <c r="M42" i="29" a="1"/>
  <c r="M42" i="29" s="1"/>
  <c r="P41" i="29" a="1"/>
  <c r="P41" i="29" s="1"/>
  <c r="L41" i="29" a="1"/>
  <c r="L41" i="29" s="1"/>
  <c r="R40" i="29" a="1"/>
  <c r="R40" i="29" s="1"/>
  <c r="N40" i="29" a="1"/>
  <c r="N40" i="29" s="1"/>
  <c r="U40" i="29" s="1"/>
  <c r="J40" i="29" a="1"/>
  <c r="J40" i="29" s="1"/>
  <c r="S39" i="29" a="1"/>
  <c r="S39" i="29" s="1"/>
  <c r="O39" i="29" a="1"/>
  <c r="O39" i="29" s="1"/>
  <c r="K39" i="29" a="1"/>
  <c r="K39" i="29" s="1"/>
  <c r="S38" i="29" a="1"/>
  <c r="S38" i="29" s="1"/>
  <c r="O38" i="29" a="1"/>
  <c r="O38" i="29" s="1"/>
  <c r="K38" i="29" a="1"/>
  <c r="K38" i="29" s="1"/>
  <c r="R37" i="29" a="1"/>
  <c r="R37" i="29" s="1"/>
  <c r="N37" i="29" a="1"/>
  <c r="N37" i="29" s="1"/>
  <c r="U37" i="29" s="1"/>
  <c r="J37" i="29" a="1"/>
  <c r="J37" i="29" s="1"/>
  <c r="T37" i="29" s="1"/>
  <c r="Q36" i="29" a="1"/>
  <c r="Q36" i="29" s="1"/>
  <c r="M36" i="29" a="1"/>
  <c r="M36" i="29" s="1"/>
  <c r="R35" i="29" a="1"/>
  <c r="R35" i="29" s="1"/>
  <c r="N35" i="29" a="1"/>
  <c r="N35" i="29" s="1"/>
  <c r="U35" i="29" s="1"/>
  <c r="J35" i="29" a="1"/>
  <c r="J35" i="29" s="1"/>
  <c r="T35" i="29" s="1"/>
  <c r="P67" i="29" a="1"/>
  <c r="P67" i="29" s="1"/>
  <c r="L67" i="29" a="1"/>
  <c r="L67" i="29" s="1"/>
  <c r="R66" i="29" a="1"/>
  <c r="R66" i="29" s="1"/>
  <c r="N66" i="29" a="1"/>
  <c r="N66" i="29" s="1"/>
  <c r="U66" i="29" s="1"/>
  <c r="J66" i="29" a="1"/>
  <c r="J66" i="29" s="1"/>
  <c r="T66" i="29" s="1"/>
  <c r="R65" i="29" a="1"/>
  <c r="R65" i="29" s="1"/>
  <c r="N65" i="29" a="1"/>
  <c r="N65" i="29" s="1"/>
  <c r="U65" i="29" s="1"/>
  <c r="J65" i="29" a="1"/>
  <c r="J65" i="29" s="1"/>
  <c r="T65" i="29" s="1"/>
  <c r="R64" i="29" a="1"/>
  <c r="R64" i="29" s="1"/>
  <c r="N64" i="29" a="1"/>
  <c r="N64" i="29" s="1"/>
  <c r="U64" i="29" s="1"/>
  <c r="J64" i="29" a="1"/>
  <c r="J64" i="29" s="1"/>
  <c r="T64" i="29" s="1"/>
  <c r="R63" i="29" a="1"/>
  <c r="R63" i="29" s="1"/>
  <c r="N63" i="29" a="1"/>
  <c r="N63" i="29" s="1"/>
  <c r="U63" i="29" s="1"/>
  <c r="J63" i="29" a="1"/>
  <c r="J63" i="29" s="1"/>
  <c r="T63" i="29" s="1"/>
  <c r="R62" i="29" a="1"/>
  <c r="R62" i="29" s="1"/>
  <c r="N62" i="29" a="1"/>
  <c r="N62" i="29" s="1"/>
  <c r="U62" i="29" s="1"/>
  <c r="J62" i="29" a="1"/>
  <c r="J62" i="29" s="1"/>
  <c r="T62" i="29" s="1"/>
  <c r="R61" i="29" a="1"/>
  <c r="R61" i="29" s="1"/>
  <c r="N61" i="29" a="1"/>
  <c r="N61" i="29" s="1"/>
  <c r="U61" i="29" s="1"/>
  <c r="J61" i="29" a="1"/>
  <c r="J61" i="29" s="1"/>
  <c r="T61" i="29" s="1"/>
  <c r="R60" i="29" a="1"/>
  <c r="R60" i="29" s="1"/>
  <c r="N60" i="29" a="1"/>
  <c r="N60" i="29" s="1"/>
  <c r="U60" i="29" s="1"/>
  <c r="J60" i="29" a="1"/>
  <c r="J60" i="29" s="1"/>
  <c r="T60" i="29" s="1"/>
  <c r="R59" i="29" a="1"/>
  <c r="R59" i="29" s="1"/>
  <c r="N59" i="29" a="1"/>
  <c r="N59" i="29" s="1"/>
  <c r="U59" i="29" s="1"/>
  <c r="J59" i="29" a="1"/>
  <c r="J59" i="29" s="1"/>
  <c r="T59" i="29" s="1"/>
  <c r="R58" i="29" a="1"/>
  <c r="R58" i="29" s="1"/>
  <c r="N58" i="29" a="1"/>
  <c r="N58" i="29" s="1"/>
  <c r="U58" i="29" s="1"/>
  <c r="J58" i="29" a="1"/>
  <c r="J58" i="29" s="1"/>
  <c r="T58" i="29" s="1"/>
  <c r="S57" i="29" a="1"/>
  <c r="S57" i="29" s="1"/>
  <c r="O57" i="29" a="1"/>
  <c r="O57" i="29" s="1"/>
  <c r="K57" i="29" a="1"/>
  <c r="K57" i="29" s="1"/>
  <c r="S56" i="29" a="1"/>
  <c r="S56" i="29" s="1"/>
  <c r="O56" i="29" a="1"/>
  <c r="O56" i="29" s="1"/>
  <c r="K56" i="29" a="1"/>
  <c r="K56" i="29" s="1"/>
  <c r="S55" i="29" a="1"/>
  <c r="S55" i="29" s="1"/>
  <c r="O55" i="29" a="1"/>
  <c r="O55" i="29" s="1"/>
  <c r="K55" i="29" a="1"/>
  <c r="K55" i="29" s="1"/>
  <c r="S54" i="29" a="1"/>
  <c r="S54" i="29" s="1"/>
  <c r="O54" i="29" a="1"/>
  <c r="O54" i="29" s="1"/>
  <c r="K54" i="29" a="1"/>
  <c r="K54" i="29" s="1"/>
  <c r="S53" i="29" a="1"/>
  <c r="S53" i="29" s="1"/>
  <c r="O53" i="29" a="1"/>
  <c r="O53" i="29" s="1"/>
  <c r="K53" i="29" a="1"/>
  <c r="K53" i="29" s="1"/>
  <c r="S52" i="29" a="1"/>
  <c r="S52" i="29" s="1"/>
  <c r="O52" i="29" a="1"/>
  <c r="O52" i="29" s="1"/>
  <c r="K52" i="29" a="1"/>
  <c r="K52" i="29" s="1"/>
  <c r="R51" i="29" a="1"/>
  <c r="R51" i="29" s="1"/>
  <c r="N51" i="29" a="1"/>
  <c r="N51" i="29" s="1"/>
  <c r="U51" i="29" s="1"/>
  <c r="J51" i="29" a="1"/>
  <c r="J51" i="29" s="1"/>
  <c r="T51" i="29" s="1"/>
  <c r="Q50" i="29" a="1"/>
  <c r="Q50" i="29" s="1"/>
  <c r="M50" i="29" a="1"/>
  <c r="M50" i="29" s="1"/>
  <c r="S49" i="29" a="1"/>
  <c r="S49" i="29" s="1"/>
  <c r="O49" i="29" a="1"/>
  <c r="O49" i="29" s="1"/>
  <c r="K49" i="29" a="1"/>
  <c r="K49" i="29" s="1"/>
  <c r="Q48" i="29" a="1"/>
  <c r="Q48" i="29" s="1"/>
  <c r="M48" i="29" a="1"/>
  <c r="M48" i="29" s="1"/>
  <c r="S47" i="29" a="1"/>
  <c r="S47" i="29" s="1"/>
  <c r="O47" i="29" a="1"/>
  <c r="O47" i="29" s="1"/>
  <c r="K47" i="29" a="1"/>
  <c r="K47" i="29" s="1"/>
  <c r="R46" i="29" a="1"/>
  <c r="R46" i="29" s="1"/>
  <c r="N46" i="29" a="1"/>
  <c r="N46" i="29" s="1"/>
  <c r="U46" i="29" s="1"/>
  <c r="J46" i="29" a="1"/>
  <c r="J46" i="29" s="1"/>
  <c r="T46" i="29" s="1"/>
  <c r="P45" i="29" a="1"/>
  <c r="P45" i="29" s="1"/>
  <c r="L45" i="29" a="1"/>
  <c r="L45" i="29" s="1"/>
  <c r="R44" i="29" a="1"/>
  <c r="R44" i="29" s="1"/>
  <c r="N44" i="29" a="1"/>
  <c r="N44" i="29" s="1"/>
  <c r="U44" i="29" s="1"/>
  <c r="J44" i="29" a="1"/>
  <c r="J44" i="29" s="1"/>
  <c r="T44" i="29" s="1"/>
  <c r="P43" i="29" a="1"/>
  <c r="P43" i="29" s="1"/>
  <c r="L43" i="29" a="1"/>
  <c r="L43" i="29" s="1"/>
  <c r="P42" i="29" a="1"/>
  <c r="P42" i="29" s="1"/>
  <c r="L42" i="29" a="1"/>
  <c r="L42" i="29" s="1"/>
  <c r="S41" i="29" a="1"/>
  <c r="S41" i="29" s="1"/>
  <c r="O41" i="29" a="1"/>
  <c r="O41" i="29" s="1"/>
  <c r="K41" i="29" a="1"/>
  <c r="K41" i="29" s="1"/>
  <c r="Q40" i="29" a="1"/>
  <c r="Q40" i="29" s="1"/>
  <c r="M40" i="29" a="1"/>
  <c r="M40" i="29" s="1"/>
  <c r="R39" i="29" a="1"/>
  <c r="R39" i="29" s="1"/>
  <c r="N39" i="29" a="1"/>
  <c r="N39" i="29" s="1"/>
  <c r="U39" i="29" s="1"/>
  <c r="J39" i="29" a="1"/>
  <c r="J39" i="29" s="1"/>
  <c r="T39" i="29" s="1"/>
  <c r="N38" i="29" a="1"/>
  <c r="N38" i="29" s="1"/>
  <c r="U38" i="29" s="1"/>
  <c r="M37" i="29" a="1"/>
  <c r="M37" i="29" s="1"/>
  <c r="M35" i="29" a="1"/>
  <c r="M35" i="29" s="1"/>
  <c r="Q34" i="29" a="1"/>
  <c r="Q34" i="29" s="1"/>
  <c r="L33" i="29" a="1"/>
  <c r="L33" i="29" s="1"/>
  <c r="R32" i="29" a="1"/>
  <c r="R32" i="29" s="1"/>
  <c r="L32" i="29" a="1"/>
  <c r="L32" i="29" s="1"/>
  <c r="S31" i="29" a="1"/>
  <c r="S31" i="29" s="1"/>
  <c r="N31" i="29" a="1"/>
  <c r="N31" i="29" s="1"/>
  <c r="U31" i="29" s="1"/>
  <c r="J31" i="29" a="1"/>
  <c r="J31" i="29" s="1"/>
  <c r="T31" i="29" s="1"/>
  <c r="R30" i="29" a="1"/>
  <c r="R30" i="29" s="1"/>
  <c r="N30" i="29" a="1"/>
  <c r="N30" i="29" s="1"/>
  <c r="U30" i="29" s="1"/>
  <c r="J30" i="29" a="1"/>
  <c r="J30" i="29" s="1"/>
  <c r="T30" i="29" s="1"/>
  <c r="Q29" i="29" a="1"/>
  <c r="Q29" i="29" s="1"/>
  <c r="M29" i="29" a="1"/>
  <c r="M29" i="29" s="1"/>
  <c r="P28" i="29" a="1"/>
  <c r="P28" i="29" s="1"/>
  <c r="L28" i="29" a="1"/>
  <c r="L28" i="29" s="1"/>
  <c r="S27" i="29" a="1"/>
  <c r="S27" i="29" s="1"/>
  <c r="O27" i="29" a="1"/>
  <c r="O27" i="29" s="1"/>
  <c r="K27" i="29" a="1"/>
  <c r="K27" i="29" s="1"/>
  <c r="S26" i="29" a="1"/>
  <c r="S26" i="29" s="1"/>
  <c r="O26" i="29" a="1"/>
  <c r="O26" i="29" s="1"/>
  <c r="K26" i="29" a="1"/>
  <c r="K26" i="29" s="1"/>
  <c r="R25" i="29" a="1"/>
  <c r="R25" i="29" s="1"/>
  <c r="N25" i="29" a="1"/>
  <c r="N25" i="29" s="1"/>
  <c r="U25" i="29" s="1"/>
  <c r="J25" i="29" a="1"/>
  <c r="J25" i="29" s="1"/>
  <c r="T25" i="29" s="1"/>
  <c r="R24" i="29" a="1"/>
  <c r="R24" i="29" s="1"/>
  <c r="N24" i="29" a="1"/>
  <c r="N24" i="29" s="1"/>
  <c r="U24" i="29" s="1"/>
  <c r="J24" i="29" a="1"/>
  <c r="J24" i="29" s="1"/>
  <c r="T24" i="29" s="1"/>
  <c r="Q23" i="29" a="1"/>
  <c r="Q23" i="29" s="1"/>
  <c r="M23" i="29" a="1"/>
  <c r="M23" i="29" s="1"/>
  <c r="Q22" i="29" a="1"/>
  <c r="Q22" i="29" s="1"/>
  <c r="M22" i="29" a="1"/>
  <c r="M22" i="29" s="1"/>
  <c r="R21" i="29" a="1"/>
  <c r="R21" i="29" s="1"/>
  <c r="N21" i="29" a="1"/>
  <c r="N21" i="29" s="1"/>
  <c r="U21" i="29" s="1"/>
  <c r="J21" i="29" a="1"/>
  <c r="J21" i="29" s="1"/>
  <c r="T21" i="29" s="1"/>
  <c r="S20" i="29" a="1"/>
  <c r="S20" i="29" s="1"/>
  <c r="O20" i="29" a="1"/>
  <c r="O20" i="29" s="1"/>
  <c r="K20" i="29" a="1"/>
  <c r="K20" i="29" s="1"/>
  <c r="P19" i="29" a="1"/>
  <c r="P19" i="29" s="1"/>
  <c r="L19" i="29" a="1"/>
  <c r="L19" i="29" s="1"/>
  <c r="P18" i="29" a="1"/>
  <c r="P18" i="29" s="1"/>
  <c r="L18" i="29" a="1"/>
  <c r="L18" i="29" s="1"/>
  <c r="P17" i="29" a="1"/>
  <c r="P17" i="29" s="1"/>
  <c r="L17" i="29" a="1"/>
  <c r="L17" i="29" s="1"/>
  <c r="P16" i="29" a="1"/>
  <c r="P16" i="29" s="1"/>
  <c r="L16" i="29" a="1"/>
  <c r="L16" i="29" s="1"/>
  <c r="Q15" i="29" a="1"/>
  <c r="Q15" i="29" s="1"/>
  <c r="M15" i="29" a="1"/>
  <c r="M15" i="29" s="1"/>
  <c r="P14" i="29" a="1"/>
  <c r="P14" i="29" s="1"/>
  <c r="L14" i="29" a="1"/>
  <c r="L14" i="29" s="1"/>
  <c r="Q13" i="29" a="1"/>
  <c r="Q13" i="29" s="1"/>
  <c r="M13" i="29" a="1"/>
  <c r="M13" i="29" s="1"/>
  <c r="Q12" i="29" a="1"/>
  <c r="Q12" i="29" s="1"/>
  <c r="M12" i="29" a="1"/>
  <c r="M12" i="29" s="1"/>
  <c r="P11" i="29" a="1"/>
  <c r="P11" i="29" s="1"/>
  <c r="L11" i="29" a="1"/>
  <c r="L11" i="29" s="1"/>
  <c r="Q10" i="29" a="1"/>
  <c r="Q10" i="29" s="1"/>
  <c r="M10" i="29" a="1"/>
  <c r="M10" i="29" s="1"/>
  <c r="R9" i="29" a="1"/>
  <c r="R9" i="29" s="1"/>
  <c r="N9" i="29" a="1"/>
  <c r="N9" i="29" s="1"/>
  <c r="U9" i="29" s="1"/>
  <c r="J9" i="29" a="1"/>
  <c r="J9" i="29" s="1"/>
  <c r="R8" i="29" a="1"/>
  <c r="R8" i="29" s="1"/>
  <c r="N8" i="29" a="1"/>
  <c r="N8" i="29" s="1"/>
  <c r="U8" i="29" s="1"/>
  <c r="J8" i="29" a="1"/>
  <c r="J8" i="29" s="1"/>
  <c r="S7" i="29" a="1"/>
  <c r="S7" i="29" s="1"/>
  <c r="O7" i="29" a="1"/>
  <c r="O7" i="29" s="1"/>
  <c r="K7" i="29" a="1"/>
  <c r="K7" i="29" s="1"/>
  <c r="L9" i="29" a="1"/>
  <c r="L9" i="29" s="1"/>
  <c r="L8" i="29" a="1"/>
  <c r="L8" i="29" s="1"/>
  <c r="M7" i="29" a="1"/>
  <c r="M7" i="29" s="1"/>
  <c r="N12" i="29" a="1"/>
  <c r="N12" i="29" s="1"/>
  <c r="U12" i="29" s="1"/>
  <c r="R10" i="29" a="1"/>
  <c r="R10" i="29" s="1"/>
  <c r="O9" i="29" a="1"/>
  <c r="O9" i="29" s="1"/>
  <c r="K8" i="29" a="1"/>
  <c r="K8" i="29" s="1"/>
  <c r="J38" i="29" a="1"/>
  <c r="J38" i="29" s="1"/>
  <c r="T38" i="29" s="1"/>
  <c r="N34" i="29" a="1"/>
  <c r="N34" i="29" s="1"/>
  <c r="U34" i="29" s="1"/>
  <c r="Q33" i="29" a="1"/>
  <c r="Q33" i="29" s="1"/>
  <c r="K33" i="29" a="1"/>
  <c r="K33" i="29" s="1"/>
  <c r="P32" i="29" a="1"/>
  <c r="P32" i="29" s="1"/>
  <c r="K32" i="29" a="1"/>
  <c r="K32" i="29" s="1"/>
  <c r="R31" i="29" a="1"/>
  <c r="R31" i="29" s="1"/>
  <c r="M31" i="29" a="1"/>
  <c r="M31" i="29" s="1"/>
  <c r="Q30" i="29" a="1"/>
  <c r="Q30" i="29" s="1"/>
  <c r="M30" i="29" a="1"/>
  <c r="M30" i="29" s="1"/>
  <c r="P29" i="29" a="1"/>
  <c r="P29" i="29" s="1"/>
  <c r="L29" i="29" a="1"/>
  <c r="L29" i="29" s="1"/>
  <c r="S28" i="29" a="1"/>
  <c r="S28" i="29" s="1"/>
  <c r="O28" i="29" a="1"/>
  <c r="O28" i="29" s="1"/>
  <c r="K28" i="29" a="1"/>
  <c r="K28" i="29" s="1"/>
  <c r="R27" i="29" a="1"/>
  <c r="R27" i="29" s="1"/>
  <c r="N27" i="29" a="1"/>
  <c r="N27" i="29" s="1"/>
  <c r="U27" i="29" s="1"/>
  <c r="J27" i="29" a="1"/>
  <c r="J27" i="29" s="1"/>
  <c r="T27" i="29" s="1"/>
  <c r="R26" i="29" a="1"/>
  <c r="R26" i="29" s="1"/>
  <c r="N26" i="29" a="1"/>
  <c r="N26" i="29" s="1"/>
  <c r="U26" i="29" s="1"/>
  <c r="J26" i="29" a="1"/>
  <c r="J26" i="29" s="1"/>
  <c r="T26" i="29" s="1"/>
  <c r="Q25" i="29" a="1"/>
  <c r="Q25" i="29" s="1"/>
  <c r="M25" i="29" a="1"/>
  <c r="M25" i="29" s="1"/>
  <c r="Q24" i="29" a="1"/>
  <c r="Q24" i="29" s="1"/>
  <c r="M24" i="29" a="1"/>
  <c r="M24" i="29" s="1"/>
  <c r="P23" i="29" a="1"/>
  <c r="P23" i="29" s="1"/>
  <c r="L23" i="29" a="1"/>
  <c r="L23" i="29" s="1"/>
  <c r="P22" i="29" a="1"/>
  <c r="P22" i="29" s="1"/>
  <c r="L22" i="29" a="1"/>
  <c r="L22" i="29" s="1"/>
  <c r="Q21" i="29" a="1"/>
  <c r="Q21" i="29" s="1"/>
  <c r="M21" i="29" a="1"/>
  <c r="M21" i="29" s="1"/>
  <c r="R20" i="29" a="1"/>
  <c r="R20" i="29" s="1"/>
  <c r="N20" i="29" a="1"/>
  <c r="N20" i="29" s="1"/>
  <c r="U20" i="29" s="1"/>
  <c r="J20" i="29" a="1"/>
  <c r="J20" i="29" s="1"/>
  <c r="T20" i="29" s="1"/>
  <c r="S19" i="29" a="1"/>
  <c r="S19" i="29" s="1"/>
  <c r="O19" i="29" a="1"/>
  <c r="O19" i="29" s="1"/>
  <c r="K19" i="29" a="1"/>
  <c r="K19" i="29" s="1"/>
  <c r="S18" i="29" a="1"/>
  <c r="S18" i="29" s="1"/>
  <c r="O18" i="29" a="1"/>
  <c r="O18" i="29" s="1"/>
  <c r="K18" i="29" a="1"/>
  <c r="K18" i="29" s="1"/>
  <c r="S17" i="29" a="1"/>
  <c r="S17" i="29" s="1"/>
  <c r="O17" i="29" a="1"/>
  <c r="O17" i="29" s="1"/>
  <c r="K17" i="29" a="1"/>
  <c r="K17" i="29" s="1"/>
  <c r="S16" i="29" a="1"/>
  <c r="S16" i="29" s="1"/>
  <c r="O16" i="29" a="1"/>
  <c r="O16" i="29" s="1"/>
  <c r="K16" i="29" a="1"/>
  <c r="K16" i="29" s="1"/>
  <c r="P15" i="29" a="1"/>
  <c r="P15" i="29" s="1"/>
  <c r="L15" i="29" a="1"/>
  <c r="L15" i="29" s="1"/>
  <c r="S14" i="29" a="1"/>
  <c r="S14" i="29" s="1"/>
  <c r="O14" i="29" a="1"/>
  <c r="O14" i="29" s="1"/>
  <c r="K14" i="29" a="1"/>
  <c r="K14" i="29" s="1"/>
  <c r="P13" i="29" a="1"/>
  <c r="P13" i="29" s="1"/>
  <c r="L13" i="29" a="1"/>
  <c r="L13" i="29" s="1"/>
  <c r="P12" i="29" a="1"/>
  <c r="P12" i="29" s="1"/>
  <c r="L12" i="29" a="1"/>
  <c r="L12" i="29" s="1"/>
  <c r="S11" i="29" a="1"/>
  <c r="S11" i="29" s="1"/>
  <c r="O11" i="29" a="1"/>
  <c r="O11" i="29" s="1"/>
  <c r="K11" i="29" a="1"/>
  <c r="K11" i="29" s="1"/>
  <c r="P10" i="29" a="1"/>
  <c r="P10" i="29" s="1"/>
  <c r="L10" i="29" a="1"/>
  <c r="L10" i="29" s="1"/>
  <c r="Q9" i="29" a="1"/>
  <c r="Q9" i="29" s="1"/>
  <c r="M9" i="29" a="1"/>
  <c r="M9" i="29" s="1"/>
  <c r="Q8" i="29" a="1"/>
  <c r="Q8" i="29" s="1"/>
  <c r="M8" i="29" a="1"/>
  <c r="M8" i="29" s="1"/>
  <c r="R7" i="29" a="1"/>
  <c r="R7" i="29" s="1"/>
  <c r="N7" i="29" a="1"/>
  <c r="N7" i="29" s="1"/>
  <c r="U7" i="29" s="1"/>
  <c r="J7" i="29" a="1"/>
  <c r="J7" i="29" s="1"/>
  <c r="P9" i="29" a="1"/>
  <c r="P9" i="29" s="1"/>
  <c r="P8" i="29" a="1"/>
  <c r="P8" i="29" s="1"/>
  <c r="Q7" i="29" a="1"/>
  <c r="Q7" i="29" s="1"/>
  <c r="J13" i="29" a="1"/>
  <c r="J13" i="29" s="1"/>
  <c r="Q11" i="29" a="1"/>
  <c r="Q11" i="29" s="1"/>
  <c r="J10" i="29" a="1"/>
  <c r="J10" i="29" s="1"/>
  <c r="S8" i="29" a="1"/>
  <c r="S8" i="29" s="1"/>
  <c r="L7" i="29" a="1"/>
  <c r="L7" i="29" s="1"/>
  <c r="P36" i="29" a="1"/>
  <c r="P36" i="29" s="1"/>
  <c r="M34" i="29" a="1"/>
  <c r="M34" i="29" s="1"/>
  <c r="P33" i="29" a="1"/>
  <c r="P33" i="29" s="1"/>
  <c r="O32" i="29" a="1"/>
  <c r="O32" i="29" s="1"/>
  <c r="J32" i="29" a="1"/>
  <c r="J32" i="29" s="1"/>
  <c r="T32" i="29" s="1"/>
  <c r="Q31" i="29" a="1"/>
  <c r="Q31" i="29" s="1"/>
  <c r="L31" i="29" a="1"/>
  <c r="L31" i="29" s="1"/>
  <c r="P30" i="29" a="1"/>
  <c r="P30" i="29" s="1"/>
  <c r="L30" i="29" a="1"/>
  <c r="L30" i="29" s="1"/>
  <c r="S29" i="29" a="1"/>
  <c r="S29" i="29" s="1"/>
  <c r="O29" i="29" a="1"/>
  <c r="O29" i="29" s="1"/>
  <c r="K29" i="29" a="1"/>
  <c r="K29" i="29" s="1"/>
  <c r="R28" i="29" a="1"/>
  <c r="R28" i="29" s="1"/>
  <c r="N28" i="29" a="1"/>
  <c r="N28" i="29" s="1"/>
  <c r="U28" i="29" s="1"/>
  <c r="J28" i="29" a="1"/>
  <c r="J28" i="29" s="1"/>
  <c r="T28" i="29" s="1"/>
  <c r="Q27" i="29" a="1"/>
  <c r="Q27" i="29" s="1"/>
  <c r="M27" i="29" a="1"/>
  <c r="M27" i="29" s="1"/>
  <c r="Q26" i="29" a="1"/>
  <c r="Q26" i="29" s="1"/>
  <c r="M26" i="29" a="1"/>
  <c r="M26" i="29" s="1"/>
  <c r="P25" i="29" a="1"/>
  <c r="P25" i="29" s="1"/>
  <c r="L25" i="29" a="1"/>
  <c r="L25" i="29" s="1"/>
  <c r="P24" i="29" a="1"/>
  <c r="P24" i="29" s="1"/>
  <c r="L24" i="29" a="1"/>
  <c r="L24" i="29" s="1"/>
  <c r="S23" i="29" a="1"/>
  <c r="S23" i="29" s="1"/>
  <c r="O23" i="29" a="1"/>
  <c r="O23" i="29" s="1"/>
  <c r="K23" i="29" a="1"/>
  <c r="K23" i="29" s="1"/>
  <c r="S22" i="29" a="1"/>
  <c r="S22" i="29" s="1"/>
  <c r="O22" i="29" a="1"/>
  <c r="O22" i="29" s="1"/>
  <c r="K22" i="29" a="1"/>
  <c r="K22" i="29" s="1"/>
  <c r="P21" i="29" a="1"/>
  <c r="P21" i="29" s="1"/>
  <c r="L21" i="29" a="1"/>
  <c r="L21" i="29" s="1"/>
  <c r="Q20" i="29" a="1"/>
  <c r="Q20" i="29" s="1"/>
  <c r="M20" i="29" a="1"/>
  <c r="M20" i="29" s="1"/>
  <c r="R19" i="29" a="1"/>
  <c r="R19" i="29" s="1"/>
  <c r="N19" i="29" a="1"/>
  <c r="N19" i="29" s="1"/>
  <c r="U19" i="29" s="1"/>
  <c r="J19" i="29" a="1"/>
  <c r="J19" i="29" s="1"/>
  <c r="R18" i="29" a="1"/>
  <c r="R18" i="29" s="1"/>
  <c r="N18" i="29" a="1"/>
  <c r="N18" i="29" s="1"/>
  <c r="U18" i="29" s="1"/>
  <c r="J18" i="29" a="1"/>
  <c r="J18" i="29" s="1"/>
  <c r="R17" i="29" a="1"/>
  <c r="R17" i="29" s="1"/>
  <c r="N17" i="29" a="1"/>
  <c r="N17" i="29" s="1"/>
  <c r="U17" i="29" s="1"/>
  <c r="J17" i="29" a="1"/>
  <c r="J17" i="29" s="1"/>
  <c r="R16" i="29" a="1"/>
  <c r="R16" i="29" s="1"/>
  <c r="N16" i="29" a="1"/>
  <c r="N16" i="29" s="1"/>
  <c r="U16" i="29" s="1"/>
  <c r="J16" i="29" a="1"/>
  <c r="J16" i="29" s="1"/>
  <c r="S15" i="29" a="1"/>
  <c r="S15" i="29" s="1"/>
  <c r="O15" i="29" a="1"/>
  <c r="O15" i="29" s="1"/>
  <c r="K15" i="29" a="1"/>
  <c r="K15" i="29" s="1"/>
  <c r="R14" i="29" a="1"/>
  <c r="R14" i="29" s="1"/>
  <c r="N14" i="29" a="1"/>
  <c r="N14" i="29" s="1"/>
  <c r="U14" i="29" s="1"/>
  <c r="J14" i="29" a="1"/>
  <c r="J14" i="29" s="1"/>
  <c r="S13" i="29" a="1"/>
  <c r="S13" i="29" s="1"/>
  <c r="O13" i="29" a="1"/>
  <c r="O13" i="29" s="1"/>
  <c r="K13" i="29" a="1"/>
  <c r="K13" i="29" s="1"/>
  <c r="S12" i="29" a="1"/>
  <c r="S12" i="29" s="1"/>
  <c r="O12" i="29" a="1"/>
  <c r="O12" i="29" s="1"/>
  <c r="K12" i="29" a="1"/>
  <c r="K12" i="29" s="1"/>
  <c r="R11" i="29" a="1"/>
  <c r="R11" i="29" s="1"/>
  <c r="N11" i="29" a="1"/>
  <c r="N11" i="29" s="1"/>
  <c r="U11" i="29" s="1"/>
  <c r="J11" i="29" a="1"/>
  <c r="J11" i="29" s="1"/>
  <c r="S10" i="29" a="1"/>
  <c r="S10" i="29" s="1"/>
  <c r="O10" i="29" a="1"/>
  <c r="O10" i="29" s="1"/>
  <c r="K10" i="29" a="1"/>
  <c r="K10" i="29" s="1"/>
  <c r="R12" i="29" a="1"/>
  <c r="R12" i="29" s="1"/>
  <c r="M11" i="29" a="1"/>
  <c r="M11" i="29" s="1"/>
  <c r="S9" i="29" a="1"/>
  <c r="S9" i="29" s="1"/>
  <c r="O8" i="29" a="1"/>
  <c r="O8" i="29" s="1"/>
  <c r="R38" i="29" a="1"/>
  <c r="R38" i="29" s="1"/>
  <c r="Q37" i="29" a="1"/>
  <c r="Q37" i="29" s="1"/>
  <c r="L36" i="29" a="1"/>
  <c r="L36" i="29" s="1"/>
  <c r="Q35" i="29" a="1"/>
  <c r="Q35" i="29" s="1"/>
  <c r="R34" i="29" a="1"/>
  <c r="R34" i="29" s="1"/>
  <c r="J34" i="29" a="1"/>
  <c r="J34" i="29" s="1"/>
  <c r="T34" i="29" s="1"/>
  <c r="M33" i="29" a="1"/>
  <c r="M33" i="29" s="1"/>
  <c r="S32" i="29" a="1"/>
  <c r="S32" i="29" s="1"/>
  <c r="N32" i="29" a="1"/>
  <c r="N32" i="29" s="1"/>
  <c r="U32" i="29" s="1"/>
  <c r="O31" i="29" a="1"/>
  <c r="O31" i="29" s="1"/>
  <c r="K31" i="29" a="1"/>
  <c r="K31" i="29" s="1"/>
  <c r="S30" i="29" a="1"/>
  <c r="S30" i="29" s="1"/>
  <c r="O30" i="29" a="1"/>
  <c r="O30" i="29" s="1"/>
  <c r="K30" i="29" a="1"/>
  <c r="K30" i="29" s="1"/>
  <c r="R29" i="29" a="1"/>
  <c r="R29" i="29" s="1"/>
  <c r="N29" i="29" a="1"/>
  <c r="N29" i="29" s="1"/>
  <c r="U29" i="29" s="1"/>
  <c r="J29" i="29" a="1"/>
  <c r="J29" i="29" s="1"/>
  <c r="T29" i="29" s="1"/>
  <c r="Q28" i="29" a="1"/>
  <c r="Q28" i="29" s="1"/>
  <c r="M28" i="29" a="1"/>
  <c r="M28" i="29" s="1"/>
  <c r="P27" i="29" a="1"/>
  <c r="P27" i="29" s="1"/>
  <c r="L27" i="29" a="1"/>
  <c r="L27" i="29" s="1"/>
  <c r="P26" i="29" a="1"/>
  <c r="P26" i="29" s="1"/>
  <c r="L26" i="29" a="1"/>
  <c r="L26" i="29" s="1"/>
  <c r="S25" i="29" a="1"/>
  <c r="S25" i="29" s="1"/>
  <c r="O25" i="29" a="1"/>
  <c r="O25" i="29" s="1"/>
  <c r="K25" i="29" a="1"/>
  <c r="K25" i="29" s="1"/>
  <c r="S24" i="29" a="1"/>
  <c r="S24" i="29" s="1"/>
  <c r="O24" i="29" a="1"/>
  <c r="O24" i="29" s="1"/>
  <c r="K24" i="29" a="1"/>
  <c r="K24" i="29" s="1"/>
  <c r="R23" i="29" a="1"/>
  <c r="R23" i="29" s="1"/>
  <c r="N23" i="29" a="1"/>
  <c r="N23" i="29" s="1"/>
  <c r="U23" i="29" s="1"/>
  <c r="J23" i="29" a="1"/>
  <c r="J23" i="29" s="1"/>
  <c r="T23" i="29" s="1"/>
  <c r="R22" i="29" a="1"/>
  <c r="R22" i="29" s="1"/>
  <c r="N22" i="29" a="1"/>
  <c r="N22" i="29" s="1"/>
  <c r="U22" i="29" s="1"/>
  <c r="J22" i="29" a="1"/>
  <c r="J22" i="29" s="1"/>
  <c r="T22" i="29" s="1"/>
  <c r="S21" i="29" a="1"/>
  <c r="S21" i="29" s="1"/>
  <c r="O21" i="29" a="1"/>
  <c r="O21" i="29" s="1"/>
  <c r="K21" i="29" a="1"/>
  <c r="K21" i="29" s="1"/>
  <c r="P20" i="29" a="1"/>
  <c r="P20" i="29" s="1"/>
  <c r="L20" i="29" a="1"/>
  <c r="L20" i="29" s="1"/>
  <c r="Q19" i="29" a="1"/>
  <c r="Q19" i="29" s="1"/>
  <c r="M19" i="29" a="1"/>
  <c r="M19" i="29" s="1"/>
  <c r="Q18" i="29" a="1"/>
  <c r="Q18" i="29" s="1"/>
  <c r="M18" i="29" a="1"/>
  <c r="M18" i="29" s="1"/>
  <c r="Q17" i="29" a="1"/>
  <c r="Q17" i="29" s="1"/>
  <c r="M17" i="29" a="1"/>
  <c r="M17" i="29" s="1"/>
  <c r="Q16" i="29" a="1"/>
  <c r="Q16" i="29" s="1"/>
  <c r="M16" i="29" a="1"/>
  <c r="M16" i="29" s="1"/>
  <c r="R15" i="29" a="1"/>
  <c r="R15" i="29" s="1"/>
  <c r="N15" i="29" a="1"/>
  <c r="N15" i="29" s="1"/>
  <c r="U15" i="29" s="1"/>
  <c r="J15" i="29" a="1"/>
  <c r="J15" i="29" s="1"/>
  <c r="Q14" i="29" a="1"/>
  <c r="Q14" i="29" s="1"/>
  <c r="M14" i="29" a="1"/>
  <c r="M14" i="29" s="1"/>
  <c r="R13" i="29" a="1"/>
  <c r="R13" i="29" s="1"/>
  <c r="N13" i="29" a="1"/>
  <c r="N13" i="29" s="1"/>
  <c r="U13" i="29" s="1"/>
  <c r="J12" i="29" a="1"/>
  <c r="J12" i="29" s="1"/>
  <c r="N10" i="29" a="1"/>
  <c r="N10" i="29" s="1"/>
  <c r="U10" i="29" s="1"/>
  <c r="K9" i="29" a="1"/>
  <c r="K9" i="29" s="1"/>
  <c r="P7" i="29" a="1"/>
  <c r="P7" i="29" s="1"/>
  <c r="AB42" i="29"/>
  <c r="AC42" i="29" s="1"/>
  <c r="AB29" i="29"/>
  <c r="AC29" i="29" s="1"/>
  <c r="Y15" i="29"/>
  <c r="Y11" i="29"/>
  <c r="Y7" i="29"/>
  <c r="AB34" i="29"/>
  <c r="AC34" i="29" s="1"/>
  <c r="AB26" i="29"/>
  <c r="AC26" i="29" s="1"/>
  <c r="Y14" i="29"/>
  <c r="Y10" i="29"/>
  <c r="G68" i="29"/>
  <c r="AA3" i="29"/>
  <c r="AB33" i="29"/>
  <c r="AC33" i="29" s="1"/>
  <c r="AB25" i="29"/>
  <c r="AC25" i="29" s="1"/>
  <c r="Y13" i="29"/>
  <c r="Y9" i="29"/>
  <c r="AB37" i="29"/>
  <c r="AC37" i="29" s="1"/>
  <c r="AB38" i="29"/>
  <c r="AC38" i="29" s="1"/>
  <c r="AB30" i="29"/>
  <c r="AC30" i="29" s="1"/>
  <c r="Y12" i="29"/>
  <c r="Y8" i="29"/>
  <c r="A17" i="7"/>
  <c r="W17" i="7" s="1"/>
  <c r="G16" i="7"/>
  <c r="AA16" i="7" s="1"/>
  <c r="A9" i="7"/>
  <c r="W9" i="7" s="1"/>
  <c r="Z9" i="7" s="1"/>
  <c r="X9" i="7"/>
  <c r="Y9" i="7" s="1"/>
  <c r="A7" i="12"/>
  <c r="W7" i="12" s="1"/>
  <c r="Z7" i="12" s="1"/>
  <c r="A14" i="12"/>
  <c r="W14" i="12" s="1"/>
  <c r="Z14" i="12" s="1"/>
  <c r="AD14" i="12" s="1"/>
  <c r="A20" i="12"/>
  <c r="W20" i="12" s="1"/>
  <c r="Z20" i="12" s="1"/>
  <c r="G11" i="12"/>
  <c r="AA11" i="12" s="1"/>
  <c r="G19" i="12"/>
  <c r="AA19" i="12" s="1"/>
  <c r="AB19" i="12" s="1"/>
  <c r="AC19" i="12" s="1"/>
  <c r="AF6" i="12"/>
  <c r="X9" i="12"/>
  <c r="Y9" i="12" s="1"/>
  <c r="X14" i="12"/>
  <c r="Y14" i="12" s="1"/>
  <c r="AF18" i="12"/>
  <c r="AD19" i="12"/>
  <c r="X20" i="12"/>
  <c r="Y20" i="12" s="1"/>
  <c r="AG20" i="12"/>
  <c r="A19" i="12"/>
  <c r="W19" i="12" s="1"/>
  <c r="Z19" i="12" s="1"/>
  <c r="G18" i="12"/>
  <c r="AA18" i="12" s="1"/>
  <c r="AB18" i="12" s="1"/>
  <c r="AC18" i="12" s="1"/>
  <c r="AE18" i="12"/>
  <c r="AG19" i="12"/>
  <c r="A15" i="12"/>
  <c r="W15" i="12" s="1"/>
  <c r="Z15" i="12" s="1"/>
  <c r="AD15" i="12" s="1"/>
  <c r="G6" i="12"/>
  <c r="AA6" i="12" s="1"/>
  <c r="AB6" i="12" s="1"/>
  <c r="AC6" i="12" s="1"/>
  <c r="G20" i="12"/>
  <c r="AA20" i="12" s="1"/>
  <c r="AB20" i="12" s="1"/>
  <c r="AC20" i="12" s="1"/>
  <c r="X6" i="12"/>
  <c r="Y6" i="12" s="1"/>
  <c r="AG6" i="12"/>
  <c r="X15" i="12"/>
  <c r="Y15" i="12" s="1"/>
  <c r="X18" i="12"/>
  <c r="Y18" i="12" s="1"/>
  <c r="AG18" i="12"/>
  <c r="AE19" i="12"/>
  <c r="AD20" i="12"/>
  <c r="A11" i="12"/>
  <c r="W11" i="12" s="1"/>
  <c r="Z11" i="12" s="1"/>
  <c r="A18" i="12"/>
  <c r="W18" i="12" s="1"/>
  <c r="Z18" i="12" s="1"/>
  <c r="G7" i="12"/>
  <c r="X19" i="12"/>
  <c r="Y19" i="12" s="1"/>
  <c r="A8" i="8"/>
  <c r="W8" i="8" s="1"/>
  <c r="G9" i="8"/>
  <c r="AA9" i="8" s="1"/>
  <c r="X7" i="8"/>
  <c r="Y7" i="8" s="1"/>
  <c r="A9" i="8"/>
  <c r="W9" i="8" s="1"/>
  <c r="Z9" i="8" s="1"/>
  <c r="AD9" i="8" s="1"/>
  <c r="X8" i="8"/>
  <c r="Y8" i="8" s="1"/>
  <c r="G7" i="8"/>
  <c r="AA7" i="8" s="1"/>
  <c r="A3" i="8"/>
  <c r="W3" i="8" s="1"/>
  <c r="Z3" i="8" s="1"/>
  <c r="A28" i="7"/>
  <c r="W28" i="7" s="1"/>
  <c r="Z28" i="7" s="1"/>
  <c r="A20" i="7"/>
  <c r="W20" i="7" s="1"/>
  <c r="Z20" i="7" s="1"/>
  <c r="A12" i="7"/>
  <c r="W12" i="7" s="1"/>
  <c r="Z12" i="7" s="1"/>
  <c r="G27" i="7"/>
  <c r="AA27" i="7" s="1"/>
  <c r="G23" i="7"/>
  <c r="AA23" i="7" s="1"/>
  <c r="G19" i="7"/>
  <c r="AA19" i="7" s="1"/>
  <c r="G15" i="7"/>
  <c r="AA15" i="7" s="1"/>
  <c r="G11" i="7"/>
  <c r="AA11" i="7" s="1"/>
  <c r="A29" i="7"/>
  <c r="W29" i="7" s="1"/>
  <c r="Z29" i="7" s="1"/>
  <c r="A21" i="7"/>
  <c r="W21" i="7" s="1"/>
  <c r="Z21" i="7" s="1"/>
  <c r="A13" i="7"/>
  <c r="W13" i="7" s="1"/>
  <c r="Z13" i="7" s="1"/>
  <c r="X10" i="7"/>
  <c r="Y10" i="7" s="1"/>
  <c r="X13" i="7"/>
  <c r="Y13" i="7" s="1"/>
  <c r="X18" i="7"/>
  <c r="Y18" i="7" s="1"/>
  <c r="X21" i="7"/>
  <c r="Y21" i="7" s="1"/>
  <c r="X26" i="7"/>
  <c r="Y26" i="7" s="1"/>
  <c r="X29" i="7"/>
  <c r="Y29" i="7" s="1"/>
  <c r="G34" i="7"/>
  <c r="AA34" i="7" s="1"/>
  <c r="G26" i="7"/>
  <c r="AA26" i="7" s="1"/>
  <c r="G22" i="7"/>
  <c r="AA22" i="7" s="1"/>
  <c r="G18" i="7"/>
  <c r="AA18" i="7" s="1"/>
  <c r="G14" i="7"/>
  <c r="AA14" i="7" s="1"/>
  <c r="G10" i="7"/>
  <c r="AA10" i="7" s="1"/>
  <c r="X3" i="7"/>
  <c r="Y3" i="7" s="1"/>
  <c r="A3" i="7"/>
  <c r="W3" i="7" s="1"/>
  <c r="Z3" i="7" s="1"/>
  <c r="A6" i="7"/>
  <c r="W6" i="7" s="1"/>
  <c r="Z6" i="7" s="1"/>
  <c r="G5" i="7"/>
  <c r="AA5" i="7" s="1"/>
  <c r="A5" i="7"/>
  <c r="W5" i="7" s="1"/>
  <c r="Z5" i="7" s="1"/>
  <c r="G4" i="7"/>
  <c r="AA4" i="7" s="1"/>
  <c r="G6" i="7"/>
  <c r="AA6" i="7" s="1"/>
  <c r="G8" i="6"/>
  <c r="A4" i="6"/>
  <c r="W4" i="6" s="1"/>
  <c r="Z4" i="6" s="1"/>
  <c r="G4" i="6"/>
  <c r="A5" i="6"/>
  <c r="W5" i="6" s="1"/>
  <c r="Z5" i="6" s="1"/>
  <c r="G5" i="6"/>
  <c r="A3" i="6"/>
  <c r="W3" i="6" s="1"/>
  <c r="A7" i="6"/>
  <c r="W7" i="6" s="1"/>
  <c r="Z7" i="6" s="1"/>
  <c r="G3" i="6"/>
  <c r="AD4" i="6"/>
  <c r="AD5" i="6"/>
  <c r="AD6" i="6"/>
  <c r="A6" i="6"/>
  <c r="W6" i="6" s="1"/>
  <c r="Z6" i="6" s="1"/>
  <c r="G6" i="6"/>
  <c r="A28" i="5"/>
  <c r="W28" i="5" s="1"/>
  <c r="Z28" i="5" s="1"/>
  <c r="G25" i="5"/>
  <c r="G21" i="5"/>
  <c r="AA21" i="5" s="1"/>
  <c r="AD21" i="5" s="1"/>
  <c r="G17" i="5"/>
  <c r="AA17" i="5" s="1"/>
  <c r="G13" i="5"/>
  <c r="A27" i="5"/>
  <c r="W27" i="5" s="1"/>
  <c r="Z27" i="5" s="1"/>
  <c r="A22" i="5"/>
  <c r="W22" i="5" s="1"/>
  <c r="Z22" i="5" s="1"/>
  <c r="A18" i="5"/>
  <c r="W18" i="5" s="1"/>
  <c r="Z18" i="5" s="1"/>
  <c r="A14" i="5"/>
  <c r="W14" i="5" s="1"/>
  <c r="Z14" i="5" s="1"/>
  <c r="G24" i="5"/>
  <c r="AA24" i="5" s="1"/>
  <c r="G20" i="5"/>
  <c r="AA20" i="5" s="1"/>
  <c r="G16" i="5"/>
  <c r="G12" i="5"/>
  <c r="G28" i="5"/>
  <c r="AA28" i="5" s="1"/>
  <c r="G27" i="5"/>
  <c r="G7" i="5"/>
  <c r="A4" i="5"/>
  <c r="W4" i="5" s="1"/>
  <c r="A8" i="5"/>
  <c r="W8" i="5" s="1"/>
  <c r="Z8" i="5" s="1"/>
  <c r="G11" i="5"/>
  <c r="AA11" i="5" s="1"/>
  <c r="G10" i="5"/>
  <c r="G9" i="5"/>
  <c r="G3" i="5"/>
  <c r="G6" i="5"/>
  <c r="AA6" i="5" s="1"/>
  <c r="G5" i="5"/>
  <c r="AA5" i="5" s="1"/>
  <c r="G33" i="4"/>
  <c r="AA33" i="4" s="1"/>
  <c r="G3" i="4"/>
  <c r="X12" i="12"/>
  <c r="X13" i="12"/>
  <c r="Y13" i="12" s="1"/>
  <c r="G12" i="12"/>
  <c r="AA12" i="12" s="1"/>
  <c r="G10" i="12"/>
  <c r="AA10" i="12" s="1"/>
  <c r="A10" i="12"/>
  <c r="W10" i="12" s="1"/>
  <c r="Z10" i="12" s="1"/>
  <c r="X8" i="12"/>
  <c r="A8" i="12"/>
  <c r="W8" i="12" s="1"/>
  <c r="Z8" i="12" s="1"/>
  <c r="AD8" i="12" s="1"/>
  <c r="A7" i="4"/>
  <c r="A28" i="4"/>
  <c r="A24" i="4"/>
  <c r="A20" i="4"/>
  <c r="A16" i="4"/>
  <c r="A12" i="4"/>
  <c r="A8" i="4"/>
  <c r="A31" i="4"/>
  <c r="A27" i="4"/>
  <c r="A23" i="4"/>
  <c r="A19" i="4"/>
  <c r="A15" i="4"/>
  <c r="A11" i="4"/>
  <c r="A30" i="4"/>
  <c r="A26" i="4"/>
  <c r="A22" i="4"/>
  <c r="A18" i="4"/>
  <c r="A14" i="4"/>
  <c r="A10" i="4"/>
  <c r="A29" i="4"/>
  <c r="A25" i="4"/>
  <c r="A21" i="4"/>
  <c r="A17" i="4"/>
  <c r="A13" i="4"/>
  <c r="A9" i="4"/>
  <c r="X36" i="7"/>
  <c r="A36" i="7"/>
  <c r="W36" i="7" s="1"/>
  <c r="Z36" i="7" s="1"/>
  <c r="G36" i="7"/>
  <c r="AA36" i="7" s="1"/>
  <c r="A35" i="7"/>
  <c r="W35" i="7" s="1"/>
  <c r="Z35" i="7" s="1"/>
  <c r="G35" i="7"/>
  <c r="AA35" i="7" s="1"/>
  <c r="A33" i="7"/>
  <c r="W33" i="7" s="1"/>
  <c r="Z33" i="7" s="1"/>
  <c r="G33" i="7"/>
  <c r="AA33" i="7" s="1"/>
  <c r="A32" i="7"/>
  <c r="W32" i="7" s="1"/>
  <c r="Z32" i="7" s="1"/>
  <c r="A31" i="7"/>
  <c r="W31" i="7" s="1"/>
  <c r="Z31" i="7" s="1"/>
  <c r="X30" i="7"/>
  <c r="Y30" i="7" s="1"/>
  <c r="A30" i="7"/>
  <c r="W30" i="7" s="1"/>
  <c r="Z30" i="7" s="1"/>
  <c r="A26" i="5"/>
  <c r="W26" i="5" s="1"/>
  <c r="Z26" i="5" s="1"/>
  <c r="G26" i="5"/>
  <c r="AA26" i="5" s="1"/>
  <c r="AD26" i="5" s="1"/>
  <c r="A16" i="12"/>
  <c r="W16" i="12" s="1"/>
  <c r="Z16" i="12" s="1"/>
  <c r="G3" i="8"/>
  <c r="AA3" i="8" s="1"/>
  <c r="A17" i="12"/>
  <c r="W17" i="12" s="1"/>
  <c r="Z17" i="12" s="1"/>
  <c r="A32" i="4"/>
  <c r="G32" i="4"/>
  <c r="AA32" i="4" s="1"/>
  <c r="H402" i="1"/>
  <c r="H1412" i="13"/>
  <c r="H1409" i="13"/>
  <c r="H1400" i="13"/>
  <c r="H1396" i="13"/>
  <c r="H1389" i="13"/>
  <c r="H1384" i="13"/>
  <c r="H1380" i="13"/>
  <c r="H1373" i="13"/>
  <c r="H1368" i="13"/>
  <c r="H1364" i="13"/>
  <c r="H1361" i="13"/>
  <c r="H1358" i="13"/>
  <c r="H1354" i="13"/>
  <c r="H1352" i="13"/>
  <c r="H1349" i="13"/>
  <c r="H1340" i="13"/>
  <c r="H1338" i="13"/>
  <c r="H1336" i="13"/>
  <c r="H1331" i="13"/>
  <c r="H1324" i="13"/>
  <c r="H1319" i="13"/>
  <c r="H1314" i="13"/>
  <c r="H1312" i="13"/>
  <c r="H1303" i="13"/>
  <c r="H1301" i="13"/>
  <c r="H1299" i="13"/>
  <c r="H1292" i="13"/>
  <c r="H1289" i="13"/>
  <c r="H1285" i="13"/>
  <c r="H1283" i="13"/>
  <c r="H1275" i="13"/>
  <c r="H1273" i="13"/>
  <c r="H1271" i="13"/>
  <c r="H1268" i="13"/>
  <c r="H1267" i="13"/>
  <c r="H1266" i="13"/>
  <c r="H1248" i="13"/>
  <c r="H1246" i="13"/>
  <c r="H1244" i="13"/>
  <c r="H1234" i="13"/>
  <c r="H1231" i="13"/>
  <c r="H1221" i="13"/>
  <c r="H1219" i="13"/>
  <c r="H1217" i="13"/>
  <c r="H1212" i="13"/>
  <c r="H1209" i="13"/>
  <c r="H1207" i="13"/>
  <c r="H1206" i="13"/>
  <c r="H1200" i="13"/>
  <c r="H1197" i="13"/>
  <c r="H1195" i="13"/>
  <c r="H1192" i="13"/>
  <c r="H1187" i="13"/>
  <c r="H1186" i="13"/>
  <c r="H1181" i="13"/>
  <c r="H1178" i="13"/>
  <c r="H1175" i="13"/>
  <c r="H1174" i="13"/>
  <c r="H1169" i="13"/>
  <c r="H1166" i="13"/>
  <c r="H1164" i="13"/>
  <c r="H1161" i="13"/>
  <c r="H1156" i="13"/>
  <c r="H1153" i="13"/>
  <c r="H1151" i="13"/>
  <c r="H1146" i="13"/>
  <c r="H1102" i="13"/>
  <c r="H1385" i="13"/>
  <c r="H1382" i="13"/>
  <c r="H1378" i="13"/>
  <c r="H1375" i="13"/>
  <c r="H1371" i="13"/>
  <c r="H1369" i="13"/>
  <c r="H1366" i="13"/>
  <c r="H1362" i="13"/>
  <c r="H1357" i="13"/>
  <c r="H1347" i="13"/>
  <c r="H1345" i="13"/>
  <c r="H1342" i="13"/>
  <c r="H1332" i="13"/>
  <c r="H1329" i="13"/>
  <c r="H1326" i="13"/>
  <c r="H1322" i="13"/>
  <c r="H1320" i="13"/>
  <c r="H1317" i="13"/>
  <c r="H1308" i="13"/>
  <c r="H1306" i="13"/>
  <c r="H1304" i="13"/>
  <c r="H1297" i="13"/>
  <c r="H1294" i="13"/>
  <c r="H1281" i="13"/>
  <c r="H1276" i="13"/>
  <c r="H1269" i="13"/>
  <c r="H1262" i="13"/>
  <c r="H1261" i="13"/>
  <c r="H1258" i="13"/>
  <c r="H1252" i="13"/>
  <c r="H1250" i="13"/>
  <c r="H1242" i="13"/>
  <c r="H1239" i="13"/>
  <c r="H1230" i="13"/>
  <c r="H1226" i="13"/>
  <c r="H1225" i="13"/>
  <c r="H1223" i="13"/>
  <c r="H1220" i="13"/>
  <c r="H1211" i="13"/>
  <c r="H1208" i="13"/>
  <c r="H1203" i="13"/>
  <c r="H1202" i="13"/>
  <c r="H1201" i="13"/>
  <c r="H1190" i="13"/>
  <c r="H1188" i="13"/>
  <c r="Z9" i="12" s="1"/>
  <c r="AD9" i="12" s="1"/>
  <c r="H1184" i="13"/>
  <c r="H1182" i="13"/>
  <c r="H1179" i="13"/>
  <c r="H1176" i="13"/>
  <c r="H1172" i="13"/>
  <c r="H1170" i="13"/>
  <c r="H1167" i="13"/>
  <c r="Z7" i="8" s="1"/>
  <c r="AD7" i="8" s="1"/>
  <c r="H1162" i="13"/>
  <c r="H1159" i="13"/>
  <c r="H1158" i="13"/>
  <c r="H1154" i="13"/>
  <c r="H1149" i="13"/>
  <c r="H1147" i="13"/>
  <c r="H1144" i="13"/>
  <c r="H1142" i="13"/>
  <c r="H1138" i="13"/>
  <c r="H1134" i="13"/>
  <c r="H1130" i="13"/>
  <c r="H1126" i="13"/>
  <c r="H1122" i="13"/>
  <c r="H1118" i="13"/>
  <c r="H1114" i="13"/>
  <c r="H1110" i="13"/>
  <c r="H1106" i="13"/>
  <c r="H1359" i="13"/>
  <c r="H1355" i="13"/>
  <c r="H1353" i="13"/>
  <c r="H1350" i="13"/>
  <c r="H1348" i="13"/>
  <c r="H1343" i="13"/>
  <c r="H1341" i="13"/>
  <c r="H1339" i="13"/>
  <c r="H1337" i="13"/>
  <c r="H1334" i="13"/>
  <c r="H1330" i="13"/>
  <c r="H1327" i="13"/>
  <c r="H1325" i="13"/>
  <c r="H1315" i="13"/>
  <c r="H1313" i="13"/>
  <c r="H1310" i="13"/>
  <c r="H1300" i="13"/>
  <c r="H1298" i="13"/>
  <c r="H1295" i="13"/>
  <c r="H1293" i="13"/>
  <c r="H1290" i="13"/>
  <c r="H1284" i="13"/>
  <c r="H1279" i="13"/>
  <c r="H1272" i="13"/>
  <c r="H1270" i="13"/>
  <c r="H1263" i="13"/>
  <c r="H1259" i="13"/>
  <c r="H1256" i="13"/>
  <c r="H1255" i="13"/>
  <c r="H1254" i="13"/>
  <c r="H1249" i="13"/>
  <c r="H1247" i="13"/>
  <c r="H1245" i="13"/>
  <c r="H1243" i="13"/>
  <c r="H1240" i="13"/>
  <c r="H1238" i="13"/>
  <c r="H1237" i="13"/>
  <c r="H1236" i="13"/>
  <c r="H1233" i="13"/>
  <c r="H1232" i="13"/>
  <c r="H1227" i="13"/>
  <c r="H1224" i="13"/>
  <c r="H1222" i="13"/>
  <c r="H1218" i="13"/>
  <c r="H1215" i="13"/>
  <c r="H1213" i="13"/>
  <c r="H1210" i="13"/>
  <c r="H1204" i="13"/>
  <c r="H1199" i="13"/>
  <c r="H1198" i="13"/>
  <c r="H1196" i="13"/>
  <c r="H1194" i="13"/>
  <c r="H1193" i="13"/>
  <c r="H1191" i="13"/>
  <c r="H1180" i="13"/>
  <c r="H1168" i="13"/>
  <c r="H1165" i="13"/>
  <c r="H1163" i="13"/>
  <c r="H1155" i="13"/>
  <c r="H1152" i="13"/>
  <c r="H1140" i="13"/>
  <c r="H1136" i="13"/>
  <c r="H1132" i="13"/>
  <c r="H1128" i="13"/>
  <c r="H1124" i="13"/>
  <c r="H1120" i="13"/>
  <c r="H1116" i="13"/>
  <c r="H1112" i="13"/>
  <c r="H1108" i="13"/>
  <c r="H1104" i="13"/>
  <c r="Z12" i="12"/>
  <c r="Z13" i="12"/>
  <c r="AD13" i="12" s="1"/>
  <c r="Y17" i="12"/>
  <c r="G10" i="8"/>
  <c r="AA10" i="8" s="1"/>
  <c r="AD10" i="8" s="1"/>
  <c r="Y10" i="8"/>
  <c r="AA30" i="4"/>
  <c r="Q48" i="18"/>
  <c r="T48" i="18" s="1"/>
  <c r="Q50" i="18"/>
  <c r="T50" i="18" s="1"/>
  <c r="X43" i="18"/>
  <c r="Q46" i="18"/>
  <c r="T46" i="18" s="1"/>
  <c r="AA46" i="18"/>
  <c r="W52" i="18"/>
  <c r="Y5" i="18"/>
  <c r="Y7" i="18"/>
  <c r="Y9" i="18"/>
  <c r="Y11" i="18"/>
  <c r="Y13" i="18"/>
  <c r="Y15" i="18"/>
  <c r="Y17" i="18"/>
  <c r="Y19" i="18"/>
  <c r="Y21" i="18"/>
  <c r="Y23" i="18"/>
  <c r="Y25" i="18"/>
  <c r="Y27" i="18"/>
  <c r="Y29" i="18"/>
  <c r="Y31" i="18"/>
  <c r="Y33" i="18"/>
  <c r="Y35" i="18"/>
  <c r="Y37" i="18"/>
  <c r="AA42" i="18"/>
  <c r="W48" i="18"/>
  <c r="Y3" i="8"/>
  <c r="Q52" i="18"/>
  <c r="T52" i="18" s="1"/>
  <c r="W50" i="18"/>
  <c r="G16" i="12"/>
  <c r="AA16" i="12" s="1"/>
  <c r="G17" i="12"/>
  <c r="AA17" i="12" s="1"/>
  <c r="W47" i="18"/>
  <c r="AA47" i="18"/>
  <c r="U47" i="18"/>
  <c r="U5" i="18"/>
  <c r="AA5" i="18"/>
  <c r="U7" i="18"/>
  <c r="AA7" i="18"/>
  <c r="U9" i="18"/>
  <c r="AA9" i="18"/>
  <c r="U11" i="18"/>
  <c r="AA11" i="18"/>
  <c r="U13" i="18"/>
  <c r="AA13" i="18"/>
  <c r="U15" i="18"/>
  <c r="AA15" i="18"/>
  <c r="U17" i="18"/>
  <c r="AA17" i="18"/>
  <c r="U19" i="18"/>
  <c r="AA19" i="18"/>
  <c r="U21" i="18"/>
  <c r="AA21" i="18"/>
  <c r="U23" i="18"/>
  <c r="AA23" i="18"/>
  <c r="U25" i="18"/>
  <c r="AA25" i="18"/>
  <c r="U27" i="18"/>
  <c r="AA27" i="18"/>
  <c r="U29" i="18"/>
  <c r="AA29" i="18"/>
  <c r="U31" i="18"/>
  <c r="AA31" i="18"/>
  <c r="U33" i="18"/>
  <c r="AA33" i="18"/>
  <c r="U35" i="18"/>
  <c r="AA35" i="18"/>
  <c r="U37" i="18"/>
  <c r="AA37" i="18"/>
  <c r="V42" i="18"/>
  <c r="Q5" i="18"/>
  <c r="T5" i="18" s="1"/>
  <c r="W5" i="18"/>
  <c r="Q7" i="18"/>
  <c r="T7" i="18" s="1"/>
  <c r="W7" i="18"/>
  <c r="Q9" i="18"/>
  <c r="T9" i="18" s="1"/>
  <c r="W9" i="18"/>
  <c r="Q11" i="18"/>
  <c r="T11" i="18" s="1"/>
  <c r="W11" i="18"/>
  <c r="Q13" i="18"/>
  <c r="T13" i="18" s="1"/>
  <c r="W13" i="18"/>
  <c r="Q15" i="18"/>
  <c r="T15" i="18" s="1"/>
  <c r="W15" i="18"/>
  <c r="Q17" i="18"/>
  <c r="T17" i="18" s="1"/>
  <c r="W17" i="18"/>
  <c r="Q19" i="18"/>
  <c r="T19" i="18" s="1"/>
  <c r="W19" i="18"/>
  <c r="Q21" i="18"/>
  <c r="T21" i="18" s="1"/>
  <c r="W21" i="18"/>
  <c r="Q23" i="18"/>
  <c r="T23" i="18" s="1"/>
  <c r="W23" i="18"/>
  <c r="Q25" i="18"/>
  <c r="T25" i="18" s="1"/>
  <c r="W25" i="18"/>
  <c r="Q27" i="18"/>
  <c r="T27" i="18" s="1"/>
  <c r="W27" i="18"/>
  <c r="Q29" i="18"/>
  <c r="T29" i="18" s="1"/>
  <c r="W29" i="18"/>
  <c r="Q31" i="18"/>
  <c r="T31" i="18" s="1"/>
  <c r="W31" i="18"/>
  <c r="Q33" i="18"/>
  <c r="T33" i="18" s="1"/>
  <c r="W33" i="18"/>
  <c r="Q35" i="18"/>
  <c r="T35" i="18" s="1"/>
  <c r="W35" i="18"/>
  <c r="Q37" i="18"/>
  <c r="T37" i="18" s="1"/>
  <c r="W37" i="18"/>
  <c r="X39" i="18"/>
  <c r="Q42" i="18"/>
  <c r="T42" i="18" s="1"/>
  <c r="U48" i="18"/>
  <c r="AA48" i="18"/>
  <c r="U50" i="18"/>
  <c r="AA50" i="18"/>
  <c r="U52" i="18"/>
  <c r="AA52" i="18"/>
  <c r="V46" i="18"/>
  <c r="Y48" i="18"/>
  <c r="Y50" i="18"/>
  <c r="Y52" i="18"/>
  <c r="AC26" i="12"/>
  <c r="AC34" i="12"/>
  <c r="AC42" i="12"/>
  <c r="AC50" i="12"/>
  <c r="Q50" i="4" a="1"/>
  <c r="Q50" i="4" s="1"/>
  <c r="AC22" i="12"/>
  <c r="AC30" i="12"/>
  <c r="AC38" i="12"/>
  <c r="AC46" i="12"/>
  <c r="AB3" i="12"/>
  <c r="AC3" i="12" s="1"/>
  <c r="Y8" i="12"/>
  <c r="Y12" i="12"/>
  <c r="Y16" i="12"/>
  <c r="AB23" i="12"/>
  <c r="AC23" i="12" s="1"/>
  <c r="AB27" i="12"/>
  <c r="AC27" i="12" s="1"/>
  <c r="AB31" i="12"/>
  <c r="AC31" i="12" s="1"/>
  <c r="AB35" i="12"/>
  <c r="AC35" i="12" s="1"/>
  <c r="AB39" i="12"/>
  <c r="AC39" i="12" s="1"/>
  <c r="AB43" i="12"/>
  <c r="AC43" i="12" s="1"/>
  <c r="AB47" i="12"/>
  <c r="AC47" i="12" s="1"/>
  <c r="AB51" i="12"/>
  <c r="AC51" i="12" s="1"/>
  <c r="AB54" i="12"/>
  <c r="AC54" i="12" s="1"/>
  <c r="AB11" i="8"/>
  <c r="AC11" i="8" s="1"/>
  <c r="AB15" i="8"/>
  <c r="AC15" i="8" s="1"/>
  <c r="AB19" i="8"/>
  <c r="AC19" i="8" s="1"/>
  <c r="AB23" i="8"/>
  <c r="AC23" i="8" s="1"/>
  <c r="AB27" i="8"/>
  <c r="AC27" i="8" s="1"/>
  <c r="AB31" i="8"/>
  <c r="AC31" i="8" s="1"/>
  <c r="AB35" i="8"/>
  <c r="AC35" i="8" s="1"/>
  <c r="AB39" i="8"/>
  <c r="AC39" i="8" s="1"/>
  <c r="AB43" i="8"/>
  <c r="AC43" i="8" s="1"/>
  <c r="AB47" i="8"/>
  <c r="AC47" i="8" s="1"/>
  <c r="AB51" i="8"/>
  <c r="AC51" i="8" s="1"/>
  <c r="AB6" i="8"/>
  <c r="AC6" i="8" s="1"/>
  <c r="AB14" i="8"/>
  <c r="AC14" i="8" s="1"/>
  <c r="AB18" i="8"/>
  <c r="AC18" i="8" s="1"/>
  <c r="AB22" i="8"/>
  <c r="AC22" i="8" s="1"/>
  <c r="AB26" i="8"/>
  <c r="AC26" i="8" s="1"/>
  <c r="AB30" i="8"/>
  <c r="AC30" i="8" s="1"/>
  <c r="AB34" i="8"/>
  <c r="AC34" i="8" s="1"/>
  <c r="AB38" i="8"/>
  <c r="AC38" i="8" s="1"/>
  <c r="AB42" i="8"/>
  <c r="AC42" i="8" s="1"/>
  <c r="AB46" i="8"/>
  <c r="AC46" i="8" s="1"/>
  <c r="AB50" i="8"/>
  <c r="AC50" i="8" s="1"/>
  <c r="AB54" i="8"/>
  <c r="AC54" i="8" s="1"/>
  <c r="AC54" i="6"/>
  <c r="AB35" i="4"/>
  <c r="AC35" i="4" s="1"/>
  <c r="AB5" i="4"/>
  <c r="AC5" i="4" s="1"/>
  <c r="AB39" i="4"/>
  <c r="AC39" i="4" s="1"/>
  <c r="AA7" i="4"/>
  <c r="AA11" i="4"/>
  <c r="AA19" i="4"/>
  <c r="AA27" i="4"/>
  <c r="L41" i="4" a="1"/>
  <c r="L41" i="4" s="1"/>
  <c r="P41" i="4" a="1"/>
  <c r="P41" i="4" s="1"/>
  <c r="J42" i="4" a="1"/>
  <c r="J42" i="4" s="1"/>
  <c r="T42" i="4" s="1"/>
  <c r="N42" i="4" a="1"/>
  <c r="N42" i="4" s="1"/>
  <c r="U42" i="4" s="1"/>
  <c r="R42" i="4" a="1"/>
  <c r="R42" i="4" s="1"/>
  <c r="L43" i="4" a="1"/>
  <c r="L43" i="4" s="1"/>
  <c r="P43" i="4" a="1"/>
  <c r="P43" i="4" s="1"/>
  <c r="M44" i="4" a="1"/>
  <c r="M44" i="4" s="1"/>
  <c r="K45" i="4" a="1"/>
  <c r="K45" i="4" s="1"/>
  <c r="S45" i="4" a="1"/>
  <c r="S45" i="4" s="1"/>
  <c r="AG46" i="4"/>
  <c r="AE46" i="4"/>
  <c r="AA46" i="4"/>
  <c r="AD46" i="4"/>
  <c r="W46" i="4"/>
  <c r="Z46" i="4" s="1"/>
  <c r="Q46" i="4" a="1"/>
  <c r="Q46" i="4" s="1"/>
  <c r="AF46" i="4"/>
  <c r="O47" i="4" a="1"/>
  <c r="O47" i="4" s="1"/>
  <c r="M48" i="4" a="1"/>
  <c r="M48" i="4" s="1"/>
  <c r="K49" i="4" a="1"/>
  <c r="K49" i="4" s="1"/>
  <c r="S49" i="4" a="1"/>
  <c r="S49" i="4" s="1"/>
  <c r="AG50" i="4"/>
  <c r="AE50" i="4"/>
  <c r="AA50" i="4"/>
  <c r="AD50" i="4"/>
  <c r="W50" i="4"/>
  <c r="Z50" i="4" s="1"/>
  <c r="AF50" i="4"/>
  <c r="AB35" i="5"/>
  <c r="AC35" i="5" s="1"/>
  <c r="AB27" i="6"/>
  <c r="AC27" i="6" s="1"/>
  <c r="AB29" i="6"/>
  <c r="AC29" i="6" s="1"/>
  <c r="AB31" i="6"/>
  <c r="AC31" i="6" s="1"/>
  <c r="AB35" i="6"/>
  <c r="AC35" i="6" s="1"/>
  <c r="AB39" i="6"/>
  <c r="AC39" i="6" s="1"/>
  <c r="W3" i="4"/>
  <c r="Z3" i="4" s="1"/>
  <c r="AA15" i="4"/>
  <c r="AA23" i="4"/>
  <c r="AA31" i="4"/>
  <c r="O59" i="4" a="1"/>
  <c r="O59" i="4" s="1"/>
  <c r="K59" i="4" a="1"/>
  <c r="K59" i="4" s="1"/>
  <c r="Q58" i="4" a="1"/>
  <c r="Q58" i="4" s="1"/>
  <c r="M58" i="4" a="1"/>
  <c r="M58" i="4" s="1"/>
  <c r="S57" i="4" a="1"/>
  <c r="S57" i="4" s="1"/>
  <c r="O57" i="4" a="1"/>
  <c r="O57" i="4" s="1"/>
  <c r="K57" i="4" a="1"/>
  <c r="K57" i="4" s="1"/>
  <c r="Q56" i="4" a="1"/>
  <c r="Q56" i="4" s="1"/>
  <c r="M56" i="4" a="1"/>
  <c r="M56" i="4" s="1"/>
  <c r="S55" i="4" a="1"/>
  <c r="S55" i="4" s="1"/>
  <c r="Q55" i="4" a="1"/>
  <c r="Q55" i="4" s="1"/>
  <c r="O55" i="4" a="1"/>
  <c r="O55" i="4" s="1"/>
  <c r="M55" i="4" a="1"/>
  <c r="M55" i="4" s="1"/>
  <c r="K55" i="4" a="1"/>
  <c r="K55" i="4" s="1"/>
  <c r="S54" i="4" a="1"/>
  <c r="S54" i="4" s="1"/>
  <c r="Q54" i="4" a="1"/>
  <c r="Q54" i="4" s="1"/>
  <c r="O54" i="4" a="1"/>
  <c r="O54" i="4" s="1"/>
  <c r="K54" i="4" a="1"/>
  <c r="K54" i="4" s="1"/>
  <c r="S53" i="4" a="1"/>
  <c r="S53" i="4" s="1"/>
  <c r="Q53" i="4" a="1"/>
  <c r="Q53" i="4" s="1"/>
  <c r="O53" i="4" a="1"/>
  <c r="O53" i="4" s="1"/>
  <c r="M53" i="4" a="1"/>
  <c r="M53" i="4" s="1"/>
  <c r="K53" i="4" a="1"/>
  <c r="K53" i="4" s="1"/>
  <c r="S52" i="4" a="1"/>
  <c r="S52" i="4" s="1"/>
  <c r="Q52" i="4" a="1"/>
  <c r="Q52" i="4" s="1"/>
  <c r="O52" i="4" a="1"/>
  <c r="O52" i="4" s="1"/>
  <c r="M52" i="4" a="1"/>
  <c r="M52" i="4" s="1"/>
  <c r="K52" i="4" a="1"/>
  <c r="K52" i="4" s="1"/>
  <c r="S51" i="4" a="1"/>
  <c r="S51" i="4" s="1"/>
  <c r="Q51" i="4" a="1"/>
  <c r="Q51" i="4" s="1"/>
  <c r="O51" i="4" a="1"/>
  <c r="O51" i="4" s="1"/>
  <c r="M59" i="4" a="1"/>
  <c r="M59" i="4" s="1"/>
  <c r="S58" i="4" a="1"/>
  <c r="S58" i="4" s="1"/>
  <c r="O58" i="4" a="1"/>
  <c r="O58" i="4" s="1"/>
  <c r="K58" i="4" a="1"/>
  <c r="K58" i="4" s="1"/>
  <c r="Q57" i="4" a="1"/>
  <c r="Q57" i="4" s="1"/>
  <c r="M57" i="4" a="1"/>
  <c r="M57" i="4" s="1"/>
  <c r="S56" i="4" a="1"/>
  <c r="S56" i="4" s="1"/>
  <c r="O56" i="4" a="1"/>
  <c r="O56" i="4" s="1"/>
  <c r="K56" i="4" a="1"/>
  <c r="K56" i="4" s="1"/>
  <c r="M54" i="4" a="1"/>
  <c r="M54" i="4" s="1"/>
  <c r="Q8" i="4" a="1"/>
  <c r="Q8" i="4" s="1"/>
  <c r="O8" i="4" a="1"/>
  <c r="O8" i="4" s="1"/>
  <c r="M8" i="4" a="1"/>
  <c r="M8" i="4" s="1"/>
  <c r="K8" i="4" a="1"/>
  <c r="K8" i="4" s="1"/>
  <c r="S7" i="4" a="1"/>
  <c r="S7" i="4" s="1"/>
  <c r="Q7" i="4" a="1"/>
  <c r="Q7" i="4" s="1"/>
  <c r="O7" i="4" a="1"/>
  <c r="O7" i="4" s="1"/>
  <c r="M7" i="4" a="1"/>
  <c r="M7" i="4" s="1"/>
  <c r="K7" i="4" a="1"/>
  <c r="K7" i="4" s="1"/>
  <c r="P49" i="4" a="1"/>
  <c r="P49" i="4" s="1"/>
  <c r="J49" i="4" a="1"/>
  <c r="J49" i="4" s="1"/>
  <c r="T49" i="4" s="1"/>
  <c r="P48" i="4" a="1"/>
  <c r="P48" i="4" s="1"/>
  <c r="N48" i="4" a="1"/>
  <c r="N48" i="4" s="1"/>
  <c r="U48" i="4" s="1"/>
  <c r="L48" i="4" a="1"/>
  <c r="L48" i="4" s="1"/>
  <c r="R47" i="4" a="1"/>
  <c r="R47" i="4" s="1"/>
  <c r="P47" i="4" a="1"/>
  <c r="P47" i="4" s="1"/>
  <c r="L47" i="4" a="1"/>
  <c r="L47" i="4" s="1"/>
  <c r="R46" i="4" a="1"/>
  <c r="R46" i="4" s="1"/>
  <c r="N46" i="4" a="1"/>
  <c r="N46" i="4" s="1"/>
  <c r="U46" i="4" s="1"/>
  <c r="J46" i="4" a="1"/>
  <c r="J46" i="4" s="1"/>
  <c r="T46" i="4" s="1"/>
  <c r="P45" i="4" a="1"/>
  <c r="P45" i="4" s="1"/>
  <c r="L45" i="4" a="1"/>
  <c r="L45" i="4" s="1"/>
  <c r="R44" i="4" a="1"/>
  <c r="R44" i="4" s="1"/>
  <c r="N44" i="4" a="1"/>
  <c r="N44" i="4" s="1"/>
  <c r="U44" i="4" s="1"/>
  <c r="J44" i="4" a="1"/>
  <c r="J44" i="4" s="1"/>
  <c r="T44" i="4" s="1"/>
  <c r="L52" i="4" a="1"/>
  <c r="L52" i="4" s="1"/>
  <c r="J52" i="4" a="1"/>
  <c r="J52" i="4" s="1"/>
  <c r="T52" i="4" s="1"/>
  <c r="R51" i="4" a="1"/>
  <c r="R51" i="4" s="1"/>
  <c r="P51" i="4" a="1"/>
  <c r="P51" i="4" s="1"/>
  <c r="N51" i="4" a="1"/>
  <c r="N51" i="4" s="1"/>
  <c r="U51" i="4" s="1"/>
  <c r="L51" i="4" a="1"/>
  <c r="L51" i="4" s="1"/>
  <c r="J51" i="4" a="1"/>
  <c r="J51" i="4" s="1"/>
  <c r="T51" i="4" s="1"/>
  <c r="R50" i="4" a="1"/>
  <c r="R50" i="4" s="1"/>
  <c r="P50" i="4" a="1"/>
  <c r="P50" i="4" s="1"/>
  <c r="N50" i="4" a="1"/>
  <c r="N50" i="4" s="1"/>
  <c r="U50" i="4" s="1"/>
  <c r="L50" i="4" a="1"/>
  <c r="L50" i="4" s="1"/>
  <c r="J50" i="4" a="1"/>
  <c r="J50" i="4" s="1"/>
  <c r="T50" i="4" s="1"/>
  <c r="R49" i="4" a="1"/>
  <c r="R49" i="4" s="1"/>
  <c r="N49" i="4" a="1"/>
  <c r="N49" i="4" s="1"/>
  <c r="U49" i="4" s="1"/>
  <c r="L49" i="4" a="1"/>
  <c r="L49" i="4" s="1"/>
  <c r="R48" i="4" a="1"/>
  <c r="R48" i="4" s="1"/>
  <c r="J48" i="4" a="1"/>
  <c r="J48" i="4" s="1"/>
  <c r="T48" i="4" s="1"/>
  <c r="N47" i="4" a="1"/>
  <c r="N47" i="4" s="1"/>
  <c r="U47" i="4" s="1"/>
  <c r="J47" i="4" a="1"/>
  <c r="J47" i="4" s="1"/>
  <c r="T47" i="4" s="1"/>
  <c r="P46" i="4" a="1"/>
  <c r="P46" i="4" s="1"/>
  <c r="L46" i="4" a="1"/>
  <c r="L46" i="4" s="1"/>
  <c r="R45" i="4" a="1"/>
  <c r="R45" i="4" s="1"/>
  <c r="N45" i="4" a="1"/>
  <c r="N45" i="4" s="1"/>
  <c r="U45" i="4" s="1"/>
  <c r="J45" i="4" a="1"/>
  <c r="J45" i="4" s="1"/>
  <c r="T45" i="4" s="1"/>
  <c r="P44" i="4" a="1"/>
  <c r="P44" i="4" s="1"/>
  <c r="L44" i="4" a="1"/>
  <c r="L44" i="4" s="1"/>
  <c r="A3" i="18"/>
  <c r="S3" i="18"/>
  <c r="E3" i="18"/>
  <c r="A7" i="17"/>
  <c r="W7" i="17" s="1"/>
  <c r="Z7" i="17" s="1"/>
  <c r="AA30" i="7"/>
  <c r="W25" i="7"/>
  <c r="Z25" i="7" s="1"/>
  <c r="W26" i="7"/>
  <c r="W22" i="7"/>
  <c r="W18" i="7"/>
  <c r="W14" i="7"/>
  <c r="Z14" i="7" s="1"/>
  <c r="W10" i="7"/>
  <c r="W8" i="6"/>
  <c r="AA32" i="7"/>
  <c r="AA28" i="7"/>
  <c r="AA20" i="7"/>
  <c r="AA12" i="7"/>
  <c r="AA9" i="4"/>
  <c r="AA13" i="4"/>
  <c r="AA17" i="4"/>
  <c r="AA21" i="4"/>
  <c r="AA25" i="4"/>
  <c r="AA29" i="4"/>
  <c r="AC37" i="4"/>
  <c r="AA8" i="4"/>
  <c r="AA12" i="4"/>
  <c r="AA16" i="4"/>
  <c r="AA20" i="4"/>
  <c r="AA24" i="4"/>
  <c r="AA28" i="4"/>
  <c r="AC36" i="4"/>
  <c r="AB40" i="4"/>
  <c r="AC40" i="4" s="1"/>
  <c r="AG41" i="4"/>
  <c r="AE41" i="4"/>
  <c r="AA41" i="4"/>
  <c r="M41" i="4" a="1"/>
  <c r="M41" i="4" s="1"/>
  <c r="Q41" i="4" a="1"/>
  <c r="Q41" i="4" s="1"/>
  <c r="X41" i="4"/>
  <c r="AF41" i="4"/>
  <c r="K42" i="4" a="1"/>
  <c r="K42" i="4" s="1"/>
  <c r="O42" i="4" a="1"/>
  <c r="O42" i="4" s="1"/>
  <c r="S42" i="4" a="1"/>
  <c r="S42" i="4" s="1"/>
  <c r="AG43" i="4"/>
  <c r="AE43" i="4"/>
  <c r="AA43" i="4"/>
  <c r="M43" i="4" a="1"/>
  <c r="M43" i="4" s="1"/>
  <c r="Q43" i="4" a="1"/>
  <c r="Q43" i="4" s="1"/>
  <c r="X43" i="4"/>
  <c r="AF43" i="4"/>
  <c r="O44" i="4" a="1"/>
  <c r="O44" i="4" s="1"/>
  <c r="M45" i="4" a="1"/>
  <c r="M45" i="4" s="1"/>
  <c r="K46" i="4" a="1"/>
  <c r="K46" i="4" s="1"/>
  <c r="S46" i="4" a="1"/>
  <c r="S46" i="4" s="1"/>
  <c r="AG47" i="4"/>
  <c r="AE47" i="4"/>
  <c r="AA47" i="4"/>
  <c r="AD47" i="4"/>
  <c r="W47" i="4"/>
  <c r="Z47" i="4" s="1"/>
  <c r="Q47" i="4" a="1"/>
  <c r="Q47" i="4" s="1"/>
  <c r="AF47" i="4"/>
  <c r="O48" i="4" a="1"/>
  <c r="O48" i="4" s="1"/>
  <c r="M49" i="4" a="1"/>
  <c r="M49" i="4" s="1"/>
  <c r="K50" i="4" a="1"/>
  <c r="K50" i="4" s="1"/>
  <c r="S50" i="4" a="1"/>
  <c r="S50" i="4" s="1"/>
  <c r="AG51" i="4"/>
  <c r="AF51" i="4"/>
  <c r="X51" i="4"/>
  <c r="AE51" i="4"/>
  <c r="AA51" i="4"/>
  <c r="AD51" i="4"/>
  <c r="W51" i="4"/>
  <c r="Z51" i="4" s="1"/>
  <c r="AB67" i="4"/>
  <c r="AC67" i="4" s="1"/>
  <c r="AB34" i="5"/>
  <c r="AC34" i="5" s="1"/>
  <c r="AB34" i="6"/>
  <c r="AC34" i="6" s="1"/>
  <c r="AB38" i="6"/>
  <c r="AC38" i="6" s="1"/>
  <c r="J41" i="4" a="1"/>
  <c r="J41" i="4" s="1"/>
  <c r="T41" i="4" s="1"/>
  <c r="N41" i="4" a="1"/>
  <c r="N41" i="4" s="1"/>
  <c r="U41" i="4" s="1"/>
  <c r="R41" i="4" a="1"/>
  <c r="R41" i="4" s="1"/>
  <c r="L42" i="4" a="1"/>
  <c r="L42" i="4" s="1"/>
  <c r="P42" i="4" a="1"/>
  <c r="P42" i="4" s="1"/>
  <c r="J43" i="4" a="1"/>
  <c r="J43" i="4" s="1"/>
  <c r="T43" i="4" s="1"/>
  <c r="N43" i="4" a="1"/>
  <c r="N43" i="4" s="1"/>
  <c r="U43" i="4" s="1"/>
  <c r="R43" i="4" a="1"/>
  <c r="R43" i="4" s="1"/>
  <c r="AG44" i="4"/>
  <c r="AE44" i="4"/>
  <c r="AA44" i="4"/>
  <c r="AD44" i="4"/>
  <c r="W44" i="4"/>
  <c r="Z44" i="4" s="1"/>
  <c r="Q44" i="4" a="1"/>
  <c r="Q44" i="4" s="1"/>
  <c r="AF44" i="4"/>
  <c r="O45" i="4" a="1"/>
  <c r="O45" i="4" s="1"/>
  <c r="M46" i="4" a="1"/>
  <c r="M46" i="4" s="1"/>
  <c r="X46" i="4"/>
  <c r="K47" i="4" a="1"/>
  <c r="K47" i="4" s="1"/>
  <c r="S47" i="4" a="1"/>
  <c r="S47" i="4" s="1"/>
  <c r="AG48" i="4"/>
  <c r="AE48" i="4"/>
  <c r="AA48" i="4"/>
  <c r="W48" i="4"/>
  <c r="Z48" i="4" s="1"/>
  <c r="AD48" i="4"/>
  <c r="Q48" i="4" a="1"/>
  <c r="Q48" i="4" s="1"/>
  <c r="AF48" i="4"/>
  <c r="O49" i="4" a="1"/>
  <c r="O49" i="4" s="1"/>
  <c r="M50" i="4" a="1"/>
  <c r="M50" i="4" s="1"/>
  <c r="X50" i="4"/>
  <c r="K51" i="4" a="1"/>
  <c r="K51" i="4" s="1"/>
  <c r="AB33" i="5"/>
  <c r="AC33" i="5" s="1"/>
  <c r="AB25" i="6"/>
  <c r="AC25" i="6" s="1"/>
  <c r="AB28" i="6"/>
  <c r="AC28" i="6" s="1"/>
  <c r="AB30" i="6"/>
  <c r="AC30" i="6" s="1"/>
  <c r="AB33" i="6"/>
  <c r="AC33" i="6" s="1"/>
  <c r="AB37" i="6"/>
  <c r="AC37" i="6" s="1"/>
  <c r="AB40" i="6"/>
  <c r="AC40" i="6" s="1"/>
  <c r="AB42" i="6"/>
  <c r="AC42" i="6" s="1"/>
  <c r="AB44" i="6"/>
  <c r="AC44" i="6" s="1"/>
  <c r="AB46" i="6"/>
  <c r="AC46" i="6" s="1"/>
  <c r="AB48" i="6"/>
  <c r="AC48" i="6" s="1"/>
  <c r="AB50" i="6"/>
  <c r="AC50" i="6" s="1"/>
  <c r="AB52" i="6"/>
  <c r="AC52" i="6" s="1"/>
  <c r="L29" i="8" a="1"/>
  <c r="L29" i="8" s="1"/>
  <c r="X3" i="4"/>
  <c r="Y3" i="4" s="1"/>
  <c r="AC4" i="4"/>
  <c r="AC6" i="4"/>
  <c r="AA10" i="4"/>
  <c r="AA14" i="4"/>
  <c r="AA18" i="4"/>
  <c r="AA22" i="4"/>
  <c r="AA26" i="4"/>
  <c r="AC34" i="4"/>
  <c r="AC38" i="4"/>
  <c r="K41" i="4" a="1"/>
  <c r="K41" i="4" s="1"/>
  <c r="O41" i="4" a="1"/>
  <c r="O41" i="4" s="1"/>
  <c r="S41" i="4" a="1"/>
  <c r="S41" i="4" s="1"/>
  <c r="AG42" i="4"/>
  <c r="AE42" i="4"/>
  <c r="AA42" i="4"/>
  <c r="M42" i="4" a="1"/>
  <c r="M42" i="4" s="1"/>
  <c r="Q42" i="4" a="1"/>
  <c r="Q42" i="4" s="1"/>
  <c r="X42" i="4"/>
  <c r="AF42" i="4"/>
  <c r="K43" i="4" a="1"/>
  <c r="K43" i="4" s="1"/>
  <c r="O43" i="4" a="1"/>
  <c r="O43" i="4" s="1"/>
  <c r="S43" i="4" a="1"/>
  <c r="S43" i="4" s="1"/>
  <c r="K44" i="4" a="1"/>
  <c r="K44" i="4" s="1"/>
  <c r="S44" i="4" a="1"/>
  <c r="S44" i="4" s="1"/>
  <c r="AG45" i="4"/>
  <c r="AE45" i="4"/>
  <c r="AA45" i="4"/>
  <c r="W45" i="4"/>
  <c r="Z45" i="4" s="1"/>
  <c r="AD45" i="4"/>
  <c r="Q45" i="4" a="1"/>
  <c r="Q45" i="4" s="1"/>
  <c r="AF45" i="4"/>
  <c r="O46" i="4" a="1"/>
  <c r="O46" i="4" s="1"/>
  <c r="M47" i="4" a="1"/>
  <c r="M47" i="4" s="1"/>
  <c r="K48" i="4" a="1"/>
  <c r="K48" i="4" s="1"/>
  <c r="S48" i="4" a="1"/>
  <c r="S48" i="4" s="1"/>
  <c r="AG49" i="4"/>
  <c r="AE49" i="4"/>
  <c r="AA49" i="4"/>
  <c r="AD49" i="4"/>
  <c r="W49" i="4"/>
  <c r="Z49" i="4" s="1"/>
  <c r="Q49" i="4" a="1"/>
  <c r="Q49" i="4" s="1"/>
  <c r="AF49" i="4"/>
  <c r="O50" i="4" a="1"/>
  <c r="O50" i="4" s="1"/>
  <c r="M51" i="4" a="1"/>
  <c r="M51" i="4" s="1"/>
  <c r="AB36" i="5"/>
  <c r="AC36" i="5" s="1"/>
  <c r="AB37" i="5"/>
  <c r="AC37" i="5" s="1"/>
  <c r="AB38" i="5"/>
  <c r="AC38" i="5" s="1"/>
  <c r="AB39" i="5"/>
  <c r="AC39" i="5" s="1"/>
  <c r="AB40" i="5"/>
  <c r="AC40" i="5" s="1"/>
  <c r="AB41" i="5"/>
  <c r="AC41" i="5" s="1"/>
  <c r="AB42" i="5"/>
  <c r="AC42" i="5" s="1"/>
  <c r="AB43" i="5"/>
  <c r="AC43" i="5" s="1"/>
  <c r="AB44" i="5"/>
  <c r="AC44" i="5" s="1"/>
  <c r="AB45" i="5"/>
  <c r="AC45" i="5" s="1"/>
  <c r="AB46" i="5"/>
  <c r="AC46" i="5" s="1"/>
  <c r="AB47" i="5"/>
  <c r="AC47" i="5" s="1"/>
  <c r="AB48" i="5"/>
  <c r="AC48" i="5" s="1"/>
  <c r="AB49" i="5"/>
  <c r="AC49" i="5" s="1"/>
  <c r="AB50" i="5"/>
  <c r="AC50" i="5" s="1"/>
  <c r="AB51" i="5"/>
  <c r="AC51" i="5" s="1"/>
  <c r="AB52" i="5"/>
  <c r="AC52" i="5" s="1"/>
  <c r="AB53" i="5"/>
  <c r="AC53" i="5" s="1"/>
  <c r="AB26" i="6"/>
  <c r="AC26" i="6" s="1"/>
  <c r="AB32" i="6"/>
  <c r="AC32" i="6" s="1"/>
  <c r="AB36" i="6"/>
  <c r="AC36" i="6" s="1"/>
  <c r="AC54" i="7"/>
  <c r="AC58" i="7"/>
  <c r="W52" i="4"/>
  <c r="Z52" i="4" s="1"/>
  <c r="N52" i="4" a="1"/>
  <c r="N52" i="4" s="1"/>
  <c r="U52" i="4" s="1"/>
  <c r="P52" i="4" a="1"/>
  <c r="P52" i="4" s="1"/>
  <c r="R52" i="4" a="1"/>
  <c r="R52" i="4" s="1"/>
  <c r="AD52" i="4"/>
  <c r="W53" i="4"/>
  <c r="Z53" i="4" s="1"/>
  <c r="J53" i="4" a="1"/>
  <c r="J53" i="4" s="1"/>
  <c r="T53" i="4" s="1"/>
  <c r="L53" i="4" a="1"/>
  <c r="L53" i="4" s="1"/>
  <c r="N53" i="4" a="1"/>
  <c r="N53" i="4" s="1"/>
  <c r="U53" i="4" s="1"/>
  <c r="P53" i="4" a="1"/>
  <c r="P53" i="4" s="1"/>
  <c r="R53" i="4" a="1"/>
  <c r="R53" i="4" s="1"/>
  <c r="AD53" i="4"/>
  <c r="W54" i="4"/>
  <c r="Z54" i="4" s="1"/>
  <c r="J54" i="4" a="1"/>
  <c r="J54" i="4" s="1"/>
  <c r="T54" i="4" s="1"/>
  <c r="L54" i="4" a="1"/>
  <c r="L54" i="4" s="1"/>
  <c r="N54" i="4" a="1"/>
  <c r="N54" i="4" s="1"/>
  <c r="U54" i="4" s="1"/>
  <c r="P54" i="4" a="1"/>
  <c r="P54" i="4" s="1"/>
  <c r="R54" i="4" a="1"/>
  <c r="R54" i="4" s="1"/>
  <c r="AD54" i="4"/>
  <c r="W55" i="4"/>
  <c r="Z55" i="4" s="1"/>
  <c r="J55" i="4" a="1"/>
  <c r="J55" i="4" s="1"/>
  <c r="T55" i="4" s="1"/>
  <c r="L55" i="4" a="1"/>
  <c r="L55" i="4" s="1"/>
  <c r="N55" i="4" a="1"/>
  <c r="N55" i="4" s="1"/>
  <c r="U55" i="4" s="1"/>
  <c r="P55" i="4" a="1"/>
  <c r="P55" i="4" s="1"/>
  <c r="R55" i="4" a="1"/>
  <c r="R55" i="4" s="1"/>
  <c r="AD55" i="4"/>
  <c r="W56" i="4"/>
  <c r="Z56" i="4" s="1"/>
  <c r="J56" i="4" a="1"/>
  <c r="J56" i="4" s="1"/>
  <c r="T56" i="4" s="1"/>
  <c r="L56" i="4" a="1"/>
  <c r="L56" i="4" s="1"/>
  <c r="N56" i="4" a="1"/>
  <c r="N56" i="4" s="1"/>
  <c r="U56" i="4" s="1"/>
  <c r="P56" i="4" a="1"/>
  <c r="P56" i="4" s="1"/>
  <c r="R56" i="4" a="1"/>
  <c r="R56" i="4" s="1"/>
  <c r="AD56" i="4"/>
  <c r="W57" i="4"/>
  <c r="Z57" i="4" s="1"/>
  <c r="J57" i="4" a="1"/>
  <c r="J57" i="4" s="1"/>
  <c r="T57" i="4" s="1"/>
  <c r="L57" i="4" a="1"/>
  <c r="L57" i="4" s="1"/>
  <c r="N57" i="4" a="1"/>
  <c r="N57" i="4" s="1"/>
  <c r="U57" i="4" s="1"/>
  <c r="P57" i="4" a="1"/>
  <c r="P57" i="4" s="1"/>
  <c r="R57" i="4" a="1"/>
  <c r="R57" i="4" s="1"/>
  <c r="AD57" i="4"/>
  <c r="W58" i="4"/>
  <c r="Z58" i="4" s="1"/>
  <c r="J58" i="4" a="1"/>
  <c r="J58" i="4" s="1"/>
  <c r="T58" i="4" s="1"/>
  <c r="L58" i="4" a="1"/>
  <c r="L58" i="4" s="1"/>
  <c r="N58" i="4" a="1"/>
  <c r="N58" i="4" s="1"/>
  <c r="U58" i="4" s="1"/>
  <c r="P58" i="4" a="1"/>
  <c r="P58" i="4" s="1"/>
  <c r="R58" i="4" a="1"/>
  <c r="R58" i="4" s="1"/>
  <c r="AD58" i="4"/>
  <c r="W59" i="4"/>
  <c r="Z59" i="4" s="1"/>
  <c r="J59" i="4" a="1"/>
  <c r="J59" i="4" s="1"/>
  <c r="T59" i="4" s="1"/>
  <c r="L59" i="4" a="1"/>
  <c r="L59" i="4" s="1"/>
  <c r="N59" i="4" a="1"/>
  <c r="N59" i="4" s="1"/>
  <c r="U59" i="4" s="1"/>
  <c r="P59" i="4" a="1"/>
  <c r="P59" i="4" s="1"/>
  <c r="R59" i="4" a="1"/>
  <c r="R59" i="4" s="1"/>
  <c r="AD59" i="4"/>
  <c r="W60" i="4"/>
  <c r="Z60" i="4" s="1"/>
  <c r="J60" i="4" a="1"/>
  <c r="J60" i="4" s="1"/>
  <c r="T60" i="4" s="1"/>
  <c r="L60" i="4" a="1"/>
  <c r="L60" i="4" s="1"/>
  <c r="N60" i="4" a="1"/>
  <c r="N60" i="4" s="1"/>
  <c r="U60" i="4" s="1"/>
  <c r="P60" i="4" a="1"/>
  <c r="P60" i="4" s="1"/>
  <c r="R60" i="4" a="1"/>
  <c r="R60" i="4" s="1"/>
  <c r="AD60" i="4"/>
  <c r="W61" i="4"/>
  <c r="Z61" i="4" s="1"/>
  <c r="J61" i="4" a="1"/>
  <c r="J61" i="4" s="1"/>
  <c r="T61" i="4" s="1"/>
  <c r="L61" i="4" a="1"/>
  <c r="L61" i="4" s="1"/>
  <c r="N61" i="4" a="1"/>
  <c r="N61" i="4" s="1"/>
  <c r="U61" i="4" s="1"/>
  <c r="P61" i="4" a="1"/>
  <c r="P61" i="4" s="1"/>
  <c r="R61" i="4" a="1"/>
  <c r="R61" i="4" s="1"/>
  <c r="AD61" i="4"/>
  <c r="W62" i="4"/>
  <c r="Z62" i="4" s="1"/>
  <c r="J62" i="4" a="1"/>
  <c r="J62" i="4" s="1"/>
  <c r="T62" i="4" s="1"/>
  <c r="L62" i="4" a="1"/>
  <c r="L62" i="4" s="1"/>
  <c r="N62" i="4" a="1"/>
  <c r="N62" i="4" s="1"/>
  <c r="U62" i="4" s="1"/>
  <c r="P62" i="4" a="1"/>
  <c r="P62" i="4" s="1"/>
  <c r="R62" i="4" a="1"/>
  <c r="R62" i="4" s="1"/>
  <c r="AD62" i="4"/>
  <c r="W63" i="4"/>
  <c r="Z63" i="4" s="1"/>
  <c r="J63" i="4" a="1"/>
  <c r="J63" i="4" s="1"/>
  <c r="T63" i="4" s="1"/>
  <c r="L63" i="4" a="1"/>
  <c r="L63" i="4" s="1"/>
  <c r="N63" i="4" a="1"/>
  <c r="N63" i="4" s="1"/>
  <c r="U63" i="4" s="1"/>
  <c r="P63" i="4" a="1"/>
  <c r="P63" i="4" s="1"/>
  <c r="R63" i="4" a="1"/>
  <c r="R63" i="4" s="1"/>
  <c r="AD63" i="4"/>
  <c r="W64" i="4"/>
  <c r="Z64" i="4" s="1"/>
  <c r="J64" i="4" a="1"/>
  <c r="J64" i="4" s="1"/>
  <c r="T64" i="4" s="1"/>
  <c r="L64" i="4" a="1"/>
  <c r="L64" i="4" s="1"/>
  <c r="N64" i="4" a="1"/>
  <c r="N64" i="4" s="1"/>
  <c r="U64" i="4" s="1"/>
  <c r="P64" i="4" a="1"/>
  <c r="P64" i="4" s="1"/>
  <c r="R64" i="4" a="1"/>
  <c r="R64" i="4" s="1"/>
  <c r="AD64" i="4"/>
  <c r="W65" i="4"/>
  <c r="Z65" i="4" s="1"/>
  <c r="J65" i="4" a="1"/>
  <c r="J65" i="4" s="1"/>
  <c r="T65" i="4" s="1"/>
  <c r="L65" i="4" a="1"/>
  <c r="L65" i="4" s="1"/>
  <c r="N65" i="4" a="1"/>
  <c r="N65" i="4" s="1"/>
  <c r="U65" i="4" s="1"/>
  <c r="P65" i="4" a="1"/>
  <c r="P65" i="4" s="1"/>
  <c r="R65" i="4" a="1"/>
  <c r="R65" i="4" s="1"/>
  <c r="AD65" i="4"/>
  <c r="W66" i="4"/>
  <c r="Z66" i="4" s="1"/>
  <c r="J66" i="4" a="1"/>
  <c r="J66" i="4" s="1"/>
  <c r="T66" i="4" s="1"/>
  <c r="L66" i="4" a="1"/>
  <c r="L66" i="4" s="1"/>
  <c r="N66" i="4" a="1"/>
  <c r="N66" i="4" s="1"/>
  <c r="U66" i="4" s="1"/>
  <c r="P66" i="4" a="1"/>
  <c r="P66" i="4" s="1"/>
  <c r="R66" i="4" a="1"/>
  <c r="R66" i="4" s="1"/>
  <c r="AG66" i="4"/>
  <c r="W5" i="5"/>
  <c r="Z5" i="5" s="1"/>
  <c r="W6" i="5"/>
  <c r="Z6" i="5" s="1"/>
  <c r="W7" i="5"/>
  <c r="Z7" i="5" s="1"/>
  <c r="J7" i="5" a="1"/>
  <c r="J7" i="5" s="1"/>
  <c r="L7" i="5" a="1"/>
  <c r="L7" i="5" s="1"/>
  <c r="N7" i="5" a="1"/>
  <c r="N7" i="5" s="1"/>
  <c r="U7" i="5" s="1"/>
  <c r="P7" i="5" a="1"/>
  <c r="P7" i="5" s="1"/>
  <c r="R7" i="5" a="1"/>
  <c r="R7" i="5" s="1"/>
  <c r="J8" i="5" a="1"/>
  <c r="J8" i="5" s="1"/>
  <c r="L8" i="5" a="1"/>
  <c r="L8" i="5" s="1"/>
  <c r="N8" i="5" a="1"/>
  <c r="N8" i="5" s="1"/>
  <c r="U8" i="5" s="1"/>
  <c r="P8" i="5" a="1"/>
  <c r="P8" i="5" s="1"/>
  <c r="R8" i="5" a="1"/>
  <c r="R8" i="5" s="1"/>
  <c r="W9" i="5"/>
  <c r="Z9" i="5" s="1"/>
  <c r="J9" i="5" a="1"/>
  <c r="J9" i="5" s="1"/>
  <c r="L9" i="5" a="1"/>
  <c r="L9" i="5" s="1"/>
  <c r="N9" i="5" a="1"/>
  <c r="N9" i="5" s="1"/>
  <c r="U9" i="5" s="1"/>
  <c r="P9" i="5" a="1"/>
  <c r="P9" i="5" s="1"/>
  <c r="R9" i="5" a="1"/>
  <c r="R9" i="5" s="1"/>
  <c r="W10" i="5"/>
  <c r="J10" i="5" a="1"/>
  <c r="J10" i="5" s="1"/>
  <c r="L10" i="5" a="1"/>
  <c r="L10" i="5" s="1"/>
  <c r="N10" i="5" a="1"/>
  <c r="N10" i="5" s="1"/>
  <c r="U10" i="5" s="1"/>
  <c r="P10" i="5" a="1"/>
  <c r="P10" i="5" s="1"/>
  <c r="R10" i="5" a="1"/>
  <c r="R10" i="5" s="1"/>
  <c r="W11" i="5"/>
  <c r="J11" i="5" a="1"/>
  <c r="J11" i="5" s="1"/>
  <c r="L11" i="5" a="1"/>
  <c r="L11" i="5" s="1"/>
  <c r="N11" i="5" a="1"/>
  <c r="N11" i="5" s="1"/>
  <c r="U11" i="5" s="1"/>
  <c r="P11" i="5" a="1"/>
  <c r="P11" i="5" s="1"/>
  <c r="R11" i="5" a="1"/>
  <c r="R11" i="5" s="1"/>
  <c r="W12" i="5"/>
  <c r="Z12" i="5" s="1"/>
  <c r="J12" i="5" a="1"/>
  <c r="J12" i="5" s="1"/>
  <c r="L12" i="5" a="1"/>
  <c r="L12" i="5" s="1"/>
  <c r="N12" i="5" a="1"/>
  <c r="N12" i="5" s="1"/>
  <c r="U12" i="5" s="1"/>
  <c r="P12" i="5" a="1"/>
  <c r="P12" i="5" s="1"/>
  <c r="R12" i="5" a="1"/>
  <c r="R12" i="5" s="1"/>
  <c r="W13" i="5"/>
  <c r="J13" i="5" a="1"/>
  <c r="J13" i="5" s="1"/>
  <c r="L13" i="5" a="1"/>
  <c r="L13" i="5" s="1"/>
  <c r="N13" i="5" a="1"/>
  <c r="N13" i="5" s="1"/>
  <c r="U13" i="5" s="1"/>
  <c r="P13" i="5" a="1"/>
  <c r="P13" i="5" s="1"/>
  <c r="R13" i="5" a="1"/>
  <c r="R13" i="5" s="1"/>
  <c r="J14" i="5" a="1"/>
  <c r="J14" i="5" s="1"/>
  <c r="L14" i="5" a="1"/>
  <c r="L14" i="5" s="1"/>
  <c r="N14" i="5" a="1"/>
  <c r="N14" i="5" s="1"/>
  <c r="U14" i="5" s="1"/>
  <c r="P14" i="5" a="1"/>
  <c r="P14" i="5" s="1"/>
  <c r="R14" i="5" a="1"/>
  <c r="R14" i="5" s="1"/>
  <c r="W15" i="5"/>
  <c r="Z15" i="5" s="1"/>
  <c r="J15" i="5" a="1"/>
  <c r="J15" i="5" s="1"/>
  <c r="L15" i="5" a="1"/>
  <c r="L15" i="5" s="1"/>
  <c r="N15" i="5" a="1"/>
  <c r="N15" i="5" s="1"/>
  <c r="U15" i="5" s="1"/>
  <c r="P15" i="5" a="1"/>
  <c r="P15" i="5" s="1"/>
  <c r="R15" i="5" a="1"/>
  <c r="R15" i="5" s="1"/>
  <c r="W16" i="5"/>
  <c r="Z16" i="5" s="1"/>
  <c r="J16" i="5" a="1"/>
  <c r="J16" i="5" s="1"/>
  <c r="L16" i="5" a="1"/>
  <c r="L16" i="5" s="1"/>
  <c r="N16" i="5" a="1"/>
  <c r="N16" i="5" s="1"/>
  <c r="U16" i="5" s="1"/>
  <c r="P16" i="5" a="1"/>
  <c r="P16" i="5" s="1"/>
  <c r="R16" i="5" a="1"/>
  <c r="R16" i="5" s="1"/>
  <c r="W17" i="5"/>
  <c r="J17" i="5" a="1"/>
  <c r="J17" i="5" s="1"/>
  <c r="L17" i="5" a="1"/>
  <c r="L17" i="5" s="1"/>
  <c r="N17" i="5" a="1"/>
  <c r="N17" i="5" s="1"/>
  <c r="U17" i="5" s="1"/>
  <c r="P17" i="5" a="1"/>
  <c r="P17" i="5" s="1"/>
  <c r="R17" i="5" a="1"/>
  <c r="R17" i="5" s="1"/>
  <c r="J18" i="5" a="1"/>
  <c r="J18" i="5" s="1"/>
  <c r="L18" i="5" a="1"/>
  <c r="L18" i="5" s="1"/>
  <c r="N18" i="5" a="1"/>
  <c r="N18" i="5" s="1"/>
  <c r="U18" i="5" s="1"/>
  <c r="P18" i="5" a="1"/>
  <c r="P18" i="5" s="1"/>
  <c r="R18" i="5" a="1"/>
  <c r="R18" i="5" s="1"/>
  <c r="W19" i="5"/>
  <c r="Z19" i="5" s="1"/>
  <c r="J19" i="5" a="1"/>
  <c r="J19" i="5" s="1"/>
  <c r="L19" i="5" a="1"/>
  <c r="L19" i="5" s="1"/>
  <c r="N19" i="5" a="1"/>
  <c r="N19" i="5" s="1"/>
  <c r="U19" i="5" s="1"/>
  <c r="P19" i="5" a="1"/>
  <c r="P19" i="5" s="1"/>
  <c r="R19" i="5" a="1"/>
  <c r="R19" i="5" s="1"/>
  <c r="W20" i="5"/>
  <c r="J20" i="5" a="1"/>
  <c r="J20" i="5" s="1"/>
  <c r="L20" i="5" a="1"/>
  <c r="L20" i="5" s="1"/>
  <c r="N20" i="5" a="1"/>
  <c r="N20" i="5" s="1"/>
  <c r="U20" i="5" s="1"/>
  <c r="P20" i="5" a="1"/>
  <c r="P20" i="5" s="1"/>
  <c r="R20" i="5" a="1"/>
  <c r="R20" i="5" s="1"/>
  <c r="W21" i="5"/>
  <c r="Z21" i="5" s="1"/>
  <c r="J21" i="5" a="1"/>
  <c r="J21" i="5" s="1"/>
  <c r="L21" i="5" a="1"/>
  <c r="L21" i="5" s="1"/>
  <c r="N21" i="5" a="1"/>
  <c r="N21" i="5" s="1"/>
  <c r="U21" i="5" s="1"/>
  <c r="P21" i="5" a="1"/>
  <c r="P21" i="5" s="1"/>
  <c r="R21" i="5" a="1"/>
  <c r="R21" i="5" s="1"/>
  <c r="J22" i="5" a="1"/>
  <c r="J22" i="5" s="1"/>
  <c r="L22" i="5" a="1"/>
  <c r="L22" i="5" s="1"/>
  <c r="N22" i="5" a="1"/>
  <c r="N22" i="5" s="1"/>
  <c r="U22" i="5" s="1"/>
  <c r="P22" i="5" a="1"/>
  <c r="P22" i="5" s="1"/>
  <c r="R22" i="5" a="1"/>
  <c r="R22" i="5" s="1"/>
  <c r="W23" i="5"/>
  <c r="Z23" i="5" s="1"/>
  <c r="J23" i="5" a="1"/>
  <c r="J23" i="5" s="1"/>
  <c r="L23" i="5" a="1"/>
  <c r="L23" i="5" s="1"/>
  <c r="N23" i="5" a="1"/>
  <c r="N23" i="5" s="1"/>
  <c r="U23" i="5" s="1"/>
  <c r="P23" i="5" a="1"/>
  <c r="P23" i="5" s="1"/>
  <c r="R23" i="5" a="1"/>
  <c r="R23" i="5" s="1"/>
  <c r="W24" i="5"/>
  <c r="Z24" i="5" s="1"/>
  <c r="J24" i="5" a="1"/>
  <c r="J24" i="5" s="1"/>
  <c r="L24" i="5" a="1"/>
  <c r="L24" i="5" s="1"/>
  <c r="N24" i="5" a="1"/>
  <c r="N24" i="5" s="1"/>
  <c r="U24" i="5" s="1"/>
  <c r="P24" i="5" a="1"/>
  <c r="P24" i="5" s="1"/>
  <c r="R24" i="5" a="1"/>
  <c r="R24" i="5" s="1"/>
  <c r="W25" i="5"/>
  <c r="Z25" i="5" s="1"/>
  <c r="J25" i="5" a="1"/>
  <c r="J25" i="5" s="1"/>
  <c r="L25" i="5" a="1"/>
  <c r="L25" i="5" s="1"/>
  <c r="N25" i="5" a="1"/>
  <c r="N25" i="5" s="1"/>
  <c r="U25" i="5" s="1"/>
  <c r="P25" i="5" a="1"/>
  <c r="P25" i="5" s="1"/>
  <c r="R25" i="5" a="1"/>
  <c r="R25" i="5" s="1"/>
  <c r="J26" i="5" a="1"/>
  <c r="J26" i="5" s="1"/>
  <c r="L26" i="5" a="1"/>
  <c r="L26" i="5" s="1"/>
  <c r="N26" i="5" a="1"/>
  <c r="N26" i="5" s="1"/>
  <c r="U26" i="5" s="1"/>
  <c r="P26" i="5" a="1"/>
  <c r="P26" i="5" s="1"/>
  <c r="R26" i="5" a="1"/>
  <c r="R26" i="5" s="1"/>
  <c r="J27" i="5" a="1"/>
  <c r="J27" i="5" s="1"/>
  <c r="L27" i="5" a="1"/>
  <c r="L27" i="5" s="1"/>
  <c r="N27" i="5" a="1"/>
  <c r="N27" i="5" s="1"/>
  <c r="U27" i="5" s="1"/>
  <c r="P27" i="5" a="1"/>
  <c r="P27" i="5" s="1"/>
  <c r="R27" i="5" a="1"/>
  <c r="R27" i="5" s="1"/>
  <c r="AD27" i="5"/>
  <c r="J28" i="5" a="1"/>
  <c r="J28" i="5" s="1"/>
  <c r="L28" i="5" a="1"/>
  <c r="L28" i="5" s="1"/>
  <c r="N28" i="5" a="1"/>
  <c r="N28" i="5" s="1"/>
  <c r="U28" i="5" s="1"/>
  <c r="P28" i="5" a="1"/>
  <c r="P28" i="5" s="1"/>
  <c r="R28" i="5" a="1"/>
  <c r="R28" i="5" s="1"/>
  <c r="AD28" i="5"/>
  <c r="W29" i="5"/>
  <c r="Z29" i="5" s="1"/>
  <c r="J29" i="5" a="1"/>
  <c r="J29" i="5" s="1"/>
  <c r="L29" i="5" a="1"/>
  <c r="L29" i="5" s="1"/>
  <c r="N29" i="5" a="1"/>
  <c r="N29" i="5" s="1"/>
  <c r="U29" i="5" s="1"/>
  <c r="P29" i="5" a="1"/>
  <c r="P29" i="5" s="1"/>
  <c r="R29" i="5" a="1"/>
  <c r="R29" i="5" s="1"/>
  <c r="AD29" i="5"/>
  <c r="W30" i="5"/>
  <c r="Z30" i="5" s="1"/>
  <c r="J30" i="5" a="1"/>
  <c r="J30" i="5" s="1"/>
  <c r="L30" i="5" a="1"/>
  <c r="L30" i="5" s="1"/>
  <c r="N30" i="5" a="1"/>
  <c r="N30" i="5" s="1"/>
  <c r="U30" i="5" s="1"/>
  <c r="P30" i="5" a="1"/>
  <c r="P30" i="5" s="1"/>
  <c r="R30" i="5" a="1"/>
  <c r="R30" i="5" s="1"/>
  <c r="AD30" i="5"/>
  <c r="W31" i="5"/>
  <c r="Z31" i="5" s="1"/>
  <c r="J31" i="5" a="1"/>
  <c r="J31" i="5" s="1"/>
  <c r="T31" i="5" s="1"/>
  <c r="L31" i="5" a="1"/>
  <c r="L31" i="5" s="1"/>
  <c r="N31" i="5" a="1"/>
  <c r="N31" i="5" s="1"/>
  <c r="U31" i="5" s="1"/>
  <c r="P31" i="5" a="1"/>
  <c r="P31" i="5" s="1"/>
  <c r="R31" i="5" a="1"/>
  <c r="R31" i="5" s="1"/>
  <c r="AD31" i="5"/>
  <c r="W32" i="5"/>
  <c r="Z32" i="5" s="1"/>
  <c r="J32" i="5" a="1"/>
  <c r="J32" i="5" s="1"/>
  <c r="T32" i="5" s="1"/>
  <c r="L32" i="5" a="1"/>
  <c r="L32" i="5" s="1"/>
  <c r="N32" i="5" a="1"/>
  <c r="N32" i="5" s="1"/>
  <c r="U32" i="5" s="1"/>
  <c r="P32" i="5" a="1"/>
  <c r="P32" i="5" s="1"/>
  <c r="R32" i="5" a="1"/>
  <c r="R32" i="5" s="1"/>
  <c r="AD32" i="5"/>
  <c r="W33" i="5"/>
  <c r="Z33" i="5" s="1"/>
  <c r="J33" i="5" a="1"/>
  <c r="J33" i="5" s="1"/>
  <c r="T33" i="5" s="1"/>
  <c r="L33" i="5" a="1"/>
  <c r="L33" i="5" s="1"/>
  <c r="N33" i="5" a="1"/>
  <c r="N33" i="5" s="1"/>
  <c r="U33" i="5" s="1"/>
  <c r="P33" i="5" a="1"/>
  <c r="P33" i="5" s="1"/>
  <c r="R33" i="5" a="1"/>
  <c r="R33" i="5" s="1"/>
  <c r="AD33" i="5"/>
  <c r="W34" i="5"/>
  <c r="Z34" i="5" s="1"/>
  <c r="J34" i="5" a="1"/>
  <c r="J34" i="5" s="1"/>
  <c r="T34" i="5" s="1"/>
  <c r="L34" i="5" a="1"/>
  <c r="L34" i="5" s="1"/>
  <c r="N34" i="5" a="1"/>
  <c r="N34" i="5" s="1"/>
  <c r="U34" i="5" s="1"/>
  <c r="P34" i="5" a="1"/>
  <c r="P34" i="5" s="1"/>
  <c r="R34" i="5" a="1"/>
  <c r="R34" i="5" s="1"/>
  <c r="AD34" i="5"/>
  <c r="W35" i="5"/>
  <c r="Z35" i="5" s="1"/>
  <c r="J35" i="5" a="1"/>
  <c r="J35" i="5" s="1"/>
  <c r="T35" i="5" s="1"/>
  <c r="L35" i="5" a="1"/>
  <c r="L35" i="5" s="1"/>
  <c r="N35" i="5" a="1"/>
  <c r="N35" i="5" s="1"/>
  <c r="U35" i="5" s="1"/>
  <c r="P35" i="5" a="1"/>
  <c r="P35" i="5" s="1"/>
  <c r="R35" i="5" a="1"/>
  <c r="R35" i="5" s="1"/>
  <c r="AD35" i="5"/>
  <c r="W36" i="5"/>
  <c r="Z36" i="5" s="1"/>
  <c r="J36" i="5" a="1"/>
  <c r="J36" i="5" s="1"/>
  <c r="T36" i="5" s="1"/>
  <c r="L36" i="5" a="1"/>
  <c r="L36" i="5" s="1"/>
  <c r="N36" i="5" a="1"/>
  <c r="N36" i="5" s="1"/>
  <c r="U36" i="5" s="1"/>
  <c r="P36" i="5" a="1"/>
  <c r="P36" i="5" s="1"/>
  <c r="R36" i="5" a="1"/>
  <c r="R36" i="5" s="1"/>
  <c r="AD36" i="5"/>
  <c r="W37" i="5"/>
  <c r="Z37" i="5" s="1"/>
  <c r="J37" i="5" a="1"/>
  <c r="J37" i="5" s="1"/>
  <c r="T37" i="5" s="1"/>
  <c r="L37" i="5" a="1"/>
  <c r="L37" i="5" s="1"/>
  <c r="N37" i="5" a="1"/>
  <c r="N37" i="5" s="1"/>
  <c r="U37" i="5" s="1"/>
  <c r="P37" i="5" a="1"/>
  <c r="P37" i="5" s="1"/>
  <c r="R37" i="5" a="1"/>
  <c r="R37" i="5" s="1"/>
  <c r="AD37" i="5"/>
  <c r="W38" i="5"/>
  <c r="Z38" i="5" s="1"/>
  <c r="J38" i="5" a="1"/>
  <c r="J38" i="5" s="1"/>
  <c r="T38" i="5" s="1"/>
  <c r="L38" i="5" a="1"/>
  <c r="L38" i="5" s="1"/>
  <c r="N38" i="5" a="1"/>
  <c r="N38" i="5" s="1"/>
  <c r="U38" i="5" s="1"/>
  <c r="P38" i="5" a="1"/>
  <c r="P38" i="5" s="1"/>
  <c r="R38" i="5" a="1"/>
  <c r="R38" i="5" s="1"/>
  <c r="AD38" i="5"/>
  <c r="W39" i="5"/>
  <c r="Z39" i="5" s="1"/>
  <c r="J39" i="5" a="1"/>
  <c r="J39" i="5" s="1"/>
  <c r="T39" i="5" s="1"/>
  <c r="L39" i="5" a="1"/>
  <c r="L39" i="5" s="1"/>
  <c r="N39" i="5" a="1"/>
  <c r="N39" i="5" s="1"/>
  <c r="U39" i="5" s="1"/>
  <c r="P39" i="5" a="1"/>
  <c r="P39" i="5" s="1"/>
  <c r="R39" i="5" a="1"/>
  <c r="R39" i="5" s="1"/>
  <c r="AD39" i="5"/>
  <c r="W40" i="5"/>
  <c r="Z40" i="5" s="1"/>
  <c r="J40" i="5" a="1"/>
  <c r="J40" i="5" s="1"/>
  <c r="T40" i="5" s="1"/>
  <c r="L40" i="5" a="1"/>
  <c r="L40" i="5" s="1"/>
  <c r="N40" i="5" a="1"/>
  <c r="N40" i="5" s="1"/>
  <c r="U40" i="5" s="1"/>
  <c r="P40" i="5" a="1"/>
  <c r="P40" i="5" s="1"/>
  <c r="R40" i="5" a="1"/>
  <c r="R40" i="5" s="1"/>
  <c r="AD40" i="5"/>
  <c r="W41" i="5"/>
  <c r="Z41" i="5" s="1"/>
  <c r="J41" i="5" a="1"/>
  <c r="J41" i="5" s="1"/>
  <c r="T41" i="5" s="1"/>
  <c r="L41" i="5" a="1"/>
  <c r="L41" i="5" s="1"/>
  <c r="N41" i="5" a="1"/>
  <c r="N41" i="5" s="1"/>
  <c r="U41" i="5" s="1"/>
  <c r="P41" i="5" a="1"/>
  <c r="P41" i="5" s="1"/>
  <c r="R41" i="5" a="1"/>
  <c r="R41" i="5" s="1"/>
  <c r="AD41" i="5"/>
  <c r="W42" i="5"/>
  <c r="Z42" i="5" s="1"/>
  <c r="J42" i="5" a="1"/>
  <c r="J42" i="5" s="1"/>
  <c r="T42" i="5" s="1"/>
  <c r="L42" i="5" a="1"/>
  <c r="L42" i="5" s="1"/>
  <c r="N42" i="5" a="1"/>
  <c r="N42" i="5" s="1"/>
  <c r="U42" i="5" s="1"/>
  <c r="P42" i="5" a="1"/>
  <c r="P42" i="5" s="1"/>
  <c r="R42" i="5" a="1"/>
  <c r="R42" i="5" s="1"/>
  <c r="AD42" i="5"/>
  <c r="W43" i="5"/>
  <c r="Z43" i="5" s="1"/>
  <c r="J43" i="5" a="1"/>
  <c r="J43" i="5" s="1"/>
  <c r="T43" i="5" s="1"/>
  <c r="L43" i="5" a="1"/>
  <c r="L43" i="5" s="1"/>
  <c r="N43" i="5" a="1"/>
  <c r="N43" i="5" s="1"/>
  <c r="U43" i="5" s="1"/>
  <c r="P43" i="5" a="1"/>
  <c r="P43" i="5" s="1"/>
  <c r="R43" i="5" a="1"/>
  <c r="R43" i="5" s="1"/>
  <c r="AD43" i="5"/>
  <c r="W44" i="5"/>
  <c r="Z44" i="5" s="1"/>
  <c r="J44" i="5" a="1"/>
  <c r="J44" i="5" s="1"/>
  <c r="T44" i="5" s="1"/>
  <c r="L44" i="5" a="1"/>
  <c r="L44" i="5" s="1"/>
  <c r="N44" i="5" a="1"/>
  <c r="N44" i="5" s="1"/>
  <c r="U44" i="5" s="1"/>
  <c r="P44" i="5" a="1"/>
  <c r="P44" i="5" s="1"/>
  <c r="R44" i="5" a="1"/>
  <c r="R44" i="5" s="1"/>
  <c r="AD44" i="5"/>
  <c r="W45" i="5"/>
  <c r="Z45" i="5" s="1"/>
  <c r="J45" i="5" a="1"/>
  <c r="J45" i="5" s="1"/>
  <c r="T45" i="5" s="1"/>
  <c r="L45" i="5" a="1"/>
  <c r="L45" i="5" s="1"/>
  <c r="N45" i="5" a="1"/>
  <c r="N45" i="5" s="1"/>
  <c r="U45" i="5" s="1"/>
  <c r="P45" i="5" a="1"/>
  <c r="P45" i="5" s="1"/>
  <c r="R45" i="5" a="1"/>
  <c r="R45" i="5" s="1"/>
  <c r="AD45" i="5"/>
  <c r="W46" i="5"/>
  <c r="Z46" i="5" s="1"/>
  <c r="J46" i="5" a="1"/>
  <c r="J46" i="5" s="1"/>
  <c r="T46" i="5" s="1"/>
  <c r="L46" i="5" a="1"/>
  <c r="L46" i="5" s="1"/>
  <c r="N46" i="5" a="1"/>
  <c r="N46" i="5" s="1"/>
  <c r="U46" i="5" s="1"/>
  <c r="P46" i="5" a="1"/>
  <c r="P46" i="5" s="1"/>
  <c r="R46" i="5" a="1"/>
  <c r="R46" i="5" s="1"/>
  <c r="AD46" i="5"/>
  <c r="W47" i="5"/>
  <c r="Z47" i="5" s="1"/>
  <c r="J47" i="5" a="1"/>
  <c r="J47" i="5" s="1"/>
  <c r="T47" i="5" s="1"/>
  <c r="L47" i="5" a="1"/>
  <c r="L47" i="5" s="1"/>
  <c r="N47" i="5" a="1"/>
  <c r="N47" i="5" s="1"/>
  <c r="U47" i="5" s="1"/>
  <c r="P47" i="5" a="1"/>
  <c r="P47" i="5" s="1"/>
  <c r="R47" i="5" a="1"/>
  <c r="R47" i="5" s="1"/>
  <c r="AD47" i="5"/>
  <c r="W48" i="5"/>
  <c r="Z48" i="5" s="1"/>
  <c r="J48" i="5" a="1"/>
  <c r="J48" i="5" s="1"/>
  <c r="T48" i="5" s="1"/>
  <c r="L48" i="5" a="1"/>
  <c r="L48" i="5" s="1"/>
  <c r="N48" i="5" a="1"/>
  <c r="N48" i="5" s="1"/>
  <c r="U48" i="5" s="1"/>
  <c r="P48" i="5" a="1"/>
  <c r="P48" i="5" s="1"/>
  <c r="R48" i="5" a="1"/>
  <c r="R48" i="5" s="1"/>
  <c r="AD48" i="5"/>
  <c r="W49" i="5"/>
  <c r="Z49" i="5" s="1"/>
  <c r="J49" i="5" a="1"/>
  <c r="J49" i="5" s="1"/>
  <c r="T49" i="5" s="1"/>
  <c r="L49" i="5" a="1"/>
  <c r="L49" i="5" s="1"/>
  <c r="N49" i="5" a="1"/>
  <c r="N49" i="5" s="1"/>
  <c r="U49" i="5" s="1"/>
  <c r="P49" i="5" a="1"/>
  <c r="P49" i="5" s="1"/>
  <c r="R49" i="5" a="1"/>
  <c r="R49" i="5" s="1"/>
  <c r="AD49" i="5"/>
  <c r="W50" i="5"/>
  <c r="Z50" i="5" s="1"/>
  <c r="J50" i="5" a="1"/>
  <c r="J50" i="5" s="1"/>
  <c r="T50" i="5" s="1"/>
  <c r="L50" i="5" a="1"/>
  <c r="L50" i="5" s="1"/>
  <c r="N50" i="5" a="1"/>
  <c r="N50" i="5" s="1"/>
  <c r="U50" i="5" s="1"/>
  <c r="P50" i="5" a="1"/>
  <c r="P50" i="5" s="1"/>
  <c r="R50" i="5" a="1"/>
  <c r="R50" i="5" s="1"/>
  <c r="AD50" i="5"/>
  <c r="W51" i="5"/>
  <c r="Z51" i="5" s="1"/>
  <c r="J51" i="5" a="1"/>
  <c r="J51" i="5" s="1"/>
  <c r="T51" i="5" s="1"/>
  <c r="L51" i="5" a="1"/>
  <c r="L51" i="5" s="1"/>
  <c r="N51" i="5" a="1"/>
  <c r="N51" i="5" s="1"/>
  <c r="U51" i="5" s="1"/>
  <c r="P51" i="5" a="1"/>
  <c r="P51" i="5" s="1"/>
  <c r="R51" i="5" a="1"/>
  <c r="R51" i="5" s="1"/>
  <c r="AD51" i="5"/>
  <c r="W52" i="5"/>
  <c r="Z52" i="5" s="1"/>
  <c r="J52" i="5" a="1"/>
  <c r="J52" i="5" s="1"/>
  <c r="T52" i="5" s="1"/>
  <c r="L52" i="5" a="1"/>
  <c r="L52" i="5" s="1"/>
  <c r="N52" i="5" a="1"/>
  <c r="N52" i="5" s="1"/>
  <c r="U52" i="5" s="1"/>
  <c r="P52" i="5" a="1"/>
  <c r="P52" i="5" s="1"/>
  <c r="R52" i="5" a="1"/>
  <c r="R52" i="5" s="1"/>
  <c r="AD52" i="5"/>
  <c r="W53" i="5"/>
  <c r="Z53" i="5" s="1"/>
  <c r="J53" i="5" a="1"/>
  <c r="J53" i="5" s="1"/>
  <c r="T53" i="5" s="1"/>
  <c r="L53" i="5" a="1"/>
  <c r="L53" i="5" s="1"/>
  <c r="N53" i="5" a="1"/>
  <c r="N53" i="5" s="1"/>
  <c r="U53" i="5" s="1"/>
  <c r="P53" i="5" a="1"/>
  <c r="P53" i="5" s="1"/>
  <c r="R53" i="5" a="1"/>
  <c r="R53" i="5" s="1"/>
  <c r="AG53" i="5"/>
  <c r="X54" i="5"/>
  <c r="AF54" i="5"/>
  <c r="AG4" i="6"/>
  <c r="AG5" i="6"/>
  <c r="AG6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K40" i="6" a="1"/>
  <c r="K40" i="6" s="1"/>
  <c r="N40" i="6" a="1"/>
  <c r="N40" i="6" s="1"/>
  <c r="U40" i="6" s="1"/>
  <c r="S40" i="6" a="1"/>
  <c r="S40" i="6" s="1"/>
  <c r="L41" i="6" a="1"/>
  <c r="L41" i="6" s="1"/>
  <c r="Q41" i="6" a="1"/>
  <c r="Q41" i="6" s="1"/>
  <c r="AF41" i="6"/>
  <c r="J42" i="6" a="1"/>
  <c r="J42" i="6" s="1"/>
  <c r="T42" i="6" s="1"/>
  <c r="O42" i="6" a="1"/>
  <c r="O42" i="6" s="1"/>
  <c r="R42" i="6" a="1"/>
  <c r="R42" i="6" s="1"/>
  <c r="W43" i="6"/>
  <c r="Z43" i="6" s="1"/>
  <c r="M43" i="6" a="1"/>
  <c r="M43" i="6" s="1"/>
  <c r="P43" i="6" a="1"/>
  <c r="P43" i="6" s="1"/>
  <c r="X43" i="6"/>
  <c r="AD43" i="6"/>
  <c r="K44" i="6" a="1"/>
  <c r="K44" i="6" s="1"/>
  <c r="N44" i="6" a="1"/>
  <c r="N44" i="6" s="1"/>
  <c r="U44" i="6" s="1"/>
  <c r="S44" i="6" a="1"/>
  <c r="S44" i="6" s="1"/>
  <c r="L45" i="6" a="1"/>
  <c r="L45" i="6" s="1"/>
  <c r="Q45" i="6" a="1"/>
  <c r="Q45" i="6" s="1"/>
  <c r="AF45" i="6"/>
  <c r="J46" i="6" a="1"/>
  <c r="J46" i="6" s="1"/>
  <c r="T46" i="6" s="1"/>
  <c r="O46" i="6" a="1"/>
  <c r="O46" i="6" s="1"/>
  <c r="R46" i="6" a="1"/>
  <c r="R46" i="6" s="1"/>
  <c r="W47" i="6"/>
  <c r="Z47" i="6" s="1"/>
  <c r="M47" i="6" a="1"/>
  <c r="M47" i="6" s="1"/>
  <c r="P47" i="6" a="1"/>
  <c r="P47" i="6" s="1"/>
  <c r="X47" i="6"/>
  <c r="AD47" i="6"/>
  <c r="K48" i="6" a="1"/>
  <c r="K48" i="6" s="1"/>
  <c r="N48" i="6" a="1"/>
  <c r="N48" i="6" s="1"/>
  <c r="U48" i="6" s="1"/>
  <c r="S48" i="6" a="1"/>
  <c r="S48" i="6" s="1"/>
  <c r="L49" i="6" a="1"/>
  <c r="L49" i="6" s="1"/>
  <c r="Q49" i="6" a="1"/>
  <c r="Q49" i="6" s="1"/>
  <c r="AF49" i="6"/>
  <c r="J50" i="6" a="1"/>
  <c r="J50" i="6" s="1"/>
  <c r="T50" i="6" s="1"/>
  <c r="O50" i="6" a="1"/>
  <c r="O50" i="6" s="1"/>
  <c r="R50" i="6" a="1"/>
  <c r="R50" i="6" s="1"/>
  <c r="W51" i="6"/>
  <c r="Z51" i="6" s="1"/>
  <c r="M51" i="6" a="1"/>
  <c r="M51" i="6" s="1"/>
  <c r="P51" i="6" a="1"/>
  <c r="P51" i="6" s="1"/>
  <c r="X51" i="6"/>
  <c r="AD51" i="6"/>
  <c r="K52" i="6" a="1"/>
  <c r="K52" i="6" s="1"/>
  <c r="N52" i="6" a="1"/>
  <c r="N52" i="6" s="1"/>
  <c r="U52" i="6" s="1"/>
  <c r="S52" i="6" a="1"/>
  <c r="S52" i="6" s="1"/>
  <c r="AF53" i="6"/>
  <c r="X53" i="6"/>
  <c r="L53" i="6" a="1"/>
  <c r="L53" i="6" s="1"/>
  <c r="Q53" i="6" a="1"/>
  <c r="Q53" i="6" s="1"/>
  <c r="AE53" i="6"/>
  <c r="N54" i="6" a="1"/>
  <c r="N54" i="6" s="1"/>
  <c r="U54" i="6" s="1"/>
  <c r="W11" i="7"/>
  <c r="Z11" i="7" s="1"/>
  <c r="X11" i="7"/>
  <c r="Y11" i="7" s="1"/>
  <c r="U12" i="7"/>
  <c r="W15" i="7"/>
  <c r="X15" i="7"/>
  <c r="Y15" i="7" s="1"/>
  <c r="U16" i="7"/>
  <c r="W19" i="7"/>
  <c r="X19" i="7"/>
  <c r="Y19" i="7" s="1"/>
  <c r="U20" i="7"/>
  <c r="W23" i="7"/>
  <c r="X23" i="7"/>
  <c r="Y23" i="7" s="1"/>
  <c r="U24" i="7"/>
  <c r="W27" i="7"/>
  <c r="Z27" i="7" s="1"/>
  <c r="X27" i="7"/>
  <c r="Y27" i="7" s="1"/>
  <c r="U28" i="7"/>
  <c r="X31" i="7"/>
  <c r="Y31" i="7" s="1"/>
  <c r="U32" i="7"/>
  <c r="U33" i="7"/>
  <c r="U34" i="7"/>
  <c r="U40" i="7"/>
  <c r="U41" i="7"/>
  <c r="U42" i="7"/>
  <c r="U49" i="7"/>
  <c r="U50" i="7"/>
  <c r="U56" i="7"/>
  <c r="U57" i="7"/>
  <c r="U65" i="7"/>
  <c r="M7" i="8" a="1"/>
  <c r="M7" i="8" s="1"/>
  <c r="N8" i="8" a="1"/>
  <c r="N8" i="8" s="1"/>
  <c r="U8" i="8" s="1"/>
  <c r="O10" i="8" a="1"/>
  <c r="O10" i="8" s="1"/>
  <c r="M11" i="8" a="1"/>
  <c r="M11" i="8" s="1"/>
  <c r="S12" i="8" a="1"/>
  <c r="S12" i="8" s="1"/>
  <c r="Q13" i="8" a="1"/>
  <c r="Q13" i="8" s="1"/>
  <c r="R14" i="8" a="1"/>
  <c r="R14" i="8" s="1"/>
  <c r="P15" i="8" a="1"/>
  <c r="P15" i="8" s="1"/>
  <c r="K16" i="8" a="1"/>
  <c r="K16" i="8" s="1"/>
  <c r="J18" i="8" a="1"/>
  <c r="J18" i="8" s="1"/>
  <c r="T18" i="8" s="1"/>
  <c r="N20" i="8" a="1"/>
  <c r="N20" i="8" s="1"/>
  <c r="U20" i="8" s="1"/>
  <c r="L21" i="8" a="1"/>
  <c r="L21" i="8" s="1"/>
  <c r="O26" i="8" a="1"/>
  <c r="O26" i="8" s="1"/>
  <c r="M27" i="8" a="1"/>
  <c r="M27" i="8" s="1"/>
  <c r="S28" i="8" a="1"/>
  <c r="S28" i="8" s="1"/>
  <c r="Q29" i="8" a="1"/>
  <c r="Q29" i="8" s="1"/>
  <c r="X4" i="4"/>
  <c r="AF4" i="4"/>
  <c r="X5" i="4"/>
  <c r="AF5" i="4"/>
  <c r="X6" i="4"/>
  <c r="AF6" i="4"/>
  <c r="X7" i="4"/>
  <c r="Y7" i="4" s="1"/>
  <c r="S8" i="4" a="1"/>
  <c r="S8" i="4" s="1"/>
  <c r="X8" i="4"/>
  <c r="Y8" i="4" s="1"/>
  <c r="K9" i="4" a="1"/>
  <c r="K9" i="4" s="1"/>
  <c r="M9" i="4" a="1"/>
  <c r="M9" i="4" s="1"/>
  <c r="O9" i="4" a="1"/>
  <c r="O9" i="4" s="1"/>
  <c r="Q9" i="4" a="1"/>
  <c r="Q9" i="4" s="1"/>
  <c r="S9" i="4" a="1"/>
  <c r="S9" i="4" s="1"/>
  <c r="X9" i="4"/>
  <c r="Y9" i="4" s="1"/>
  <c r="K10" i="4" a="1"/>
  <c r="K10" i="4" s="1"/>
  <c r="M10" i="4" a="1"/>
  <c r="M10" i="4" s="1"/>
  <c r="O10" i="4" a="1"/>
  <c r="O10" i="4" s="1"/>
  <c r="Q10" i="4" a="1"/>
  <c r="Q10" i="4" s="1"/>
  <c r="S10" i="4" a="1"/>
  <c r="S10" i="4" s="1"/>
  <c r="X10" i="4"/>
  <c r="Y10" i="4" s="1"/>
  <c r="K11" i="4" a="1"/>
  <c r="K11" i="4" s="1"/>
  <c r="M11" i="4" a="1"/>
  <c r="M11" i="4" s="1"/>
  <c r="O11" i="4" a="1"/>
  <c r="O11" i="4" s="1"/>
  <c r="Q11" i="4" a="1"/>
  <c r="Q11" i="4" s="1"/>
  <c r="S11" i="4" a="1"/>
  <c r="S11" i="4" s="1"/>
  <c r="X11" i="4"/>
  <c r="Y11" i="4" s="1"/>
  <c r="K12" i="4" a="1"/>
  <c r="K12" i="4" s="1"/>
  <c r="M12" i="4" a="1"/>
  <c r="M12" i="4" s="1"/>
  <c r="O12" i="4" a="1"/>
  <c r="O12" i="4" s="1"/>
  <c r="Q12" i="4" a="1"/>
  <c r="Q12" i="4" s="1"/>
  <c r="S12" i="4" a="1"/>
  <c r="S12" i="4" s="1"/>
  <c r="X12" i="4"/>
  <c r="Y12" i="4" s="1"/>
  <c r="K13" i="4" a="1"/>
  <c r="K13" i="4" s="1"/>
  <c r="M13" i="4" a="1"/>
  <c r="M13" i="4" s="1"/>
  <c r="O13" i="4" a="1"/>
  <c r="O13" i="4" s="1"/>
  <c r="Q13" i="4" a="1"/>
  <c r="Q13" i="4" s="1"/>
  <c r="S13" i="4" a="1"/>
  <c r="S13" i="4" s="1"/>
  <c r="X13" i="4"/>
  <c r="Y13" i="4" s="1"/>
  <c r="K14" i="4" a="1"/>
  <c r="K14" i="4" s="1"/>
  <c r="M14" i="4" a="1"/>
  <c r="M14" i="4" s="1"/>
  <c r="O14" i="4" a="1"/>
  <c r="O14" i="4" s="1"/>
  <c r="Q14" i="4" a="1"/>
  <c r="Q14" i="4" s="1"/>
  <c r="S14" i="4" a="1"/>
  <c r="S14" i="4" s="1"/>
  <c r="X14" i="4"/>
  <c r="Y14" i="4" s="1"/>
  <c r="K15" i="4" a="1"/>
  <c r="K15" i="4" s="1"/>
  <c r="M15" i="4" a="1"/>
  <c r="M15" i="4" s="1"/>
  <c r="O15" i="4" a="1"/>
  <c r="O15" i="4" s="1"/>
  <c r="Q15" i="4" a="1"/>
  <c r="Q15" i="4" s="1"/>
  <c r="S15" i="4" a="1"/>
  <c r="S15" i="4" s="1"/>
  <c r="X15" i="4"/>
  <c r="Y15" i="4" s="1"/>
  <c r="K16" i="4" a="1"/>
  <c r="K16" i="4" s="1"/>
  <c r="M16" i="4" a="1"/>
  <c r="M16" i="4" s="1"/>
  <c r="O16" i="4" a="1"/>
  <c r="O16" i="4" s="1"/>
  <c r="Q16" i="4" a="1"/>
  <c r="Q16" i="4" s="1"/>
  <c r="S16" i="4" a="1"/>
  <c r="S16" i="4" s="1"/>
  <c r="X16" i="4"/>
  <c r="Y16" i="4" s="1"/>
  <c r="K17" i="4" a="1"/>
  <c r="K17" i="4" s="1"/>
  <c r="M17" i="4" a="1"/>
  <c r="M17" i="4" s="1"/>
  <c r="O17" i="4" a="1"/>
  <c r="O17" i="4" s="1"/>
  <c r="Q17" i="4" a="1"/>
  <c r="Q17" i="4" s="1"/>
  <c r="S17" i="4" a="1"/>
  <c r="S17" i="4" s="1"/>
  <c r="X17" i="4"/>
  <c r="Y17" i="4" s="1"/>
  <c r="K18" i="4" a="1"/>
  <c r="K18" i="4" s="1"/>
  <c r="M18" i="4" a="1"/>
  <c r="M18" i="4" s="1"/>
  <c r="O18" i="4" a="1"/>
  <c r="O18" i="4" s="1"/>
  <c r="Q18" i="4" a="1"/>
  <c r="Q18" i="4" s="1"/>
  <c r="S18" i="4" a="1"/>
  <c r="S18" i="4" s="1"/>
  <c r="X18" i="4"/>
  <c r="Y18" i="4" s="1"/>
  <c r="K19" i="4" a="1"/>
  <c r="K19" i="4" s="1"/>
  <c r="M19" i="4" a="1"/>
  <c r="M19" i="4" s="1"/>
  <c r="O19" i="4" a="1"/>
  <c r="O19" i="4" s="1"/>
  <c r="Q19" i="4" a="1"/>
  <c r="Q19" i="4" s="1"/>
  <c r="S19" i="4" a="1"/>
  <c r="S19" i="4" s="1"/>
  <c r="X19" i="4"/>
  <c r="Y19" i="4" s="1"/>
  <c r="K20" i="4" a="1"/>
  <c r="K20" i="4" s="1"/>
  <c r="M20" i="4" a="1"/>
  <c r="M20" i="4" s="1"/>
  <c r="O20" i="4" a="1"/>
  <c r="O20" i="4" s="1"/>
  <c r="Q20" i="4" a="1"/>
  <c r="Q20" i="4" s="1"/>
  <c r="S20" i="4" a="1"/>
  <c r="S20" i="4" s="1"/>
  <c r="X20" i="4"/>
  <c r="Y20" i="4" s="1"/>
  <c r="K21" i="4" a="1"/>
  <c r="K21" i="4" s="1"/>
  <c r="M21" i="4" a="1"/>
  <c r="M21" i="4" s="1"/>
  <c r="O21" i="4" a="1"/>
  <c r="O21" i="4" s="1"/>
  <c r="Q21" i="4" a="1"/>
  <c r="Q21" i="4" s="1"/>
  <c r="S21" i="4" a="1"/>
  <c r="S21" i="4" s="1"/>
  <c r="X21" i="4"/>
  <c r="Y21" i="4" s="1"/>
  <c r="K22" i="4" a="1"/>
  <c r="K22" i="4" s="1"/>
  <c r="M22" i="4" a="1"/>
  <c r="M22" i="4" s="1"/>
  <c r="O22" i="4" a="1"/>
  <c r="O22" i="4" s="1"/>
  <c r="Q22" i="4" a="1"/>
  <c r="Q22" i="4" s="1"/>
  <c r="S22" i="4" a="1"/>
  <c r="S22" i="4" s="1"/>
  <c r="X22" i="4"/>
  <c r="Y22" i="4" s="1"/>
  <c r="K23" i="4" a="1"/>
  <c r="K23" i="4" s="1"/>
  <c r="M23" i="4" a="1"/>
  <c r="M23" i="4" s="1"/>
  <c r="O23" i="4" a="1"/>
  <c r="O23" i="4" s="1"/>
  <c r="Q23" i="4" a="1"/>
  <c r="Q23" i="4" s="1"/>
  <c r="S23" i="4" a="1"/>
  <c r="S23" i="4" s="1"/>
  <c r="X23" i="4"/>
  <c r="Y23" i="4" s="1"/>
  <c r="K24" i="4" a="1"/>
  <c r="K24" i="4" s="1"/>
  <c r="M24" i="4" a="1"/>
  <c r="M24" i="4" s="1"/>
  <c r="O24" i="4" a="1"/>
  <c r="O24" i="4" s="1"/>
  <c r="Q24" i="4" a="1"/>
  <c r="Q24" i="4" s="1"/>
  <c r="S24" i="4" a="1"/>
  <c r="S24" i="4" s="1"/>
  <c r="X24" i="4"/>
  <c r="Y24" i="4" s="1"/>
  <c r="K25" i="4" a="1"/>
  <c r="K25" i="4" s="1"/>
  <c r="M25" i="4" a="1"/>
  <c r="M25" i="4" s="1"/>
  <c r="O25" i="4" a="1"/>
  <c r="O25" i="4" s="1"/>
  <c r="Q25" i="4" a="1"/>
  <c r="Q25" i="4" s="1"/>
  <c r="S25" i="4" a="1"/>
  <c r="S25" i="4" s="1"/>
  <c r="X25" i="4"/>
  <c r="Y25" i="4" s="1"/>
  <c r="K26" i="4" a="1"/>
  <c r="K26" i="4" s="1"/>
  <c r="M26" i="4" a="1"/>
  <c r="M26" i="4" s="1"/>
  <c r="O26" i="4" a="1"/>
  <c r="O26" i="4" s="1"/>
  <c r="Q26" i="4" a="1"/>
  <c r="Q26" i="4" s="1"/>
  <c r="S26" i="4" a="1"/>
  <c r="S26" i="4" s="1"/>
  <c r="X26" i="4"/>
  <c r="Y26" i="4" s="1"/>
  <c r="K27" i="4" a="1"/>
  <c r="K27" i="4" s="1"/>
  <c r="M27" i="4" a="1"/>
  <c r="M27" i="4" s="1"/>
  <c r="O27" i="4" a="1"/>
  <c r="O27" i="4" s="1"/>
  <c r="Q27" i="4" a="1"/>
  <c r="Q27" i="4" s="1"/>
  <c r="S27" i="4" a="1"/>
  <c r="S27" i="4" s="1"/>
  <c r="X27" i="4"/>
  <c r="Y27" i="4" s="1"/>
  <c r="K28" i="4" a="1"/>
  <c r="K28" i="4" s="1"/>
  <c r="M28" i="4" a="1"/>
  <c r="M28" i="4" s="1"/>
  <c r="O28" i="4" a="1"/>
  <c r="O28" i="4" s="1"/>
  <c r="Q28" i="4" a="1"/>
  <c r="Q28" i="4" s="1"/>
  <c r="S28" i="4" a="1"/>
  <c r="S28" i="4" s="1"/>
  <c r="X28" i="4"/>
  <c r="Y28" i="4" s="1"/>
  <c r="K29" i="4" a="1"/>
  <c r="K29" i="4" s="1"/>
  <c r="M29" i="4" a="1"/>
  <c r="M29" i="4" s="1"/>
  <c r="O29" i="4" a="1"/>
  <c r="O29" i="4" s="1"/>
  <c r="Q29" i="4" a="1"/>
  <c r="Q29" i="4" s="1"/>
  <c r="S29" i="4" a="1"/>
  <c r="S29" i="4" s="1"/>
  <c r="X29" i="4"/>
  <c r="Y29" i="4" s="1"/>
  <c r="K30" i="4" a="1"/>
  <c r="K30" i="4" s="1"/>
  <c r="M30" i="4" a="1"/>
  <c r="M30" i="4" s="1"/>
  <c r="O30" i="4" a="1"/>
  <c r="O30" i="4" s="1"/>
  <c r="Q30" i="4" a="1"/>
  <c r="Q30" i="4" s="1"/>
  <c r="S30" i="4" a="1"/>
  <c r="S30" i="4" s="1"/>
  <c r="X30" i="4"/>
  <c r="Y30" i="4" s="1"/>
  <c r="K31" i="4" a="1"/>
  <c r="K31" i="4" s="1"/>
  <c r="M31" i="4" a="1"/>
  <c r="M31" i="4" s="1"/>
  <c r="O31" i="4" a="1"/>
  <c r="O31" i="4" s="1"/>
  <c r="Q31" i="4" a="1"/>
  <c r="Q31" i="4" s="1"/>
  <c r="S31" i="4" a="1"/>
  <c r="S31" i="4" s="1"/>
  <c r="X31" i="4"/>
  <c r="Y31" i="4" s="1"/>
  <c r="K32" i="4" a="1"/>
  <c r="K32" i="4" s="1"/>
  <c r="M32" i="4" a="1"/>
  <c r="M32" i="4" s="1"/>
  <c r="O32" i="4" a="1"/>
  <c r="O32" i="4" s="1"/>
  <c r="Q32" i="4" a="1"/>
  <c r="Q32" i="4" s="1"/>
  <c r="S32" i="4" a="1"/>
  <c r="S32" i="4" s="1"/>
  <c r="X32" i="4"/>
  <c r="Y32" i="4" s="1"/>
  <c r="K33" i="4" a="1"/>
  <c r="K33" i="4" s="1"/>
  <c r="M33" i="4" a="1"/>
  <c r="M33" i="4" s="1"/>
  <c r="O33" i="4" a="1"/>
  <c r="O33" i="4" s="1"/>
  <c r="Q33" i="4" a="1"/>
  <c r="Q33" i="4" s="1"/>
  <c r="S33" i="4" a="1"/>
  <c r="S33" i="4" s="1"/>
  <c r="X33" i="4"/>
  <c r="K34" i="4" a="1"/>
  <c r="K34" i="4" s="1"/>
  <c r="M34" i="4" a="1"/>
  <c r="M34" i="4" s="1"/>
  <c r="O34" i="4" a="1"/>
  <c r="O34" i="4" s="1"/>
  <c r="Q34" i="4" a="1"/>
  <c r="Q34" i="4" s="1"/>
  <c r="S34" i="4" a="1"/>
  <c r="S34" i="4" s="1"/>
  <c r="X34" i="4"/>
  <c r="AF34" i="4"/>
  <c r="K35" i="4" a="1"/>
  <c r="K35" i="4" s="1"/>
  <c r="M35" i="4" a="1"/>
  <c r="M35" i="4" s="1"/>
  <c r="O35" i="4" a="1"/>
  <c r="O35" i="4" s="1"/>
  <c r="Q35" i="4" a="1"/>
  <c r="Q35" i="4" s="1"/>
  <c r="S35" i="4" a="1"/>
  <c r="S35" i="4" s="1"/>
  <c r="X35" i="4"/>
  <c r="AF35" i="4"/>
  <c r="K36" i="4" a="1"/>
  <c r="K36" i="4" s="1"/>
  <c r="M36" i="4" a="1"/>
  <c r="M36" i="4" s="1"/>
  <c r="O36" i="4" a="1"/>
  <c r="O36" i="4" s="1"/>
  <c r="Q36" i="4" a="1"/>
  <c r="Q36" i="4" s="1"/>
  <c r="S36" i="4" a="1"/>
  <c r="S36" i="4" s="1"/>
  <c r="X36" i="4"/>
  <c r="AF36" i="4"/>
  <c r="K37" i="4" a="1"/>
  <c r="K37" i="4" s="1"/>
  <c r="M37" i="4" a="1"/>
  <c r="M37" i="4" s="1"/>
  <c r="O37" i="4" a="1"/>
  <c r="O37" i="4" s="1"/>
  <c r="Q37" i="4" a="1"/>
  <c r="Q37" i="4" s="1"/>
  <c r="S37" i="4" a="1"/>
  <c r="S37" i="4" s="1"/>
  <c r="X37" i="4"/>
  <c r="AF37" i="4"/>
  <c r="K38" i="4" a="1"/>
  <c r="K38" i="4" s="1"/>
  <c r="M38" i="4" a="1"/>
  <c r="M38" i="4" s="1"/>
  <c r="O38" i="4" a="1"/>
  <c r="O38" i="4" s="1"/>
  <c r="Q38" i="4" a="1"/>
  <c r="Q38" i="4" s="1"/>
  <c r="S38" i="4" a="1"/>
  <c r="S38" i="4" s="1"/>
  <c r="X38" i="4"/>
  <c r="AF38" i="4"/>
  <c r="K39" i="4" a="1"/>
  <c r="K39" i="4" s="1"/>
  <c r="M39" i="4" a="1"/>
  <c r="M39" i="4" s="1"/>
  <c r="O39" i="4" a="1"/>
  <c r="O39" i="4" s="1"/>
  <c r="Q39" i="4" a="1"/>
  <c r="Q39" i="4" s="1"/>
  <c r="S39" i="4" a="1"/>
  <c r="S39" i="4" s="1"/>
  <c r="X39" i="4"/>
  <c r="AF39" i="4"/>
  <c r="K40" i="4" a="1"/>
  <c r="K40" i="4" s="1"/>
  <c r="M40" i="4" a="1"/>
  <c r="M40" i="4" s="1"/>
  <c r="O40" i="4" a="1"/>
  <c r="O40" i="4" s="1"/>
  <c r="Q40" i="4" a="1"/>
  <c r="Q40" i="4" s="1"/>
  <c r="S40" i="4" a="1"/>
  <c r="S40" i="4" s="1"/>
  <c r="AE40" i="4"/>
  <c r="AA52" i="4"/>
  <c r="AE52" i="4"/>
  <c r="AA53" i="4"/>
  <c r="AE53" i="4"/>
  <c r="AA54" i="4"/>
  <c r="AE54" i="4"/>
  <c r="AA55" i="4"/>
  <c r="AE55" i="4"/>
  <c r="AA56" i="4"/>
  <c r="AE56" i="4"/>
  <c r="AA57" i="4"/>
  <c r="AE57" i="4"/>
  <c r="AA58" i="4"/>
  <c r="AE58" i="4"/>
  <c r="AA59" i="4"/>
  <c r="AE59" i="4"/>
  <c r="AA60" i="4"/>
  <c r="AE60" i="4"/>
  <c r="AA61" i="4"/>
  <c r="AE61" i="4"/>
  <c r="AA62" i="4"/>
  <c r="AE62" i="4"/>
  <c r="AA63" i="4"/>
  <c r="AE63" i="4"/>
  <c r="AA64" i="4"/>
  <c r="AE64" i="4"/>
  <c r="AA65" i="4"/>
  <c r="AE65" i="4"/>
  <c r="AA66" i="4"/>
  <c r="AD66" i="4"/>
  <c r="J67" i="4" a="1"/>
  <c r="J67" i="4" s="1"/>
  <c r="T67" i="4" s="1"/>
  <c r="L67" i="4" a="1"/>
  <c r="L67" i="4" s="1"/>
  <c r="N67" i="4" a="1"/>
  <c r="N67" i="4" s="1"/>
  <c r="U67" i="4" s="1"/>
  <c r="P67" i="4" a="1"/>
  <c r="P67" i="4" s="1"/>
  <c r="R67" i="4" a="1"/>
  <c r="R67" i="4" s="1"/>
  <c r="AA4" i="5"/>
  <c r="AA7" i="5"/>
  <c r="AA8" i="5"/>
  <c r="AA9" i="5"/>
  <c r="AD9" i="5" s="1"/>
  <c r="AA10" i="5"/>
  <c r="AA12" i="5"/>
  <c r="AA13" i="5"/>
  <c r="AA14" i="5"/>
  <c r="AA15" i="5"/>
  <c r="AA16" i="5"/>
  <c r="AA18" i="5"/>
  <c r="AA19" i="5"/>
  <c r="AA22" i="5"/>
  <c r="AA23" i="5"/>
  <c r="AA25" i="5"/>
  <c r="AD25" i="5" s="1"/>
  <c r="AA27" i="5"/>
  <c r="AE27" i="5"/>
  <c r="AE28" i="5"/>
  <c r="AA29" i="5"/>
  <c r="AE29" i="5"/>
  <c r="AA30" i="5"/>
  <c r="AE30" i="5"/>
  <c r="AA31" i="5"/>
  <c r="AE31" i="5"/>
  <c r="AA32" i="5"/>
  <c r="AE32" i="5"/>
  <c r="J54" i="5" a="1"/>
  <c r="J54" i="5" s="1"/>
  <c r="T54" i="5" s="1"/>
  <c r="L54" i="5" a="1"/>
  <c r="L54" i="5" s="1"/>
  <c r="N54" i="5" a="1"/>
  <c r="N54" i="5" s="1"/>
  <c r="U54" i="5" s="1"/>
  <c r="P54" i="5" a="1"/>
  <c r="P54" i="5" s="1"/>
  <c r="R54" i="5" a="1"/>
  <c r="R54" i="5" s="1"/>
  <c r="J7" i="6" a="1"/>
  <c r="J7" i="6" s="1"/>
  <c r="L7" i="6" a="1"/>
  <c r="L7" i="6" s="1"/>
  <c r="N7" i="6" a="1"/>
  <c r="N7" i="6" s="1"/>
  <c r="U7" i="6" s="1"/>
  <c r="P7" i="6" a="1"/>
  <c r="P7" i="6" s="1"/>
  <c r="R7" i="6" a="1"/>
  <c r="R7" i="6" s="1"/>
  <c r="J8" i="6" a="1"/>
  <c r="J8" i="6" s="1"/>
  <c r="L8" i="6" a="1"/>
  <c r="L8" i="6" s="1"/>
  <c r="N8" i="6" a="1"/>
  <c r="N8" i="6" s="1"/>
  <c r="U8" i="6" s="1"/>
  <c r="P8" i="6" a="1"/>
  <c r="P8" i="6" s="1"/>
  <c r="R8" i="6" a="1"/>
  <c r="R8" i="6" s="1"/>
  <c r="J9" i="6" a="1"/>
  <c r="J9" i="6" s="1"/>
  <c r="L9" i="6" a="1"/>
  <c r="L9" i="6" s="1"/>
  <c r="N9" i="6" a="1"/>
  <c r="N9" i="6" s="1"/>
  <c r="U9" i="6" s="1"/>
  <c r="P9" i="6" a="1"/>
  <c r="P9" i="6" s="1"/>
  <c r="R9" i="6" a="1"/>
  <c r="R9" i="6" s="1"/>
  <c r="J10" i="6" a="1"/>
  <c r="J10" i="6" s="1"/>
  <c r="L10" i="6" a="1"/>
  <c r="L10" i="6" s="1"/>
  <c r="N10" i="6" a="1"/>
  <c r="N10" i="6" s="1"/>
  <c r="U10" i="6" s="1"/>
  <c r="P10" i="6" a="1"/>
  <c r="P10" i="6" s="1"/>
  <c r="R10" i="6" a="1"/>
  <c r="R10" i="6" s="1"/>
  <c r="J11" i="6" a="1"/>
  <c r="J11" i="6" s="1"/>
  <c r="L11" i="6" a="1"/>
  <c r="L11" i="6" s="1"/>
  <c r="N11" i="6" a="1"/>
  <c r="N11" i="6" s="1"/>
  <c r="U11" i="6" s="1"/>
  <c r="P11" i="6" a="1"/>
  <c r="P11" i="6" s="1"/>
  <c r="R11" i="6" a="1"/>
  <c r="R11" i="6" s="1"/>
  <c r="J12" i="6" a="1"/>
  <c r="J12" i="6" s="1"/>
  <c r="T12" i="6" s="1"/>
  <c r="L12" i="6" a="1"/>
  <c r="L12" i="6" s="1"/>
  <c r="N12" i="6" a="1"/>
  <c r="N12" i="6" s="1"/>
  <c r="U12" i="6" s="1"/>
  <c r="P12" i="6" a="1"/>
  <c r="P12" i="6" s="1"/>
  <c r="R12" i="6" a="1"/>
  <c r="R12" i="6" s="1"/>
  <c r="J13" i="6" a="1"/>
  <c r="J13" i="6" s="1"/>
  <c r="T13" i="6" s="1"/>
  <c r="L13" i="6" a="1"/>
  <c r="L13" i="6" s="1"/>
  <c r="N13" i="6" a="1"/>
  <c r="N13" i="6" s="1"/>
  <c r="U13" i="6" s="1"/>
  <c r="P13" i="6" a="1"/>
  <c r="P13" i="6" s="1"/>
  <c r="R13" i="6" a="1"/>
  <c r="R13" i="6" s="1"/>
  <c r="J14" i="6" a="1"/>
  <c r="J14" i="6" s="1"/>
  <c r="T14" i="6" s="1"/>
  <c r="L14" i="6" a="1"/>
  <c r="L14" i="6" s="1"/>
  <c r="N14" i="6" a="1"/>
  <c r="N14" i="6" s="1"/>
  <c r="U14" i="6" s="1"/>
  <c r="P14" i="6" a="1"/>
  <c r="P14" i="6" s="1"/>
  <c r="R14" i="6" a="1"/>
  <c r="R14" i="6" s="1"/>
  <c r="J15" i="6" a="1"/>
  <c r="J15" i="6" s="1"/>
  <c r="T15" i="6" s="1"/>
  <c r="L15" i="6" a="1"/>
  <c r="L15" i="6" s="1"/>
  <c r="N15" i="6" a="1"/>
  <c r="N15" i="6" s="1"/>
  <c r="U15" i="6" s="1"/>
  <c r="P15" i="6" a="1"/>
  <c r="P15" i="6" s="1"/>
  <c r="R15" i="6" a="1"/>
  <c r="R15" i="6" s="1"/>
  <c r="J16" i="6" a="1"/>
  <c r="J16" i="6" s="1"/>
  <c r="T16" i="6" s="1"/>
  <c r="L16" i="6" a="1"/>
  <c r="L16" i="6" s="1"/>
  <c r="N16" i="6" a="1"/>
  <c r="N16" i="6" s="1"/>
  <c r="U16" i="6" s="1"/>
  <c r="P16" i="6" a="1"/>
  <c r="P16" i="6" s="1"/>
  <c r="R16" i="6" a="1"/>
  <c r="R16" i="6" s="1"/>
  <c r="J17" i="6" a="1"/>
  <c r="J17" i="6" s="1"/>
  <c r="T17" i="6" s="1"/>
  <c r="L17" i="6" a="1"/>
  <c r="L17" i="6" s="1"/>
  <c r="N17" i="6" a="1"/>
  <c r="N17" i="6" s="1"/>
  <c r="U17" i="6" s="1"/>
  <c r="P17" i="6" a="1"/>
  <c r="P17" i="6" s="1"/>
  <c r="R17" i="6" a="1"/>
  <c r="R17" i="6" s="1"/>
  <c r="J18" i="6" a="1"/>
  <c r="J18" i="6" s="1"/>
  <c r="T18" i="6" s="1"/>
  <c r="L18" i="6" a="1"/>
  <c r="L18" i="6" s="1"/>
  <c r="N18" i="6" a="1"/>
  <c r="N18" i="6" s="1"/>
  <c r="U18" i="6" s="1"/>
  <c r="P18" i="6" a="1"/>
  <c r="P18" i="6" s="1"/>
  <c r="R18" i="6" a="1"/>
  <c r="R18" i="6" s="1"/>
  <c r="J19" i="6" a="1"/>
  <c r="J19" i="6" s="1"/>
  <c r="T19" i="6" s="1"/>
  <c r="L19" i="6" a="1"/>
  <c r="L19" i="6" s="1"/>
  <c r="N19" i="6" a="1"/>
  <c r="N19" i="6" s="1"/>
  <c r="U19" i="6" s="1"/>
  <c r="P19" i="6" a="1"/>
  <c r="P19" i="6" s="1"/>
  <c r="R19" i="6" a="1"/>
  <c r="R19" i="6" s="1"/>
  <c r="J20" i="6" a="1"/>
  <c r="J20" i="6" s="1"/>
  <c r="T20" i="6" s="1"/>
  <c r="L20" i="6" a="1"/>
  <c r="L20" i="6" s="1"/>
  <c r="N20" i="6" a="1"/>
  <c r="N20" i="6" s="1"/>
  <c r="U20" i="6" s="1"/>
  <c r="P20" i="6" a="1"/>
  <c r="P20" i="6" s="1"/>
  <c r="R20" i="6" a="1"/>
  <c r="R20" i="6" s="1"/>
  <c r="J21" i="6" a="1"/>
  <c r="J21" i="6" s="1"/>
  <c r="T21" i="6" s="1"/>
  <c r="L21" i="6" a="1"/>
  <c r="L21" i="6" s="1"/>
  <c r="N21" i="6" a="1"/>
  <c r="N21" i="6" s="1"/>
  <c r="U21" i="6" s="1"/>
  <c r="P21" i="6" a="1"/>
  <c r="P21" i="6" s="1"/>
  <c r="R21" i="6" a="1"/>
  <c r="R21" i="6" s="1"/>
  <c r="J22" i="6" a="1"/>
  <c r="J22" i="6" s="1"/>
  <c r="T22" i="6" s="1"/>
  <c r="L22" i="6" a="1"/>
  <c r="L22" i="6" s="1"/>
  <c r="N22" i="6" a="1"/>
  <c r="N22" i="6" s="1"/>
  <c r="U22" i="6" s="1"/>
  <c r="P22" i="6" a="1"/>
  <c r="P22" i="6" s="1"/>
  <c r="R22" i="6" a="1"/>
  <c r="R22" i="6" s="1"/>
  <c r="J23" i="6" a="1"/>
  <c r="J23" i="6" s="1"/>
  <c r="T23" i="6" s="1"/>
  <c r="L23" i="6" a="1"/>
  <c r="L23" i="6" s="1"/>
  <c r="N23" i="6" a="1"/>
  <c r="N23" i="6" s="1"/>
  <c r="U23" i="6" s="1"/>
  <c r="P23" i="6" a="1"/>
  <c r="P23" i="6" s="1"/>
  <c r="R23" i="6" a="1"/>
  <c r="R23" i="6" s="1"/>
  <c r="J24" i="6" a="1"/>
  <c r="J24" i="6" s="1"/>
  <c r="T24" i="6" s="1"/>
  <c r="L24" i="6" a="1"/>
  <c r="L24" i="6" s="1"/>
  <c r="N24" i="6" a="1"/>
  <c r="N24" i="6" s="1"/>
  <c r="U24" i="6" s="1"/>
  <c r="P24" i="6" a="1"/>
  <c r="P24" i="6" s="1"/>
  <c r="R24" i="6" a="1"/>
  <c r="R24" i="6" s="1"/>
  <c r="J25" i="6" a="1"/>
  <c r="J25" i="6" s="1"/>
  <c r="T25" i="6" s="1"/>
  <c r="L25" i="6" a="1"/>
  <c r="L25" i="6" s="1"/>
  <c r="N25" i="6" a="1"/>
  <c r="N25" i="6" s="1"/>
  <c r="U25" i="6" s="1"/>
  <c r="P25" i="6" a="1"/>
  <c r="P25" i="6" s="1"/>
  <c r="R25" i="6" a="1"/>
  <c r="R25" i="6" s="1"/>
  <c r="J26" i="6" a="1"/>
  <c r="J26" i="6" s="1"/>
  <c r="T26" i="6" s="1"/>
  <c r="L26" i="6" a="1"/>
  <c r="L26" i="6" s="1"/>
  <c r="N26" i="6" a="1"/>
  <c r="N26" i="6" s="1"/>
  <c r="U26" i="6" s="1"/>
  <c r="P26" i="6" a="1"/>
  <c r="P26" i="6" s="1"/>
  <c r="R26" i="6" a="1"/>
  <c r="R26" i="6" s="1"/>
  <c r="J27" i="6" a="1"/>
  <c r="J27" i="6" s="1"/>
  <c r="T27" i="6" s="1"/>
  <c r="L27" i="6" a="1"/>
  <c r="L27" i="6" s="1"/>
  <c r="N27" i="6" a="1"/>
  <c r="N27" i="6" s="1"/>
  <c r="U27" i="6" s="1"/>
  <c r="P27" i="6" a="1"/>
  <c r="P27" i="6" s="1"/>
  <c r="R27" i="6" a="1"/>
  <c r="R27" i="6" s="1"/>
  <c r="J28" i="6" a="1"/>
  <c r="J28" i="6" s="1"/>
  <c r="T28" i="6" s="1"/>
  <c r="L28" i="6" a="1"/>
  <c r="L28" i="6" s="1"/>
  <c r="N28" i="6" a="1"/>
  <c r="N28" i="6" s="1"/>
  <c r="U28" i="6" s="1"/>
  <c r="P28" i="6" a="1"/>
  <c r="P28" i="6" s="1"/>
  <c r="R28" i="6" a="1"/>
  <c r="R28" i="6" s="1"/>
  <c r="J29" i="6" a="1"/>
  <c r="J29" i="6" s="1"/>
  <c r="T29" i="6" s="1"/>
  <c r="L29" i="6" a="1"/>
  <c r="L29" i="6" s="1"/>
  <c r="N29" i="6" a="1"/>
  <c r="N29" i="6" s="1"/>
  <c r="U29" i="6" s="1"/>
  <c r="P29" i="6" a="1"/>
  <c r="P29" i="6" s="1"/>
  <c r="R29" i="6" a="1"/>
  <c r="R29" i="6" s="1"/>
  <c r="J30" i="6" a="1"/>
  <c r="J30" i="6" s="1"/>
  <c r="T30" i="6" s="1"/>
  <c r="L30" i="6" a="1"/>
  <c r="L30" i="6" s="1"/>
  <c r="N30" i="6" a="1"/>
  <c r="N30" i="6" s="1"/>
  <c r="U30" i="6" s="1"/>
  <c r="P30" i="6" a="1"/>
  <c r="P30" i="6" s="1"/>
  <c r="R30" i="6" a="1"/>
  <c r="R30" i="6" s="1"/>
  <c r="J31" i="6" a="1"/>
  <c r="J31" i="6" s="1"/>
  <c r="T31" i="6" s="1"/>
  <c r="L31" i="6" a="1"/>
  <c r="L31" i="6" s="1"/>
  <c r="N31" i="6" a="1"/>
  <c r="N31" i="6" s="1"/>
  <c r="U31" i="6" s="1"/>
  <c r="P31" i="6" a="1"/>
  <c r="P31" i="6" s="1"/>
  <c r="R31" i="6" a="1"/>
  <c r="R31" i="6" s="1"/>
  <c r="J32" i="6" a="1"/>
  <c r="J32" i="6" s="1"/>
  <c r="T32" i="6" s="1"/>
  <c r="L32" i="6" a="1"/>
  <c r="L32" i="6" s="1"/>
  <c r="N32" i="6" a="1"/>
  <c r="N32" i="6" s="1"/>
  <c r="U32" i="6" s="1"/>
  <c r="P32" i="6" a="1"/>
  <c r="P32" i="6" s="1"/>
  <c r="R32" i="6" a="1"/>
  <c r="R32" i="6" s="1"/>
  <c r="J33" i="6" a="1"/>
  <c r="J33" i="6" s="1"/>
  <c r="T33" i="6" s="1"/>
  <c r="L33" i="6" a="1"/>
  <c r="L33" i="6" s="1"/>
  <c r="N33" i="6" a="1"/>
  <c r="N33" i="6" s="1"/>
  <c r="U33" i="6" s="1"/>
  <c r="P33" i="6" a="1"/>
  <c r="P33" i="6" s="1"/>
  <c r="R33" i="6" a="1"/>
  <c r="R33" i="6" s="1"/>
  <c r="J34" i="6" a="1"/>
  <c r="J34" i="6" s="1"/>
  <c r="T34" i="6" s="1"/>
  <c r="L34" i="6" a="1"/>
  <c r="L34" i="6" s="1"/>
  <c r="N34" i="6" a="1"/>
  <c r="N34" i="6" s="1"/>
  <c r="U34" i="6" s="1"/>
  <c r="P34" i="6" a="1"/>
  <c r="P34" i="6" s="1"/>
  <c r="R34" i="6" a="1"/>
  <c r="R34" i="6" s="1"/>
  <c r="J35" i="6" a="1"/>
  <c r="J35" i="6" s="1"/>
  <c r="T35" i="6" s="1"/>
  <c r="L35" i="6" a="1"/>
  <c r="L35" i="6" s="1"/>
  <c r="N35" i="6" a="1"/>
  <c r="N35" i="6" s="1"/>
  <c r="U35" i="6" s="1"/>
  <c r="P35" i="6" a="1"/>
  <c r="P35" i="6" s="1"/>
  <c r="R35" i="6" a="1"/>
  <c r="R35" i="6" s="1"/>
  <c r="J36" i="6" a="1"/>
  <c r="J36" i="6" s="1"/>
  <c r="T36" i="6" s="1"/>
  <c r="L36" i="6" a="1"/>
  <c r="L36" i="6" s="1"/>
  <c r="N36" i="6" a="1"/>
  <c r="N36" i="6" s="1"/>
  <c r="U36" i="6" s="1"/>
  <c r="P36" i="6" a="1"/>
  <c r="P36" i="6" s="1"/>
  <c r="R36" i="6" a="1"/>
  <c r="R36" i="6" s="1"/>
  <c r="J37" i="6" a="1"/>
  <c r="J37" i="6" s="1"/>
  <c r="T37" i="6" s="1"/>
  <c r="L37" i="6" a="1"/>
  <c r="L37" i="6" s="1"/>
  <c r="N37" i="6" a="1"/>
  <c r="N37" i="6" s="1"/>
  <c r="U37" i="6" s="1"/>
  <c r="P37" i="6" a="1"/>
  <c r="P37" i="6" s="1"/>
  <c r="R37" i="6" a="1"/>
  <c r="R37" i="6" s="1"/>
  <c r="J38" i="6" a="1"/>
  <c r="J38" i="6" s="1"/>
  <c r="T38" i="6" s="1"/>
  <c r="L38" i="6" a="1"/>
  <c r="L38" i="6" s="1"/>
  <c r="N38" i="6" a="1"/>
  <c r="N38" i="6" s="1"/>
  <c r="U38" i="6" s="1"/>
  <c r="P38" i="6" a="1"/>
  <c r="P38" i="6" s="1"/>
  <c r="R38" i="6" a="1"/>
  <c r="R38" i="6" s="1"/>
  <c r="J39" i="6" a="1"/>
  <c r="J39" i="6" s="1"/>
  <c r="T39" i="6" s="1"/>
  <c r="L39" i="6" a="1"/>
  <c r="L39" i="6" s="1"/>
  <c r="N39" i="6" a="1"/>
  <c r="N39" i="6" s="1"/>
  <c r="U39" i="6" s="1"/>
  <c r="P39" i="6" a="1"/>
  <c r="P39" i="6" s="1"/>
  <c r="R39" i="6" a="1"/>
  <c r="R39" i="6" s="1"/>
  <c r="L40" i="6" a="1"/>
  <c r="L40" i="6" s="1"/>
  <c r="Q40" i="6" a="1"/>
  <c r="Q40" i="6" s="1"/>
  <c r="AF40" i="6"/>
  <c r="J41" i="6" a="1"/>
  <c r="J41" i="6" s="1"/>
  <c r="T41" i="6" s="1"/>
  <c r="O41" i="6" a="1"/>
  <c r="O41" i="6" s="1"/>
  <c r="R41" i="6" a="1"/>
  <c r="R41" i="6" s="1"/>
  <c r="M42" i="6" a="1"/>
  <c r="M42" i="6" s="1"/>
  <c r="P42" i="6" a="1"/>
  <c r="P42" i="6" s="1"/>
  <c r="AA43" i="6"/>
  <c r="K43" i="6" a="1"/>
  <c r="K43" i="6" s="1"/>
  <c r="N43" i="6" a="1"/>
  <c r="N43" i="6" s="1"/>
  <c r="U43" i="6" s="1"/>
  <c r="S43" i="6" a="1"/>
  <c r="S43" i="6" s="1"/>
  <c r="AE43" i="6"/>
  <c r="L44" i="6" a="1"/>
  <c r="L44" i="6" s="1"/>
  <c r="Q44" i="6" a="1"/>
  <c r="Q44" i="6" s="1"/>
  <c r="AF44" i="6"/>
  <c r="J45" i="6" a="1"/>
  <c r="J45" i="6" s="1"/>
  <c r="T45" i="6" s="1"/>
  <c r="O45" i="6" a="1"/>
  <c r="O45" i="6" s="1"/>
  <c r="R45" i="6" a="1"/>
  <c r="R45" i="6" s="1"/>
  <c r="M46" i="6" a="1"/>
  <c r="M46" i="6" s="1"/>
  <c r="P46" i="6" a="1"/>
  <c r="P46" i="6" s="1"/>
  <c r="AA47" i="6"/>
  <c r="K47" i="6" a="1"/>
  <c r="K47" i="6" s="1"/>
  <c r="N47" i="6" a="1"/>
  <c r="N47" i="6" s="1"/>
  <c r="U47" i="6" s="1"/>
  <c r="S47" i="6" a="1"/>
  <c r="S47" i="6" s="1"/>
  <c r="AE47" i="6"/>
  <c r="L48" i="6" a="1"/>
  <c r="L48" i="6" s="1"/>
  <c r="Q48" i="6" a="1"/>
  <c r="Q48" i="6" s="1"/>
  <c r="AF48" i="6"/>
  <c r="J49" i="6" a="1"/>
  <c r="J49" i="6" s="1"/>
  <c r="T49" i="6" s="1"/>
  <c r="O49" i="6" a="1"/>
  <c r="O49" i="6" s="1"/>
  <c r="R49" i="6" a="1"/>
  <c r="R49" i="6" s="1"/>
  <c r="M50" i="6" a="1"/>
  <c r="M50" i="6" s="1"/>
  <c r="P50" i="6" a="1"/>
  <c r="P50" i="6" s="1"/>
  <c r="AA51" i="6"/>
  <c r="K51" i="6" a="1"/>
  <c r="K51" i="6" s="1"/>
  <c r="N51" i="6" a="1"/>
  <c r="N51" i="6" s="1"/>
  <c r="U51" i="6" s="1"/>
  <c r="S51" i="6" a="1"/>
  <c r="S51" i="6" s="1"/>
  <c r="AE51" i="6"/>
  <c r="L52" i="6" a="1"/>
  <c r="L52" i="6" s="1"/>
  <c r="Q52" i="6" a="1"/>
  <c r="Q52" i="6" s="1"/>
  <c r="AF52" i="6"/>
  <c r="J53" i="6" a="1"/>
  <c r="J53" i="6" s="1"/>
  <c r="T53" i="6" s="1"/>
  <c r="O53" i="6" a="1"/>
  <c r="O53" i="6" s="1"/>
  <c r="R53" i="6" a="1"/>
  <c r="R53" i="6" s="1"/>
  <c r="AG53" i="6"/>
  <c r="L54" i="6" a="1"/>
  <c r="L54" i="6" s="1"/>
  <c r="X4" i="7"/>
  <c r="Y4" i="7" s="1"/>
  <c r="J9" i="7" a="1"/>
  <c r="J9" i="7" s="1"/>
  <c r="U11" i="7"/>
  <c r="U15" i="7"/>
  <c r="U19" i="7"/>
  <c r="U23" i="7"/>
  <c r="U27" i="7"/>
  <c r="AA31" i="7"/>
  <c r="U31" i="7"/>
  <c r="X38" i="7"/>
  <c r="Y38" i="7" s="1"/>
  <c r="W38" i="7"/>
  <c r="Z38" i="7" s="1"/>
  <c r="X46" i="7"/>
  <c r="Y46" i="7" s="1"/>
  <c r="W46" i="7"/>
  <c r="Z46" i="7" s="1"/>
  <c r="AD53" i="7"/>
  <c r="AG54" i="7"/>
  <c r="AD54" i="7"/>
  <c r="X54" i="7"/>
  <c r="Y54" i="7" s="1"/>
  <c r="W54" i="7"/>
  <c r="Z54" i="7" s="1"/>
  <c r="AG55" i="7"/>
  <c r="AD61" i="7"/>
  <c r="AG62" i="7"/>
  <c r="AD62" i="7"/>
  <c r="X62" i="7"/>
  <c r="Y62" i="7" s="1"/>
  <c r="AG63" i="7"/>
  <c r="AD63" i="7"/>
  <c r="X63" i="7"/>
  <c r="Y63" i="7" s="1"/>
  <c r="W63" i="7"/>
  <c r="Z63" i="7" s="1"/>
  <c r="AF63" i="7"/>
  <c r="P7" i="8" a="1"/>
  <c r="P7" i="8" s="1"/>
  <c r="Q9" i="8" a="1"/>
  <c r="Q9" i="8" s="1"/>
  <c r="R10" i="8" a="1"/>
  <c r="R10" i="8" s="1"/>
  <c r="P11" i="8" a="1"/>
  <c r="P11" i="8" s="1"/>
  <c r="K12" i="8" a="1"/>
  <c r="K12" i="8" s="1"/>
  <c r="J14" i="8" a="1"/>
  <c r="J14" i="8" s="1"/>
  <c r="T14" i="8" s="1"/>
  <c r="N16" i="8" a="1"/>
  <c r="N16" i="8" s="1"/>
  <c r="U16" i="8" s="1"/>
  <c r="L17" i="8" a="1"/>
  <c r="L17" i="8" s="1"/>
  <c r="O22" i="8" a="1"/>
  <c r="O22" i="8" s="1"/>
  <c r="M23" i="8" a="1"/>
  <c r="M23" i="8" s="1"/>
  <c r="S24" i="8" a="1"/>
  <c r="S24" i="8" s="1"/>
  <c r="Q25" i="8" a="1"/>
  <c r="Q25" i="8" s="1"/>
  <c r="R26" i="8" a="1"/>
  <c r="R26" i="8" s="1"/>
  <c r="P27" i="8" a="1"/>
  <c r="P27" i="8" s="1"/>
  <c r="K28" i="8" a="1"/>
  <c r="K28" i="8" s="1"/>
  <c r="X56" i="4"/>
  <c r="AF56" i="4"/>
  <c r="X58" i="4"/>
  <c r="AF58" i="4"/>
  <c r="Q59" i="4" a="1"/>
  <c r="Q59" i="4" s="1"/>
  <c r="S59" i="4" a="1"/>
  <c r="S59" i="4" s="1"/>
  <c r="X59" i="4"/>
  <c r="AF59" i="4"/>
  <c r="K60" i="4" a="1"/>
  <c r="K60" i="4" s="1"/>
  <c r="M60" i="4" a="1"/>
  <c r="M60" i="4" s="1"/>
  <c r="O60" i="4" a="1"/>
  <c r="O60" i="4" s="1"/>
  <c r="Q60" i="4" a="1"/>
  <c r="Q60" i="4" s="1"/>
  <c r="S60" i="4" a="1"/>
  <c r="S60" i="4" s="1"/>
  <c r="X60" i="4"/>
  <c r="AF60" i="4"/>
  <c r="K61" i="4" a="1"/>
  <c r="K61" i="4" s="1"/>
  <c r="M61" i="4" a="1"/>
  <c r="M61" i="4" s="1"/>
  <c r="O61" i="4" a="1"/>
  <c r="O61" i="4" s="1"/>
  <c r="Q61" i="4" a="1"/>
  <c r="Q61" i="4" s="1"/>
  <c r="S61" i="4" a="1"/>
  <c r="S61" i="4" s="1"/>
  <c r="X61" i="4"/>
  <c r="AF61" i="4"/>
  <c r="K62" i="4" a="1"/>
  <c r="K62" i="4" s="1"/>
  <c r="M62" i="4" a="1"/>
  <c r="M62" i="4" s="1"/>
  <c r="O62" i="4" a="1"/>
  <c r="O62" i="4" s="1"/>
  <c r="Q62" i="4" a="1"/>
  <c r="Q62" i="4" s="1"/>
  <c r="S62" i="4" a="1"/>
  <c r="S62" i="4" s="1"/>
  <c r="X62" i="4"/>
  <c r="AF62" i="4"/>
  <c r="K63" i="4" a="1"/>
  <c r="K63" i="4" s="1"/>
  <c r="M63" i="4" a="1"/>
  <c r="M63" i="4" s="1"/>
  <c r="O63" i="4" a="1"/>
  <c r="O63" i="4" s="1"/>
  <c r="Q63" i="4" a="1"/>
  <c r="Q63" i="4" s="1"/>
  <c r="S63" i="4" a="1"/>
  <c r="S63" i="4" s="1"/>
  <c r="X63" i="4"/>
  <c r="AF63" i="4"/>
  <c r="K64" i="4" a="1"/>
  <c r="K64" i="4" s="1"/>
  <c r="M64" i="4" a="1"/>
  <c r="M64" i="4" s="1"/>
  <c r="O64" i="4" a="1"/>
  <c r="O64" i="4" s="1"/>
  <c r="Q64" i="4" a="1"/>
  <c r="Q64" i="4" s="1"/>
  <c r="S64" i="4" a="1"/>
  <c r="S64" i="4" s="1"/>
  <c r="X64" i="4"/>
  <c r="AF64" i="4"/>
  <c r="K65" i="4" a="1"/>
  <c r="K65" i="4" s="1"/>
  <c r="M65" i="4" a="1"/>
  <c r="M65" i="4" s="1"/>
  <c r="O65" i="4" a="1"/>
  <c r="O65" i="4" s="1"/>
  <c r="Q65" i="4" a="1"/>
  <c r="Q65" i="4" s="1"/>
  <c r="S65" i="4" a="1"/>
  <c r="S65" i="4" s="1"/>
  <c r="X65" i="4"/>
  <c r="AF65" i="4"/>
  <c r="K66" i="4" a="1"/>
  <c r="K66" i="4" s="1"/>
  <c r="M66" i="4" a="1"/>
  <c r="M66" i="4" s="1"/>
  <c r="O66" i="4" a="1"/>
  <c r="O66" i="4" s="1"/>
  <c r="Q66" i="4" a="1"/>
  <c r="Q66" i="4" s="1"/>
  <c r="S66" i="4" a="1"/>
  <c r="S66" i="4" s="1"/>
  <c r="AE66" i="4"/>
  <c r="X4" i="5"/>
  <c r="Y4" i="5" s="1"/>
  <c r="X5" i="5"/>
  <c r="Y5" i="5" s="1"/>
  <c r="X6" i="5"/>
  <c r="Y6" i="5" s="1"/>
  <c r="K7" i="5" a="1"/>
  <c r="K7" i="5" s="1"/>
  <c r="M7" i="5" a="1"/>
  <c r="M7" i="5" s="1"/>
  <c r="O7" i="5" a="1"/>
  <c r="O7" i="5" s="1"/>
  <c r="Q7" i="5" a="1"/>
  <c r="Q7" i="5" s="1"/>
  <c r="S7" i="5" a="1"/>
  <c r="S7" i="5" s="1"/>
  <c r="X7" i="5"/>
  <c r="Y7" i="5" s="1"/>
  <c r="K8" i="5" a="1"/>
  <c r="K8" i="5" s="1"/>
  <c r="M8" i="5" a="1"/>
  <c r="M8" i="5" s="1"/>
  <c r="O8" i="5" a="1"/>
  <c r="O8" i="5" s="1"/>
  <c r="Q8" i="5" a="1"/>
  <c r="Q8" i="5" s="1"/>
  <c r="S8" i="5" a="1"/>
  <c r="S8" i="5" s="1"/>
  <c r="X8" i="5"/>
  <c r="Y8" i="5" s="1"/>
  <c r="K9" i="5" a="1"/>
  <c r="K9" i="5" s="1"/>
  <c r="M9" i="5" a="1"/>
  <c r="M9" i="5" s="1"/>
  <c r="O9" i="5" a="1"/>
  <c r="O9" i="5" s="1"/>
  <c r="Q9" i="5" a="1"/>
  <c r="Q9" i="5" s="1"/>
  <c r="S9" i="5" a="1"/>
  <c r="S9" i="5" s="1"/>
  <c r="X9" i="5"/>
  <c r="Y9" i="5" s="1"/>
  <c r="K10" i="5" a="1"/>
  <c r="K10" i="5" s="1"/>
  <c r="M10" i="5" a="1"/>
  <c r="M10" i="5" s="1"/>
  <c r="O10" i="5" a="1"/>
  <c r="O10" i="5" s="1"/>
  <c r="Q10" i="5" a="1"/>
  <c r="Q10" i="5" s="1"/>
  <c r="S10" i="5" a="1"/>
  <c r="S10" i="5" s="1"/>
  <c r="X10" i="5"/>
  <c r="Y10" i="5" s="1"/>
  <c r="K11" i="5" a="1"/>
  <c r="K11" i="5" s="1"/>
  <c r="M11" i="5" a="1"/>
  <c r="M11" i="5" s="1"/>
  <c r="O11" i="5" a="1"/>
  <c r="O11" i="5" s="1"/>
  <c r="Q11" i="5" a="1"/>
  <c r="Q11" i="5" s="1"/>
  <c r="S11" i="5" a="1"/>
  <c r="S11" i="5" s="1"/>
  <c r="X11" i="5"/>
  <c r="Y11" i="5" s="1"/>
  <c r="K12" i="5" a="1"/>
  <c r="K12" i="5" s="1"/>
  <c r="M12" i="5" a="1"/>
  <c r="M12" i="5" s="1"/>
  <c r="O12" i="5" a="1"/>
  <c r="O12" i="5" s="1"/>
  <c r="Q12" i="5" a="1"/>
  <c r="Q12" i="5" s="1"/>
  <c r="S12" i="5" a="1"/>
  <c r="S12" i="5" s="1"/>
  <c r="X12" i="5"/>
  <c r="Y12" i="5" s="1"/>
  <c r="K13" i="5" a="1"/>
  <c r="K13" i="5" s="1"/>
  <c r="M13" i="5" a="1"/>
  <c r="M13" i="5" s="1"/>
  <c r="O13" i="5" a="1"/>
  <c r="O13" i="5" s="1"/>
  <c r="Q13" i="5" a="1"/>
  <c r="Q13" i="5" s="1"/>
  <c r="S13" i="5" a="1"/>
  <c r="S13" i="5" s="1"/>
  <c r="X13" i="5"/>
  <c r="Y13" i="5" s="1"/>
  <c r="K14" i="5" a="1"/>
  <c r="K14" i="5" s="1"/>
  <c r="M14" i="5" a="1"/>
  <c r="M14" i="5" s="1"/>
  <c r="O14" i="5" a="1"/>
  <c r="O14" i="5" s="1"/>
  <c r="Q14" i="5" a="1"/>
  <c r="Q14" i="5" s="1"/>
  <c r="S14" i="5" a="1"/>
  <c r="S14" i="5" s="1"/>
  <c r="X14" i="5"/>
  <c r="Y14" i="5" s="1"/>
  <c r="K15" i="5" a="1"/>
  <c r="K15" i="5" s="1"/>
  <c r="M15" i="5" a="1"/>
  <c r="M15" i="5" s="1"/>
  <c r="O15" i="5" a="1"/>
  <c r="O15" i="5" s="1"/>
  <c r="Q15" i="5" a="1"/>
  <c r="Q15" i="5" s="1"/>
  <c r="S15" i="5" a="1"/>
  <c r="S15" i="5" s="1"/>
  <c r="X15" i="5"/>
  <c r="Y15" i="5" s="1"/>
  <c r="K16" i="5" a="1"/>
  <c r="K16" i="5" s="1"/>
  <c r="M16" i="5" a="1"/>
  <c r="M16" i="5" s="1"/>
  <c r="O16" i="5" a="1"/>
  <c r="O16" i="5" s="1"/>
  <c r="Q16" i="5" a="1"/>
  <c r="Q16" i="5" s="1"/>
  <c r="S16" i="5" a="1"/>
  <c r="S16" i="5" s="1"/>
  <c r="X16" i="5"/>
  <c r="Y16" i="5" s="1"/>
  <c r="K17" i="5" a="1"/>
  <c r="K17" i="5" s="1"/>
  <c r="M17" i="5" a="1"/>
  <c r="M17" i="5" s="1"/>
  <c r="O17" i="5" a="1"/>
  <c r="O17" i="5" s="1"/>
  <c r="Q17" i="5" a="1"/>
  <c r="Q17" i="5" s="1"/>
  <c r="S17" i="5" a="1"/>
  <c r="S17" i="5" s="1"/>
  <c r="X17" i="5"/>
  <c r="Y17" i="5" s="1"/>
  <c r="K18" i="5" a="1"/>
  <c r="K18" i="5" s="1"/>
  <c r="M18" i="5" a="1"/>
  <c r="M18" i="5" s="1"/>
  <c r="O18" i="5" a="1"/>
  <c r="O18" i="5" s="1"/>
  <c r="Q18" i="5" a="1"/>
  <c r="Q18" i="5" s="1"/>
  <c r="S18" i="5" a="1"/>
  <c r="S18" i="5" s="1"/>
  <c r="X18" i="5"/>
  <c r="Y18" i="5" s="1"/>
  <c r="K19" i="5" a="1"/>
  <c r="K19" i="5" s="1"/>
  <c r="M19" i="5" a="1"/>
  <c r="M19" i="5" s="1"/>
  <c r="O19" i="5" a="1"/>
  <c r="O19" i="5" s="1"/>
  <c r="Q19" i="5" a="1"/>
  <c r="Q19" i="5" s="1"/>
  <c r="S19" i="5" a="1"/>
  <c r="S19" i="5" s="1"/>
  <c r="X19" i="5"/>
  <c r="Y19" i="5" s="1"/>
  <c r="K20" i="5" a="1"/>
  <c r="K20" i="5" s="1"/>
  <c r="M20" i="5" a="1"/>
  <c r="M20" i="5" s="1"/>
  <c r="O20" i="5" a="1"/>
  <c r="O20" i="5" s="1"/>
  <c r="Q20" i="5" a="1"/>
  <c r="Q20" i="5" s="1"/>
  <c r="S20" i="5" a="1"/>
  <c r="S20" i="5" s="1"/>
  <c r="X20" i="5"/>
  <c r="Y20" i="5" s="1"/>
  <c r="K21" i="5" a="1"/>
  <c r="K21" i="5" s="1"/>
  <c r="M21" i="5" a="1"/>
  <c r="M21" i="5" s="1"/>
  <c r="O21" i="5" a="1"/>
  <c r="O21" i="5" s="1"/>
  <c r="Q21" i="5" a="1"/>
  <c r="Q21" i="5" s="1"/>
  <c r="S21" i="5" a="1"/>
  <c r="S21" i="5" s="1"/>
  <c r="X21" i="5"/>
  <c r="Y21" i="5" s="1"/>
  <c r="K22" i="5" a="1"/>
  <c r="K22" i="5" s="1"/>
  <c r="M22" i="5" a="1"/>
  <c r="M22" i="5" s="1"/>
  <c r="O22" i="5" a="1"/>
  <c r="O22" i="5" s="1"/>
  <c r="Q22" i="5" a="1"/>
  <c r="Q22" i="5" s="1"/>
  <c r="S22" i="5" a="1"/>
  <c r="S22" i="5" s="1"/>
  <c r="X22" i="5"/>
  <c r="Y22" i="5" s="1"/>
  <c r="K23" i="5" a="1"/>
  <c r="K23" i="5" s="1"/>
  <c r="M23" i="5" a="1"/>
  <c r="M23" i="5" s="1"/>
  <c r="O23" i="5" a="1"/>
  <c r="O23" i="5" s="1"/>
  <c r="Q23" i="5" a="1"/>
  <c r="Q23" i="5" s="1"/>
  <c r="S23" i="5" a="1"/>
  <c r="S23" i="5" s="1"/>
  <c r="X23" i="5"/>
  <c r="Y23" i="5" s="1"/>
  <c r="K24" i="5" a="1"/>
  <c r="K24" i="5" s="1"/>
  <c r="M24" i="5" a="1"/>
  <c r="M24" i="5" s="1"/>
  <c r="O24" i="5" a="1"/>
  <c r="O24" i="5" s="1"/>
  <c r="Q24" i="5" a="1"/>
  <c r="Q24" i="5" s="1"/>
  <c r="S24" i="5" a="1"/>
  <c r="S24" i="5" s="1"/>
  <c r="X24" i="5"/>
  <c r="Y24" i="5" s="1"/>
  <c r="K25" i="5" a="1"/>
  <c r="K25" i="5" s="1"/>
  <c r="M25" i="5" a="1"/>
  <c r="M25" i="5" s="1"/>
  <c r="O25" i="5" a="1"/>
  <c r="O25" i="5" s="1"/>
  <c r="Q25" i="5" a="1"/>
  <c r="Q25" i="5" s="1"/>
  <c r="S25" i="5" a="1"/>
  <c r="S25" i="5" s="1"/>
  <c r="X25" i="5"/>
  <c r="Y25" i="5" s="1"/>
  <c r="K26" i="5" a="1"/>
  <c r="K26" i="5" s="1"/>
  <c r="M26" i="5" a="1"/>
  <c r="M26" i="5" s="1"/>
  <c r="O26" i="5" a="1"/>
  <c r="O26" i="5" s="1"/>
  <c r="Q26" i="5" a="1"/>
  <c r="Q26" i="5" s="1"/>
  <c r="S26" i="5" a="1"/>
  <c r="S26" i="5" s="1"/>
  <c r="X26" i="5"/>
  <c r="Y26" i="5" s="1"/>
  <c r="K27" i="5" a="1"/>
  <c r="K27" i="5" s="1"/>
  <c r="M27" i="5" a="1"/>
  <c r="M27" i="5" s="1"/>
  <c r="O27" i="5" a="1"/>
  <c r="O27" i="5" s="1"/>
  <c r="Q27" i="5" a="1"/>
  <c r="Q27" i="5" s="1"/>
  <c r="S27" i="5" a="1"/>
  <c r="S27" i="5" s="1"/>
  <c r="X27" i="5"/>
  <c r="Y27" i="5" s="1"/>
  <c r="AF27" i="5"/>
  <c r="K28" i="5" a="1"/>
  <c r="K28" i="5" s="1"/>
  <c r="M28" i="5" a="1"/>
  <c r="M28" i="5" s="1"/>
  <c r="O28" i="5" a="1"/>
  <c r="O28" i="5" s="1"/>
  <c r="Q28" i="5" a="1"/>
  <c r="Q28" i="5" s="1"/>
  <c r="S28" i="5" a="1"/>
  <c r="S28" i="5" s="1"/>
  <c r="X28" i="5"/>
  <c r="Y28" i="5" s="1"/>
  <c r="AF28" i="5"/>
  <c r="K29" i="5" a="1"/>
  <c r="K29" i="5" s="1"/>
  <c r="M29" i="5" a="1"/>
  <c r="M29" i="5" s="1"/>
  <c r="O29" i="5" a="1"/>
  <c r="O29" i="5" s="1"/>
  <c r="Q29" i="5" a="1"/>
  <c r="Q29" i="5" s="1"/>
  <c r="S29" i="5" a="1"/>
  <c r="S29" i="5" s="1"/>
  <c r="X29" i="5"/>
  <c r="AF29" i="5"/>
  <c r="K30" i="5" a="1"/>
  <c r="K30" i="5" s="1"/>
  <c r="M30" i="5" a="1"/>
  <c r="M30" i="5" s="1"/>
  <c r="O30" i="5" a="1"/>
  <c r="O30" i="5" s="1"/>
  <c r="Q30" i="5" a="1"/>
  <c r="Q30" i="5" s="1"/>
  <c r="S30" i="5" a="1"/>
  <c r="S30" i="5" s="1"/>
  <c r="X30" i="5"/>
  <c r="AF30" i="5"/>
  <c r="K31" i="5" a="1"/>
  <c r="K31" i="5" s="1"/>
  <c r="M31" i="5" a="1"/>
  <c r="M31" i="5" s="1"/>
  <c r="O31" i="5" a="1"/>
  <c r="O31" i="5" s="1"/>
  <c r="Q31" i="5" a="1"/>
  <c r="Q31" i="5" s="1"/>
  <c r="S31" i="5" a="1"/>
  <c r="S31" i="5" s="1"/>
  <c r="X31" i="5"/>
  <c r="AF31" i="5"/>
  <c r="K32" i="5" a="1"/>
  <c r="K32" i="5" s="1"/>
  <c r="M32" i="5" a="1"/>
  <c r="M32" i="5" s="1"/>
  <c r="O32" i="5" a="1"/>
  <c r="O32" i="5" s="1"/>
  <c r="Q32" i="5" a="1"/>
  <c r="Q32" i="5" s="1"/>
  <c r="S32" i="5" a="1"/>
  <c r="S32" i="5" s="1"/>
  <c r="X32" i="5"/>
  <c r="AF32" i="5"/>
  <c r="K33" i="5" a="1"/>
  <c r="K33" i="5" s="1"/>
  <c r="M33" i="5" a="1"/>
  <c r="M33" i="5" s="1"/>
  <c r="O33" i="5" a="1"/>
  <c r="O33" i="5" s="1"/>
  <c r="Q33" i="5" a="1"/>
  <c r="Q33" i="5" s="1"/>
  <c r="S33" i="5" a="1"/>
  <c r="S33" i="5" s="1"/>
  <c r="X33" i="5"/>
  <c r="AF33" i="5"/>
  <c r="K34" i="5" a="1"/>
  <c r="K34" i="5" s="1"/>
  <c r="M34" i="5" a="1"/>
  <c r="M34" i="5" s="1"/>
  <c r="O34" i="5" a="1"/>
  <c r="O34" i="5" s="1"/>
  <c r="Q34" i="5" a="1"/>
  <c r="Q34" i="5" s="1"/>
  <c r="S34" i="5" a="1"/>
  <c r="S34" i="5" s="1"/>
  <c r="X34" i="5"/>
  <c r="AF34" i="5"/>
  <c r="K35" i="5" a="1"/>
  <c r="K35" i="5" s="1"/>
  <c r="M35" i="5" a="1"/>
  <c r="M35" i="5" s="1"/>
  <c r="O35" i="5" a="1"/>
  <c r="O35" i="5" s="1"/>
  <c r="Q35" i="5" a="1"/>
  <c r="Q35" i="5" s="1"/>
  <c r="S35" i="5" a="1"/>
  <c r="S35" i="5" s="1"/>
  <c r="X35" i="5"/>
  <c r="AF35" i="5"/>
  <c r="K36" i="5" a="1"/>
  <c r="K36" i="5" s="1"/>
  <c r="M36" i="5" a="1"/>
  <c r="M36" i="5" s="1"/>
  <c r="O36" i="5" a="1"/>
  <c r="O36" i="5" s="1"/>
  <c r="Q36" i="5" a="1"/>
  <c r="Q36" i="5" s="1"/>
  <c r="S36" i="5" a="1"/>
  <c r="S36" i="5" s="1"/>
  <c r="X36" i="5"/>
  <c r="K37" i="5" a="1"/>
  <c r="K37" i="5" s="1"/>
  <c r="M37" i="5" a="1"/>
  <c r="M37" i="5" s="1"/>
  <c r="O37" i="5" a="1"/>
  <c r="O37" i="5" s="1"/>
  <c r="Q37" i="5" a="1"/>
  <c r="Q37" i="5" s="1"/>
  <c r="S37" i="5" a="1"/>
  <c r="S37" i="5" s="1"/>
  <c r="X37" i="5"/>
  <c r="K38" i="5" a="1"/>
  <c r="K38" i="5" s="1"/>
  <c r="M38" i="5" a="1"/>
  <c r="M38" i="5" s="1"/>
  <c r="O38" i="5" a="1"/>
  <c r="O38" i="5" s="1"/>
  <c r="Q38" i="5" a="1"/>
  <c r="Q38" i="5" s="1"/>
  <c r="S38" i="5" a="1"/>
  <c r="S38" i="5" s="1"/>
  <c r="X38" i="5"/>
  <c r="K39" i="5" a="1"/>
  <c r="K39" i="5" s="1"/>
  <c r="M39" i="5" a="1"/>
  <c r="M39" i="5" s="1"/>
  <c r="O39" i="5" a="1"/>
  <c r="O39" i="5" s="1"/>
  <c r="Q39" i="5" a="1"/>
  <c r="Q39" i="5" s="1"/>
  <c r="S39" i="5" a="1"/>
  <c r="S39" i="5" s="1"/>
  <c r="X39" i="5"/>
  <c r="K40" i="5" a="1"/>
  <c r="K40" i="5" s="1"/>
  <c r="M40" i="5" a="1"/>
  <c r="M40" i="5" s="1"/>
  <c r="O40" i="5" a="1"/>
  <c r="O40" i="5" s="1"/>
  <c r="Q40" i="5" a="1"/>
  <c r="Q40" i="5" s="1"/>
  <c r="S40" i="5" a="1"/>
  <c r="S40" i="5" s="1"/>
  <c r="X40" i="5"/>
  <c r="K41" i="5" a="1"/>
  <c r="K41" i="5" s="1"/>
  <c r="M41" i="5" a="1"/>
  <c r="M41" i="5" s="1"/>
  <c r="O41" i="5" a="1"/>
  <c r="O41" i="5" s="1"/>
  <c r="Q41" i="5" a="1"/>
  <c r="Q41" i="5" s="1"/>
  <c r="S41" i="5" a="1"/>
  <c r="S41" i="5" s="1"/>
  <c r="X41" i="5"/>
  <c r="K42" i="5" a="1"/>
  <c r="K42" i="5" s="1"/>
  <c r="M42" i="5" a="1"/>
  <c r="M42" i="5" s="1"/>
  <c r="O42" i="5" a="1"/>
  <c r="O42" i="5" s="1"/>
  <c r="Q42" i="5" a="1"/>
  <c r="Q42" i="5" s="1"/>
  <c r="S42" i="5" a="1"/>
  <c r="S42" i="5" s="1"/>
  <c r="X42" i="5"/>
  <c r="K43" i="5" a="1"/>
  <c r="K43" i="5" s="1"/>
  <c r="M43" i="5" a="1"/>
  <c r="M43" i="5" s="1"/>
  <c r="O43" i="5" a="1"/>
  <c r="O43" i="5" s="1"/>
  <c r="Q43" i="5" a="1"/>
  <c r="Q43" i="5" s="1"/>
  <c r="S43" i="5" a="1"/>
  <c r="S43" i="5" s="1"/>
  <c r="X43" i="5"/>
  <c r="K44" i="5" a="1"/>
  <c r="K44" i="5" s="1"/>
  <c r="M44" i="5" a="1"/>
  <c r="M44" i="5" s="1"/>
  <c r="O44" i="5" a="1"/>
  <c r="O44" i="5" s="1"/>
  <c r="Q44" i="5" a="1"/>
  <c r="Q44" i="5" s="1"/>
  <c r="S44" i="5" a="1"/>
  <c r="S44" i="5" s="1"/>
  <c r="X44" i="5"/>
  <c r="K45" i="5" a="1"/>
  <c r="K45" i="5" s="1"/>
  <c r="M45" i="5" a="1"/>
  <c r="M45" i="5" s="1"/>
  <c r="O45" i="5" a="1"/>
  <c r="O45" i="5" s="1"/>
  <c r="Q45" i="5" a="1"/>
  <c r="Q45" i="5" s="1"/>
  <c r="S45" i="5" a="1"/>
  <c r="S45" i="5" s="1"/>
  <c r="X45" i="5"/>
  <c r="K46" i="5" a="1"/>
  <c r="K46" i="5" s="1"/>
  <c r="M46" i="5" a="1"/>
  <c r="M46" i="5" s="1"/>
  <c r="O46" i="5" a="1"/>
  <c r="O46" i="5" s="1"/>
  <c r="Q46" i="5" a="1"/>
  <c r="Q46" i="5" s="1"/>
  <c r="S46" i="5" a="1"/>
  <c r="S46" i="5" s="1"/>
  <c r="X46" i="5"/>
  <c r="K47" i="5" a="1"/>
  <c r="K47" i="5" s="1"/>
  <c r="M47" i="5" a="1"/>
  <c r="M47" i="5" s="1"/>
  <c r="O47" i="5" a="1"/>
  <c r="O47" i="5" s="1"/>
  <c r="Q47" i="5" a="1"/>
  <c r="Q47" i="5" s="1"/>
  <c r="S47" i="5" a="1"/>
  <c r="S47" i="5" s="1"/>
  <c r="X47" i="5"/>
  <c r="K48" i="5" a="1"/>
  <c r="K48" i="5" s="1"/>
  <c r="M48" i="5" a="1"/>
  <c r="M48" i="5" s="1"/>
  <c r="O48" i="5" a="1"/>
  <c r="O48" i="5" s="1"/>
  <c r="Q48" i="5" a="1"/>
  <c r="Q48" i="5" s="1"/>
  <c r="S48" i="5" a="1"/>
  <c r="S48" i="5" s="1"/>
  <c r="X48" i="5"/>
  <c r="K49" i="5" a="1"/>
  <c r="K49" i="5" s="1"/>
  <c r="M49" i="5" a="1"/>
  <c r="M49" i="5" s="1"/>
  <c r="O49" i="5" a="1"/>
  <c r="O49" i="5" s="1"/>
  <c r="Q49" i="5" a="1"/>
  <c r="Q49" i="5" s="1"/>
  <c r="S49" i="5" a="1"/>
  <c r="S49" i="5" s="1"/>
  <c r="X49" i="5"/>
  <c r="K50" i="5" a="1"/>
  <c r="K50" i="5" s="1"/>
  <c r="M50" i="5" a="1"/>
  <c r="M50" i="5" s="1"/>
  <c r="O50" i="5" a="1"/>
  <c r="O50" i="5" s="1"/>
  <c r="Q50" i="5" a="1"/>
  <c r="Q50" i="5" s="1"/>
  <c r="S50" i="5" a="1"/>
  <c r="S50" i="5" s="1"/>
  <c r="X50" i="5"/>
  <c r="K51" i="5" a="1"/>
  <c r="K51" i="5" s="1"/>
  <c r="M51" i="5" a="1"/>
  <c r="M51" i="5" s="1"/>
  <c r="O51" i="5" a="1"/>
  <c r="O51" i="5" s="1"/>
  <c r="Q51" i="5" a="1"/>
  <c r="Q51" i="5" s="1"/>
  <c r="S51" i="5" a="1"/>
  <c r="S51" i="5" s="1"/>
  <c r="X51" i="5"/>
  <c r="K52" i="5" a="1"/>
  <c r="K52" i="5" s="1"/>
  <c r="M52" i="5" a="1"/>
  <c r="M52" i="5" s="1"/>
  <c r="O52" i="5" a="1"/>
  <c r="O52" i="5" s="1"/>
  <c r="Q52" i="5" a="1"/>
  <c r="Q52" i="5" s="1"/>
  <c r="S52" i="5" a="1"/>
  <c r="S52" i="5" s="1"/>
  <c r="X52" i="5"/>
  <c r="K53" i="5" a="1"/>
  <c r="K53" i="5" s="1"/>
  <c r="M53" i="5" a="1"/>
  <c r="M53" i="5" s="1"/>
  <c r="O53" i="5" a="1"/>
  <c r="O53" i="5" s="1"/>
  <c r="Q53" i="5" a="1"/>
  <c r="Q53" i="5" s="1"/>
  <c r="S53" i="5" a="1"/>
  <c r="S53" i="5" s="1"/>
  <c r="AA54" i="5"/>
  <c r="AD54" i="5"/>
  <c r="AA4" i="6"/>
  <c r="AE4" i="6"/>
  <c r="AA5" i="6"/>
  <c r="AE5" i="6"/>
  <c r="AA6" i="6"/>
  <c r="AE6" i="6"/>
  <c r="AA7" i="6"/>
  <c r="AA8" i="6"/>
  <c r="AA9" i="6"/>
  <c r="AE9" i="6"/>
  <c r="AA10" i="6"/>
  <c r="AE10" i="6"/>
  <c r="AA11" i="6"/>
  <c r="AE11" i="6"/>
  <c r="AA12" i="6"/>
  <c r="AE12" i="6"/>
  <c r="AA13" i="6"/>
  <c r="AE13" i="6"/>
  <c r="AA14" i="6"/>
  <c r="AE14" i="6"/>
  <c r="AA15" i="6"/>
  <c r="AE15" i="6"/>
  <c r="AA16" i="6"/>
  <c r="AE16" i="6"/>
  <c r="AA17" i="6"/>
  <c r="AE17" i="6"/>
  <c r="AA18" i="6"/>
  <c r="AE18" i="6"/>
  <c r="AA19" i="6"/>
  <c r="AE19" i="6"/>
  <c r="AA20" i="6"/>
  <c r="AE20" i="6"/>
  <c r="AA21" i="6"/>
  <c r="AE21" i="6"/>
  <c r="AA22" i="6"/>
  <c r="AE22" i="6"/>
  <c r="AA23" i="6"/>
  <c r="AE23" i="6"/>
  <c r="AA24" i="6"/>
  <c r="AE24" i="6"/>
  <c r="J40" i="6" a="1"/>
  <c r="J40" i="6" s="1"/>
  <c r="T40" i="6" s="1"/>
  <c r="O40" i="6" a="1"/>
  <c r="O40" i="6" s="1"/>
  <c r="R40" i="6" a="1"/>
  <c r="R40" i="6" s="1"/>
  <c r="M41" i="6" a="1"/>
  <c r="M41" i="6" s="1"/>
  <c r="P41" i="6" a="1"/>
  <c r="P41" i="6" s="1"/>
  <c r="K42" i="6" a="1"/>
  <c r="K42" i="6" s="1"/>
  <c r="N42" i="6" a="1"/>
  <c r="N42" i="6" s="1"/>
  <c r="U42" i="6" s="1"/>
  <c r="S42" i="6" a="1"/>
  <c r="S42" i="6" s="1"/>
  <c r="L43" i="6" a="1"/>
  <c r="L43" i="6" s="1"/>
  <c r="Q43" i="6" a="1"/>
  <c r="Q43" i="6" s="1"/>
  <c r="AF43" i="6"/>
  <c r="J44" i="6" a="1"/>
  <c r="J44" i="6" s="1"/>
  <c r="T44" i="6" s="1"/>
  <c r="O44" i="6" a="1"/>
  <c r="O44" i="6" s="1"/>
  <c r="R44" i="6" a="1"/>
  <c r="R44" i="6" s="1"/>
  <c r="M45" i="6" a="1"/>
  <c r="M45" i="6" s="1"/>
  <c r="P45" i="6" a="1"/>
  <c r="P45" i="6" s="1"/>
  <c r="K46" i="6" a="1"/>
  <c r="K46" i="6" s="1"/>
  <c r="N46" i="6" a="1"/>
  <c r="N46" i="6" s="1"/>
  <c r="U46" i="6" s="1"/>
  <c r="S46" i="6" a="1"/>
  <c r="S46" i="6" s="1"/>
  <c r="L47" i="6" a="1"/>
  <c r="L47" i="6" s="1"/>
  <c r="Q47" i="6" a="1"/>
  <c r="Q47" i="6" s="1"/>
  <c r="AF47" i="6"/>
  <c r="J48" i="6" a="1"/>
  <c r="J48" i="6" s="1"/>
  <c r="T48" i="6" s="1"/>
  <c r="O48" i="6" a="1"/>
  <c r="O48" i="6" s="1"/>
  <c r="R48" i="6" a="1"/>
  <c r="R48" i="6" s="1"/>
  <c r="M49" i="6" a="1"/>
  <c r="M49" i="6" s="1"/>
  <c r="P49" i="6" a="1"/>
  <c r="P49" i="6" s="1"/>
  <c r="K50" i="6" a="1"/>
  <c r="K50" i="6" s="1"/>
  <c r="N50" i="6" a="1"/>
  <c r="N50" i="6" s="1"/>
  <c r="U50" i="6" s="1"/>
  <c r="S50" i="6" a="1"/>
  <c r="S50" i="6" s="1"/>
  <c r="L51" i="6" a="1"/>
  <c r="L51" i="6" s="1"/>
  <c r="Q51" i="6" a="1"/>
  <c r="Q51" i="6" s="1"/>
  <c r="AF51" i="6"/>
  <c r="J52" i="6" a="1"/>
  <c r="J52" i="6" s="1"/>
  <c r="T52" i="6" s="1"/>
  <c r="O52" i="6" a="1"/>
  <c r="O52" i="6" s="1"/>
  <c r="R52" i="6" a="1"/>
  <c r="R52" i="6" s="1"/>
  <c r="M53" i="6" a="1"/>
  <c r="M53" i="6" s="1"/>
  <c r="P53" i="6" a="1"/>
  <c r="P53" i="6" s="1"/>
  <c r="J54" i="6" a="1"/>
  <c r="J54" i="6" s="1"/>
  <c r="T54" i="6" s="1"/>
  <c r="R54" i="6" a="1"/>
  <c r="R54" i="6" s="1"/>
  <c r="X5" i="7"/>
  <c r="Y5" i="7" s="1"/>
  <c r="U10" i="7"/>
  <c r="U14" i="7"/>
  <c r="U18" i="7"/>
  <c r="U22" i="7"/>
  <c r="U26" i="7"/>
  <c r="U30" i="7"/>
  <c r="U36" i="7"/>
  <c r="U37" i="7"/>
  <c r="U38" i="7"/>
  <c r="U44" i="7"/>
  <c r="U45" i="7"/>
  <c r="U46" i="7"/>
  <c r="U61" i="7"/>
  <c r="U62" i="7"/>
  <c r="AC62" i="7"/>
  <c r="S8" i="8" a="1"/>
  <c r="S8" i="8" s="1"/>
  <c r="J10" i="8" a="1"/>
  <c r="J10" i="8" s="1"/>
  <c r="N12" i="8" a="1"/>
  <c r="N12" i="8" s="1"/>
  <c r="U12" i="8" s="1"/>
  <c r="L13" i="8" a="1"/>
  <c r="L13" i="8" s="1"/>
  <c r="O18" i="8" a="1"/>
  <c r="O18" i="8" s="1"/>
  <c r="M19" i="8" a="1"/>
  <c r="M19" i="8" s="1"/>
  <c r="S20" i="8" a="1"/>
  <c r="S20" i="8" s="1"/>
  <c r="Q21" i="8" a="1"/>
  <c r="Q21" i="8" s="1"/>
  <c r="R22" i="8" a="1"/>
  <c r="R22" i="8" s="1"/>
  <c r="P23" i="8" a="1"/>
  <c r="P23" i="8" s="1"/>
  <c r="K24" i="8" a="1"/>
  <c r="K24" i="8" s="1"/>
  <c r="J26" i="8" a="1"/>
  <c r="J26" i="8" s="1"/>
  <c r="T26" i="8" s="1"/>
  <c r="N28" i="8" a="1"/>
  <c r="N28" i="8" s="1"/>
  <c r="U28" i="8" s="1"/>
  <c r="X52" i="4"/>
  <c r="AF52" i="4"/>
  <c r="X53" i="4"/>
  <c r="AF53" i="4"/>
  <c r="X54" i="4"/>
  <c r="AF54" i="4"/>
  <c r="X55" i="4"/>
  <c r="AF55" i="4"/>
  <c r="X57" i="4"/>
  <c r="AF57" i="4"/>
  <c r="S54" i="17" a="1"/>
  <c r="S54" i="17" s="1"/>
  <c r="Q54" i="17" a="1"/>
  <c r="Q54" i="17" s="1"/>
  <c r="O54" i="17" a="1"/>
  <c r="O54" i="17" s="1"/>
  <c r="S53" i="17" a="1"/>
  <c r="S53" i="17" s="1"/>
  <c r="Q53" i="17" a="1"/>
  <c r="Q53" i="17" s="1"/>
  <c r="R54" i="17" a="1"/>
  <c r="R54" i="17" s="1"/>
  <c r="P54" i="17" a="1"/>
  <c r="P54" i="17" s="1"/>
  <c r="N54" i="17" a="1"/>
  <c r="N54" i="17" s="1"/>
  <c r="U54" i="17" s="1"/>
  <c r="L54" i="17" a="1"/>
  <c r="L54" i="17" s="1"/>
  <c r="J54" i="17" a="1"/>
  <c r="J54" i="17" s="1"/>
  <c r="T54" i="17" s="1"/>
  <c r="M54" i="17" a="1"/>
  <c r="M54" i="17" s="1"/>
  <c r="R53" i="17" a="1"/>
  <c r="R53" i="17" s="1"/>
  <c r="O53" i="17" a="1"/>
  <c r="O53" i="17" s="1"/>
  <c r="M53" i="17" a="1"/>
  <c r="M53" i="17" s="1"/>
  <c r="K54" i="17" a="1"/>
  <c r="K54" i="17" s="1"/>
  <c r="L53" i="17" a="1"/>
  <c r="L53" i="17" s="1"/>
  <c r="R52" i="17" a="1"/>
  <c r="R52" i="17" s="1"/>
  <c r="N52" i="17" a="1"/>
  <c r="N52" i="17" s="1"/>
  <c r="U52" i="17" s="1"/>
  <c r="J52" i="17" a="1"/>
  <c r="J52" i="17" s="1"/>
  <c r="T52" i="17" s="1"/>
  <c r="P51" i="17" a="1"/>
  <c r="P51" i="17" s="1"/>
  <c r="L51" i="17" a="1"/>
  <c r="L51" i="17" s="1"/>
  <c r="R50" i="17" a="1"/>
  <c r="R50" i="17" s="1"/>
  <c r="N50" i="17" a="1"/>
  <c r="N50" i="17" s="1"/>
  <c r="U50" i="17" s="1"/>
  <c r="J50" i="17" a="1"/>
  <c r="J50" i="17" s="1"/>
  <c r="T50" i="17" s="1"/>
  <c r="P49" i="17" a="1"/>
  <c r="P49" i="17" s="1"/>
  <c r="L49" i="17" a="1"/>
  <c r="L49" i="17" s="1"/>
  <c r="R48" i="17" a="1"/>
  <c r="R48" i="17" s="1"/>
  <c r="N48" i="17" a="1"/>
  <c r="N48" i="17" s="1"/>
  <c r="U48" i="17" s="1"/>
  <c r="J48" i="17" a="1"/>
  <c r="J48" i="17" s="1"/>
  <c r="T48" i="17" s="1"/>
  <c r="P47" i="17" a="1"/>
  <c r="P47" i="17" s="1"/>
  <c r="L47" i="17" a="1"/>
  <c r="L47" i="17" s="1"/>
  <c r="R46" i="17" a="1"/>
  <c r="R46" i="17" s="1"/>
  <c r="N46" i="17" a="1"/>
  <c r="N46" i="17" s="1"/>
  <c r="U46" i="17" s="1"/>
  <c r="J46" i="17" a="1"/>
  <c r="J46" i="17" s="1"/>
  <c r="T46" i="17" s="1"/>
  <c r="P45" i="17" a="1"/>
  <c r="P45" i="17" s="1"/>
  <c r="L45" i="17" a="1"/>
  <c r="L45" i="17" s="1"/>
  <c r="R44" i="17" a="1"/>
  <c r="R44" i="17" s="1"/>
  <c r="N44" i="17" a="1"/>
  <c r="N44" i="17" s="1"/>
  <c r="U44" i="17" s="1"/>
  <c r="J44" i="17" a="1"/>
  <c r="J44" i="17" s="1"/>
  <c r="T44" i="17" s="1"/>
  <c r="P43" i="17" a="1"/>
  <c r="P43" i="17" s="1"/>
  <c r="L43" i="17" a="1"/>
  <c r="L43" i="17" s="1"/>
  <c r="R42" i="17" a="1"/>
  <c r="R42" i="17" s="1"/>
  <c r="N42" i="17" a="1"/>
  <c r="N42" i="17" s="1"/>
  <c r="U42" i="17" s="1"/>
  <c r="J42" i="17" a="1"/>
  <c r="J42" i="17" s="1"/>
  <c r="T42" i="17" s="1"/>
  <c r="P41" i="17" a="1"/>
  <c r="P41" i="17" s="1"/>
  <c r="L41" i="17" a="1"/>
  <c r="L41" i="17" s="1"/>
  <c r="R40" i="17" a="1"/>
  <c r="R40" i="17" s="1"/>
  <c r="N40" i="17" a="1"/>
  <c r="N40" i="17" s="1"/>
  <c r="U40" i="17" s="1"/>
  <c r="J40" i="17" a="1"/>
  <c r="J40" i="17" s="1"/>
  <c r="T40" i="17" s="1"/>
  <c r="P39" i="17" a="1"/>
  <c r="P39" i="17" s="1"/>
  <c r="L39" i="17" a="1"/>
  <c r="L39" i="17" s="1"/>
  <c r="R38" i="17" a="1"/>
  <c r="R38" i="17" s="1"/>
  <c r="N38" i="17" a="1"/>
  <c r="N38" i="17" s="1"/>
  <c r="U38" i="17" s="1"/>
  <c r="J38" i="17" a="1"/>
  <c r="J38" i="17" s="1"/>
  <c r="T38" i="17" s="1"/>
  <c r="P37" i="17" a="1"/>
  <c r="P37" i="17" s="1"/>
  <c r="L37" i="17" a="1"/>
  <c r="L37" i="17" s="1"/>
  <c r="S36" i="17" a="1"/>
  <c r="S36" i="17" s="1"/>
  <c r="P36" i="17" a="1"/>
  <c r="P36" i="17" s="1"/>
  <c r="K36" i="17" a="1"/>
  <c r="K36" i="17" s="1"/>
  <c r="S35" i="17" a="1"/>
  <c r="S35" i="17" s="1"/>
  <c r="Q35" i="17" a="1"/>
  <c r="Q35" i="17" s="1"/>
  <c r="O35" i="17" a="1"/>
  <c r="O35" i="17" s="1"/>
  <c r="M35" i="17" a="1"/>
  <c r="M35" i="17" s="1"/>
  <c r="K53" i="17" a="1"/>
  <c r="K53" i="17" s="1"/>
  <c r="Q52" i="17" a="1"/>
  <c r="Q52" i="17" s="1"/>
  <c r="M52" i="17" a="1"/>
  <c r="M52" i="17" s="1"/>
  <c r="S51" i="17" a="1"/>
  <c r="S51" i="17" s="1"/>
  <c r="O51" i="17" a="1"/>
  <c r="O51" i="17" s="1"/>
  <c r="K51" i="17" a="1"/>
  <c r="K51" i="17" s="1"/>
  <c r="Q50" i="17" a="1"/>
  <c r="Q50" i="17" s="1"/>
  <c r="M50" i="17" a="1"/>
  <c r="M50" i="17" s="1"/>
  <c r="S49" i="17" a="1"/>
  <c r="S49" i="17" s="1"/>
  <c r="O49" i="17" a="1"/>
  <c r="O49" i="17" s="1"/>
  <c r="K49" i="17" a="1"/>
  <c r="K49" i="17" s="1"/>
  <c r="Q48" i="17" a="1"/>
  <c r="Q48" i="17" s="1"/>
  <c r="M48" i="17" a="1"/>
  <c r="M48" i="17" s="1"/>
  <c r="S47" i="17" a="1"/>
  <c r="S47" i="17" s="1"/>
  <c r="O47" i="17" a="1"/>
  <c r="O47" i="17" s="1"/>
  <c r="K47" i="17" a="1"/>
  <c r="K47" i="17" s="1"/>
  <c r="Q46" i="17" a="1"/>
  <c r="Q46" i="17" s="1"/>
  <c r="M46" i="17" a="1"/>
  <c r="M46" i="17" s="1"/>
  <c r="S45" i="17" a="1"/>
  <c r="S45" i="17" s="1"/>
  <c r="O45" i="17" a="1"/>
  <c r="O45" i="17" s="1"/>
  <c r="K45" i="17" a="1"/>
  <c r="K45" i="17" s="1"/>
  <c r="Q44" i="17" a="1"/>
  <c r="Q44" i="17" s="1"/>
  <c r="M44" i="17" a="1"/>
  <c r="M44" i="17" s="1"/>
  <c r="S43" i="17" a="1"/>
  <c r="S43" i="17" s="1"/>
  <c r="O43" i="17" a="1"/>
  <c r="O43" i="17" s="1"/>
  <c r="K43" i="17" a="1"/>
  <c r="K43" i="17" s="1"/>
  <c r="Q42" i="17" a="1"/>
  <c r="Q42" i="17" s="1"/>
  <c r="M42" i="17" a="1"/>
  <c r="M42" i="17" s="1"/>
  <c r="S41" i="17" a="1"/>
  <c r="S41" i="17" s="1"/>
  <c r="O41" i="17" a="1"/>
  <c r="O41" i="17" s="1"/>
  <c r="K41" i="17" a="1"/>
  <c r="K41" i="17" s="1"/>
  <c r="Q40" i="17" a="1"/>
  <c r="Q40" i="17" s="1"/>
  <c r="M40" i="17" a="1"/>
  <c r="M40" i="17" s="1"/>
  <c r="S39" i="17" a="1"/>
  <c r="S39" i="17" s="1"/>
  <c r="O39" i="17" a="1"/>
  <c r="O39" i="17" s="1"/>
  <c r="K39" i="17" a="1"/>
  <c r="K39" i="17" s="1"/>
  <c r="Q38" i="17" a="1"/>
  <c r="Q38" i="17" s="1"/>
  <c r="M38" i="17" a="1"/>
  <c r="M38" i="17" s="1"/>
  <c r="S37" i="17" a="1"/>
  <c r="S37" i="17" s="1"/>
  <c r="O37" i="17" a="1"/>
  <c r="O37" i="17" s="1"/>
  <c r="K37" i="17" a="1"/>
  <c r="K37" i="17" s="1"/>
  <c r="R36" i="17" a="1"/>
  <c r="R36" i="17" s="1"/>
  <c r="M36" i="17" a="1"/>
  <c r="M36" i="17" s="1"/>
  <c r="J36" i="17" a="1"/>
  <c r="J36" i="17" s="1"/>
  <c r="T36" i="17" s="1"/>
  <c r="P53" i="17" a="1"/>
  <c r="P53" i="17" s="1"/>
  <c r="J53" i="17" a="1"/>
  <c r="J53" i="17" s="1"/>
  <c r="T53" i="17" s="1"/>
  <c r="P52" i="17" a="1"/>
  <c r="P52" i="17" s="1"/>
  <c r="L52" i="17" a="1"/>
  <c r="L52" i="17" s="1"/>
  <c r="R51" i="17" a="1"/>
  <c r="R51" i="17" s="1"/>
  <c r="N51" i="17" a="1"/>
  <c r="N51" i="17" s="1"/>
  <c r="U51" i="17" s="1"/>
  <c r="J51" i="17" a="1"/>
  <c r="J51" i="17" s="1"/>
  <c r="T51" i="17" s="1"/>
  <c r="P50" i="17" a="1"/>
  <c r="P50" i="17" s="1"/>
  <c r="L50" i="17" a="1"/>
  <c r="L50" i="17" s="1"/>
  <c r="R49" i="17" a="1"/>
  <c r="R49" i="17" s="1"/>
  <c r="N49" i="17" a="1"/>
  <c r="N49" i="17" s="1"/>
  <c r="U49" i="17" s="1"/>
  <c r="J49" i="17" a="1"/>
  <c r="J49" i="17" s="1"/>
  <c r="T49" i="17" s="1"/>
  <c r="P48" i="17" a="1"/>
  <c r="P48" i="17" s="1"/>
  <c r="L48" i="17" a="1"/>
  <c r="L48" i="17" s="1"/>
  <c r="R47" i="17" a="1"/>
  <c r="R47" i="17" s="1"/>
  <c r="N47" i="17" a="1"/>
  <c r="N47" i="17" s="1"/>
  <c r="U47" i="17" s="1"/>
  <c r="J47" i="17" a="1"/>
  <c r="J47" i="17" s="1"/>
  <c r="T47" i="17" s="1"/>
  <c r="P46" i="17" a="1"/>
  <c r="P46" i="17" s="1"/>
  <c r="L46" i="17" a="1"/>
  <c r="L46" i="17" s="1"/>
  <c r="R45" i="17" a="1"/>
  <c r="R45" i="17" s="1"/>
  <c r="N45" i="17" a="1"/>
  <c r="N45" i="17" s="1"/>
  <c r="U45" i="17" s="1"/>
  <c r="J45" i="17" a="1"/>
  <c r="J45" i="17" s="1"/>
  <c r="T45" i="17" s="1"/>
  <c r="P44" i="17" a="1"/>
  <c r="P44" i="17" s="1"/>
  <c r="L44" i="17" a="1"/>
  <c r="L44" i="17" s="1"/>
  <c r="R43" i="17" a="1"/>
  <c r="R43" i="17" s="1"/>
  <c r="N43" i="17" a="1"/>
  <c r="N43" i="17" s="1"/>
  <c r="U43" i="17" s="1"/>
  <c r="J43" i="17" a="1"/>
  <c r="J43" i="17" s="1"/>
  <c r="T43" i="17" s="1"/>
  <c r="P42" i="17" a="1"/>
  <c r="P42" i="17" s="1"/>
  <c r="L42" i="17" a="1"/>
  <c r="L42" i="17" s="1"/>
  <c r="R41" i="17" a="1"/>
  <c r="R41" i="17" s="1"/>
  <c r="N41" i="17" a="1"/>
  <c r="N41" i="17" s="1"/>
  <c r="U41" i="17" s="1"/>
  <c r="J41" i="17" a="1"/>
  <c r="J41" i="17" s="1"/>
  <c r="T41" i="17" s="1"/>
  <c r="P40" i="17" a="1"/>
  <c r="P40" i="17" s="1"/>
  <c r="L40" i="17" a="1"/>
  <c r="L40" i="17" s="1"/>
  <c r="R39" i="17" a="1"/>
  <c r="R39" i="17" s="1"/>
  <c r="N39" i="17" a="1"/>
  <c r="N39" i="17" s="1"/>
  <c r="U39" i="17" s="1"/>
  <c r="J39" i="17" a="1"/>
  <c r="J39" i="17" s="1"/>
  <c r="T39" i="17" s="1"/>
  <c r="P38" i="17" a="1"/>
  <c r="P38" i="17" s="1"/>
  <c r="L38" i="17" a="1"/>
  <c r="L38" i="17" s="1"/>
  <c r="R37" i="17" a="1"/>
  <c r="R37" i="17" s="1"/>
  <c r="N37" i="17" a="1"/>
  <c r="N37" i="17" s="1"/>
  <c r="U37" i="17" s="1"/>
  <c r="J37" i="17" a="1"/>
  <c r="J37" i="17" s="1"/>
  <c r="T37" i="17" s="1"/>
  <c r="O36" i="17" a="1"/>
  <c r="O36" i="17" s="1"/>
  <c r="L36" i="17" a="1"/>
  <c r="L36" i="17" s="1"/>
  <c r="R35" i="17" a="1"/>
  <c r="R35" i="17" s="1"/>
  <c r="P35" i="17" a="1"/>
  <c r="P35" i="17" s="1"/>
  <c r="N35" i="17" a="1"/>
  <c r="N35" i="17" s="1"/>
  <c r="U35" i="17" s="1"/>
  <c r="L35" i="17" a="1"/>
  <c r="L35" i="17" s="1"/>
  <c r="K52" i="17" a="1"/>
  <c r="K52" i="17" s="1"/>
  <c r="Q51" i="17" a="1"/>
  <c r="Q51" i="17" s="1"/>
  <c r="S50" i="17" a="1"/>
  <c r="S50" i="17" s="1"/>
  <c r="K48" i="17" a="1"/>
  <c r="K48" i="17" s="1"/>
  <c r="Q47" i="17" a="1"/>
  <c r="Q47" i="17" s="1"/>
  <c r="S46" i="17" a="1"/>
  <c r="S46" i="17" s="1"/>
  <c r="K44" i="17" a="1"/>
  <c r="K44" i="17" s="1"/>
  <c r="Q43" i="17" a="1"/>
  <c r="Q43" i="17" s="1"/>
  <c r="S42" i="17" a="1"/>
  <c r="S42" i="17" s="1"/>
  <c r="K40" i="17" a="1"/>
  <c r="K40" i="17" s="1"/>
  <c r="Q39" i="17" a="1"/>
  <c r="Q39" i="17" s="1"/>
  <c r="S38" i="17" a="1"/>
  <c r="S38" i="17" s="1"/>
  <c r="N36" i="17" a="1"/>
  <c r="N36" i="17" s="1"/>
  <c r="U36" i="17" s="1"/>
  <c r="Q34" i="17" a="1"/>
  <c r="Q34" i="17" s="1"/>
  <c r="N34" i="17" a="1"/>
  <c r="N34" i="17" s="1"/>
  <c r="U34" i="17" s="1"/>
  <c r="S33" i="17" a="1"/>
  <c r="S33" i="17" s="1"/>
  <c r="P33" i="17" a="1"/>
  <c r="P33" i="17" s="1"/>
  <c r="K33" i="17" a="1"/>
  <c r="K33" i="17" s="1"/>
  <c r="R32" i="17" a="1"/>
  <c r="R32" i="17" s="1"/>
  <c r="M32" i="17" a="1"/>
  <c r="M32" i="17" s="1"/>
  <c r="J32" i="17" a="1"/>
  <c r="J32" i="17" s="1"/>
  <c r="T32" i="17" s="1"/>
  <c r="O31" i="17" a="1"/>
  <c r="O31" i="17" s="1"/>
  <c r="L31" i="17" a="1"/>
  <c r="L31" i="17" s="1"/>
  <c r="Q30" i="17" a="1"/>
  <c r="Q30" i="17" s="1"/>
  <c r="N30" i="17" a="1"/>
  <c r="N30" i="17" s="1"/>
  <c r="U30" i="17" s="1"/>
  <c r="S29" i="17" a="1"/>
  <c r="S29" i="17" s="1"/>
  <c r="P29" i="17" a="1"/>
  <c r="P29" i="17" s="1"/>
  <c r="K29" i="17" a="1"/>
  <c r="K29" i="17" s="1"/>
  <c r="R28" i="17" a="1"/>
  <c r="R28" i="17" s="1"/>
  <c r="M28" i="17" a="1"/>
  <c r="M28" i="17" s="1"/>
  <c r="J28" i="17" a="1"/>
  <c r="J28" i="17" s="1"/>
  <c r="T28" i="17" s="1"/>
  <c r="O27" i="17" a="1"/>
  <c r="O27" i="17" s="1"/>
  <c r="L27" i="17" a="1"/>
  <c r="L27" i="17" s="1"/>
  <c r="Q26" i="17" a="1"/>
  <c r="Q26" i="17" s="1"/>
  <c r="N26" i="17" a="1"/>
  <c r="N26" i="17" s="1"/>
  <c r="U26" i="17" s="1"/>
  <c r="S25" i="17" a="1"/>
  <c r="S25" i="17" s="1"/>
  <c r="P25" i="17" a="1"/>
  <c r="P25" i="17" s="1"/>
  <c r="M51" i="17" a="1"/>
  <c r="M51" i="17" s="1"/>
  <c r="O50" i="17" a="1"/>
  <c r="O50" i="17" s="1"/>
  <c r="M47" i="17" a="1"/>
  <c r="M47" i="17" s="1"/>
  <c r="O46" i="17" a="1"/>
  <c r="O46" i="17" s="1"/>
  <c r="M43" i="17" a="1"/>
  <c r="M43" i="17" s="1"/>
  <c r="O42" i="17" a="1"/>
  <c r="O42" i="17" s="1"/>
  <c r="M39" i="17" a="1"/>
  <c r="M39" i="17" s="1"/>
  <c r="O38" i="17" a="1"/>
  <c r="O38" i="17" s="1"/>
  <c r="S34" i="17" a="1"/>
  <c r="S34" i="17" s="1"/>
  <c r="P34" i="17" a="1"/>
  <c r="P34" i="17" s="1"/>
  <c r="K34" i="17" a="1"/>
  <c r="K34" i="17" s="1"/>
  <c r="R33" i="17" a="1"/>
  <c r="R33" i="17" s="1"/>
  <c r="M33" i="17" a="1"/>
  <c r="M33" i="17" s="1"/>
  <c r="J33" i="17" a="1"/>
  <c r="J33" i="17" s="1"/>
  <c r="T33" i="17" s="1"/>
  <c r="O32" i="17" a="1"/>
  <c r="O32" i="17" s="1"/>
  <c r="L32" i="17" a="1"/>
  <c r="L32" i="17" s="1"/>
  <c r="Q31" i="17" a="1"/>
  <c r="Q31" i="17" s="1"/>
  <c r="N31" i="17" a="1"/>
  <c r="N31" i="17" s="1"/>
  <c r="U31" i="17" s="1"/>
  <c r="S30" i="17" a="1"/>
  <c r="S30" i="17" s="1"/>
  <c r="P30" i="17" a="1"/>
  <c r="P30" i="17" s="1"/>
  <c r="K30" i="17" a="1"/>
  <c r="K30" i="17" s="1"/>
  <c r="R29" i="17" a="1"/>
  <c r="R29" i="17" s="1"/>
  <c r="M29" i="17" a="1"/>
  <c r="M29" i="17" s="1"/>
  <c r="J29" i="17" a="1"/>
  <c r="J29" i="17" s="1"/>
  <c r="T29" i="17" s="1"/>
  <c r="O28" i="17" a="1"/>
  <c r="O28" i="17" s="1"/>
  <c r="L28" i="17" a="1"/>
  <c r="L28" i="17" s="1"/>
  <c r="Q27" i="17" a="1"/>
  <c r="Q27" i="17" s="1"/>
  <c r="N27" i="17" a="1"/>
  <c r="N27" i="17" s="1"/>
  <c r="U27" i="17" s="1"/>
  <c r="S26" i="17" a="1"/>
  <c r="S26" i="17" s="1"/>
  <c r="P26" i="17" a="1"/>
  <c r="P26" i="17" s="1"/>
  <c r="K26" i="17" a="1"/>
  <c r="K26" i="17" s="1"/>
  <c r="R25" i="17" a="1"/>
  <c r="R25" i="17" s="1"/>
  <c r="M25" i="17" a="1"/>
  <c r="M25" i="17" s="1"/>
  <c r="K25" i="17" a="1"/>
  <c r="K25" i="17" s="1"/>
  <c r="S24" i="17" a="1"/>
  <c r="S24" i="17" s="1"/>
  <c r="Q24" i="17" a="1"/>
  <c r="Q24" i="17" s="1"/>
  <c r="O24" i="17" a="1"/>
  <c r="O24" i="17" s="1"/>
  <c r="M24" i="17" a="1"/>
  <c r="M24" i="17" s="1"/>
  <c r="S52" i="17" a="1"/>
  <c r="S52" i="17" s="1"/>
  <c r="K50" i="17" a="1"/>
  <c r="K50" i="17" s="1"/>
  <c r="Q49" i="17" a="1"/>
  <c r="Q49" i="17" s="1"/>
  <c r="S48" i="17" a="1"/>
  <c r="S48" i="17" s="1"/>
  <c r="K46" i="17" a="1"/>
  <c r="K46" i="17" s="1"/>
  <c r="Q45" i="17" a="1"/>
  <c r="Q45" i="17" s="1"/>
  <c r="S44" i="17" a="1"/>
  <c r="S44" i="17" s="1"/>
  <c r="K42" i="17" a="1"/>
  <c r="K42" i="17" s="1"/>
  <c r="Q41" i="17" a="1"/>
  <c r="Q41" i="17" s="1"/>
  <c r="S40" i="17" a="1"/>
  <c r="S40" i="17" s="1"/>
  <c r="K38" i="17" a="1"/>
  <c r="K38" i="17" s="1"/>
  <c r="Q37" i="17" a="1"/>
  <c r="Q37" i="17" s="1"/>
  <c r="K35" i="17" a="1"/>
  <c r="K35" i="17" s="1"/>
  <c r="R34" i="17" a="1"/>
  <c r="R34" i="17" s="1"/>
  <c r="M34" i="17" a="1"/>
  <c r="M34" i="17" s="1"/>
  <c r="J34" i="17" a="1"/>
  <c r="J34" i="17" s="1"/>
  <c r="T34" i="17" s="1"/>
  <c r="O33" i="17" a="1"/>
  <c r="O33" i="17" s="1"/>
  <c r="L33" i="17" a="1"/>
  <c r="L33" i="17" s="1"/>
  <c r="Q32" i="17" a="1"/>
  <c r="Q32" i="17" s="1"/>
  <c r="N32" i="17" a="1"/>
  <c r="N32" i="17" s="1"/>
  <c r="U32" i="17" s="1"/>
  <c r="S31" i="17" a="1"/>
  <c r="S31" i="17" s="1"/>
  <c r="P31" i="17" a="1"/>
  <c r="P31" i="17" s="1"/>
  <c r="K31" i="17" a="1"/>
  <c r="K31" i="17" s="1"/>
  <c r="R30" i="17" a="1"/>
  <c r="R30" i="17" s="1"/>
  <c r="M30" i="17" a="1"/>
  <c r="M30" i="17" s="1"/>
  <c r="J30" i="17" a="1"/>
  <c r="J30" i="17" s="1"/>
  <c r="T30" i="17" s="1"/>
  <c r="O29" i="17" a="1"/>
  <c r="O29" i="17" s="1"/>
  <c r="L29" i="17" a="1"/>
  <c r="L29" i="17" s="1"/>
  <c r="Q28" i="17" a="1"/>
  <c r="Q28" i="17" s="1"/>
  <c r="N28" i="17" a="1"/>
  <c r="N28" i="17" s="1"/>
  <c r="U28" i="17" s="1"/>
  <c r="S27" i="17" a="1"/>
  <c r="S27" i="17" s="1"/>
  <c r="P27" i="17" a="1"/>
  <c r="P27" i="17" s="1"/>
  <c r="K27" i="17" a="1"/>
  <c r="K27" i="17" s="1"/>
  <c r="R26" i="17" a="1"/>
  <c r="R26" i="17" s="1"/>
  <c r="M26" i="17" a="1"/>
  <c r="M26" i="17" s="1"/>
  <c r="J26" i="17" a="1"/>
  <c r="J26" i="17" s="1"/>
  <c r="T26" i="17" s="1"/>
  <c r="N53" i="17" a="1"/>
  <c r="N53" i="17" s="1"/>
  <c r="U53" i="17" s="1"/>
  <c r="O52" i="17" a="1"/>
  <c r="O52" i="17" s="1"/>
  <c r="M49" i="17" a="1"/>
  <c r="M49" i="17" s="1"/>
  <c r="O48" i="17" a="1"/>
  <c r="O48" i="17" s="1"/>
  <c r="M45" i="17" a="1"/>
  <c r="M45" i="17" s="1"/>
  <c r="O44" i="17" a="1"/>
  <c r="O44" i="17" s="1"/>
  <c r="M41" i="17" a="1"/>
  <c r="M41" i="17" s="1"/>
  <c r="O40" i="17" a="1"/>
  <c r="O40" i="17" s="1"/>
  <c r="M37" i="17" a="1"/>
  <c r="M37" i="17" s="1"/>
  <c r="Q36" i="17" a="1"/>
  <c r="Q36" i="17" s="1"/>
  <c r="J35" i="17" a="1"/>
  <c r="J35" i="17" s="1"/>
  <c r="T35" i="17" s="1"/>
  <c r="O34" i="17" a="1"/>
  <c r="O34" i="17" s="1"/>
  <c r="L34" i="17" a="1"/>
  <c r="L34" i="17" s="1"/>
  <c r="Q33" i="17" a="1"/>
  <c r="Q33" i="17" s="1"/>
  <c r="N33" i="17" a="1"/>
  <c r="N33" i="17" s="1"/>
  <c r="U33" i="17" s="1"/>
  <c r="S32" i="17" a="1"/>
  <c r="S32" i="17" s="1"/>
  <c r="P32" i="17" a="1"/>
  <c r="P32" i="17" s="1"/>
  <c r="K32" i="17" a="1"/>
  <c r="K32" i="17" s="1"/>
  <c r="R31" i="17" a="1"/>
  <c r="R31" i="17" s="1"/>
  <c r="M31" i="17" a="1"/>
  <c r="M31" i="17" s="1"/>
  <c r="J31" i="17" a="1"/>
  <c r="J31" i="17" s="1"/>
  <c r="T31" i="17" s="1"/>
  <c r="O30" i="17" a="1"/>
  <c r="O30" i="17" s="1"/>
  <c r="L30" i="17" a="1"/>
  <c r="L30" i="17" s="1"/>
  <c r="Q29" i="17" a="1"/>
  <c r="Q29" i="17" s="1"/>
  <c r="N29" i="17" a="1"/>
  <c r="N29" i="17" s="1"/>
  <c r="U29" i="17" s="1"/>
  <c r="S28" i="17" a="1"/>
  <c r="S28" i="17" s="1"/>
  <c r="P28" i="17" a="1"/>
  <c r="P28" i="17" s="1"/>
  <c r="K28" i="17" a="1"/>
  <c r="K28" i="17" s="1"/>
  <c r="R27" i="17" a="1"/>
  <c r="R27" i="17" s="1"/>
  <c r="M27" i="17" a="1"/>
  <c r="M27" i="17" s="1"/>
  <c r="J27" i="17" a="1"/>
  <c r="J27" i="17" s="1"/>
  <c r="T27" i="17" s="1"/>
  <c r="O26" i="17" a="1"/>
  <c r="O26" i="17" s="1"/>
  <c r="L26" i="17" a="1"/>
  <c r="L26" i="17" s="1"/>
  <c r="Q25" i="17" a="1"/>
  <c r="Q25" i="17" s="1"/>
  <c r="N25" i="17" a="1"/>
  <c r="N25" i="17" s="1"/>
  <c r="U25" i="17" s="1"/>
  <c r="L25" i="17" a="1"/>
  <c r="L25" i="17" s="1"/>
  <c r="J25" i="17" a="1"/>
  <c r="J25" i="17" s="1"/>
  <c r="T25" i="17" s="1"/>
  <c r="P24" i="17" a="1"/>
  <c r="P24" i="17" s="1"/>
  <c r="L24" i="17" a="1"/>
  <c r="L24" i="17" s="1"/>
  <c r="S23" i="17" a="1"/>
  <c r="S23" i="17" s="1"/>
  <c r="N23" i="17" a="1"/>
  <c r="N23" i="17" s="1"/>
  <c r="U23" i="17" s="1"/>
  <c r="K23" i="17" a="1"/>
  <c r="K23" i="17" s="1"/>
  <c r="P22" i="17" a="1"/>
  <c r="P22" i="17" s="1"/>
  <c r="M22" i="17" a="1"/>
  <c r="M22" i="17" s="1"/>
  <c r="R21" i="17" a="1"/>
  <c r="R21" i="17" s="1"/>
  <c r="O21" i="17" a="1"/>
  <c r="O21" i="17" s="1"/>
  <c r="J21" i="17" a="1"/>
  <c r="J21" i="17" s="1"/>
  <c r="T21" i="17" s="1"/>
  <c r="Q20" i="17" a="1"/>
  <c r="Q20" i="17" s="1"/>
  <c r="L20" i="17" a="1"/>
  <c r="L20" i="17" s="1"/>
  <c r="S19" i="17" a="1"/>
  <c r="S19" i="17" s="1"/>
  <c r="N19" i="17" a="1"/>
  <c r="N19" i="17" s="1"/>
  <c r="U19" i="17" s="1"/>
  <c r="K19" i="17" a="1"/>
  <c r="K19" i="17" s="1"/>
  <c r="P18" i="17" a="1"/>
  <c r="P18" i="17" s="1"/>
  <c r="M18" i="17" a="1"/>
  <c r="M18" i="17" s="1"/>
  <c r="R17" i="17" a="1"/>
  <c r="R17" i="17" s="1"/>
  <c r="O17" i="17" a="1"/>
  <c r="O17" i="17" s="1"/>
  <c r="J17" i="17" a="1"/>
  <c r="J17" i="17" s="1"/>
  <c r="T17" i="17" s="1"/>
  <c r="Q16" i="17" a="1"/>
  <c r="Q16" i="17" s="1"/>
  <c r="L16" i="17" a="1"/>
  <c r="L16" i="17" s="1"/>
  <c r="S15" i="17" a="1"/>
  <c r="S15" i="17" s="1"/>
  <c r="N15" i="17" a="1"/>
  <c r="N15" i="17" s="1"/>
  <c r="U15" i="17" s="1"/>
  <c r="S54" i="16" a="1"/>
  <c r="S54" i="16" s="1"/>
  <c r="Q54" i="16" a="1"/>
  <c r="Q54" i="16" s="1"/>
  <c r="O54" i="16" a="1"/>
  <c r="O54" i="16" s="1"/>
  <c r="M54" i="16" a="1"/>
  <c r="M54" i="16" s="1"/>
  <c r="K54" i="16" a="1"/>
  <c r="K54" i="16" s="1"/>
  <c r="O25" i="17" a="1"/>
  <c r="O25" i="17" s="1"/>
  <c r="K24" i="17" a="1"/>
  <c r="K24" i="17" s="1"/>
  <c r="P23" i="17" a="1"/>
  <c r="P23" i="17" s="1"/>
  <c r="M23" i="17" a="1"/>
  <c r="M23" i="17" s="1"/>
  <c r="R22" i="17" a="1"/>
  <c r="R22" i="17" s="1"/>
  <c r="O22" i="17" a="1"/>
  <c r="O22" i="17" s="1"/>
  <c r="J22" i="17" a="1"/>
  <c r="J22" i="17" s="1"/>
  <c r="T22" i="17" s="1"/>
  <c r="Q21" i="17" a="1"/>
  <c r="Q21" i="17" s="1"/>
  <c r="L21" i="17" a="1"/>
  <c r="L21" i="17" s="1"/>
  <c r="S20" i="17" a="1"/>
  <c r="S20" i="17" s="1"/>
  <c r="N20" i="17" a="1"/>
  <c r="N20" i="17" s="1"/>
  <c r="U20" i="17" s="1"/>
  <c r="K20" i="17" a="1"/>
  <c r="K20" i="17" s="1"/>
  <c r="P19" i="17" a="1"/>
  <c r="P19" i="17" s="1"/>
  <c r="M19" i="17" a="1"/>
  <c r="M19" i="17" s="1"/>
  <c r="R18" i="17" a="1"/>
  <c r="R18" i="17" s="1"/>
  <c r="O18" i="17" a="1"/>
  <c r="O18" i="17" s="1"/>
  <c r="J18" i="17" a="1"/>
  <c r="J18" i="17" s="1"/>
  <c r="T18" i="17" s="1"/>
  <c r="Q17" i="17" a="1"/>
  <c r="Q17" i="17" s="1"/>
  <c r="L17" i="17" a="1"/>
  <c r="L17" i="17" s="1"/>
  <c r="S16" i="17" a="1"/>
  <c r="S16" i="17" s="1"/>
  <c r="N16" i="17" a="1"/>
  <c r="N16" i="17" s="1"/>
  <c r="U16" i="17" s="1"/>
  <c r="K16" i="17" a="1"/>
  <c r="K16" i="17" s="1"/>
  <c r="P15" i="17" a="1"/>
  <c r="P15" i="17" s="1"/>
  <c r="M15" i="17" a="1"/>
  <c r="M15" i="17" s="1"/>
  <c r="K15" i="17" a="1"/>
  <c r="K15" i="17" s="1"/>
  <c r="S14" i="17" a="1"/>
  <c r="S14" i="17" s="1"/>
  <c r="Q14" i="17" a="1"/>
  <c r="Q14" i="17" s="1"/>
  <c r="O14" i="17" a="1"/>
  <c r="O14" i="17" s="1"/>
  <c r="M14" i="17" a="1"/>
  <c r="M14" i="17" s="1"/>
  <c r="K14" i="17" a="1"/>
  <c r="K14" i="17" s="1"/>
  <c r="S13" i="17" a="1"/>
  <c r="S13" i="17" s="1"/>
  <c r="R24" i="17" a="1"/>
  <c r="R24" i="17" s="1"/>
  <c r="N24" i="17" a="1"/>
  <c r="N24" i="17" s="1"/>
  <c r="U24" i="17" s="1"/>
  <c r="R23" i="17" a="1"/>
  <c r="R23" i="17" s="1"/>
  <c r="O23" i="17" a="1"/>
  <c r="O23" i="17" s="1"/>
  <c r="J23" i="17" a="1"/>
  <c r="J23" i="17" s="1"/>
  <c r="T23" i="17" s="1"/>
  <c r="Q22" i="17" a="1"/>
  <c r="Q22" i="17" s="1"/>
  <c r="L22" i="17" a="1"/>
  <c r="L22" i="17" s="1"/>
  <c r="S21" i="17" a="1"/>
  <c r="S21" i="17" s="1"/>
  <c r="N21" i="17" a="1"/>
  <c r="N21" i="17" s="1"/>
  <c r="U21" i="17" s="1"/>
  <c r="K21" i="17" a="1"/>
  <c r="K21" i="17" s="1"/>
  <c r="P20" i="17" a="1"/>
  <c r="P20" i="17" s="1"/>
  <c r="M20" i="17" a="1"/>
  <c r="M20" i="17" s="1"/>
  <c r="R19" i="17" a="1"/>
  <c r="R19" i="17" s="1"/>
  <c r="O19" i="17" a="1"/>
  <c r="O19" i="17" s="1"/>
  <c r="J19" i="17" a="1"/>
  <c r="J19" i="17" s="1"/>
  <c r="T19" i="17" s="1"/>
  <c r="Q18" i="17" a="1"/>
  <c r="Q18" i="17" s="1"/>
  <c r="L18" i="17" a="1"/>
  <c r="L18" i="17" s="1"/>
  <c r="S17" i="17" a="1"/>
  <c r="S17" i="17" s="1"/>
  <c r="N17" i="17" a="1"/>
  <c r="N17" i="17" s="1"/>
  <c r="U17" i="17" s="1"/>
  <c r="K17" i="17" a="1"/>
  <c r="K17" i="17" s="1"/>
  <c r="P16" i="17" a="1"/>
  <c r="P16" i="17" s="1"/>
  <c r="M16" i="17" a="1"/>
  <c r="M16" i="17" s="1"/>
  <c r="R15" i="17" a="1"/>
  <c r="R15" i="17" s="1"/>
  <c r="O15" i="17" a="1"/>
  <c r="O15" i="17" s="1"/>
  <c r="R54" i="16" a="1"/>
  <c r="R54" i="16" s="1"/>
  <c r="P54" i="16" a="1"/>
  <c r="P54" i="16" s="1"/>
  <c r="N54" i="16" a="1"/>
  <c r="N54" i="16" s="1"/>
  <c r="U54" i="16" s="1"/>
  <c r="L54" i="16" a="1"/>
  <c r="L54" i="16" s="1"/>
  <c r="J54" i="16" a="1"/>
  <c r="J54" i="16" s="1"/>
  <c r="T54" i="16" s="1"/>
  <c r="J24" i="17" a="1"/>
  <c r="J24" i="17" s="1"/>
  <c r="T24" i="17" s="1"/>
  <c r="Q23" i="17" a="1"/>
  <c r="Q23" i="17" s="1"/>
  <c r="L23" i="17" a="1"/>
  <c r="L23" i="17" s="1"/>
  <c r="S22" i="17" a="1"/>
  <c r="S22" i="17" s="1"/>
  <c r="N22" i="17" a="1"/>
  <c r="N22" i="17" s="1"/>
  <c r="U22" i="17" s="1"/>
  <c r="K22" i="17" a="1"/>
  <c r="K22" i="17" s="1"/>
  <c r="P21" i="17" a="1"/>
  <c r="P21" i="17" s="1"/>
  <c r="M21" i="17" a="1"/>
  <c r="M21" i="17" s="1"/>
  <c r="R20" i="17" a="1"/>
  <c r="R20" i="17" s="1"/>
  <c r="O20" i="17" a="1"/>
  <c r="O20" i="17" s="1"/>
  <c r="J20" i="17" a="1"/>
  <c r="J20" i="17" s="1"/>
  <c r="T20" i="17" s="1"/>
  <c r="Q19" i="17" a="1"/>
  <c r="Q19" i="17" s="1"/>
  <c r="L19" i="17" a="1"/>
  <c r="L19" i="17" s="1"/>
  <c r="S18" i="17" a="1"/>
  <c r="S18" i="17" s="1"/>
  <c r="N18" i="17" a="1"/>
  <c r="N18" i="17" s="1"/>
  <c r="U18" i="17" s="1"/>
  <c r="K18" i="17" a="1"/>
  <c r="K18" i="17" s="1"/>
  <c r="P17" i="17" a="1"/>
  <c r="P17" i="17" s="1"/>
  <c r="M17" i="17" a="1"/>
  <c r="M17" i="17" s="1"/>
  <c r="R16" i="17" a="1"/>
  <c r="R16" i="17" s="1"/>
  <c r="O16" i="17" a="1"/>
  <c r="O16" i="17" s="1"/>
  <c r="J16" i="17" a="1"/>
  <c r="J16" i="17" s="1"/>
  <c r="T16" i="17" s="1"/>
  <c r="Q15" i="17" a="1"/>
  <c r="Q15" i="17" s="1"/>
  <c r="L15" i="17" a="1"/>
  <c r="L15" i="17" s="1"/>
  <c r="J15" i="17" a="1"/>
  <c r="J15" i="17" s="1"/>
  <c r="T15" i="17" s="1"/>
  <c r="R14" i="17" a="1"/>
  <c r="R14" i="17" s="1"/>
  <c r="P14" i="17" a="1"/>
  <c r="P14" i="17" s="1"/>
  <c r="N14" i="17" a="1"/>
  <c r="N14" i="17" s="1"/>
  <c r="U14" i="17" s="1"/>
  <c r="L14" i="17" a="1"/>
  <c r="L14" i="17" s="1"/>
  <c r="J14" i="17" a="1"/>
  <c r="J14" i="17" s="1"/>
  <c r="T14" i="17" s="1"/>
  <c r="R13" i="17" a="1"/>
  <c r="R13" i="17" s="1"/>
  <c r="P13" i="17" a="1"/>
  <c r="P13" i="17" s="1"/>
  <c r="N13" i="17" a="1"/>
  <c r="N13" i="17" s="1"/>
  <c r="U13" i="17" s="1"/>
  <c r="L13" i="17" a="1"/>
  <c r="L13" i="17" s="1"/>
  <c r="J13" i="17" a="1"/>
  <c r="J13" i="17" s="1"/>
  <c r="T13" i="17" s="1"/>
  <c r="R12" i="17" a="1"/>
  <c r="R12" i="17" s="1"/>
  <c r="P12" i="17" a="1"/>
  <c r="P12" i="17" s="1"/>
  <c r="N12" i="17" a="1"/>
  <c r="N12" i="17" s="1"/>
  <c r="U12" i="17" s="1"/>
  <c r="L12" i="17" a="1"/>
  <c r="L12" i="17" s="1"/>
  <c r="Q13" i="17" a="1"/>
  <c r="Q13" i="17" s="1"/>
  <c r="S12" i="17" a="1"/>
  <c r="S12" i="17" s="1"/>
  <c r="K12" i="17" a="1"/>
  <c r="K12" i="17" s="1"/>
  <c r="Q11" i="17" a="1"/>
  <c r="Q11" i="17" s="1"/>
  <c r="M11" i="17" a="1"/>
  <c r="M11" i="17" s="1"/>
  <c r="S10" i="17" a="1"/>
  <c r="S10" i="17" s="1"/>
  <c r="O10" i="17" a="1"/>
  <c r="O10" i="17" s="1"/>
  <c r="K10" i="17" a="1"/>
  <c r="K10" i="17" s="1"/>
  <c r="Q9" i="17" a="1"/>
  <c r="Q9" i="17" s="1"/>
  <c r="M9" i="17" a="1"/>
  <c r="M9" i="17" s="1"/>
  <c r="S8" i="17" a="1"/>
  <c r="S8" i="17" s="1"/>
  <c r="O8" i="17" a="1"/>
  <c r="O8" i="17" s="1"/>
  <c r="K8" i="17" a="1"/>
  <c r="K8" i="17" s="1"/>
  <c r="Q7" i="17" a="1"/>
  <c r="Q7" i="17" s="1"/>
  <c r="M7" i="17" a="1"/>
  <c r="M7" i="17" s="1"/>
  <c r="S53" i="16" a="1"/>
  <c r="S53" i="16" s="1"/>
  <c r="O53" i="16" a="1"/>
  <c r="O53" i="16" s="1"/>
  <c r="K53" i="16" a="1"/>
  <c r="K53" i="16" s="1"/>
  <c r="Q52" i="16" a="1"/>
  <c r="Q52" i="16" s="1"/>
  <c r="M52" i="16" a="1"/>
  <c r="M52" i="16" s="1"/>
  <c r="S51" i="16" a="1"/>
  <c r="S51" i="16" s="1"/>
  <c r="O51" i="16" a="1"/>
  <c r="O51" i="16" s="1"/>
  <c r="K51" i="16" a="1"/>
  <c r="K51" i="16" s="1"/>
  <c r="Q50" i="16" a="1"/>
  <c r="Q50" i="16" s="1"/>
  <c r="M50" i="16" a="1"/>
  <c r="M50" i="16" s="1"/>
  <c r="S49" i="16" a="1"/>
  <c r="S49" i="16" s="1"/>
  <c r="O49" i="16" a="1"/>
  <c r="O49" i="16" s="1"/>
  <c r="K49" i="16" a="1"/>
  <c r="K49" i="16" s="1"/>
  <c r="Q48" i="16" a="1"/>
  <c r="Q48" i="16" s="1"/>
  <c r="M48" i="16" a="1"/>
  <c r="M48" i="16" s="1"/>
  <c r="S47" i="16" a="1"/>
  <c r="S47" i="16" s="1"/>
  <c r="O47" i="16" a="1"/>
  <c r="O47" i="16" s="1"/>
  <c r="K47" i="16" a="1"/>
  <c r="K47" i="16" s="1"/>
  <c r="Q46" i="16" a="1"/>
  <c r="Q46" i="16" s="1"/>
  <c r="M46" i="16" a="1"/>
  <c r="M46" i="16" s="1"/>
  <c r="S45" i="16" a="1"/>
  <c r="S45" i="16" s="1"/>
  <c r="O45" i="16" a="1"/>
  <c r="O45" i="16" s="1"/>
  <c r="K45" i="16" a="1"/>
  <c r="K45" i="16" s="1"/>
  <c r="Q44" i="16" a="1"/>
  <c r="Q44" i="16" s="1"/>
  <c r="M44" i="16" a="1"/>
  <c r="M44" i="16" s="1"/>
  <c r="S43" i="16" a="1"/>
  <c r="S43" i="16" s="1"/>
  <c r="O43" i="16" a="1"/>
  <c r="O43" i="16" s="1"/>
  <c r="K43" i="16" a="1"/>
  <c r="K43" i="16" s="1"/>
  <c r="Q42" i="16" a="1"/>
  <c r="Q42" i="16" s="1"/>
  <c r="M42" i="16" a="1"/>
  <c r="M42" i="16" s="1"/>
  <c r="S41" i="16" a="1"/>
  <c r="S41" i="16" s="1"/>
  <c r="O41" i="16" a="1"/>
  <c r="O41" i="16" s="1"/>
  <c r="K41" i="16" a="1"/>
  <c r="K41" i="16" s="1"/>
  <c r="Q40" i="16" a="1"/>
  <c r="Q40" i="16" s="1"/>
  <c r="M40" i="16" a="1"/>
  <c r="M40" i="16" s="1"/>
  <c r="S39" i="16" a="1"/>
  <c r="S39" i="16" s="1"/>
  <c r="O39" i="16" a="1"/>
  <c r="O39" i="16" s="1"/>
  <c r="K39" i="16" a="1"/>
  <c r="K39" i="16" s="1"/>
  <c r="Q38" i="16" a="1"/>
  <c r="Q38" i="16" s="1"/>
  <c r="M38" i="16" a="1"/>
  <c r="M38" i="16" s="1"/>
  <c r="S37" i="16" a="1"/>
  <c r="S37" i="16" s="1"/>
  <c r="O37" i="16" a="1"/>
  <c r="O37" i="16" s="1"/>
  <c r="K37" i="16" a="1"/>
  <c r="K37" i="16" s="1"/>
  <c r="Q36" i="16" a="1"/>
  <c r="Q36" i="16" s="1"/>
  <c r="M36" i="16" a="1"/>
  <c r="M36" i="16" s="1"/>
  <c r="S35" i="16" a="1"/>
  <c r="S35" i="16" s="1"/>
  <c r="O35" i="16" a="1"/>
  <c r="O35" i="16" s="1"/>
  <c r="K35" i="16" a="1"/>
  <c r="K35" i="16" s="1"/>
  <c r="Q34" i="16" a="1"/>
  <c r="Q34" i="16" s="1"/>
  <c r="O13" i="17" a="1"/>
  <c r="O13" i="17" s="1"/>
  <c r="Q12" i="17" a="1"/>
  <c r="Q12" i="17" s="1"/>
  <c r="J12" i="17" a="1"/>
  <c r="J12" i="17" s="1"/>
  <c r="T12" i="17" s="1"/>
  <c r="P11" i="17" a="1"/>
  <c r="P11" i="17" s="1"/>
  <c r="L11" i="17" a="1"/>
  <c r="L11" i="17" s="1"/>
  <c r="R10" i="17" a="1"/>
  <c r="R10" i="17" s="1"/>
  <c r="N10" i="17" a="1"/>
  <c r="N10" i="17" s="1"/>
  <c r="U10" i="17" s="1"/>
  <c r="J10" i="17" a="1"/>
  <c r="J10" i="17" s="1"/>
  <c r="T10" i="17" s="1"/>
  <c r="P9" i="17" a="1"/>
  <c r="P9" i="17" s="1"/>
  <c r="L9" i="17" a="1"/>
  <c r="L9" i="17" s="1"/>
  <c r="R8" i="17" a="1"/>
  <c r="R8" i="17" s="1"/>
  <c r="N8" i="17" a="1"/>
  <c r="N8" i="17" s="1"/>
  <c r="U8" i="17" s="1"/>
  <c r="J8" i="17" a="1"/>
  <c r="J8" i="17" s="1"/>
  <c r="T8" i="17" s="1"/>
  <c r="P7" i="17" a="1"/>
  <c r="P7" i="17" s="1"/>
  <c r="L7" i="17" a="1"/>
  <c r="L7" i="17" s="1"/>
  <c r="R53" i="16" a="1"/>
  <c r="R53" i="16" s="1"/>
  <c r="N53" i="16" a="1"/>
  <c r="N53" i="16" s="1"/>
  <c r="U53" i="16" s="1"/>
  <c r="J53" i="16" a="1"/>
  <c r="J53" i="16" s="1"/>
  <c r="T53" i="16" s="1"/>
  <c r="P52" i="16" a="1"/>
  <c r="P52" i="16" s="1"/>
  <c r="L52" i="16" a="1"/>
  <c r="L52" i="16" s="1"/>
  <c r="R51" i="16" a="1"/>
  <c r="R51" i="16" s="1"/>
  <c r="N51" i="16" a="1"/>
  <c r="N51" i="16" s="1"/>
  <c r="U51" i="16" s="1"/>
  <c r="J51" i="16" a="1"/>
  <c r="J51" i="16" s="1"/>
  <c r="T51" i="16" s="1"/>
  <c r="P50" i="16" a="1"/>
  <c r="P50" i="16" s="1"/>
  <c r="L50" i="16" a="1"/>
  <c r="L50" i="16" s="1"/>
  <c r="R49" i="16" a="1"/>
  <c r="R49" i="16" s="1"/>
  <c r="N49" i="16" a="1"/>
  <c r="N49" i="16" s="1"/>
  <c r="U49" i="16" s="1"/>
  <c r="J49" i="16" a="1"/>
  <c r="J49" i="16" s="1"/>
  <c r="T49" i="16" s="1"/>
  <c r="P48" i="16" a="1"/>
  <c r="P48" i="16" s="1"/>
  <c r="L48" i="16" a="1"/>
  <c r="L48" i="16" s="1"/>
  <c r="R47" i="16" a="1"/>
  <c r="R47" i="16" s="1"/>
  <c r="N47" i="16" a="1"/>
  <c r="N47" i="16" s="1"/>
  <c r="U47" i="16" s="1"/>
  <c r="J47" i="16" a="1"/>
  <c r="J47" i="16" s="1"/>
  <c r="T47" i="16" s="1"/>
  <c r="P46" i="16" a="1"/>
  <c r="P46" i="16" s="1"/>
  <c r="L46" i="16" a="1"/>
  <c r="L46" i="16" s="1"/>
  <c r="R45" i="16" a="1"/>
  <c r="R45" i="16" s="1"/>
  <c r="N45" i="16" a="1"/>
  <c r="N45" i="16" s="1"/>
  <c r="U45" i="16" s="1"/>
  <c r="J45" i="16" a="1"/>
  <c r="J45" i="16" s="1"/>
  <c r="T45" i="16" s="1"/>
  <c r="P44" i="16" a="1"/>
  <c r="P44" i="16" s="1"/>
  <c r="L44" i="16" a="1"/>
  <c r="L44" i="16" s="1"/>
  <c r="R43" i="16" a="1"/>
  <c r="R43" i="16" s="1"/>
  <c r="N43" i="16" a="1"/>
  <c r="N43" i="16" s="1"/>
  <c r="U43" i="16" s="1"/>
  <c r="J43" i="16" a="1"/>
  <c r="J43" i="16" s="1"/>
  <c r="T43" i="16" s="1"/>
  <c r="P42" i="16" a="1"/>
  <c r="P42" i="16" s="1"/>
  <c r="L42" i="16" a="1"/>
  <c r="L42" i="16" s="1"/>
  <c r="R41" i="16" a="1"/>
  <c r="R41" i="16" s="1"/>
  <c r="N41" i="16" a="1"/>
  <c r="N41" i="16" s="1"/>
  <c r="U41" i="16" s="1"/>
  <c r="J41" i="16" a="1"/>
  <c r="J41" i="16" s="1"/>
  <c r="T41" i="16" s="1"/>
  <c r="P40" i="16" a="1"/>
  <c r="P40" i="16" s="1"/>
  <c r="L40" i="16" a="1"/>
  <c r="L40" i="16" s="1"/>
  <c r="R39" i="16" a="1"/>
  <c r="R39" i="16" s="1"/>
  <c r="M13" i="17" a="1"/>
  <c r="M13" i="17" s="1"/>
  <c r="O12" i="17" a="1"/>
  <c r="O12" i="17" s="1"/>
  <c r="S11" i="17" a="1"/>
  <c r="S11" i="17" s="1"/>
  <c r="O11" i="17" a="1"/>
  <c r="O11" i="17" s="1"/>
  <c r="K11" i="17" a="1"/>
  <c r="K11" i="17" s="1"/>
  <c r="Q10" i="17" a="1"/>
  <c r="Q10" i="17" s="1"/>
  <c r="M10" i="17" a="1"/>
  <c r="M10" i="17" s="1"/>
  <c r="S9" i="17" a="1"/>
  <c r="S9" i="17" s="1"/>
  <c r="O9" i="17" a="1"/>
  <c r="O9" i="17" s="1"/>
  <c r="K9" i="17" a="1"/>
  <c r="K9" i="17" s="1"/>
  <c r="Q8" i="17" a="1"/>
  <c r="Q8" i="17" s="1"/>
  <c r="M8" i="17" a="1"/>
  <c r="M8" i="17" s="1"/>
  <c r="S7" i="17" a="1"/>
  <c r="S7" i="17" s="1"/>
  <c r="O7" i="17" a="1"/>
  <c r="O7" i="17" s="1"/>
  <c r="K7" i="17" a="1"/>
  <c r="K7" i="17" s="1"/>
  <c r="Q53" i="16" a="1"/>
  <c r="Q53" i="16" s="1"/>
  <c r="M53" i="16" a="1"/>
  <c r="M53" i="16" s="1"/>
  <c r="S52" i="16" a="1"/>
  <c r="S52" i="16" s="1"/>
  <c r="O52" i="16" a="1"/>
  <c r="O52" i="16" s="1"/>
  <c r="K52" i="16" a="1"/>
  <c r="K52" i="16" s="1"/>
  <c r="Q51" i="16" a="1"/>
  <c r="Q51" i="16" s="1"/>
  <c r="M51" i="16" a="1"/>
  <c r="M51" i="16" s="1"/>
  <c r="S50" i="16" a="1"/>
  <c r="S50" i="16" s="1"/>
  <c r="O50" i="16" a="1"/>
  <c r="O50" i="16" s="1"/>
  <c r="K50" i="16" a="1"/>
  <c r="K50" i="16" s="1"/>
  <c r="Q49" i="16" a="1"/>
  <c r="Q49" i="16" s="1"/>
  <c r="M49" i="16" a="1"/>
  <c r="M49" i="16" s="1"/>
  <c r="S48" i="16" a="1"/>
  <c r="S48" i="16" s="1"/>
  <c r="O48" i="16" a="1"/>
  <c r="O48" i="16" s="1"/>
  <c r="K48" i="16" a="1"/>
  <c r="K48" i="16" s="1"/>
  <c r="Q47" i="16" a="1"/>
  <c r="Q47" i="16" s="1"/>
  <c r="M47" i="16" a="1"/>
  <c r="M47" i="16" s="1"/>
  <c r="S46" i="16" a="1"/>
  <c r="S46" i="16" s="1"/>
  <c r="O46" i="16" a="1"/>
  <c r="O46" i="16" s="1"/>
  <c r="K46" i="16" a="1"/>
  <c r="K46" i="16" s="1"/>
  <c r="Q45" i="16" a="1"/>
  <c r="Q45" i="16" s="1"/>
  <c r="M45" i="16" a="1"/>
  <c r="M45" i="16" s="1"/>
  <c r="S44" i="16" a="1"/>
  <c r="S44" i="16" s="1"/>
  <c r="O44" i="16" a="1"/>
  <c r="O44" i="16" s="1"/>
  <c r="K44" i="16" a="1"/>
  <c r="K44" i="16" s="1"/>
  <c r="Q43" i="16" a="1"/>
  <c r="Q43" i="16" s="1"/>
  <c r="M43" i="16" a="1"/>
  <c r="M43" i="16" s="1"/>
  <c r="S42" i="16" a="1"/>
  <c r="S42" i="16" s="1"/>
  <c r="O42" i="16" a="1"/>
  <c r="O42" i="16" s="1"/>
  <c r="K42" i="16" a="1"/>
  <c r="K42" i="16" s="1"/>
  <c r="Q41" i="16" a="1"/>
  <c r="Q41" i="16" s="1"/>
  <c r="K13" i="17" a="1"/>
  <c r="K13" i="17" s="1"/>
  <c r="M12" i="17" a="1"/>
  <c r="M12" i="17" s="1"/>
  <c r="R11" i="17" a="1"/>
  <c r="R11" i="17" s="1"/>
  <c r="N11" i="17" a="1"/>
  <c r="N11" i="17" s="1"/>
  <c r="U11" i="17" s="1"/>
  <c r="J11" i="17" a="1"/>
  <c r="J11" i="17" s="1"/>
  <c r="T11" i="17" s="1"/>
  <c r="P10" i="17" a="1"/>
  <c r="P10" i="17" s="1"/>
  <c r="L10" i="17" a="1"/>
  <c r="L10" i="17" s="1"/>
  <c r="R9" i="17" a="1"/>
  <c r="R9" i="17" s="1"/>
  <c r="N9" i="17" a="1"/>
  <c r="N9" i="17" s="1"/>
  <c r="U9" i="17" s="1"/>
  <c r="J9" i="17" a="1"/>
  <c r="J9" i="17" s="1"/>
  <c r="T9" i="17" s="1"/>
  <c r="P8" i="17" a="1"/>
  <c r="P8" i="17" s="1"/>
  <c r="L8" i="17" a="1"/>
  <c r="L8" i="17" s="1"/>
  <c r="R7" i="17" a="1"/>
  <c r="R7" i="17" s="1"/>
  <c r="N7" i="17" a="1"/>
  <c r="N7" i="17" s="1"/>
  <c r="U7" i="17" s="1"/>
  <c r="J7" i="17" a="1"/>
  <c r="J7" i="17" s="1"/>
  <c r="T7" i="17" s="1"/>
  <c r="P53" i="16" a="1"/>
  <c r="P53" i="16" s="1"/>
  <c r="L53" i="16" a="1"/>
  <c r="L53" i="16" s="1"/>
  <c r="R52" i="16" a="1"/>
  <c r="R52" i="16" s="1"/>
  <c r="N52" i="16" a="1"/>
  <c r="N52" i="16" s="1"/>
  <c r="U52" i="16" s="1"/>
  <c r="J52" i="16" a="1"/>
  <c r="J52" i="16" s="1"/>
  <c r="T52" i="16" s="1"/>
  <c r="P51" i="16" a="1"/>
  <c r="P51" i="16" s="1"/>
  <c r="L51" i="16" a="1"/>
  <c r="L51" i="16" s="1"/>
  <c r="R50" i="16" a="1"/>
  <c r="R50" i="16" s="1"/>
  <c r="N50" i="16" a="1"/>
  <c r="N50" i="16" s="1"/>
  <c r="U50" i="16" s="1"/>
  <c r="J50" i="16" a="1"/>
  <c r="J50" i="16" s="1"/>
  <c r="T50" i="16" s="1"/>
  <c r="P49" i="16" a="1"/>
  <c r="P49" i="16" s="1"/>
  <c r="L49" i="16" a="1"/>
  <c r="L49" i="16" s="1"/>
  <c r="R48" i="16" a="1"/>
  <c r="R48" i="16" s="1"/>
  <c r="N48" i="16" a="1"/>
  <c r="N48" i="16" s="1"/>
  <c r="U48" i="16" s="1"/>
  <c r="J48" i="16" a="1"/>
  <c r="J48" i="16" s="1"/>
  <c r="T48" i="16" s="1"/>
  <c r="P47" i="16" a="1"/>
  <c r="P47" i="16" s="1"/>
  <c r="L47" i="16" a="1"/>
  <c r="L47" i="16" s="1"/>
  <c r="R46" i="16" a="1"/>
  <c r="R46" i="16" s="1"/>
  <c r="N46" i="16" a="1"/>
  <c r="N46" i="16" s="1"/>
  <c r="U46" i="16" s="1"/>
  <c r="J46" i="16" a="1"/>
  <c r="J46" i="16" s="1"/>
  <c r="T46" i="16" s="1"/>
  <c r="P45" i="16" a="1"/>
  <c r="P45" i="16" s="1"/>
  <c r="L45" i="16" a="1"/>
  <c r="L45" i="16" s="1"/>
  <c r="R44" i="16" a="1"/>
  <c r="R44" i="16" s="1"/>
  <c r="N44" i="16" a="1"/>
  <c r="N44" i="16" s="1"/>
  <c r="U44" i="16" s="1"/>
  <c r="J44" i="16" a="1"/>
  <c r="J44" i="16" s="1"/>
  <c r="T44" i="16" s="1"/>
  <c r="P43" i="16" a="1"/>
  <c r="P43" i="16" s="1"/>
  <c r="L43" i="16" a="1"/>
  <c r="L43" i="16" s="1"/>
  <c r="R42" i="16" a="1"/>
  <c r="R42" i="16" s="1"/>
  <c r="N42" i="16" a="1"/>
  <c r="N42" i="16" s="1"/>
  <c r="U42" i="16" s="1"/>
  <c r="J42" i="16" a="1"/>
  <c r="J42" i="16" s="1"/>
  <c r="T42" i="16" s="1"/>
  <c r="P41" i="16" a="1"/>
  <c r="P41" i="16" s="1"/>
  <c r="L41" i="16" a="1"/>
  <c r="L41" i="16" s="1"/>
  <c r="R40" i="16" a="1"/>
  <c r="R40" i="16" s="1"/>
  <c r="N40" i="16" a="1"/>
  <c r="N40" i="16" s="1"/>
  <c r="U40" i="16" s="1"/>
  <c r="J40" i="16" a="1"/>
  <c r="J40" i="16" s="1"/>
  <c r="T40" i="16" s="1"/>
  <c r="P39" i="16" a="1"/>
  <c r="P39" i="16" s="1"/>
  <c r="L39" i="16" a="1"/>
  <c r="L39" i="16" s="1"/>
  <c r="R38" i="16" a="1"/>
  <c r="R38" i="16" s="1"/>
  <c r="N38" i="16" a="1"/>
  <c r="N38" i="16" s="1"/>
  <c r="U38" i="16" s="1"/>
  <c r="J38" i="16" a="1"/>
  <c r="J38" i="16" s="1"/>
  <c r="T38" i="16" s="1"/>
  <c r="P37" i="16" a="1"/>
  <c r="P37" i="16" s="1"/>
  <c r="L37" i="16" a="1"/>
  <c r="L37" i="16" s="1"/>
  <c r="R36" i="16" a="1"/>
  <c r="R36" i="16" s="1"/>
  <c r="N36" i="16" a="1"/>
  <c r="N36" i="16" s="1"/>
  <c r="U36" i="16" s="1"/>
  <c r="J36" i="16" a="1"/>
  <c r="J36" i="16" s="1"/>
  <c r="T36" i="16" s="1"/>
  <c r="P35" i="16" a="1"/>
  <c r="P35" i="16" s="1"/>
  <c r="L35" i="16" a="1"/>
  <c r="L35" i="16" s="1"/>
  <c r="R34" i="16" a="1"/>
  <c r="R34" i="16" s="1"/>
  <c r="N34" i="16" a="1"/>
  <c r="N34" i="16" s="1"/>
  <c r="U34" i="16" s="1"/>
  <c r="J34" i="16" a="1"/>
  <c r="J34" i="16" s="1"/>
  <c r="T34" i="16" s="1"/>
  <c r="Q39" i="16" a="1"/>
  <c r="Q39" i="16" s="1"/>
  <c r="S38" i="16" a="1"/>
  <c r="S38" i="16" s="1"/>
  <c r="K38" i="16" a="1"/>
  <c r="K38" i="16" s="1"/>
  <c r="N37" i="16" a="1"/>
  <c r="N37" i="16" s="1"/>
  <c r="U37" i="16" s="1"/>
  <c r="P36" i="16" a="1"/>
  <c r="P36" i="16" s="1"/>
  <c r="M35" i="16" a="1"/>
  <c r="M35" i="16" s="1"/>
  <c r="O34" i="16" a="1"/>
  <c r="O34" i="16" s="1"/>
  <c r="Q33" i="16" a="1"/>
  <c r="Q33" i="16" s="1"/>
  <c r="L33" i="16" a="1"/>
  <c r="L33" i="16" s="1"/>
  <c r="S32" i="16" a="1"/>
  <c r="S32" i="16" s="1"/>
  <c r="N32" i="16" a="1"/>
  <c r="N32" i="16" s="1"/>
  <c r="U32" i="16" s="1"/>
  <c r="K32" i="16" a="1"/>
  <c r="K32" i="16" s="1"/>
  <c r="P31" i="16" a="1"/>
  <c r="P31" i="16" s="1"/>
  <c r="M31" i="16" a="1"/>
  <c r="M31" i="16" s="1"/>
  <c r="R30" i="16" a="1"/>
  <c r="R30" i="16" s="1"/>
  <c r="O30" i="16" a="1"/>
  <c r="O30" i="16" s="1"/>
  <c r="J30" i="16" a="1"/>
  <c r="J30" i="16" s="1"/>
  <c r="T30" i="16" s="1"/>
  <c r="Q29" i="16" a="1"/>
  <c r="Q29" i="16" s="1"/>
  <c r="L29" i="16" a="1"/>
  <c r="L29" i="16" s="1"/>
  <c r="J29" i="16" a="1"/>
  <c r="J29" i="16" s="1"/>
  <c r="T29" i="16" s="1"/>
  <c r="R28" i="16" a="1"/>
  <c r="R28" i="16" s="1"/>
  <c r="P28" i="16" a="1"/>
  <c r="P28" i="16" s="1"/>
  <c r="N28" i="16" a="1"/>
  <c r="N28" i="16" s="1"/>
  <c r="U28" i="16" s="1"/>
  <c r="L28" i="16" a="1"/>
  <c r="L28" i="16" s="1"/>
  <c r="J28" i="16" a="1"/>
  <c r="J28" i="16" s="1"/>
  <c r="T28" i="16" s="1"/>
  <c r="R27" i="16" a="1"/>
  <c r="R27" i="16" s="1"/>
  <c r="P27" i="16" a="1"/>
  <c r="P27" i="16" s="1"/>
  <c r="N27" i="16" a="1"/>
  <c r="N27" i="16" s="1"/>
  <c r="U27" i="16" s="1"/>
  <c r="L27" i="16" a="1"/>
  <c r="L27" i="16" s="1"/>
  <c r="J27" i="16" a="1"/>
  <c r="J27" i="16" s="1"/>
  <c r="T27" i="16" s="1"/>
  <c r="R26" i="16" a="1"/>
  <c r="R26" i="16" s="1"/>
  <c r="P26" i="16" a="1"/>
  <c r="P26" i="16" s="1"/>
  <c r="N26" i="16" a="1"/>
  <c r="N26" i="16" s="1"/>
  <c r="U26" i="16" s="1"/>
  <c r="L26" i="16" a="1"/>
  <c r="L26" i="16" s="1"/>
  <c r="J26" i="16" a="1"/>
  <c r="J26" i="16" s="1"/>
  <c r="T26" i="16" s="1"/>
  <c r="R25" i="16" a="1"/>
  <c r="R25" i="16" s="1"/>
  <c r="P25" i="16" a="1"/>
  <c r="P25" i="16" s="1"/>
  <c r="N25" i="16" a="1"/>
  <c r="N25" i="16" s="1"/>
  <c r="U25" i="16" s="1"/>
  <c r="L25" i="16" a="1"/>
  <c r="L25" i="16" s="1"/>
  <c r="J25" i="16" a="1"/>
  <c r="J25" i="16" s="1"/>
  <c r="T25" i="16" s="1"/>
  <c r="M41" i="16" a="1"/>
  <c r="M41" i="16" s="1"/>
  <c r="S40" i="16" a="1"/>
  <c r="S40" i="16" s="1"/>
  <c r="N39" i="16" a="1"/>
  <c r="N39" i="16" s="1"/>
  <c r="U39" i="16" s="1"/>
  <c r="P38" i="16" a="1"/>
  <c r="P38" i="16" s="1"/>
  <c r="M37" i="16" a="1"/>
  <c r="M37" i="16" s="1"/>
  <c r="O36" i="16" a="1"/>
  <c r="O36" i="16" s="1"/>
  <c r="R35" i="16" a="1"/>
  <c r="R35" i="16" s="1"/>
  <c r="J35" i="16" a="1"/>
  <c r="J35" i="16" s="1"/>
  <c r="T35" i="16" s="1"/>
  <c r="M34" i="16" a="1"/>
  <c r="M34" i="16" s="1"/>
  <c r="S33" i="16" a="1"/>
  <c r="S33" i="16" s="1"/>
  <c r="N33" i="16" a="1"/>
  <c r="N33" i="16" s="1"/>
  <c r="U33" i="16" s="1"/>
  <c r="K33" i="16" a="1"/>
  <c r="K33" i="16" s="1"/>
  <c r="P32" i="16" a="1"/>
  <c r="P32" i="16" s="1"/>
  <c r="M32" i="16" a="1"/>
  <c r="M32" i="16" s="1"/>
  <c r="R31" i="16" a="1"/>
  <c r="R31" i="16" s="1"/>
  <c r="O31" i="16" a="1"/>
  <c r="O31" i="16" s="1"/>
  <c r="J31" i="16" a="1"/>
  <c r="J31" i="16" s="1"/>
  <c r="T31" i="16" s="1"/>
  <c r="Q30" i="16" a="1"/>
  <c r="Q30" i="16" s="1"/>
  <c r="L30" i="16" a="1"/>
  <c r="L30" i="16" s="1"/>
  <c r="S29" i="16" a="1"/>
  <c r="S29" i="16" s="1"/>
  <c r="N29" i="16" a="1"/>
  <c r="N29" i="16" s="1"/>
  <c r="U29" i="16" s="1"/>
  <c r="O40" i="16" a="1"/>
  <c r="O40" i="16" s="1"/>
  <c r="M39" i="16" a="1"/>
  <c r="M39" i="16" s="1"/>
  <c r="O38" i="16" a="1"/>
  <c r="O38" i="16" s="1"/>
  <c r="R37" i="16" a="1"/>
  <c r="R37" i="16" s="1"/>
  <c r="J37" i="16" a="1"/>
  <c r="J37" i="16" s="1"/>
  <c r="T37" i="16" s="1"/>
  <c r="L36" i="16" a="1"/>
  <c r="L36" i="16" s="1"/>
  <c r="Q35" i="16" a="1"/>
  <c r="Q35" i="16" s="1"/>
  <c r="S34" i="16" a="1"/>
  <c r="S34" i="16" s="1"/>
  <c r="L34" i="16" a="1"/>
  <c r="L34" i="16" s="1"/>
  <c r="P33" i="16" a="1"/>
  <c r="P33" i="16" s="1"/>
  <c r="M33" i="16" a="1"/>
  <c r="M33" i="16" s="1"/>
  <c r="R32" i="16" a="1"/>
  <c r="R32" i="16" s="1"/>
  <c r="O32" i="16" a="1"/>
  <c r="O32" i="16" s="1"/>
  <c r="J32" i="16" a="1"/>
  <c r="J32" i="16" s="1"/>
  <c r="T32" i="16" s="1"/>
  <c r="Q31" i="16" a="1"/>
  <c r="Q31" i="16" s="1"/>
  <c r="L31" i="16" a="1"/>
  <c r="L31" i="16" s="1"/>
  <c r="S30" i="16" a="1"/>
  <c r="S30" i="16" s="1"/>
  <c r="N30" i="16" a="1"/>
  <c r="N30" i="16" s="1"/>
  <c r="U30" i="16" s="1"/>
  <c r="K30" i="16" a="1"/>
  <c r="K30" i="16" s="1"/>
  <c r="P29" i="16" a="1"/>
  <c r="P29" i="16" s="1"/>
  <c r="M29" i="16" a="1"/>
  <c r="M29" i="16" s="1"/>
  <c r="K29" i="16" a="1"/>
  <c r="K29" i="16" s="1"/>
  <c r="S28" i="16" a="1"/>
  <c r="S28" i="16" s="1"/>
  <c r="Q28" i="16" a="1"/>
  <c r="Q28" i="16" s="1"/>
  <c r="O28" i="16" a="1"/>
  <c r="O28" i="16" s="1"/>
  <c r="M28" i="16" a="1"/>
  <c r="M28" i="16" s="1"/>
  <c r="K28" i="16" a="1"/>
  <c r="K28" i="16" s="1"/>
  <c r="S27" i="16" a="1"/>
  <c r="S27" i="16" s="1"/>
  <c r="Q27" i="16" a="1"/>
  <c r="Q27" i="16" s="1"/>
  <c r="O27" i="16" a="1"/>
  <c r="O27" i="16" s="1"/>
  <c r="M27" i="16" a="1"/>
  <c r="M27" i="16" s="1"/>
  <c r="K27" i="16" a="1"/>
  <c r="K27" i="16" s="1"/>
  <c r="S26" i="16" a="1"/>
  <c r="S26" i="16" s="1"/>
  <c r="Q26" i="16" a="1"/>
  <c r="Q26" i="16" s="1"/>
  <c r="O26" i="16" a="1"/>
  <c r="O26" i="16" s="1"/>
  <c r="M26" i="16" a="1"/>
  <c r="M26" i="16" s="1"/>
  <c r="K26" i="16" a="1"/>
  <c r="K26" i="16" s="1"/>
  <c r="S25" i="16" a="1"/>
  <c r="S25" i="16" s="1"/>
  <c r="Q25" i="16" a="1"/>
  <c r="Q25" i="16" s="1"/>
  <c r="O25" i="16" a="1"/>
  <c r="O25" i="16" s="1"/>
  <c r="K40" i="16" a="1"/>
  <c r="K40" i="16" s="1"/>
  <c r="J39" i="16" a="1"/>
  <c r="J39" i="16" s="1"/>
  <c r="T39" i="16" s="1"/>
  <c r="L38" i="16" a="1"/>
  <c r="L38" i="16" s="1"/>
  <c r="Q37" i="16" a="1"/>
  <c r="Q37" i="16" s="1"/>
  <c r="S36" i="16" a="1"/>
  <c r="S36" i="16" s="1"/>
  <c r="K36" i="16" a="1"/>
  <c r="K36" i="16" s="1"/>
  <c r="N35" i="16" a="1"/>
  <c r="N35" i="16" s="1"/>
  <c r="U35" i="16" s="1"/>
  <c r="P34" i="16" a="1"/>
  <c r="P34" i="16" s="1"/>
  <c r="K34" i="16" a="1"/>
  <c r="K34" i="16" s="1"/>
  <c r="R33" i="16" a="1"/>
  <c r="R33" i="16" s="1"/>
  <c r="O33" i="16" a="1"/>
  <c r="O33" i="16" s="1"/>
  <c r="J33" i="16" a="1"/>
  <c r="J33" i="16" s="1"/>
  <c r="T33" i="16" s="1"/>
  <c r="Q32" i="16" a="1"/>
  <c r="Q32" i="16" s="1"/>
  <c r="L32" i="16" a="1"/>
  <c r="L32" i="16" s="1"/>
  <c r="S31" i="16" a="1"/>
  <c r="S31" i="16" s="1"/>
  <c r="Q24" i="16" a="1"/>
  <c r="Q24" i="16" s="1"/>
  <c r="L24" i="16" a="1"/>
  <c r="L24" i="16" s="1"/>
  <c r="S23" i="16" a="1"/>
  <c r="S23" i="16" s="1"/>
  <c r="N23" i="16" a="1"/>
  <c r="N23" i="16" s="1"/>
  <c r="U23" i="16" s="1"/>
  <c r="K23" i="16" a="1"/>
  <c r="K23" i="16" s="1"/>
  <c r="P22" i="16" a="1"/>
  <c r="P22" i="16" s="1"/>
  <c r="M22" i="16" a="1"/>
  <c r="M22" i="16" s="1"/>
  <c r="R21" i="16" a="1"/>
  <c r="R21" i="16" s="1"/>
  <c r="O21" i="16" a="1"/>
  <c r="O21" i="16" s="1"/>
  <c r="J21" i="16" a="1"/>
  <c r="J21" i="16" s="1"/>
  <c r="T21" i="16" s="1"/>
  <c r="Q20" i="16" a="1"/>
  <c r="Q20" i="16" s="1"/>
  <c r="L20" i="16" a="1"/>
  <c r="L20" i="16" s="1"/>
  <c r="S19" i="16" a="1"/>
  <c r="S19" i="16" s="1"/>
  <c r="N19" i="16" a="1"/>
  <c r="N19" i="16" s="1"/>
  <c r="U19" i="16" s="1"/>
  <c r="K19" i="16" a="1"/>
  <c r="K19" i="16" s="1"/>
  <c r="P18" i="16" a="1"/>
  <c r="P18" i="16" s="1"/>
  <c r="M18" i="16" a="1"/>
  <c r="M18" i="16" s="1"/>
  <c r="R17" i="16" a="1"/>
  <c r="R17" i="16" s="1"/>
  <c r="O17" i="16" a="1"/>
  <c r="O17" i="16" s="1"/>
  <c r="J17" i="16" a="1"/>
  <c r="J17" i="16" s="1"/>
  <c r="T17" i="16" s="1"/>
  <c r="Q16" i="16" a="1"/>
  <c r="Q16" i="16" s="1"/>
  <c r="L16" i="16" a="1"/>
  <c r="L16" i="16" s="1"/>
  <c r="S15" i="16" a="1"/>
  <c r="S15" i="16" s="1"/>
  <c r="N15" i="16" a="1"/>
  <c r="N15" i="16" s="1"/>
  <c r="U15" i="16" s="1"/>
  <c r="K15" i="16" a="1"/>
  <c r="K15" i="16" s="1"/>
  <c r="P14" i="16" a="1"/>
  <c r="P14" i="16" s="1"/>
  <c r="M14" i="16" a="1"/>
  <c r="M14" i="16" s="1"/>
  <c r="R13" i="16" a="1"/>
  <c r="R13" i="16" s="1"/>
  <c r="O13" i="16" a="1"/>
  <c r="O13" i="16" s="1"/>
  <c r="J13" i="16" a="1"/>
  <c r="J13" i="16" s="1"/>
  <c r="T13" i="16" s="1"/>
  <c r="Q12" i="16" a="1"/>
  <c r="Q12" i="16" s="1"/>
  <c r="L12" i="16" a="1"/>
  <c r="L12" i="16" s="1"/>
  <c r="S11" i="16" a="1"/>
  <c r="S11" i="16" s="1"/>
  <c r="N11" i="16" a="1"/>
  <c r="N11" i="16" s="1"/>
  <c r="U11" i="16" s="1"/>
  <c r="K11" i="16" a="1"/>
  <c r="K11" i="16" s="1"/>
  <c r="P10" i="16" a="1"/>
  <c r="P10" i="16" s="1"/>
  <c r="M10" i="16" a="1"/>
  <c r="M10" i="16" s="1"/>
  <c r="R9" i="16" a="1"/>
  <c r="R9" i="16" s="1"/>
  <c r="O9" i="16" a="1"/>
  <c r="O9" i="16" s="1"/>
  <c r="J9" i="16" a="1"/>
  <c r="J9" i="16" s="1"/>
  <c r="T9" i="16" s="1"/>
  <c r="Q8" i="16" a="1"/>
  <c r="Q8" i="16" s="1"/>
  <c r="L8" i="16" a="1"/>
  <c r="L8" i="16" s="1"/>
  <c r="S7" i="16" a="1"/>
  <c r="S7" i="16" s="1"/>
  <c r="N7" i="16" a="1"/>
  <c r="N7" i="16" s="1"/>
  <c r="U7" i="16" s="1"/>
  <c r="K7" i="16" a="1"/>
  <c r="K7" i="16" s="1"/>
  <c r="M25" i="16" a="1"/>
  <c r="M25" i="16" s="1"/>
  <c r="S24" i="16" a="1"/>
  <c r="S24" i="16" s="1"/>
  <c r="N24" i="16" a="1"/>
  <c r="N24" i="16" s="1"/>
  <c r="U24" i="16" s="1"/>
  <c r="K24" i="16" a="1"/>
  <c r="K24" i="16" s="1"/>
  <c r="P23" i="16" a="1"/>
  <c r="P23" i="16" s="1"/>
  <c r="M23" i="16" a="1"/>
  <c r="M23" i="16" s="1"/>
  <c r="R22" i="16" a="1"/>
  <c r="R22" i="16" s="1"/>
  <c r="O22" i="16" a="1"/>
  <c r="O22" i="16" s="1"/>
  <c r="J22" i="16" a="1"/>
  <c r="J22" i="16" s="1"/>
  <c r="T22" i="16" s="1"/>
  <c r="Q21" i="16" a="1"/>
  <c r="Q21" i="16" s="1"/>
  <c r="L21" i="16" a="1"/>
  <c r="L21" i="16" s="1"/>
  <c r="S20" i="16" a="1"/>
  <c r="S20" i="16" s="1"/>
  <c r="N20" i="16" a="1"/>
  <c r="N20" i="16" s="1"/>
  <c r="U20" i="16" s="1"/>
  <c r="K20" i="16" a="1"/>
  <c r="K20" i="16" s="1"/>
  <c r="P19" i="16" a="1"/>
  <c r="P19" i="16" s="1"/>
  <c r="M19" i="16" a="1"/>
  <c r="M19" i="16" s="1"/>
  <c r="R18" i="16" a="1"/>
  <c r="R18" i="16" s="1"/>
  <c r="O18" i="16" a="1"/>
  <c r="O18" i="16" s="1"/>
  <c r="J18" i="16" a="1"/>
  <c r="J18" i="16" s="1"/>
  <c r="T18" i="16" s="1"/>
  <c r="Q17" i="16" a="1"/>
  <c r="Q17" i="16" s="1"/>
  <c r="L17" i="16" a="1"/>
  <c r="L17" i="16" s="1"/>
  <c r="S16" i="16" a="1"/>
  <c r="S16" i="16" s="1"/>
  <c r="N16" i="16" a="1"/>
  <c r="N16" i="16" s="1"/>
  <c r="U16" i="16" s="1"/>
  <c r="K16" i="16" a="1"/>
  <c r="K16" i="16" s="1"/>
  <c r="P15" i="16" a="1"/>
  <c r="P15" i="16" s="1"/>
  <c r="M15" i="16" a="1"/>
  <c r="M15" i="16" s="1"/>
  <c r="R14" i="16" a="1"/>
  <c r="R14" i="16" s="1"/>
  <c r="O14" i="16" a="1"/>
  <c r="O14" i="16" s="1"/>
  <c r="J14" i="16" a="1"/>
  <c r="J14" i="16" s="1"/>
  <c r="T14" i="16" s="1"/>
  <c r="Q13" i="16" a="1"/>
  <c r="Q13" i="16" s="1"/>
  <c r="L13" i="16" a="1"/>
  <c r="L13" i="16" s="1"/>
  <c r="S12" i="16" a="1"/>
  <c r="S12" i="16" s="1"/>
  <c r="N12" i="16" a="1"/>
  <c r="N12" i="16" s="1"/>
  <c r="U12" i="16" s="1"/>
  <c r="K12" i="16" a="1"/>
  <c r="K12" i="16" s="1"/>
  <c r="P11" i="16" a="1"/>
  <c r="P11" i="16" s="1"/>
  <c r="M11" i="16" a="1"/>
  <c r="M11" i="16" s="1"/>
  <c r="R10" i="16" a="1"/>
  <c r="R10" i="16" s="1"/>
  <c r="O10" i="16" a="1"/>
  <c r="O10" i="16" s="1"/>
  <c r="J10" i="16" a="1"/>
  <c r="J10" i="16" s="1"/>
  <c r="T10" i="16" s="1"/>
  <c r="Q9" i="16" a="1"/>
  <c r="Q9" i="16" s="1"/>
  <c r="L9" i="16" a="1"/>
  <c r="L9" i="16" s="1"/>
  <c r="S8" i="16" a="1"/>
  <c r="S8" i="16" s="1"/>
  <c r="N8" i="16" a="1"/>
  <c r="N8" i="16" s="1"/>
  <c r="U8" i="16" s="1"/>
  <c r="K8" i="16" a="1"/>
  <c r="K8" i="16" s="1"/>
  <c r="P7" i="16" a="1"/>
  <c r="P7" i="16" s="1"/>
  <c r="M7" i="16" a="1"/>
  <c r="M7" i="16" s="1"/>
  <c r="N31" i="16" a="1"/>
  <c r="N31" i="16" s="1"/>
  <c r="U31" i="16" s="1"/>
  <c r="P30" i="16" a="1"/>
  <c r="P30" i="16" s="1"/>
  <c r="R29" i="16" a="1"/>
  <c r="R29" i="16" s="1"/>
  <c r="P24" i="16" a="1"/>
  <c r="P24" i="16" s="1"/>
  <c r="M24" i="16" a="1"/>
  <c r="M24" i="16" s="1"/>
  <c r="R23" i="16" a="1"/>
  <c r="R23" i="16" s="1"/>
  <c r="O23" i="16" a="1"/>
  <c r="O23" i="16" s="1"/>
  <c r="J23" i="16" a="1"/>
  <c r="J23" i="16" s="1"/>
  <c r="T23" i="16" s="1"/>
  <c r="Q22" i="16" a="1"/>
  <c r="Q22" i="16" s="1"/>
  <c r="L22" i="16" a="1"/>
  <c r="L22" i="16" s="1"/>
  <c r="S21" i="16" a="1"/>
  <c r="S21" i="16" s="1"/>
  <c r="N21" i="16" a="1"/>
  <c r="N21" i="16" s="1"/>
  <c r="U21" i="16" s="1"/>
  <c r="K21" i="16" a="1"/>
  <c r="K21" i="16" s="1"/>
  <c r="P20" i="16" a="1"/>
  <c r="P20" i="16" s="1"/>
  <c r="M20" i="16" a="1"/>
  <c r="M20" i="16" s="1"/>
  <c r="R19" i="16" a="1"/>
  <c r="R19" i="16" s="1"/>
  <c r="O19" i="16" a="1"/>
  <c r="O19" i="16" s="1"/>
  <c r="J19" i="16" a="1"/>
  <c r="J19" i="16" s="1"/>
  <c r="T19" i="16" s="1"/>
  <c r="Q18" i="16" a="1"/>
  <c r="Q18" i="16" s="1"/>
  <c r="L18" i="16" a="1"/>
  <c r="L18" i="16" s="1"/>
  <c r="S17" i="16" a="1"/>
  <c r="S17" i="16" s="1"/>
  <c r="N17" i="16" a="1"/>
  <c r="N17" i="16" s="1"/>
  <c r="U17" i="16" s="1"/>
  <c r="K17" i="16" a="1"/>
  <c r="K17" i="16" s="1"/>
  <c r="P16" i="16" a="1"/>
  <c r="P16" i="16" s="1"/>
  <c r="M16" i="16" a="1"/>
  <c r="M16" i="16" s="1"/>
  <c r="R15" i="16" a="1"/>
  <c r="R15" i="16" s="1"/>
  <c r="O15" i="16" a="1"/>
  <c r="O15" i="16" s="1"/>
  <c r="J15" i="16" a="1"/>
  <c r="J15" i="16" s="1"/>
  <c r="T15" i="16" s="1"/>
  <c r="Q14" i="16" a="1"/>
  <c r="Q14" i="16" s="1"/>
  <c r="L14" i="16" a="1"/>
  <c r="L14" i="16" s="1"/>
  <c r="S13" i="16" a="1"/>
  <c r="S13" i="16" s="1"/>
  <c r="N13" i="16" a="1"/>
  <c r="N13" i="16" s="1"/>
  <c r="U13" i="16" s="1"/>
  <c r="K13" i="16" a="1"/>
  <c r="K13" i="16" s="1"/>
  <c r="P12" i="16" a="1"/>
  <c r="P12" i="16" s="1"/>
  <c r="M12" i="16" a="1"/>
  <c r="M12" i="16" s="1"/>
  <c r="R11" i="16" a="1"/>
  <c r="R11" i="16" s="1"/>
  <c r="O11" i="16" a="1"/>
  <c r="O11" i="16" s="1"/>
  <c r="J11" i="16" a="1"/>
  <c r="J11" i="16" s="1"/>
  <c r="T11" i="16" s="1"/>
  <c r="Q10" i="16" a="1"/>
  <c r="Q10" i="16" s="1"/>
  <c r="L10" i="16" a="1"/>
  <c r="L10" i="16" s="1"/>
  <c r="S9" i="16" a="1"/>
  <c r="S9" i="16" s="1"/>
  <c r="N9" i="16" a="1"/>
  <c r="N9" i="16" s="1"/>
  <c r="U9" i="16" s="1"/>
  <c r="K9" i="16" a="1"/>
  <c r="K9" i="16" s="1"/>
  <c r="P8" i="16" a="1"/>
  <c r="P8" i="16" s="1"/>
  <c r="M8" i="16" a="1"/>
  <c r="M8" i="16" s="1"/>
  <c r="R7" i="16" a="1"/>
  <c r="R7" i="16" s="1"/>
  <c r="O7" i="16" a="1"/>
  <c r="O7" i="16" s="1"/>
  <c r="J7" i="16" a="1"/>
  <c r="J7" i="16" s="1"/>
  <c r="T7" i="16" s="1"/>
  <c r="K31" i="16" a="1"/>
  <c r="K31" i="16" s="1"/>
  <c r="M30" i="16" a="1"/>
  <c r="M30" i="16" s="1"/>
  <c r="O29" i="16" a="1"/>
  <c r="O29" i="16" s="1"/>
  <c r="K25" i="16" a="1"/>
  <c r="K25" i="16" s="1"/>
  <c r="R24" i="16" a="1"/>
  <c r="R24" i="16" s="1"/>
  <c r="O24" i="16" a="1"/>
  <c r="O24" i="16" s="1"/>
  <c r="J24" i="16" a="1"/>
  <c r="J24" i="16" s="1"/>
  <c r="T24" i="16" s="1"/>
  <c r="Q23" i="16" a="1"/>
  <c r="Q23" i="16" s="1"/>
  <c r="L23" i="16" a="1"/>
  <c r="L23" i="16" s="1"/>
  <c r="K22" i="16" a="1"/>
  <c r="K22" i="16" s="1"/>
  <c r="R20" i="16" a="1"/>
  <c r="R20" i="16" s="1"/>
  <c r="L19" i="16" a="1"/>
  <c r="L19" i="16" s="1"/>
  <c r="S18" i="16" a="1"/>
  <c r="S18" i="16" s="1"/>
  <c r="O16" i="16" a="1"/>
  <c r="O16" i="16" s="1"/>
  <c r="P13" i="16" a="1"/>
  <c r="P13" i="16" s="1"/>
  <c r="Q11" i="16" a="1"/>
  <c r="Q11" i="16" s="1"/>
  <c r="N10" i="16" a="1"/>
  <c r="N10" i="16" s="1"/>
  <c r="U10" i="16" s="1"/>
  <c r="M9" i="16" a="1"/>
  <c r="M9" i="16" s="1"/>
  <c r="O8" i="16" a="1"/>
  <c r="O8" i="16" s="1"/>
  <c r="Q7" i="16" a="1"/>
  <c r="Q7" i="16" s="1"/>
  <c r="S22" i="16" a="1"/>
  <c r="S22" i="16" s="1"/>
  <c r="O20" i="16" a="1"/>
  <c r="O20" i="16" s="1"/>
  <c r="P17" i="16" a="1"/>
  <c r="P17" i="16" s="1"/>
  <c r="Q15" i="16" a="1"/>
  <c r="Q15" i="16" s="1"/>
  <c r="N14" i="16" a="1"/>
  <c r="N14" i="16" s="1"/>
  <c r="U14" i="16" s="1"/>
  <c r="M13" i="16" a="1"/>
  <c r="M13" i="16" s="1"/>
  <c r="J12" i="16" a="1"/>
  <c r="J12" i="16" s="1"/>
  <c r="T12" i="16" s="1"/>
  <c r="K10" i="16" a="1"/>
  <c r="K10" i="16" s="1"/>
  <c r="P21" i="16" a="1"/>
  <c r="P21" i="16" s="1"/>
  <c r="Q19" i="16" a="1"/>
  <c r="Q19" i="16" s="1"/>
  <c r="N18" i="16" a="1"/>
  <c r="N18" i="16" s="1"/>
  <c r="U18" i="16" s="1"/>
  <c r="M17" i="16" a="1"/>
  <c r="M17" i="16" s="1"/>
  <c r="J16" i="16" a="1"/>
  <c r="J16" i="16" s="1"/>
  <c r="T16" i="16" s="1"/>
  <c r="K14" i="16" a="1"/>
  <c r="K14" i="16" s="1"/>
  <c r="R12" i="16" a="1"/>
  <c r="R12" i="16" s="1"/>
  <c r="L11" i="16" a="1"/>
  <c r="L11" i="16" s="1"/>
  <c r="S10" i="16" a="1"/>
  <c r="S10" i="16" s="1"/>
  <c r="J8" i="16" a="1"/>
  <c r="J8" i="16" s="1"/>
  <c r="T8" i="16" s="1"/>
  <c r="L7" i="16" a="1"/>
  <c r="L7" i="16" s="1"/>
  <c r="N22" i="16" a="1"/>
  <c r="N22" i="16" s="1"/>
  <c r="U22" i="16" s="1"/>
  <c r="M21" i="16" a="1"/>
  <c r="M21" i="16" s="1"/>
  <c r="J20" i="16" a="1"/>
  <c r="J20" i="16" s="1"/>
  <c r="T20" i="16" s="1"/>
  <c r="K18" i="16" a="1"/>
  <c r="K18" i="16" s="1"/>
  <c r="R16" i="16" a="1"/>
  <c r="R16" i="16" s="1"/>
  <c r="L15" i="16" a="1"/>
  <c r="L15" i="16" s="1"/>
  <c r="S14" i="16" a="1"/>
  <c r="S14" i="16" s="1"/>
  <c r="O12" i="16" a="1"/>
  <c r="O12" i="16" s="1"/>
  <c r="P9" i="16" a="1"/>
  <c r="P9" i="16" s="1"/>
  <c r="R8" i="16" a="1"/>
  <c r="R8" i="16" s="1"/>
  <c r="R53" i="12" a="1"/>
  <c r="R53" i="12" s="1"/>
  <c r="P53" i="12" a="1"/>
  <c r="P53" i="12" s="1"/>
  <c r="N53" i="12" a="1"/>
  <c r="N53" i="12" s="1"/>
  <c r="U53" i="12" s="1"/>
  <c r="L53" i="12" a="1"/>
  <c r="L53" i="12" s="1"/>
  <c r="J53" i="12" a="1"/>
  <c r="J53" i="12" s="1"/>
  <c r="T53" i="12" s="1"/>
  <c r="R52" i="12" a="1"/>
  <c r="R52" i="12" s="1"/>
  <c r="P52" i="12" a="1"/>
  <c r="P52" i="12" s="1"/>
  <c r="N52" i="12" a="1"/>
  <c r="N52" i="12" s="1"/>
  <c r="U52" i="12" s="1"/>
  <c r="L52" i="12" a="1"/>
  <c r="L52" i="12" s="1"/>
  <c r="J52" i="12" a="1"/>
  <c r="J52" i="12" s="1"/>
  <c r="T52" i="12" s="1"/>
  <c r="R51" i="12" a="1"/>
  <c r="R51" i="12" s="1"/>
  <c r="P51" i="12" a="1"/>
  <c r="P51" i="12" s="1"/>
  <c r="N51" i="12" a="1"/>
  <c r="N51" i="12" s="1"/>
  <c r="U51" i="12" s="1"/>
  <c r="L51" i="12" a="1"/>
  <c r="L51" i="12" s="1"/>
  <c r="J51" i="12" a="1"/>
  <c r="J51" i="12" s="1"/>
  <c r="T51" i="12" s="1"/>
  <c r="R50" i="12" a="1"/>
  <c r="R50" i="12" s="1"/>
  <c r="P50" i="12" a="1"/>
  <c r="P50" i="12" s="1"/>
  <c r="N50" i="12" a="1"/>
  <c r="N50" i="12" s="1"/>
  <c r="U50" i="12" s="1"/>
  <c r="L50" i="12" a="1"/>
  <c r="L50" i="12" s="1"/>
  <c r="J50" i="12" a="1"/>
  <c r="J50" i="12" s="1"/>
  <c r="T50" i="12" s="1"/>
  <c r="R49" i="12" a="1"/>
  <c r="R49" i="12" s="1"/>
  <c r="P49" i="12" a="1"/>
  <c r="P49" i="12" s="1"/>
  <c r="N49" i="12" a="1"/>
  <c r="N49" i="12" s="1"/>
  <c r="U49" i="12" s="1"/>
  <c r="L49" i="12" a="1"/>
  <c r="L49" i="12" s="1"/>
  <c r="J49" i="12" a="1"/>
  <c r="J49" i="12" s="1"/>
  <c r="T49" i="12" s="1"/>
  <c r="R48" i="12" a="1"/>
  <c r="R48" i="12" s="1"/>
  <c r="P48" i="12" a="1"/>
  <c r="P48" i="12" s="1"/>
  <c r="N48" i="12" a="1"/>
  <c r="N48" i="12" s="1"/>
  <c r="U48" i="12" s="1"/>
  <c r="L48" i="12" a="1"/>
  <c r="L48" i="12" s="1"/>
  <c r="J48" i="12" a="1"/>
  <c r="J48" i="12" s="1"/>
  <c r="T48" i="12" s="1"/>
  <c r="R47" i="12" a="1"/>
  <c r="R47" i="12" s="1"/>
  <c r="P47" i="12" a="1"/>
  <c r="P47" i="12" s="1"/>
  <c r="N47" i="12" a="1"/>
  <c r="N47" i="12" s="1"/>
  <c r="U47" i="12" s="1"/>
  <c r="L47" i="12" a="1"/>
  <c r="L47" i="12" s="1"/>
  <c r="J47" i="12" a="1"/>
  <c r="J47" i="12" s="1"/>
  <c r="T47" i="12" s="1"/>
  <c r="R46" i="12" a="1"/>
  <c r="R46" i="12" s="1"/>
  <c r="P46" i="12" a="1"/>
  <c r="P46" i="12" s="1"/>
  <c r="N46" i="12" a="1"/>
  <c r="N46" i="12" s="1"/>
  <c r="U46" i="12" s="1"/>
  <c r="L46" i="12" a="1"/>
  <c r="L46" i="12" s="1"/>
  <c r="J46" i="12" a="1"/>
  <c r="J46" i="12" s="1"/>
  <c r="T46" i="12" s="1"/>
  <c r="R45" i="12" a="1"/>
  <c r="R45" i="12" s="1"/>
  <c r="P45" i="12" a="1"/>
  <c r="P45" i="12" s="1"/>
  <c r="N45" i="12" a="1"/>
  <c r="N45" i="12" s="1"/>
  <c r="U45" i="12" s="1"/>
  <c r="L45" i="12" a="1"/>
  <c r="L45" i="12" s="1"/>
  <c r="J45" i="12" a="1"/>
  <c r="J45" i="12" s="1"/>
  <c r="T45" i="12" s="1"/>
  <c r="R44" i="12" a="1"/>
  <c r="R44" i="12" s="1"/>
  <c r="P44" i="12" a="1"/>
  <c r="P44" i="12" s="1"/>
  <c r="N44" i="12" a="1"/>
  <c r="N44" i="12" s="1"/>
  <c r="U44" i="12" s="1"/>
  <c r="L44" i="12" a="1"/>
  <c r="L44" i="12" s="1"/>
  <c r="J44" i="12" a="1"/>
  <c r="J44" i="12" s="1"/>
  <c r="T44" i="12" s="1"/>
  <c r="R43" i="12" a="1"/>
  <c r="R43" i="12" s="1"/>
  <c r="P43" i="12" a="1"/>
  <c r="P43" i="12" s="1"/>
  <c r="N43" i="12" a="1"/>
  <c r="N43" i="12" s="1"/>
  <c r="U43" i="12" s="1"/>
  <c r="L43" i="12" a="1"/>
  <c r="L43" i="12" s="1"/>
  <c r="J43" i="12" a="1"/>
  <c r="J43" i="12" s="1"/>
  <c r="T43" i="12" s="1"/>
  <c r="R42" i="12" a="1"/>
  <c r="R42" i="12" s="1"/>
  <c r="P42" i="12" a="1"/>
  <c r="P42" i="12" s="1"/>
  <c r="N42" i="12" a="1"/>
  <c r="N42" i="12" s="1"/>
  <c r="U42" i="12" s="1"/>
  <c r="L42" i="12" a="1"/>
  <c r="L42" i="12" s="1"/>
  <c r="J42" i="12" a="1"/>
  <c r="J42" i="12" s="1"/>
  <c r="T42" i="12" s="1"/>
  <c r="R41" i="12" a="1"/>
  <c r="R41" i="12" s="1"/>
  <c r="P41" i="12" a="1"/>
  <c r="P41" i="12" s="1"/>
  <c r="N41" i="12" a="1"/>
  <c r="N41" i="12" s="1"/>
  <c r="U41" i="12" s="1"/>
  <c r="L41" i="12" a="1"/>
  <c r="L41" i="12" s="1"/>
  <c r="J41" i="12" a="1"/>
  <c r="J41" i="12" s="1"/>
  <c r="T41" i="12" s="1"/>
  <c r="R40" i="12" a="1"/>
  <c r="R40" i="12" s="1"/>
  <c r="P40" i="12" a="1"/>
  <c r="P40" i="12" s="1"/>
  <c r="N40" i="12" a="1"/>
  <c r="N40" i="12" s="1"/>
  <c r="U40" i="12" s="1"/>
  <c r="L40" i="12" a="1"/>
  <c r="L40" i="12" s="1"/>
  <c r="J40" i="12" a="1"/>
  <c r="J40" i="12" s="1"/>
  <c r="T40" i="12" s="1"/>
  <c r="R39" i="12" a="1"/>
  <c r="R39" i="12" s="1"/>
  <c r="P39" i="12" a="1"/>
  <c r="P39" i="12" s="1"/>
  <c r="N39" i="12" a="1"/>
  <c r="N39" i="12" s="1"/>
  <c r="U39" i="12" s="1"/>
  <c r="L39" i="12" a="1"/>
  <c r="L39" i="12" s="1"/>
  <c r="J39" i="12" a="1"/>
  <c r="J39" i="12" s="1"/>
  <c r="T39" i="12" s="1"/>
  <c r="R38" i="12" a="1"/>
  <c r="R38" i="12" s="1"/>
  <c r="P38" i="12" a="1"/>
  <c r="P38" i="12" s="1"/>
  <c r="N38" i="12" a="1"/>
  <c r="N38" i="12" s="1"/>
  <c r="U38" i="12" s="1"/>
  <c r="L38" i="12" a="1"/>
  <c r="L38" i="12" s="1"/>
  <c r="J38" i="12" a="1"/>
  <c r="J38" i="12" s="1"/>
  <c r="T38" i="12" s="1"/>
  <c r="R37" i="12" a="1"/>
  <c r="R37" i="12" s="1"/>
  <c r="P37" i="12" a="1"/>
  <c r="P37" i="12" s="1"/>
  <c r="N37" i="12" a="1"/>
  <c r="N37" i="12" s="1"/>
  <c r="U37" i="12" s="1"/>
  <c r="L37" i="12" a="1"/>
  <c r="L37" i="12" s="1"/>
  <c r="J37" i="12" a="1"/>
  <c r="J37" i="12" s="1"/>
  <c r="T37" i="12" s="1"/>
  <c r="R36" i="12" a="1"/>
  <c r="R36" i="12" s="1"/>
  <c r="P36" i="12" a="1"/>
  <c r="P36" i="12" s="1"/>
  <c r="N36" i="12" a="1"/>
  <c r="N36" i="12" s="1"/>
  <c r="U36" i="12" s="1"/>
  <c r="L36" i="12" a="1"/>
  <c r="L36" i="12" s="1"/>
  <c r="J36" i="12" a="1"/>
  <c r="J36" i="12" s="1"/>
  <c r="T36" i="12" s="1"/>
  <c r="R35" i="12" a="1"/>
  <c r="R35" i="12" s="1"/>
  <c r="P35" i="12" a="1"/>
  <c r="P35" i="12" s="1"/>
  <c r="N35" i="12" a="1"/>
  <c r="N35" i="12" s="1"/>
  <c r="U35" i="12" s="1"/>
  <c r="L35" i="12" a="1"/>
  <c r="L35" i="12" s="1"/>
  <c r="J35" i="12" a="1"/>
  <c r="J35" i="12" s="1"/>
  <c r="T35" i="12" s="1"/>
  <c r="R34" i="12" a="1"/>
  <c r="R34" i="12" s="1"/>
  <c r="P34" i="12" a="1"/>
  <c r="P34" i="12" s="1"/>
  <c r="N34" i="12" a="1"/>
  <c r="N34" i="12" s="1"/>
  <c r="U34" i="12" s="1"/>
  <c r="L34" i="12" a="1"/>
  <c r="L34" i="12" s="1"/>
  <c r="J34" i="12" a="1"/>
  <c r="J34" i="12" s="1"/>
  <c r="T34" i="12" s="1"/>
  <c r="R33" i="12" a="1"/>
  <c r="R33" i="12" s="1"/>
  <c r="P33" i="12" a="1"/>
  <c r="P33" i="12" s="1"/>
  <c r="N33" i="12" a="1"/>
  <c r="N33" i="12" s="1"/>
  <c r="U33" i="12" s="1"/>
  <c r="L33" i="12" a="1"/>
  <c r="L33" i="12" s="1"/>
  <c r="J33" i="12" a="1"/>
  <c r="J33" i="12" s="1"/>
  <c r="T33" i="12" s="1"/>
  <c r="R32" i="12" a="1"/>
  <c r="R32" i="12" s="1"/>
  <c r="P32" i="12" a="1"/>
  <c r="P32" i="12" s="1"/>
  <c r="N32" i="12" a="1"/>
  <c r="N32" i="12" s="1"/>
  <c r="U32" i="12" s="1"/>
  <c r="L32" i="12" a="1"/>
  <c r="L32" i="12" s="1"/>
  <c r="J32" i="12" a="1"/>
  <c r="J32" i="12" s="1"/>
  <c r="T32" i="12" s="1"/>
  <c r="R31" i="12" a="1"/>
  <c r="R31" i="12" s="1"/>
  <c r="P31" i="12" a="1"/>
  <c r="P31" i="12" s="1"/>
  <c r="N31" i="12" a="1"/>
  <c r="N31" i="12" s="1"/>
  <c r="U31" i="12" s="1"/>
  <c r="L31" i="12" a="1"/>
  <c r="L31" i="12" s="1"/>
  <c r="J31" i="12" a="1"/>
  <c r="J31" i="12" s="1"/>
  <c r="T31" i="12" s="1"/>
  <c r="R30" i="12" a="1"/>
  <c r="R30" i="12" s="1"/>
  <c r="P30" i="12" a="1"/>
  <c r="P30" i="12" s="1"/>
  <c r="N30" i="12" a="1"/>
  <c r="N30" i="12" s="1"/>
  <c r="U30" i="12" s="1"/>
  <c r="L30" i="12" a="1"/>
  <c r="L30" i="12" s="1"/>
  <c r="J30" i="12" a="1"/>
  <c r="J30" i="12" s="1"/>
  <c r="T30" i="12" s="1"/>
  <c r="R29" i="12" a="1"/>
  <c r="R29" i="12" s="1"/>
  <c r="P29" i="12" a="1"/>
  <c r="P29" i="12" s="1"/>
  <c r="N29" i="12" a="1"/>
  <c r="N29" i="12" s="1"/>
  <c r="U29" i="12" s="1"/>
  <c r="L29" i="12" a="1"/>
  <c r="L29" i="12" s="1"/>
  <c r="J29" i="12" a="1"/>
  <c r="J29" i="12" s="1"/>
  <c r="T29" i="12" s="1"/>
  <c r="R28" i="12" a="1"/>
  <c r="R28" i="12" s="1"/>
  <c r="P28" i="12" a="1"/>
  <c r="P28" i="12" s="1"/>
  <c r="N28" i="12" a="1"/>
  <c r="N28" i="12" s="1"/>
  <c r="U28" i="12" s="1"/>
  <c r="L28" i="12" a="1"/>
  <c r="L28" i="12" s="1"/>
  <c r="J28" i="12" a="1"/>
  <c r="J28" i="12" s="1"/>
  <c r="T28" i="12" s="1"/>
  <c r="R27" i="12" a="1"/>
  <c r="R27" i="12" s="1"/>
  <c r="P27" i="12" a="1"/>
  <c r="P27" i="12" s="1"/>
  <c r="N27" i="12" a="1"/>
  <c r="N27" i="12" s="1"/>
  <c r="U27" i="12" s="1"/>
  <c r="L27" i="12" a="1"/>
  <c r="L27" i="12" s="1"/>
  <c r="J27" i="12" a="1"/>
  <c r="J27" i="12" s="1"/>
  <c r="T27" i="12" s="1"/>
  <c r="R26" i="12" a="1"/>
  <c r="R26" i="12" s="1"/>
  <c r="P26" i="12" a="1"/>
  <c r="P26" i="12" s="1"/>
  <c r="N26" i="12" a="1"/>
  <c r="N26" i="12" s="1"/>
  <c r="U26" i="12" s="1"/>
  <c r="L26" i="12" a="1"/>
  <c r="L26" i="12" s="1"/>
  <c r="J26" i="12" a="1"/>
  <c r="J26" i="12" s="1"/>
  <c r="T26" i="12" s="1"/>
  <c r="R25" i="12" a="1"/>
  <c r="R25" i="12" s="1"/>
  <c r="P25" i="12" a="1"/>
  <c r="P25" i="12" s="1"/>
  <c r="N25" i="12" a="1"/>
  <c r="N25" i="12" s="1"/>
  <c r="U25" i="12" s="1"/>
  <c r="L25" i="12" a="1"/>
  <c r="L25" i="12" s="1"/>
  <c r="J25" i="12" a="1"/>
  <c r="J25" i="12" s="1"/>
  <c r="R24" i="12" a="1"/>
  <c r="R24" i="12" s="1"/>
  <c r="P24" i="12" a="1"/>
  <c r="P24" i="12" s="1"/>
  <c r="N24" i="12" a="1"/>
  <c r="N24" i="12" s="1"/>
  <c r="U24" i="12" s="1"/>
  <c r="L24" i="12" a="1"/>
  <c r="L24" i="12" s="1"/>
  <c r="J24" i="12" a="1"/>
  <c r="J24" i="12" s="1"/>
  <c r="R23" i="12" a="1"/>
  <c r="R23" i="12" s="1"/>
  <c r="P23" i="12" a="1"/>
  <c r="P23" i="12" s="1"/>
  <c r="N23" i="12" a="1"/>
  <c r="N23" i="12" s="1"/>
  <c r="U23" i="12" s="1"/>
  <c r="L23" i="12" a="1"/>
  <c r="L23" i="12" s="1"/>
  <c r="J23" i="12" a="1"/>
  <c r="J23" i="12" s="1"/>
  <c r="R22" i="12" a="1"/>
  <c r="R22" i="12" s="1"/>
  <c r="P22" i="12" a="1"/>
  <c r="P22" i="12" s="1"/>
  <c r="N22" i="12" a="1"/>
  <c r="N22" i="12" s="1"/>
  <c r="U22" i="12" s="1"/>
  <c r="L22" i="12" a="1"/>
  <c r="L22" i="12" s="1"/>
  <c r="J22" i="12" a="1"/>
  <c r="J22" i="12" s="1"/>
  <c r="R21" i="12" a="1"/>
  <c r="R21" i="12" s="1"/>
  <c r="P21" i="12" a="1"/>
  <c r="P21" i="12" s="1"/>
  <c r="N21" i="12" a="1"/>
  <c r="N21" i="12" s="1"/>
  <c r="U21" i="12" s="1"/>
  <c r="L21" i="12" a="1"/>
  <c r="L21" i="12" s="1"/>
  <c r="J21" i="12" a="1"/>
  <c r="J21" i="12" s="1"/>
  <c r="R20" i="12" a="1"/>
  <c r="R20" i="12" s="1"/>
  <c r="P20" i="12" a="1"/>
  <c r="P20" i="12" s="1"/>
  <c r="N20" i="12" a="1"/>
  <c r="N20" i="12" s="1"/>
  <c r="U20" i="12" s="1"/>
  <c r="L20" i="12" a="1"/>
  <c r="L20" i="12" s="1"/>
  <c r="J20" i="12" a="1"/>
  <c r="J20" i="12" s="1"/>
  <c r="R19" i="12" a="1"/>
  <c r="R19" i="12" s="1"/>
  <c r="P19" i="12" a="1"/>
  <c r="P19" i="12" s="1"/>
  <c r="N19" i="12" a="1"/>
  <c r="N19" i="12" s="1"/>
  <c r="U19" i="12" s="1"/>
  <c r="L19" i="12" a="1"/>
  <c r="L19" i="12" s="1"/>
  <c r="J19" i="12" a="1"/>
  <c r="J19" i="12" s="1"/>
  <c r="R18" i="12" a="1"/>
  <c r="R18" i="12" s="1"/>
  <c r="P18" i="12" a="1"/>
  <c r="P18" i="12" s="1"/>
  <c r="N18" i="12" a="1"/>
  <c r="N18" i="12" s="1"/>
  <c r="U18" i="12" s="1"/>
  <c r="L18" i="12" a="1"/>
  <c r="L18" i="12" s="1"/>
  <c r="J18" i="12" a="1"/>
  <c r="J18" i="12" s="1"/>
  <c r="R17" i="12" a="1"/>
  <c r="R17" i="12" s="1"/>
  <c r="P17" i="12" a="1"/>
  <c r="P17" i="12" s="1"/>
  <c r="N17" i="12" a="1"/>
  <c r="N17" i="12" s="1"/>
  <c r="U17" i="12" s="1"/>
  <c r="L17" i="12" a="1"/>
  <c r="L17" i="12" s="1"/>
  <c r="J17" i="12" a="1"/>
  <c r="J17" i="12" s="1"/>
  <c r="R16" i="12" a="1"/>
  <c r="R16" i="12" s="1"/>
  <c r="P16" i="12" a="1"/>
  <c r="P16" i="12" s="1"/>
  <c r="N16" i="12" a="1"/>
  <c r="N16" i="12" s="1"/>
  <c r="U16" i="12" s="1"/>
  <c r="L16" i="12" a="1"/>
  <c r="L16" i="12" s="1"/>
  <c r="J16" i="12" a="1"/>
  <c r="J16" i="12" s="1"/>
  <c r="R15" i="12" a="1"/>
  <c r="R15" i="12" s="1"/>
  <c r="P15" i="12" a="1"/>
  <c r="P15" i="12" s="1"/>
  <c r="N15" i="12" a="1"/>
  <c r="N15" i="12" s="1"/>
  <c r="U15" i="12" s="1"/>
  <c r="L15" i="12" a="1"/>
  <c r="L15" i="12" s="1"/>
  <c r="J15" i="12" a="1"/>
  <c r="J15" i="12" s="1"/>
  <c r="R14" i="12" a="1"/>
  <c r="R14" i="12" s="1"/>
  <c r="P14" i="12" a="1"/>
  <c r="P14" i="12" s="1"/>
  <c r="N14" i="12" a="1"/>
  <c r="N14" i="12" s="1"/>
  <c r="U14" i="12" s="1"/>
  <c r="L14" i="12" a="1"/>
  <c r="L14" i="12" s="1"/>
  <c r="J14" i="12" a="1"/>
  <c r="J14" i="12" s="1"/>
  <c r="R13" i="12" a="1"/>
  <c r="R13" i="12" s="1"/>
  <c r="P13" i="12" a="1"/>
  <c r="P13" i="12" s="1"/>
  <c r="N13" i="12" a="1"/>
  <c r="N13" i="12" s="1"/>
  <c r="U13" i="12" s="1"/>
  <c r="L13" i="12" a="1"/>
  <c r="L13" i="12" s="1"/>
  <c r="J13" i="12" a="1"/>
  <c r="J13" i="12" s="1"/>
  <c r="R12" i="12" a="1"/>
  <c r="R12" i="12" s="1"/>
  <c r="P12" i="12" a="1"/>
  <c r="P12" i="12" s="1"/>
  <c r="N12" i="12" a="1"/>
  <c r="N12" i="12" s="1"/>
  <c r="U12" i="12" s="1"/>
  <c r="L12" i="12" a="1"/>
  <c r="L12" i="12" s="1"/>
  <c r="J12" i="12" a="1"/>
  <c r="J12" i="12" s="1"/>
  <c r="R11" i="12" a="1"/>
  <c r="R11" i="12" s="1"/>
  <c r="P11" i="12" a="1"/>
  <c r="P11" i="12" s="1"/>
  <c r="N11" i="12" a="1"/>
  <c r="N11" i="12" s="1"/>
  <c r="U11" i="12" s="1"/>
  <c r="L11" i="12" a="1"/>
  <c r="L11" i="12" s="1"/>
  <c r="J11" i="12" a="1"/>
  <c r="J11" i="12" s="1"/>
  <c r="R10" i="12" a="1"/>
  <c r="R10" i="12" s="1"/>
  <c r="P10" i="12" a="1"/>
  <c r="P10" i="12" s="1"/>
  <c r="N10" i="12" a="1"/>
  <c r="N10" i="12" s="1"/>
  <c r="U10" i="12" s="1"/>
  <c r="L10" i="12" a="1"/>
  <c r="L10" i="12" s="1"/>
  <c r="J10" i="12" a="1"/>
  <c r="J10" i="12" s="1"/>
  <c r="R9" i="12" a="1"/>
  <c r="R9" i="12" s="1"/>
  <c r="P9" i="12" a="1"/>
  <c r="P9" i="12" s="1"/>
  <c r="N9" i="12" a="1"/>
  <c r="N9" i="12" s="1"/>
  <c r="U9" i="12" s="1"/>
  <c r="L9" i="12" a="1"/>
  <c r="L9" i="12" s="1"/>
  <c r="J9" i="12" a="1"/>
  <c r="J9" i="12" s="1"/>
  <c r="R8" i="12" a="1"/>
  <c r="R8" i="12" s="1"/>
  <c r="P8" i="12" a="1"/>
  <c r="P8" i="12" s="1"/>
  <c r="N8" i="12" a="1"/>
  <c r="N8" i="12" s="1"/>
  <c r="U8" i="12" s="1"/>
  <c r="L8" i="12" a="1"/>
  <c r="L8" i="12" s="1"/>
  <c r="J8" i="12" a="1"/>
  <c r="J8" i="12" s="1"/>
  <c r="R7" i="12" a="1"/>
  <c r="R7" i="12" s="1"/>
  <c r="P7" i="12" a="1"/>
  <c r="P7" i="12" s="1"/>
  <c r="N7" i="12" a="1"/>
  <c r="N7" i="12" s="1"/>
  <c r="U7" i="12" s="1"/>
  <c r="L7" i="12" a="1"/>
  <c r="L7" i="12" s="1"/>
  <c r="J7" i="12" a="1"/>
  <c r="J7" i="12" s="1"/>
  <c r="R54" i="12" a="1"/>
  <c r="R54" i="12" s="1"/>
  <c r="O54" i="12" a="1"/>
  <c r="O54" i="12" s="1"/>
  <c r="J54" i="12" a="1"/>
  <c r="J54" i="12" s="1"/>
  <c r="T54" i="12" s="1"/>
  <c r="O53" i="12" a="1"/>
  <c r="O53" i="12" s="1"/>
  <c r="Q52" i="12" a="1"/>
  <c r="Q52" i="12" s="1"/>
  <c r="S51" i="12" a="1"/>
  <c r="S51" i="12" s="1"/>
  <c r="K51" i="12" a="1"/>
  <c r="K51" i="12" s="1"/>
  <c r="M50" i="12" a="1"/>
  <c r="M50" i="12" s="1"/>
  <c r="O49" i="12" a="1"/>
  <c r="O49" i="12" s="1"/>
  <c r="Q48" i="12" a="1"/>
  <c r="Q48" i="12" s="1"/>
  <c r="S47" i="12" a="1"/>
  <c r="S47" i="12" s="1"/>
  <c r="K47" i="12" a="1"/>
  <c r="K47" i="12" s="1"/>
  <c r="M46" i="12" a="1"/>
  <c r="M46" i="12" s="1"/>
  <c r="O45" i="12" a="1"/>
  <c r="O45" i="12" s="1"/>
  <c r="Q44" i="12" a="1"/>
  <c r="Q44" i="12" s="1"/>
  <c r="S43" i="12" a="1"/>
  <c r="S43" i="12" s="1"/>
  <c r="K43" i="12" a="1"/>
  <c r="K43" i="12" s="1"/>
  <c r="M42" i="12" a="1"/>
  <c r="M42" i="12" s="1"/>
  <c r="O41" i="12" a="1"/>
  <c r="O41" i="12" s="1"/>
  <c r="Q40" i="12" a="1"/>
  <c r="Q40" i="12" s="1"/>
  <c r="S39" i="12" a="1"/>
  <c r="S39" i="12" s="1"/>
  <c r="K39" i="12" a="1"/>
  <c r="K39" i="12" s="1"/>
  <c r="M38" i="12" a="1"/>
  <c r="M38" i="12" s="1"/>
  <c r="O37" i="12" a="1"/>
  <c r="O37" i="12" s="1"/>
  <c r="Q36" i="12" a="1"/>
  <c r="Q36" i="12" s="1"/>
  <c r="S35" i="12" a="1"/>
  <c r="S35" i="12" s="1"/>
  <c r="K35" i="12" a="1"/>
  <c r="K35" i="12" s="1"/>
  <c r="M34" i="12" a="1"/>
  <c r="M34" i="12" s="1"/>
  <c r="O33" i="12" a="1"/>
  <c r="O33" i="12" s="1"/>
  <c r="Q32" i="12" a="1"/>
  <c r="Q32" i="12" s="1"/>
  <c r="S31" i="12" a="1"/>
  <c r="S31" i="12" s="1"/>
  <c r="K31" i="12" a="1"/>
  <c r="K31" i="12" s="1"/>
  <c r="S54" i="12" a="1"/>
  <c r="S54" i="12" s="1"/>
  <c r="N54" i="12" a="1"/>
  <c r="N54" i="12" s="1"/>
  <c r="U54" i="12" s="1"/>
  <c r="K54" i="12" a="1"/>
  <c r="K54" i="12" s="1"/>
  <c r="S53" i="12" a="1"/>
  <c r="S53" i="12" s="1"/>
  <c r="K53" i="12" a="1"/>
  <c r="K53" i="12" s="1"/>
  <c r="M52" i="12" a="1"/>
  <c r="M52" i="12" s="1"/>
  <c r="O51" i="12" a="1"/>
  <c r="O51" i="12" s="1"/>
  <c r="Q50" i="12" a="1"/>
  <c r="Q50" i="12" s="1"/>
  <c r="S49" i="12" a="1"/>
  <c r="S49" i="12" s="1"/>
  <c r="K49" i="12" a="1"/>
  <c r="K49" i="12" s="1"/>
  <c r="M48" i="12" a="1"/>
  <c r="M48" i="12" s="1"/>
  <c r="O47" i="12" a="1"/>
  <c r="O47" i="12" s="1"/>
  <c r="Q46" i="12" a="1"/>
  <c r="Q46" i="12" s="1"/>
  <c r="S45" i="12" a="1"/>
  <c r="S45" i="12" s="1"/>
  <c r="K45" i="12" a="1"/>
  <c r="K45" i="12" s="1"/>
  <c r="M44" i="12" a="1"/>
  <c r="M44" i="12" s="1"/>
  <c r="O43" i="12" a="1"/>
  <c r="O43" i="12" s="1"/>
  <c r="Q42" i="12" a="1"/>
  <c r="Q42" i="12" s="1"/>
  <c r="S41" i="12" a="1"/>
  <c r="S41" i="12" s="1"/>
  <c r="K41" i="12" a="1"/>
  <c r="K41" i="12" s="1"/>
  <c r="M40" i="12" a="1"/>
  <c r="M40" i="12" s="1"/>
  <c r="O39" i="12" a="1"/>
  <c r="O39" i="12" s="1"/>
  <c r="Q38" i="12" a="1"/>
  <c r="Q38" i="12" s="1"/>
  <c r="S37" i="12" a="1"/>
  <c r="S37" i="12" s="1"/>
  <c r="M53" i="12" a="1"/>
  <c r="M53" i="12" s="1"/>
  <c r="K52" i="12" a="1"/>
  <c r="K52" i="12" s="1"/>
  <c r="K50" i="12" a="1"/>
  <c r="K50" i="12" s="1"/>
  <c r="S44" i="12" a="1"/>
  <c r="S44" i="12" s="1"/>
  <c r="Q43" i="12" a="1"/>
  <c r="Q43" i="12" s="1"/>
  <c r="S42" i="12" a="1"/>
  <c r="S42" i="12" s="1"/>
  <c r="Q41" i="12" a="1"/>
  <c r="Q41" i="12" s="1"/>
  <c r="O40" i="12" a="1"/>
  <c r="O40" i="12" s="1"/>
  <c r="M39" i="12" a="1"/>
  <c r="M39" i="12" s="1"/>
  <c r="O38" i="12" a="1"/>
  <c r="O38" i="12" s="1"/>
  <c r="M37" i="12" a="1"/>
  <c r="M37" i="12" s="1"/>
  <c r="M36" i="12" a="1"/>
  <c r="M36" i="12" s="1"/>
  <c r="K34" i="12" a="1"/>
  <c r="K34" i="12" s="1"/>
  <c r="K33" i="12" a="1"/>
  <c r="K33" i="12" s="1"/>
  <c r="O32" i="12" a="1"/>
  <c r="O32" i="12" s="1"/>
  <c r="K32" i="12" a="1"/>
  <c r="K32" i="12" s="1"/>
  <c r="S30" i="12" a="1"/>
  <c r="S30" i="12" s="1"/>
  <c r="K30" i="12" a="1"/>
  <c r="K30" i="12" s="1"/>
  <c r="M29" i="12" a="1"/>
  <c r="M29" i="12" s="1"/>
  <c r="O28" i="12" a="1"/>
  <c r="O28" i="12" s="1"/>
  <c r="Q27" i="12" a="1"/>
  <c r="Q27" i="12" s="1"/>
  <c r="S26" i="12" a="1"/>
  <c r="S26" i="12" s="1"/>
  <c r="K26" i="12" a="1"/>
  <c r="K26" i="12" s="1"/>
  <c r="M25" i="12" a="1"/>
  <c r="M25" i="12" s="1"/>
  <c r="O24" i="12" a="1"/>
  <c r="O24" i="12" s="1"/>
  <c r="Q23" i="12" a="1"/>
  <c r="Q23" i="12" s="1"/>
  <c r="S22" i="12" a="1"/>
  <c r="S22" i="12" s="1"/>
  <c r="K22" i="12" a="1"/>
  <c r="K22" i="12" s="1"/>
  <c r="M21" i="12" a="1"/>
  <c r="M21" i="12" s="1"/>
  <c r="O20" i="12" a="1"/>
  <c r="O20" i="12" s="1"/>
  <c r="Q19" i="12" a="1"/>
  <c r="Q19" i="12" s="1"/>
  <c r="S18" i="12" a="1"/>
  <c r="S18" i="12" s="1"/>
  <c r="K18" i="12" a="1"/>
  <c r="K18" i="12" s="1"/>
  <c r="M17" i="12" a="1"/>
  <c r="M17" i="12" s="1"/>
  <c r="O16" i="12" a="1"/>
  <c r="O16" i="12" s="1"/>
  <c r="Q15" i="12" a="1"/>
  <c r="Q15" i="12" s="1"/>
  <c r="S14" i="12" a="1"/>
  <c r="S14" i="12" s="1"/>
  <c r="K14" i="12" a="1"/>
  <c r="K14" i="12" s="1"/>
  <c r="M13" i="12" a="1"/>
  <c r="M13" i="12" s="1"/>
  <c r="O12" i="12" a="1"/>
  <c r="O12" i="12" s="1"/>
  <c r="Q11" i="12" a="1"/>
  <c r="Q11" i="12" s="1"/>
  <c r="S10" i="12" a="1"/>
  <c r="S10" i="12" s="1"/>
  <c r="K10" i="12" a="1"/>
  <c r="K10" i="12" s="1"/>
  <c r="M9" i="12" a="1"/>
  <c r="M9" i="12" s="1"/>
  <c r="O8" i="12" a="1"/>
  <c r="O8" i="12" s="1"/>
  <c r="Q7" i="12" a="1"/>
  <c r="Q7" i="12" s="1"/>
  <c r="M54" i="12" a="1"/>
  <c r="M54" i="12" s="1"/>
  <c r="Q53" i="12" a="1"/>
  <c r="Q53" i="12" s="1"/>
  <c r="O52" i="12" a="1"/>
  <c r="O52" i="12" s="1"/>
  <c r="M51" i="12" a="1"/>
  <c r="M51" i="12" s="1"/>
  <c r="O50" i="12" a="1"/>
  <c r="O50" i="12" s="1"/>
  <c r="M49" i="12" a="1"/>
  <c r="M49" i="12" s="1"/>
  <c r="K48" i="12" a="1"/>
  <c r="K48" i="12" s="1"/>
  <c r="K46" i="12" a="1"/>
  <c r="K46" i="12" s="1"/>
  <c r="S40" i="12" a="1"/>
  <c r="S40" i="12" s="1"/>
  <c r="Q39" i="12" a="1"/>
  <c r="Q39" i="12" s="1"/>
  <c r="S38" i="12" a="1"/>
  <c r="S38" i="12" s="1"/>
  <c r="Q37" i="12" a="1"/>
  <c r="Q37" i="12" s="1"/>
  <c r="S36" i="12" a="1"/>
  <c r="S36" i="12" s="1"/>
  <c r="Q35" i="12" a="1"/>
  <c r="Q35" i="12" s="1"/>
  <c r="M35" i="12" a="1"/>
  <c r="M35" i="12" s="1"/>
  <c r="Q34" i="12" a="1"/>
  <c r="Q34" i="12" s="1"/>
  <c r="Q33" i="12" a="1"/>
  <c r="Q33" i="12" s="1"/>
  <c r="O31" i="12" a="1"/>
  <c r="O31" i="12" s="1"/>
  <c r="M30" i="12" a="1"/>
  <c r="M30" i="12" s="1"/>
  <c r="O29" i="12" a="1"/>
  <c r="O29" i="12" s="1"/>
  <c r="Q28" i="12" a="1"/>
  <c r="Q28" i="12" s="1"/>
  <c r="S27" i="12" a="1"/>
  <c r="S27" i="12" s="1"/>
  <c r="K27" i="12" a="1"/>
  <c r="K27" i="12" s="1"/>
  <c r="M26" i="12" a="1"/>
  <c r="M26" i="12" s="1"/>
  <c r="O25" i="12" a="1"/>
  <c r="O25" i="12" s="1"/>
  <c r="Q24" i="12" a="1"/>
  <c r="Q24" i="12" s="1"/>
  <c r="S23" i="12" a="1"/>
  <c r="S23" i="12" s="1"/>
  <c r="K23" i="12" a="1"/>
  <c r="K23" i="12" s="1"/>
  <c r="M22" i="12" a="1"/>
  <c r="M22" i="12" s="1"/>
  <c r="O21" i="12" a="1"/>
  <c r="O21" i="12" s="1"/>
  <c r="Q20" i="12" a="1"/>
  <c r="Q20" i="12" s="1"/>
  <c r="S19" i="12" a="1"/>
  <c r="S19" i="12" s="1"/>
  <c r="K19" i="12" a="1"/>
  <c r="K19" i="12" s="1"/>
  <c r="M18" i="12" a="1"/>
  <c r="M18" i="12" s="1"/>
  <c r="O17" i="12" a="1"/>
  <c r="O17" i="12" s="1"/>
  <c r="Q16" i="12" a="1"/>
  <c r="Q16" i="12" s="1"/>
  <c r="S15" i="12" a="1"/>
  <c r="S15" i="12" s="1"/>
  <c r="K15" i="12" a="1"/>
  <c r="K15" i="12" s="1"/>
  <c r="M14" i="12" a="1"/>
  <c r="M14" i="12" s="1"/>
  <c r="O13" i="12" a="1"/>
  <c r="O13" i="12" s="1"/>
  <c r="Q12" i="12" a="1"/>
  <c r="Q12" i="12" s="1"/>
  <c r="S11" i="12" a="1"/>
  <c r="S11" i="12" s="1"/>
  <c r="K11" i="12" a="1"/>
  <c r="K11" i="12" s="1"/>
  <c r="M10" i="12" a="1"/>
  <c r="M10" i="12" s="1"/>
  <c r="O9" i="12" a="1"/>
  <c r="O9" i="12" s="1"/>
  <c r="Q8" i="12" a="1"/>
  <c r="Q8" i="12" s="1"/>
  <c r="S7" i="12" a="1"/>
  <c r="S7" i="12" s="1"/>
  <c r="K7" i="12" a="1"/>
  <c r="K7" i="12" s="1"/>
  <c r="S54" i="8" a="1"/>
  <c r="S54" i="8" s="1"/>
  <c r="Q54" i="8" a="1"/>
  <c r="Q54" i="8" s="1"/>
  <c r="O54" i="8" a="1"/>
  <c r="O54" i="8" s="1"/>
  <c r="M54" i="8" a="1"/>
  <c r="M54" i="8" s="1"/>
  <c r="K54" i="8" a="1"/>
  <c r="K54" i="8" s="1"/>
  <c r="S54" i="6" a="1"/>
  <c r="S54" i="6" s="1"/>
  <c r="Q54" i="6" a="1"/>
  <c r="Q54" i="6" s="1"/>
  <c r="O54" i="6" a="1"/>
  <c r="O54" i="6" s="1"/>
  <c r="M54" i="6" a="1"/>
  <c r="M54" i="6" s="1"/>
  <c r="K54" i="6" a="1"/>
  <c r="K54" i="6" s="1"/>
  <c r="Q54" i="12" a="1"/>
  <c r="Q54" i="12" s="1"/>
  <c r="L54" i="12" a="1"/>
  <c r="L54" i="12" s="1"/>
  <c r="S52" i="12" a="1"/>
  <c r="S52" i="12" s="1"/>
  <c r="Q51" i="12" a="1"/>
  <c r="Q51" i="12" s="1"/>
  <c r="S50" i="12" a="1"/>
  <c r="S50" i="12" s="1"/>
  <c r="Q49" i="12" a="1"/>
  <c r="Q49" i="12" s="1"/>
  <c r="O48" i="12" a="1"/>
  <c r="O48" i="12" s="1"/>
  <c r="M47" i="12" a="1"/>
  <c r="M47" i="12" s="1"/>
  <c r="O46" i="12" a="1"/>
  <c r="O46" i="12" s="1"/>
  <c r="M45" i="12" a="1"/>
  <c r="M45" i="12" s="1"/>
  <c r="K44" i="12" a="1"/>
  <c r="K44" i="12" s="1"/>
  <c r="K42" i="12" a="1"/>
  <c r="K42" i="12" s="1"/>
  <c r="K37" i="12" a="1"/>
  <c r="K37" i="12" s="1"/>
  <c r="O36" i="12" a="1"/>
  <c r="O36" i="12" s="1"/>
  <c r="K36" i="12" a="1"/>
  <c r="K36" i="12" s="1"/>
  <c r="M33" i="12" a="1"/>
  <c r="M33" i="12" s="1"/>
  <c r="M32" i="12" a="1"/>
  <c r="M32" i="12" s="1"/>
  <c r="O30" i="12" a="1"/>
  <c r="O30" i="12" s="1"/>
  <c r="Q29" i="12" a="1"/>
  <c r="Q29" i="12" s="1"/>
  <c r="S28" i="12" a="1"/>
  <c r="S28" i="12" s="1"/>
  <c r="K28" i="12" a="1"/>
  <c r="K28" i="12" s="1"/>
  <c r="M27" i="12" a="1"/>
  <c r="M27" i="12" s="1"/>
  <c r="O26" i="12" a="1"/>
  <c r="O26" i="12" s="1"/>
  <c r="Q25" i="12" a="1"/>
  <c r="Q25" i="12" s="1"/>
  <c r="S24" i="12" a="1"/>
  <c r="S24" i="12" s="1"/>
  <c r="K24" i="12" a="1"/>
  <c r="K24" i="12" s="1"/>
  <c r="M23" i="12" a="1"/>
  <c r="M23" i="12" s="1"/>
  <c r="O22" i="12" a="1"/>
  <c r="O22" i="12" s="1"/>
  <c r="Q21" i="12" a="1"/>
  <c r="Q21" i="12" s="1"/>
  <c r="S20" i="12" a="1"/>
  <c r="S20" i="12" s="1"/>
  <c r="K20" i="12" a="1"/>
  <c r="K20" i="12" s="1"/>
  <c r="M19" i="12" a="1"/>
  <c r="M19" i="12" s="1"/>
  <c r="O18" i="12" a="1"/>
  <c r="O18" i="12" s="1"/>
  <c r="Q17" i="12" a="1"/>
  <c r="Q17" i="12" s="1"/>
  <c r="S16" i="12" a="1"/>
  <c r="S16" i="12" s="1"/>
  <c r="K16" i="12" a="1"/>
  <c r="K16" i="12" s="1"/>
  <c r="M15" i="12" a="1"/>
  <c r="M15" i="12" s="1"/>
  <c r="O14" i="12" a="1"/>
  <c r="O14" i="12" s="1"/>
  <c r="Q13" i="12" a="1"/>
  <c r="Q13" i="12" s="1"/>
  <c r="S12" i="12" a="1"/>
  <c r="S12" i="12" s="1"/>
  <c r="K12" i="12" a="1"/>
  <c r="K12" i="12" s="1"/>
  <c r="M11" i="12" a="1"/>
  <c r="M11" i="12" s="1"/>
  <c r="O10" i="12" a="1"/>
  <c r="O10" i="12" s="1"/>
  <c r="Q9" i="12" a="1"/>
  <c r="Q9" i="12" s="1"/>
  <c r="S8" i="12" a="1"/>
  <c r="S8" i="12" s="1"/>
  <c r="K8" i="12" a="1"/>
  <c r="K8" i="12" s="1"/>
  <c r="M7" i="12" a="1"/>
  <c r="M7" i="12" s="1"/>
  <c r="P54" i="12" a="1"/>
  <c r="P54" i="12" s="1"/>
  <c r="S48" i="12" a="1"/>
  <c r="S48" i="12" s="1"/>
  <c r="Q47" i="12" a="1"/>
  <c r="Q47" i="12" s="1"/>
  <c r="S46" i="12" a="1"/>
  <c r="S46" i="12" s="1"/>
  <c r="Q45" i="12" a="1"/>
  <c r="Q45" i="12" s="1"/>
  <c r="O44" i="12" a="1"/>
  <c r="O44" i="12" s="1"/>
  <c r="M43" i="12" a="1"/>
  <c r="M43" i="12" s="1"/>
  <c r="O42" i="12" a="1"/>
  <c r="O42" i="12" s="1"/>
  <c r="M41" i="12" a="1"/>
  <c r="M41" i="12" s="1"/>
  <c r="K40" i="12" a="1"/>
  <c r="K40" i="12" s="1"/>
  <c r="K38" i="12" a="1"/>
  <c r="K38" i="12" s="1"/>
  <c r="O35" i="12" a="1"/>
  <c r="O35" i="12" s="1"/>
  <c r="S34" i="12" a="1"/>
  <c r="S34" i="12" s="1"/>
  <c r="O34" i="12" a="1"/>
  <c r="O34" i="12" s="1"/>
  <c r="S33" i="12" a="1"/>
  <c r="S33" i="12" s="1"/>
  <c r="S32" i="12" a="1"/>
  <c r="S32" i="12" s="1"/>
  <c r="Q31" i="12" a="1"/>
  <c r="Q31" i="12" s="1"/>
  <c r="M31" i="12" a="1"/>
  <c r="M31" i="12" s="1"/>
  <c r="Q30" i="12" a="1"/>
  <c r="Q30" i="12" s="1"/>
  <c r="S29" i="12" a="1"/>
  <c r="S29" i="12" s="1"/>
  <c r="K29" i="12" a="1"/>
  <c r="K29" i="12" s="1"/>
  <c r="M28" i="12" a="1"/>
  <c r="M28" i="12" s="1"/>
  <c r="O27" i="12" a="1"/>
  <c r="O27" i="12" s="1"/>
  <c r="Q26" i="12" a="1"/>
  <c r="Q26" i="12" s="1"/>
  <c r="S25" i="12" a="1"/>
  <c r="S25" i="12" s="1"/>
  <c r="K25" i="12" a="1"/>
  <c r="K25" i="12" s="1"/>
  <c r="M24" i="12" a="1"/>
  <c r="M24" i="12" s="1"/>
  <c r="O23" i="12" a="1"/>
  <c r="O23" i="12" s="1"/>
  <c r="Q22" i="12" a="1"/>
  <c r="Q22" i="12" s="1"/>
  <c r="S21" i="12" a="1"/>
  <c r="S21" i="12" s="1"/>
  <c r="K21" i="12" a="1"/>
  <c r="K21" i="12" s="1"/>
  <c r="M20" i="12" a="1"/>
  <c r="M20" i="12" s="1"/>
  <c r="O19" i="12" a="1"/>
  <c r="O19" i="12" s="1"/>
  <c r="Q18" i="12" a="1"/>
  <c r="Q18" i="12" s="1"/>
  <c r="S17" i="12" a="1"/>
  <c r="S17" i="12" s="1"/>
  <c r="K17" i="12" a="1"/>
  <c r="K17" i="12" s="1"/>
  <c r="M16" i="12" a="1"/>
  <c r="M16" i="12" s="1"/>
  <c r="O15" i="12" a="1"/>
  <c r="O15" i="12" s="1"/>
  <c r="Q14" i="12" a="1"/>
  <c r="Q14" i="12" s="1"/>
  <c r="S13" i="12" a="1"/>
  <c r="S13" i="12" s="1"/>
  <c r="K13" i="12" a="1"/>
  <c r="K13" i="12" s="1"/>
  <c r="M12" i="12" a="1"/>
  <c r="M12" i="12" s="1"/>
  <c r="O11" i="12" a="1"/>
  <c r="O11" i="12" s="1"/>
  <c r="Q10" i="12" a="1"/>
  <c r="Q10" i="12" s="1"/>
  <c r="S9" i="12" a="1"/>
  <c r="S9" i="12" s="1"/>
  <c r="K9" i="12" a="1"/>
  <c r="K9" i="12" s="1"/>
  <c r="M8" i="12" a="1"/>
  <c r="M8" i="12" s="1"/>
  <c r="O7" i="12" a="1"/>
  <c r="O7" i="12" s="1"/>
  <c r="N54" i="8" a="1"/>
  <c r="N54" i="8" s="1"/>
  <c r="U54" i="8" s="1"/>
  <c r="Q53" i="8" a="1"/>
  <c r="Q53" i="8" s="1"/>
  <c r="L53" i="8" a="1"/>
  <c r="L53" i="8" s="1"/>
  <c r="S52" i="8" a="1"/>
  <c r="S52" i="8" s="1"/>
  <c r="N52" i="8" a="1"/>
  <c r="N52" i="8" s="1"/>
  <c r="U52" i="8" s="1"/>
  <c r="K52" i="8" a="1"/>
  <c r="K52" i="8" s="1"/>
  <c r="P51" i="8" a="1"/>
  <c r="P51" i="8" s="1"/>
  <c r="M51" i="8" a="1"/>
  <c r="M51" i="8" s="1"/>
  <c r="R50" i="8" a="1"/>
  <c r="R50" i="8" s="1"/>
  <c r="O50" i="8" a="1"/>
  <c r="O50" i="8" s="1"/>
  <c r="J50" i="8" a="1"/>
  <c r="J50" i="8" s="1"/>
  <c r="T50" i="8" s="1"/>
  <c r="Q49" i="8" a="1"/>
  <c r="Q49" i="8" s="1"/>
  <c r="L49" i="8" a="1"/>
  <c r="L49" i="8" s="1"/>
  <c r="S48" i="8" a="1"/>
  <c r="S48" i="8" s="1"/>
  <c r="N48" i="8" a="1"/>
  <c r="N48" i="8" s="1"/>
  <c r="U48" i="8" s="1"/>
  <c r="K48" i="8" a="1"/>
  <c r="K48" i="8" s="1"/>
  <c r="P47" i="8" a="1"/>
  <c r="P47" i="8" s="1"/>
  <c r="M47" i="8" a="1"/>
  <c r="M47" i="8" s="1"/>
  <c r="R46" i="8" a="1"/>
  <c r="R46" i="8" s="1"/>
  <c r="O46" i="8" a="1"/>
  <c r="O46" i="8" s="1"/>
  <c r="J46" i="8" a="1"/>
  <c r="J46" i="8" s="1"/>
  <c r="T46" i="8" s="1"/>
  <c r="Q45" i="8" a="1"/>
  <c r="Q45" i="8" s="1"/>
  <c r="L45" i="8" a="1"/>
  <c r="L45" i="8" s="1"/>
  <c r="S44" i="8" a="1"/>
  <c r="S44" i="8" s="1"/>
  <c r="N44" i="8" a="1"/>
  <c r="N44" i="8" s="1"/>
  <c r="U44" i="8" s="1"/>
  <c r="K44" i="8" a="1"/>
  <c r="K44" i="8" s="1"/>
  <c r="P43" i="8" a="1"/>
  <c r="P43" i="8" s="1"/>
  <c r="M43" i="8" a="1"/>
  <c r="M43" i="8" s="1"/>
  <c r="R42" i="8" a="1"/>
  <c r="R42" i="8" s="1"/>
  <c r="O42" i="8" a="1"/>
  <c r="O42" i="8" s="1"/>
  <c r="J42" i="8" a="1"/>
  <c r="J42" i="8" s="1"/>
  <c r="T42" i="8" s="1"/>
  <c r="Q41" i="8" a="1"/>
  <c r="Q41" i="8" s="1"/>
  <c r="L41" i="8" a="1"/>
  <c r="L41" i="8" s="1"/>
  <c r="S40" i="8" a="1"/>
  <c r="S40" i="8" s="1"/>
  <c r="N40" i="8" a="1"/>
  <c r="N40" i="8" s="1"/>
  <c r="U40" i="8" s="1"/>
  <c r="K40" i="8" a="1"/>
  <c r="K40" i="8" s="1"/>
  <c r="P39" i="8" a="1"/>
  <c r="P39" i="8" s="1"/>
  <c r="M39" i="8" a="1"/>
  <c r="M39" i="8" s="1"/>
  <c r="R38" i="8" a="1"/>
  <c r="R38" i="8" s="1"/>
  <c r="O38" i="8" a="1"/>
  <c r="O38" i="8" s="1"/>
  <c r="J38" i="8" a="1"/>
  <c r="J38" i="8" s="1"/>
  <c r="T38" i="8" s="1"/>
  <c r="Q37" i="8" a="1"/>
  <c r="Q37" i="8" s="1"/>
  <c r="L37" i="8" a="1"/>
  <c r="L37" i="8" s="1"/>
  <c r="S36" i="8" a="1"/>
  <c r="S36" i="8" s="1"/>
  <c r="N36" i="8" a="1"/>
  <c r="N36" i="8" s="1"/>
  <c r="U36" i="8" s="1"/>
  <c r="K36" i="8" a="1"/>
  <c r="K36" i="8" s="1"/>
  <c r="P35" i="8" a="1"/>
  <c r="P35" i="8" s="1"/>
  <c r="M35" i="8" a="1"/>
  <c r="M35" i="8" s="1"/>
  <c r="R34" i="8" a="1"/>
  <c r="R34" i="8" s="1"/>
  <c r="O34" i="8" a="1"/>
  <c r="O34" i="8" s="1"/>
  <c r="J34" i="8" a="1"/>
  <c r="J34" i="8" s="1"/>
  <c r="T34" i="8" s="1"/>
  <c r="Q33" i="8" a="1"/>
  <c r="Q33" i="8" s="1"/>
  <c r="L33" i="8" a="1"/>
  <c r="L33" i="8" s="1"/>
  <c r="S32" i="8" a="1"/>
  <c r="S32" i="8" s="1"/>
  <c r="N32" i="8" a="1"/>
  <c r="N32" i="8" s="1"/>
  <c r="U32" i="8" s="1"/>
  <c r="K32" i="8" a="1"/>
  <c r="K32" i="8" s="1"/>
  <c r="P31" i="8" a="1"/>
  <c r="P31" i="8" s="1"/>
  <c r="M31" i="8" a="1"/>
  <c r="M31" i="8" s="1"/>
  <c r="R30" i="8" a="1"/>
  <c r="R30" i="8" s="1"/>
  <c r="O30" i="8" a="1"/>
  <c r="O30" i="8" s="1"/>
  <c r="J30" i="8" a="1"/>
  <c r="J30" i="8" s="1"/>
  <c r="T30" i="8" s="1"/>
  <c r="P54" i="8" a="1"/>
  <c r="P54" i="8" s="1"/>
  <c r="S53" i="8" a="1"/>
  <c r="S53" i="8" s="1"/>
  <c r="N53" i="8" a="1"/>
  <c r="N53" i="8" s="1"/>
  <c r="U53" i="8" s="1"/>
  <c r="K53" i="8" a="1"/>
  <c r="K53" i="8" s="1"/>
  <c r="P52" i="8" a="1"/>
  <c r="P52" i="8" s="1"/>
  <c r="M52" i="8" a="1"/>
  <c r="M52" i="8" s="1"/>
  <c r="R51" i="8" a="1"/>
  <c r="R51" i="8" s="1"/>
  <c r="O51" i="8" a="1"/>
  <c r="O51" i="8" s="1"/>
  <c r="J51" i="8" a="1"/>
  <c r="J51" i="8" s="1"/>
  <c r="T51" i="8" s="1"/>
  <c r="Q50" i="8" a="1"/>
  <c r="Q50" i="8" s="1"/>
  <c r="L50" i="8" a="1"/>
  <c r="L50" i="8" s="1"/>
  <c r="S49" i="8" a="1"/>
  <c r="S49" i="8" s="1"/>
  <c r="N49" i="8" a="1"/>
  <c r="N49" i="8" s="1"/>
  <c r="U49" i="8" s="1"/>
  <c r="K49" i="8" a="1"/>
  <c r="K49" i="8" s="1"/>
  <c r="P48" i="8" a="1"/>
  <c r="P48" i="8" s="1"/>
  <c r="M48" i="8" a="1"/>
  <c r="M48" i="8" s="1"/>
  <c r="R47" i="8" a="1"/>
  <c r="R47" i="8" s="1"/>
  <c r="O47" i="8" a="1"/>
  <c r="O47" i="8" s="1"/>
  <c r="J47" i="8" a="1"/>
  <c r="J47" i="8" s="1"/>
  <c r="T47" i="8" s="1"/>
  <c r="Q46" i="8" a="1"/>
  <c r="Q46" i="8" s="1"/>
  <c r="L46" i="8" a="1"/>
  <c r="L46" i="8" s="1"/>
  <c r="S45" i="8" a="1"/>
  <c r="S45" i="8" s="1"/>
  <c r="N45" i="8" a="1"/>
  <c r="N45" i="8" s="1"/>
  <c r="U45" i="8" s="1"/>
  <c r="K45" i="8" a="1"/>
  <c r="K45" i="8" s="1"/>
  <c r="P44" i="8" a="1"/>
  <c r="P44" i="8" s="1"/>
  <c r="M44" i="8" a="1"/>
  <c r="M44" i="8" s="1"/>
  <c r="R43" i="8" a="1"/>
  <c r="R43" i="8" s="1"/>
  <c r="O43" i="8" a="1"/>
  <c r="O43" i="8" s="1"/>
  <c r="J43" i="8" a="1"/>
  <c r="J43" i="8" s="1"/>
  <c r="T43" i="8" s="1"/>
  <c r="Q42" i="8" a="1"/>
  <c r="Q42" i="8" s="1"/>
  <c r="L42" i="8" a="1"/>
  <c r="L42" i="8" s="1"/>
  <c r="S41" i="8" a="1"/>
  <c r="S41" i="8" s="1"/>
  <c r="N41" i="8" a="1"/>
  <c r="N41" i="8" s="1"/>
  <c r="U41" i="8" s="1"/>
  <c r="K41" i="8" a="1"/>
  <c r="K41" i="8" s="1"/>
  <c r="P40" i="8" a="1"/>
  <c r="P40" i="8" s="1"/>
  <c r="M40" i="8" a="1"/>
  <c r="M40" i="8" s="1"/>
  <c r="R39" i="8" a="1"/>
  <c r="R39" i="8" s="1"/>
  <c r="O39" i="8" a="1"/>
  <c r="O39" i="8" s="1"/>
  <c r="J39" i="8" a="1"/>
  <c r="J39" i="8" s="1"/>
  <c r="T39" i="8" s="1"/>
  <c r="Q38" i="8" a="1"/>
  <c r="Q38" i="8" s="1"/>
  <c r="L38" i="8" a="1"/>
  <c r="L38" i="8" s="1"/>
  <c r="S37" i="8" a="1"/>
  <c r="S37" i="8" s="1"/>
  <c r="N37" i="8" a="1"/>
  <c r="N37" i="8" s="1"/>
  <c r="U37" i="8" s="1"/>
  <c r="K37" i="8" a="1"/>
  <c r="K37" i="8" s="1"/>
  <c r="P36" i="8" a="1"/>
  <c r="P36" i="8" s="1"/>
  <c r="M36" i="8" a="1"/>
  <c r="M36" i="8" s="1"/>
  <c r="R35" i="8" a="1"/>
  <c r="R35" i="8" s="1"/>
  <c r="O35" i="8" a="1"/>
  <c r="O35" i="8" s="1"/>
  <c r="J35" i="8" a="1"/>
  <c r="J35" i="8" s="1"/>
  <c r="T35" i="8" s="1"/>
  <c r="Q34" i="8" a="1"/>
  <c r="Q34" i="8" s="1"/>
  <c r="L34" i="8" a="1"/>
  <c r="L34" i="8" s="1"/>
  <c r="S33" i="8" a="1"/>
  <c r="S33" i="8" s="1"/>
  <c r="N33" i="8" a="1"/>
  <c r="N33" i="8" s="1"/>
  <c r="U33" i="8" s="1"/>
  <c r="K33" i="8" a="1"/>
  <c r="K33" i="8" s="1"/>
  <c r="P32" i="8" a="1"/>
  <c r="P32" i="8" s="1"/>
  <c r="M32" i="8" a="1"/>
  <c r="M32" i="8" s="1"/>
  <c r="R31" i="8" a="1"/>
  <c r="R31" i="8" s="1"/>
  <c r="O31" i="8" a="1"/>
  <c r="O31" i="8" s="1"/>
  <c r="J31" i="8" a="1"/>
  <c r="J31" i="8" s="1"/>
  <c r="T31" i="8" s="1"/>
  <c r="Q30" i="8" a="1"/>
  <c r="Q30" i="8" s="1"/>
  <c r="L30" i="8" a="1"/>
  <c r="L30" i="8" s="1"/>
  <c r="S29" i="8" a="1"/>
  <c r="S29" i="8" s="1"/>
  <c r="N29" i="8" a="1"/>
  <c r="N29" i="8" s="1"/>
  <c r="U29" i="8" s="1"/>
  <c r="K29" i="8" a="1"/>
  <c r="K29" i="8" s="1"/>
  <c r="P28" i="8" a="1"/>
  <c r="P28" i="8" s="1"/>
  <c r="M28" i="8" a="1"/>
  <c r="M28" i="8" s="1"/>
  <c r="R27" i="8" a="1"/>
  <c r="R27" i="8" s="1"/>
  <c r="O27" i="8" a="1"/>
  <c r="O27" i="8" s="1"/>
  <c r="J27" i="8" a="1"/>
  <c r="J27" i="8" s="1"/>
  <c r="T27" i="8" s="1"/>
  <c r="Q26" i="8" a="1"/>
  <c r="Q26" i="8" s="1"/>
  <c r="L26" i="8" a="1"/>
  <c r="L26" i="8" s="1"/>
  <c r="S25" i="8" a="1"/>
  <c r="S25" i="8" s="1"/>
  <c r="N25" i="8" a="1"/>
  <c r="N25" i="8" s="1"/>
  <c r="U25" i="8" s="1"/>
  <c r="K25" i="8" a="1"/>
  <c r="K25" i="8" s="1"/>
  <c r="P24" i="8" a="1"/>
  <c r="P24" i="8" s="1"/>
  <c r="M24" i="8" a="1"/>
  <c r="M24" i="8" s="1"/>
  <c r="R23" i="8" a="1"/>
  <c r="R23" i="8" s="1"/>
  <c r="O23" i="8" a="1"/>
  <c r="O23" i="8" s="1"/>
  <c r="J23" i="8" a="1"/>
  <c r="J23" i="8" s="1"/>
  <c r="T23" i="8" s="1"/>
  <c r="Q22" i="8" a="1"/>
  <c r="Q22" i="8" s="1"/>
  <c r="L22" i="8" a="1"/>
  <c r="L22" i="8" s="1"/>
  <c r="S21" i="8" a="1"/>
  <c r="S21" i="8" s="1"/>
  <c r="N21" i="8" a="1"/>
  <c r="N21" i="8" s="1"/>
  <c r="U21" i="8" s="1"/>
  <c r="K21" i="8" a="1"/>
  <c r="K21" i="8" s="1"/>
  <c r="P20" i="8" a="1"/>
  <c r="P20" i="8" s="1"/>
  <c r="M20" i="8" a="1"/>
  <c r="M20" i="8" s="1"/>
  <c r="R19" i="8" a="1"/>
  <c r="R19" i="8" s="1"/>
  <c r="O19" i="8" a="1"/>
  <c r="O19" i="8" s="1"/>
  <c r="J19" i="8" a="1"/>
  <c r="J19" i="8" s="1"/>
  <c r="T19" i="8" s="1"/>
  <c r="Q18" i="8" a="1"/>
  <c r="Q18" i="8" s="1"/>
  <c r="L18" i="8" a="1"/>
  <c r="L18" i="8" s="1"/>
  <c r="S17" i="8" a="1"/>
  <c r="S17" i="8" s="1"/>
  <c r="N17" i="8" a="1"/>
  <c r="N17" i="8" s="1"/>
  <c r="U17" i="8" s="1"/>
  <c r="K17" i="8" a="1"/>
  <c r="K17" i="8" s="1"/>
  <c r="P16" i="8" a="1"/>
  <c r="P16" i="8" s="1"/>
  <c r="M16" i="8" a="1"/>
  <c r="M16" i="8" s="1"/>
  <c r="R15" i="8" a="1"/>
  <c r="R15" i="8" s="1"/>
  <c r="O15" i="8" a="1"/>
  <c r="O15" i="8" s="1"/>
  <c r="J15" i="8" a="1"/>
  <c r="J15" i="8" s="1"/>
  <c r="T15" i="8" s="1"/>
  <c r="Q14" i="8" a="1"/>
  <c r="Q14" i="8" s="1"/>
  <c r="L14" i="8" a="1"/>
  <c r="L14" i="8" s="1"/>
  <c r="S13" i="8" a="1"/>
  <c r="S13" i="8" s="1"/>
  <c r="N13" i="8" a="1"/>
  <c r="N13" i="8" s="1"/>
  <c r="U13" i="8" s="1"/>
  <c r="K13" i="8" a="1"/>
  <c r="K13" i="8" s="1"/>
  <c r="P12" i="8" a="1"/>
  <c r="P12" i="8" s="1"/>
  <c r="M12" i="8" a="1"/>
  <c r="M12" i="8" s="1"/>
  <c r="R11" i="8" a="1"/>
  <c r="R11" i="8" s="1"/>
  <c r="O11" i="8" a="1"/>
  <c r="O11" i="8" s="1"/>
  <c r="J11" i="8" a="1"/>
  <c r="J11" i="8" s="1"/>
  <c r="T11" i="8" s="1"/>
  <c r="Q10" i="8" a="1"/>
  <c r="Q10" i="8" s="1"/>
  <c r="L10" i="8" a="1"/>
  <c r="L10" i="8" s="1"/>
  <c r="S9" i="8" a="1"/>
  <c r="S9" i="8" s="1"/>
  <c r="N9" i="8" a="1"/>
  <c r="N9" i="8" s="1"/>
  <c r="U9" i="8" s="1"/>
  <c r="K9" i="8" a="1"/>
  <c r="K9" i="8" s="1"/>
  <c r="P8" i="8" a="1"/>
  <c r="P8" i="8" s="1"/>
  <c r="M8" i="8" a="1"/>
  <c r="M8" i="8" s="1"/>
  <c r="R7" i="8" a="1"/>
  <c r="R7" i="8" s="1"/>
  <c r="O7" i="8" a="1"/>
  <c r="O7" i="8" s="1"/>
  <c r="J7" i="8" a="1"/>
  <c r="J7" i="8" s="1"/>
  <c r="U66" i="7"/>
  <c r="R54" i="8" a="1"/>
  <c r="R54" i="8" s="1"/>
  <c r="J54" i="8" a="1"/>
  <c r="J54" i="8" s="1"/>
  <c r="T54" i="8" s="1"/>
  <c r="P53" i="8" a="1"/>
  <c r="P53" i="8" s="1"/>
  <c r="M53" i="8" a="1"/>
  <c r="M53" i="8" s="1"/>
  <c r="R52" i="8" a="1"/>
  <c r="R52" i="8" s="1"/>
  <c r="O52" i="8" a="1"/>
  <c r="O52" i="8" s="1"/>
  <c r="J52" i="8" a="1"/>
  <c r="J52" i="8" s="1"/>
  <c r="T52" i="8" s="1"/>
  <c r="Q51" i="8" a="1"/>
  <c r="Q51" i="8" s="1"/>
  <c r="L51" i="8" a="1"/>
  <c r="L51" i="8" s="1"/>
  <c r="S50" i="8" a="1"/>
  <c r="S50" i="8" s="1"/>
  <c r="N50" i="8" a="1"/>
  <c r="N50" i="8" s="1"/>
  <c r="U50" i="8" s="1"/>
  <c r="K50" i="8" a="1"/>
  <c r="K50" i="8" s="1"/>
  <c r="P49" i="8" a="1"/>
  <c r="P49" i="8" s="1"/>
  <c r="M49" i="8" a="1"/>
  <c r="M49" i="8" s="1"/>
  <c r="R48" i="8" a="1"/>
  <c r="R48" i="8" s="1"/>
  <c r="O48" i="8" a="1"/>
  <c r="O48" i="8" s="1"/>
  <c r="J48" i="8" a="1"/>
  <c r="J48" i="8" s="1"/>
  <c r="T48" i="8" s="1"/>
  <c r="Q47" i="8" a="1"/>
  <c r="Q47" i="8" s="1"/>
  <c r="L47" i="8" a="1"/>
  <c r="L47" i="8" s="1"/>
  <c r="S46" i="8" a="1"/>
  <c r="S46" i="8" s="1"/>
  <c r="N46" i="8" a="1"/>
  <c r="N46" i="8" s="1"/>
  <c r="U46" i="8" s="1"/>
  <c r="K46" i="8" a="1"/>
  <c r="K46" i="8" s="1"/>
  <c r="P45" i="8" a="1"/>
  <c r="P45" i="8" s="1"/>
  <c r="M45" i="8" a="1"/>
  <c r="M45" i="8" s="1"/>
  <c r="R44" i="8" a="1"/>
  <c r="R44" i="8" s="1"/>
  <c r="O44" i="8" a="1"/>
  <c r="O44" i="8" s="1"/>
  <c r="J44" i="8" a="1"/>
  <c r="J44" i="8" s="1"/>
  <c r="T44" i="8" s="1"/>
  <c r="Q43" i="8" a="1"/>
  <c r="Q43" i="8" s="1"/>
  <c r="L43" i="8" a="1"/>
  <c r="L43" i="8" s="1"/>
  <c r="S42" i="8" a="1"/>
  <c r="S42" i="8" s="1"/>
  <c r="N42" i="8" a="1"/>
  <c r="N42" i="8" s="1"/>
  <c r="U42" i="8" s="1"/>
  <c r="K42" i="8" a="1"/>
  <c r="K42" i="8" s="1"/>
  <c r="P41" i="8" a="1"/>
  <c r="P41" i="8" s="1"/>
  <c r="M41" i="8" a="1"/>
  <c r="M41" i="8" s="1"/>
  <c r="R40" i="8" a="1"/>
  <c r="R40" i="8" s="1"/>
  <c r="O40" i="8" a="1"/>
  <c r="O40" i="8" s="1"/>
  <c r="J40" i="8" a="1"/>
  <c r="J40" i="8" s="1"/>
  <c r="T40" i="8" s="1"/>
  <c r="Q39" i="8" a="1"/>
  <c r="Q39" i="8" s="1"/>
  <c r="L39" i="8" a="1"/>
  <c r="L39" i="8" s="1"/>
  <c r="S38" i="8" a="1"/>
  <c r="S38" i="8" s="1"/>
  <c r="N38" i="8" a="1"/>
  <c r="N38" i="8" s="1"/>
  <c r="U38" i="8" s="1"/>
  <c r="K38" i="8" a="1"/>
  <c r="K38" i="8" s="1"/>
  <c r="P37" i="8" a="1"/>
  <c r="P37" i="8" s="1"/>
  <c r="M37" i="8" a="1"/>
  <c r="M37" i="8" s="1"/>
  <c r="R36" i="8" a="1"/>
  <c r="R36" i="8" s="1"/>
  <c r="O36" i="8" a="1"/>
  <c r="O36" i="8" s="1"/>
  <c r="J36" i="8" a="1"/>
  <c r="J36" i="8" s="1"/>
  <c r="T36" i="8" s="1"/>
  <c r="Q35" i="8" a="1"/>
  <c r="Q35" i="8" s="1"/>
  <c r="L35" i="8" a="1"/>
  <c r="L35" i="8" s="1"/>
  <c r="S34" i="8" a="1"/>
  <c r="S34" i="8" s="1"/>
  <c r="N34" i="8" a="1"/>
  <c r="N34" i="8" s="1"/>
  <c r="U34" i="8" s="1"/>
  <c r="K34" i="8" a="1"/>
  <c r="K34" i="8" s="1"/>
  <c r="P33" i="8" a="1"/>
  <c r="P33" i="8" s="1"/>
  <c r="M33" i="8" a="1"/>
  <c r="M33" i="8" s="1"/>
  <c r="R32" i="8" a="1"/>
  <c r="R32" i="8" s="1"/>
  <c r="O32" i="8" a="1"/>
  <c r="O32" i="8" s="1"/>
  <c r="J32" i="8" a="1"/>
  <c r="J32" i="8" s="1"/>
  <c r="T32" i="8" s="1"/>
  <c r="Q31" i="8" a="1"/>
  <c r="Q31" i="8" s="1"/>
  <c r="L31" i="8" a="1"/>
  <c r="L31" i="8" s="1"/>
  <c r="S30" i="8" a="1"/>
  <c r="S30" i="8" s="1"/>
  <c r="N30" i="8" a="1"/>
  <c r="N30" i="8" s="1"/>
  <c r="U30" i="8" s="1"/>
  <c r="K30" i="8" a="1"/>
  <c r="K30" i="8" s="1"/>
  <c r="P29" i="8" a="1"/>
  <c r="P29" i="8" s="1"/>
  <c r="M29" i="8" a="1"/>
  <c r="M29" i="8" s="1"/>
  <c r="R28" i="8" a="1"/>
  <c r="R28" i="8" s="1"/>
  <c r="O28" i="8" a="1"/>
  <c r="O28" i="8" s="1"/>
  <c r="J28" i="8" a="1"/>
  <c r="J28" i="8" s="1"/>
  <c r="T28" i="8" s="1"/>
  <c r="Q27" i="8" a="1"/>
  <c r="Q27" i="8" s="1"/>
  <c r="L27" i="8" a="1"/>
  <c r="L27" i="8" s="1"/>
  <c r="S26" i="8" a="1"/>
  <c r="S26" i="8" s="1"/>
  <c r="N26" i="8" a="1"/>
  <c r="N26" i="8" s="1"/>
  <c r="U26" i="8" s="1"/>
  <c r="K26" i="8" a="1"/>
  <c r="K26" i="8" s="1"/>
  <c r="P25" i="8" a="1"/>
  <c r="P25" i="8" s="1"/>
  <c r="M25" i="8" a="1"/>
  <c r="M25" i="8" s="1"/>
  <c r="R24" i="8" a="1"/>
  <c r="R24" i="8" s="1"/>
  <c r="O24" i="8" a="1"/>
  <c r="O24" i="8" s="1"/>
  <c r="J24" i="8" a="1"/>
  <c r="J24" i="8" s="1"/>
  <c r="T24" i="8" s="1"/>
  <c r="Q23" i="8" a="1"/>
  <c r="Q23" i="8" s="1"/>
  <c r="L23" i="8" a="1"/>
  <c r="L23" i="8" s="1"/>
  <c r="S22" i="8" a="1"/>
  <c r="S22" i="8" s="1"/>
  <c r="N22" i="8" a="1"/>
  <c r="N22" i="8" s="1"/>
  <c r="U22" i="8" s="1"/>
  <c r="K22" i="8" a="1"/>
  <c r="K22" i="8" s="1"/>
  <c r="P21" i="8" a="1"/>
  <c r="P21" i="8" s="1"/>
  <c r="M21" i="8" a="1"/>
  <c r="M21" i="8" s="1"/>
  <c r="R20" i="8" a="1"/>
  <c r="R20" i="8" s="1"/>
  <c r="O20" i="8" a="1"/>
  <c r="O20" i="8" s="1"/>
  <c r="J20" i="8" a="1"/>
  <c r="J20" i="8" s="1"/>
  <c r="T20" i="8" s="1"/>
  <c r="Q19" i="8" a="1"/>
  <c r="Q19" i="8" s="1"/>
  <c r="L19" i="8" a="1"/>
  <c r="L19" i="8" s="1"/>
  <c r="S18" i="8" a="1"/>
  <c r="S18" i="8" s="1"/>
  <c r="N18" i="8" a="1"/>
  <c r="N18" i="8" s="1"/>
  <c r="U18" i="8" s="1"/>
  <c r="K18" i="8" a="1"/>
  <c r="K18" i="8" s="1"/>
  <c r="P17" i="8" a="1"/>
  <c r="P17" i="8" s="1"/>
  <c r="M17" i="8" a="1"/>
  <c r="M17" i="8" s="1"/>
  <c r="R16" i="8" a="1"/>
  <c r="R16" i="8" s="1"/>
  <c r="O16" i="8" a="1"/>
  <c r="O16" i="8" s="1"/>
  <c r="J16" i="8" a="1"/>
  <c r="J16" i="8" s="1"/>
  <c r="T16" i="8" s="1"/>
  <c r="Q15" i="8" a="1"/>
  <c r="Q15" i="8" s="1"/>
  <c r="L15" i="8" a="1"/>
  <c r="L15" i="8" s="1"/>
  <c r="S14" i="8" a="1"/>
  <c r="S14" i="8" s="1"/>
  <c r="N14" i="8" a="1"/>
  <c r="N14" i="8" s="1"/>
  <c r="U14" i="8" s="1"/>
  <c r="K14" i="8" a="1"/>
  <c r="K14" i="8" s="1"/>
  <c r="P13" i="8" a="1"/>
  <c r="P13" i="8" s="1"/>
  <c r="M13" i="8" a="1"/>
  <c r="M13" i="8" s="1"/>
  <c r="R12" i="8" a="1"/>
  <c r="R12" i="8" s="1"/>
  <c r="O12" i="8" a="1"/>
  <c r="O12" i="8" s="1"/>
  <c r="J12" i="8" a="1"/>
  <c r="J12" i="8" s="1"/>
  <c r="T12" i="8" s="1"/>
  <c r="Q11" i="8" a="1"/>
  <c r="Q11" i="8" s="1"/>
  <c r="L11" i="8" a="1"/>
  <c r="L11" i="8" s="1"/>
  <c r="S10" i="8" a="1"/>
  <c r="S10" i="8" s="1"/>
  <c r="N10" i="8" a="1"/>
  <c r="N10" i="8" s="1"/>
  <c r="U10" i="8" s="1"/>
  <c r="K10" i="8" a="1"/>
  <c r="K10" i="8" s="1"/>
  <c r="P9" i="8" a="1"/>
  <c r="P9" i="8" s="1"/>
  <c r="M9" i="8" a="1"/>
  <c r="M9" i="8" s="1"/>
  <c r="R8" i="8" a="1"/>
  <c r="R8" i="8" s="1"/>
  <c r="O8" i="8" a="1"/>
  <c r="O8" i="8" s="1"/>
  <c r="J8" i="8" a="1"/>
  <c r="J8" i="8" s="1"/>
  <c r="Q7" i="8" a="1"/>
  <c r="Q7" i="8" s="1"/>
  <c r="L7" i="8" a="1"/>
  <c r="L7" i="8" s="1"/>
  <c r="U97" i="7"/>
  <c r="U95" i="7"/>
  <c r="U63" i="7"/>
  <c r="T61" i="7"/>
  <c r="U51" i="7"/>
  <c r="U47" i="7"/>
  <c r="U43" i="7"/>
  <c r="U39" i="7"/>
  <c r="U35" i="7"/>
  <c r="L54" i="8" a="1"/>
  <c r="L54" i="8" s="1"/>
  <c r="R53" i="8" a="1"/>
  <c r="R53" i="8" s="1"/>
  <c r="O53" i="8" a="1"/>
  <c r="O53" i="8" s="1"/>
  <c r="J53" i="8" a="1"/>
  <c r="J53" i="8" s="1"/>
  <c r="T53" i="8" s="1"/>
  <c r="Q52" i="8" a="1"/>
  <c r="Q52" i="8" s="1"/>
  <c r="L52" i="8" a="1"/>
  <c r="L52" i="8" s="1"/>
  <c r="S51" i="8" a="1"/>
  <c r="S51" i="8" s="1"/>
  <c r="N51" i="8" a="1"/>
  <c r="N51" i="8" s="1"/>
  <c r="U51" i="8" s="1"/>
  <c r="K51" i="8" a="1"/>
  <c r="K51" i="8" s="1"/>
  <c r="P50" i="8" a="1"/>
  <c r="P50" i="8" s="1"/>
  <c r="M50" i="8" a="1"/>
  <c r="M50" i="8" s="1"/>
  <c r="R49" i="8" a="1"/>
  <c r="R49" i="8" s="1"/>
  <c r="O49" i="8" a="1"/>
  <c r="O49" i="8" s="1"/>
  <c r="J49" i="8" a="1"/>
  <c r="J49" i="8" s="1"/>
  <c r="T49" i="8" s="1"/>
  <c r="Q48" i="8" a="1"/>
  <c r="Q48" i="8" s="1"/>
  <c r="L48" i="8" a="1"/>
  <c r="L48" i="8" s="1"/>
  <c r="S47" i="8" a="1"/>
  <c r="S47" i="8" s="1"/>
  <c r="N47" i="8" a="1"/>
  <c r="N47" i="8" s="1"/>
  <c r="U47" i="8" s="1"/>
  <c r="K47" i="8" a="1"/>
  <c r="K47" i="8" s="1"/>
  <c r="P46" i="8" a="1"/>
  <c r="P46" i="8" s="1"/>
  <c r="M46" i="8" a="1"/>
  <c r="M46" i="8" s="1"/>
  <c r="R45" i="8" a="1"/>
  <c r="R45" i="8" s="1"/>
  <c r="O45" i="8" a="1"/>
  <c r="O45" i="8" s="1"/>
  <c r="J45" i="8" a="1"/>
  <c r="J45" i="8" s="1"/>
  <c r="T45" i="8" s="1"/>
  <c r="Q44" i="8" a="1"/>
  <c r="Q44" i="8" s="1"/>
  <c r="L44" i="8" a="1"/>
  <c r="L44" i="8" s="1"/>
  <c r="S43" i="8" a="1"/>
  <c r="S43" i="8" s="1"/>
  <c r="N43" i="8" a="1"/>
  <c r="N43" i="8" s="1"/>
  <c r="U43" i="8" s="1"/>
  <c r="K43" i="8" a="1"/>
  <c r="K43" i="8" s="1"/>
  <c r="P42" i="8" a="1"/>
  <c r="P42" i="8" s="1"/>
  <c r="M42" i="8" a="1"/>
  <c r="M42" i="8" s="1"/>
  <c r="R41" i="8" a="1"/>
  <c r="R41" i="8" s="1"/>
  <c r="O41" i="8" a="1"/>
  <c r="O41" i="8" s="1"/>
  <c r="J41" i="8" a="1"/>
  <c r="J41" i="8" s="1"/>
  <c r="T41" i="8" s="1"/>
  <c r="Q40" i="8" a="1"/>
  <c r="Q40" i="8" s="1"/>
  <c r="L40" i="8" a="1"/>
  <c r="L40" i="8" s="1"/>
  <c r="S39" i="8" a="1"/>
  <c r="S39" i="8" s="1"/>
  <c r="N39" i="8" a="1"/>
  <c r="N39" i="8" s="1"/>
  <c r="U39" i="8" s="1"/>
  <c r="K39" i="8" a="1"/>
  <c r="K39" i="8" s="1"/>
  <c r="P38" i="8" a="1"/>
  <c r="P38" i="8" s="1"/>
  <c r="M38" i="8" a="1"/>
  <c r="M38" i="8" s="1"/>
  <c r="R37" i="8" a="1"/>
  <c r="R37" i="8" s="1"/>
  <c r="O37" i="8" a="1"/>
  <c r="O37" i="8" s="1"/>
  <c r="J37" i="8" a="1"/>
  <c r="J37" i="8" s="1"/>
  <c r="T37" i="8" s="1"/>
  <c r="Q36" i="8" a="1"/>
  <c r="Q36" i="8" s="1"/>
  <c r="L36" i="8" a="1"/>
  <c r="L36" i="8" s="1"/>
  <c r="S35" i="8" a="1"/>
  <c r="S35" i="8" s="1"/>
  <c r="N35" i="8" a="1"/>
  <c r="N35" i="8" s="1"/>
  <c r="U35" i="8" s="1"/>
  <c r="K35" i="8" a="1"/>
  <c r="K35" i="8" s="1"/>
  <c r="P34" i="8" a="1"/>
  <c r="P34" i="8" s="1"/>
  <c r="M34" i="8" a="1"/>
  <c r="M34" i="8" s="1"/>
  <c r="R33" i="8" a="1"/>
  <c r="R33" i="8" s="1"/>
  <c r="O33" i="8" a="1"/>
  <c r="O33" i="8" s="1"/>
  <c r="J33" i="8" a="1"/>
  <c r="J33" i="8" s="1"/>
  <c r="T33" i="8" s="1"/>
  <c r="Q32" i="8" a="1"/>
  <c r="Q32" i="8" s="1"/>
  <c r="L32" i="8" a="1"/>
  <c r="L32" i="8" s="1"/>
  <c r="S31" i="8" a="1"/>
  <c r="S31" i="8" s="1"/>
  <c r="N31" i="8" a="1"/>
  <c r="N31" i="8" s="1"/>
  <c r="U31" i="8" s="1"/>
  <c r="K31" i="8" a="1"/>
  <c r="K31" i="8" s="1"/>
  <c r="P30" i="8" a="1"/>
  <c r="P30" i="8" s="1"/>
  <c r="M30" i="8" a="1"/>
  <c r="M30" i="8" s="1"/>
  <c r="R29" i="8" a="1"/>
  <c r="R29" i="8" s="1"/>
  <c r="O29" i="8" a="1"/>
  <c r="O29" i="8" s="1"/>
  <c r="J29" i="8" a="1"/>
  <c r="J29" i="8" s="1"/>
  <c r="T29" i="8" s="1"/>
  <c r="Q28" i="8" a="1"/>
  <c r="Q28" i="8" s="1"/>
  <c r="L28" i="8" a="1"/>
  <c r="L28" i="8" s="1"/>
  <c r="S27" i="8" a="1"/>
  <c r="S27" i="8" s="1"/>
  <c r="N27" i="8" a="1"/>
  <c r="N27" i="8" s="1"/>
  <c r="U27" i="8" s="1"/>
  <c r="K27" i="8" a="1"/>
  <c r="K27" i="8" s="1"/>
  <c r="P26" i="8" a="1"/>
  <c r="P26" i="8" s="1"/>
  <c r="M26" i="8" a="1"/>
  <c r="M26" i="8" s="1"/>
  <c r="R25" i="8" a="1"/>
  <c r="R25" i="8" s="1"/>
  <c r="O25" i="8" a="1"/>
  <c r="O25" i="8" s="1"/>
  <c r="J25" i="8" a="1"/>
  <c r="J25" i="8" s="1"/>
  <c r="T25" i="8" s="1"/>
  <c r="Q24" i="8" a="1"/>
  <c r="Q24" i="8" s="1"/>
  <c r="L24" i="8" a="1"/>
  <c r="L24" i="8" s="1"/>
  <c r="S23" i="8" a="1"/>
  <c r="S23" i="8" s="1"/>
  <c r="N23" i="8" a="1"/>
  <c r="N23" i="8" s="1"/>
  <c r="U23" i="8" s="1"/>
  <c r="K23" i="8" a="1"/>
  <c r="K23" i="8" s="1"/>
  <c r="P22" i="8" a="1"/>
  <c r="P22" i="8" s="1"/>
  <c r="M22" i="8" a="1"/>
  <c r="M22" i="8" s="1"/>
  <c r="R21" i="8" a="1"/>
  <c r="R21" i="8" s="1"/>
  <c r="O21" i="8" a="1"/>
  <c r="O21" i="8" s="1"/>
  <c r="J21" i="8" a="1"/>
  <c r="J21" i="8" s="1"/>
  <c r="T21" i="8" s="1"/>
  <c r="Q20" i="8" a="1"/>
  <c r="Q20" i="8" s="1"/>
  <c r="L20" i="8" a="1"/>
  <c r="L20" i="8" s="1"/>
  <c r="S19" i="8" a="1"/>
  <c r="S19" i="8" s="1"/>
  <c r="N19" i="8" a="1"/>
  <c r="N19" i="8" s="1"/>
  <c r="U19" i="8" s="1"/>
  <c r="K19" i="8" a="1"/>
  <c r="K19" i="8" s="1"/>
  <c r="P18" i="8" a="1"/>
  <c r="P18" i="8" s="1"/>
  <c r="M18" i="8" a="1"/>
  <c r="M18" i="8" s="1"/>
  <c r="R17" i="8" a="1"/>
  <c r="R17" i="8" s="1"/>
  <c r="O17" i="8" a="1"/>
  <c r="O17" i="8" s="1"/>
  <c r="J17" i="8" a="1"/>
  <c r="J17" i="8" s="1"/>
  <c r="T17" i="8" s="1"/>
  <c r="Q16" i="8" a="1"/>
  <c r="Q16" i="8" s="1"/>
  <c r="L16" i="8" a="1"/>
  <c r="L16" i="8" s="1"/>
  <c r="S15" i="8" a="1"/>
  <c r="S15" i="8" s="1"/>
  <c r="N15" i="8" a="1"/>
  <c r="N15" i="8" s="1"/>
  <c r="U15" i="8" s="1"/>
  <c r="K15" i="8" a="1"/>
  <c r="K15" i="8" s="1"/>
  <c r="P14" i="8" a="1"/>
  <c r="P14" i="8" s="1"/>
  <c r="M14" i="8" a="1"/>
  <c r="M14" i="8" s="1"/>
  <c r="R13" i="8" a="1"/>
  <c r="R13" i="8" s="1"/>
  <c r="O13" i="8" a="1"/>
  <c r="O13" i="8" s="1"/>
  <c r="J13" i="8" a="1"/>
  <c r="J13" i="8" s="1"/>
  <c r="T13" i="8" s="1"/>
  <c r="Q12" i="8" a="1"/>
  <c r="Q12" i="8" s="1"/>
  <c r="L12" i="8" a="1"/>
  <c r="L12" i="8" s="1"/>
  <c r="S11" i="8" a="1"/>
  <c r="S11" i="8" s="1"/>
  <c r="N11" i="8" a="1"/>
  <c r="N11" i="8" s="1"/>
  <c r="U11" i="8" s="1"/>
  <c r="K11" i="8" a="1"/>
  <c r="K11" i="8" s="1"/>
  <c r="P10" i="8" a="1"/>
  <c r="P10" i="8" s="1"/>
  <c r="M10" i="8" a="1"/>
  <c r="M10" i="8" s="1"/>
  <c r="R9" i="8" a="1"/>
  <c r="R9" i="8" s="1"/>
  <c r="O9" i="8" a="1"/>
  <c r="O9" i="8" s="1"/>
  <c r="J9" i="8" a="1"/>
  <c r="J9" i="8" s="1"/>
  <c r="Q8" i="8" a="1"/>
  <c r="Q8" i="8" s="1"/>
  <c r="L8" i="8" a="1"/>
  <c r="L8" i="8" s="1"/>
  <c r="S7" i="8" a="1"/>
  <c r="S7" i="8" s="1"/>
  <c r="N7" i="8" a="1"/>
  <c r="N7" i="8" s="1"/>
  <c r="U7" i="8" s="1"/>
  <c r="K7" i="8" a="1"/>
  <c r="K7" i="8" s="1"/>
  <c r="U96" i="7"/>
  <c r="W4" i="4"/>
  <c r="Z4" i="4" s="1"/>
  <c r="W5" i="4"/>
  <c r="Z5" i="4" s="1"/>
  <c r="W6" i="4"/>
  <c r="Z6" i="4" s="1"/>
  <c r="W7" i="4"/>
  <c r="J7" i="4" a="1"/>
  <c r="J7" i="4" s="1"/>
  <c r="L7" i="4" a="1"/>
  <c r="L7" i="4" s="1"/>
  <c r="N7" i="4" a="1"/>
  <c r="N7" i="4" s="1"/>
  <c r="U7" i="4" s="1"/>
  <c r="P7" i="4" a="1"/>
  <c r="P7" i="4" s="1"/>
  <c r="R7" i="4" a="1"/>
  <c r="R7" i="4" s="1"/>
  <c r="W8" i="4"/>
  <c r="Z8" i="4" s="1"/>
  <c r="J8" i="4" a="1"/>
  <c r="J8" i="4" s="1"/>
  <c r="L8" i="4" a="1"/>
  <c r="L8" i="4" s="1"/>
  <c r="N8" i="4" a="1"/>
  <c r="N8" i="4" s="1"/>
  <c r="U8" i="4" s="1"/>
  <c r="P8" i="4" a="1"/>
  <c r="P8" i="4" s="1"/>
  <c r="R8" i="4" a="1"/>
  <c r="R8" i="4" s="1"/>
  <c r="W9" i="4"/>
  <c r="J9" i="4" a="1"/>
  <c r="J9" i="4" s="1"/>
  <c r="L9" i="4" a="1"/>
  <c r="L9" i="4" s="1"/>
  <c r="N9" i="4" a="1"/>
  <c r="N9" i="4" s="1"/>
  <c r="U9" i="4" s="1"/>
  <c r="P9" i="4" a="1"/>
  <c r="P9" i="4" s="1"/>
  <c r="R9" i="4" a="1"/>
  <c r="R9" i="4" s="1"/>
  <c r="W10" i="4"/>
  <c r="Z10" i="4" s="1"/>
  <c r="J10" i="4" a="1"/>
  <c r="J10" i="4" s="1"/>
  <c r="L10" i="4" a="1"/>
  <c r="L10" i="4" s="1"/>
  <c r="N10" i="4" a="1"/>
  <c r="N10" i="4" s="1"/>
  <c r="U10" i="4" s="1"/>
  <c r="P10" i="4" a="1"/>
  <c r="P10" i="4" s="1"/>
  <c r="R10" i="4" a="1"/>
  <c r="R10" i="4" s="1"/>
  <c r="W11" i="4"/>
  <c r="J11" i="4" a="1"/>
  <c r="J11" i="4" s="1"/>
  <c r="L11" i="4" a="1"/>
  <c r="L11" i="4" s="1"/>
  <c r="N11" i="4" a="1"/>
  <c r="N11" i="4" s="1"/>
  <c r="U11" i="4" s="1"/>
  <c r="P11" i="4" a="1"/>
  <c r="P11" i="4" s="1"/>
  <c r="R11" i="4" a="1"/>
  <c r="R11" i="4" s="1"/>
  <c r="W12" i="4"/>
  <c r="Z12" i="4" s="1"/>
  <c r="J12" i="4" a="1"/>
  <c r="J12" i="4" s="1"/>
  <c r="L12" i="4" a="1"/>
  <c r="L12" i="4" s="1"/>
  <c r="N12" i="4" a="1"/>
  <c r="N12" i="4" s="1"/>
  <c r="U12" i="4" s="1"/>
  <c r="P12" i="4" a="1"/>
  <c r="P12" i="4" s="1"/>
  <c r="R12" i="4" a="1"/>
  <c r="R12" i="4" s="1"/>
  <c r="W13" i="4"/>
  <c r="Z13" i="4" s="1"/>
  <c r="J13" i="4" a="1"/>
  <c r="J13" i="4" s="1"/>
  <c r="L13" i="4" a="1"/>
  <c r="L13" i="4" s="1"/>
  <c r="N13" i="4" a="1"/>
  <c r="N13" i="4" s="1"/>
  <c r="U13" i="4" s="1"/>
  <c r="P13" i="4" a="1"/>
  <c r="P13" i="4" s="1"/>
  <c r="R13" i="4" a="1"/>
  <c r="R13" i="4" s="1"/>
  <c r="W14" i="4"/>
  <c r="Z14" i="4" s="1"/>
  <c r="J14" i="4" a="1"/>
  <c r="J14" i="4" s="1"/>
  <c r="L14" i="4" a="1"/>
  <c r="L14" i="4" s="1"/>
  <c r="N14" i="4" a="1"/>
  <c r="N14" i="4" s="1"/>
  <c r="U14" i="4" s="1"/>
  <c r="P14" i="4" a="1"/>
  <c r="P14" i="4" s="1"/>
  <c r="R14" i="4" a="1"/>
  <c r="R14" i="4" s="1"/>
  <c r="W15" i="4"/>
  <c r="J15" i="4" a="1"/>
  <c r="J15" i="4" s="1"/>
  <c r="L15" i="4" a="1"/>
  <c r="L15" i="4" s="1"/>
  <c r="N15" i="4" a="1"/>
  <c r="N15" i="4" s="1"/>
  <c r="U15" i="4" s="1"/>
  <c r="P15" i="4" a="1"/>
  <c r="P15" i="4" s="1"/>
  <c r="R15" i="4" a="1"/>
  <c r="R15" i="4" s="1"/>
  <c r="W16" i="4"/>
  <c r="Z16" i="4" s="1"/>
  <c r="J16" i="4" a="1"/>
  <c r="J16" i="4" s="1"/>
  <c r="L16" i="4" a="1"/>
  <c r="L16" i="4" s="1"/>
  <c r="N16" i="4" a="1"/>
  <c r="N16" i="4" s="1"/>
  <c r="U16" i="4" s="1"/>
  <c r="P16" i="4" a="1"/>
  <c r="P16" i="4" s="1"/>
  <c r="R16" i="4" a="1"/>
  <c r="R16" i="4" s="1"/>
  <c r="W17" i="4"/>
  <c r="J17" i="4" a="1"/>
  <c r="J17" i="4" s="1"/>
  <c r="L17" i="4" a="1"/>
  <c r="L17" i="4" s="1"/>
  <c r="N17" i="4" a="1"/>
  <c r="N17" i="4" s="1"/>
  <c r="U17" i="4" s="1"/>
  <c r="P17" i="4" a="1"/>
  <c r="P17" i="4" s="1"/>
  <c r="R17" i="4" a="1"/>
  <c r="R17" i="4" s="1"/>
  <c r="W18" i="4"/>
  <c r="Z18" i="4" s="1"/>
  <c r="J18" i="4" a="1"/>
  <c r="J18" i="4" s="1"/>
  <c r="L18" i="4" a="1"/>
  <c r="L18" i="4" s="1"/>
  <c r="N18" i="4" a="1"/>
  <c r="N18" i="4" s="1"/>
  <c r="U18" i="4" s="1"/>
  <c r="P18" i="4" a="1"/>
  <c r="P18" i="4" s="1"/>
  <c r="R18" i="4" a="1"/>
  <c r="R18" i="4" s="1"/>
  <c r="W19" i="4"/>
  <c r="J19" i="4" a="1"/>
  <c r="J19" i="4" s="1"/>
  <c r="L19" i="4" a="1"/>
  <c r="L19" i="4" s="1"/>
  <c r="N19" i="4" a="1"/>
  <c r="N19" i="4" s="1"/>
  <c r="U19" i="4" s="1"/>
  <c r="P19" i="4" a="1"/>
  <c r="P19" i="4" s="1"/>
  <c r="R19" i="4" a="1"/>
  <c r="R19" i="4" s="1"/>
  <c r="W20" i="4"/>
  <c r="Z20" i="4" s="1"/>
  <c r="J20" i="4" a="1"/>
  <c r="J20" i="4" s="1"/>
  <c r="L20" i="4" a="1"/>
  <c r="L20" i="4" s="1"/>
  <c r="N20" i="4" a="1"/>
  <c r="N20" i="4" s="1"/>
  <c r="U20" i="4" s="1"/>
  <c r="P20" i="4" a="1"/>
  <c r="P20" i="4" s="1"/>
  <c r="R20" i="4" a="1"/>
  <c r="R20" i="4" s="1"/>
  <c r="W21" i="4"/>
  <c r="Z21" i="4" s="1"/>
  <c r="J21" i="4" a="1"/>
  <c r="J21" i="4" s="1"/>
  <c r="L21" i="4" a="1"/>
  <c r="L21" i="4" s="1"/>
  <c r="N21" i="4" a="1"/>
  <c r="N21" i="4" s="1"/>
  <c r="U21" i="4" s="1"/>
  <c r="P21" i="4" a="1"/>
  <c r="P21" i="4" s="1"/>
  <c r="R21" i="4" a="1"/>
  <c r="R21" i="4" s="1"/>
  <c r="W22" i="4"/>
  <c r="Z22" i="4" s="1"/>
  <c r="J22" i="4" a="1"/>
  <c r="J22" i="4" s="1"/>
  <c r="L22" i="4" a="1"/>
  <c r="L22" i="4" s="1"/>
  <c r="N22" i="4" a="1"/>
  <c r="N22" i="4" s="1"/>
  <c r="U22" i="4" s="1"/>
  <c r="P22" i="4" a="1"/>
  <c r="P22" i="4" s="1"/>
  <c r="R22" i="4" a="1"/>
  <c r="R22" i="4" s="1"/>
  <c r="W23" i="4"/>
  <c r="J23" i="4" a="1"/>
  <c r="J23" i="4" s="1"/>
  <c r="L23" i="4" a="1"/>
  <c r="L23" i="4" s="1"/>
  <c r="N23" i="4" a="1"/>
  <c r="N23" i="4" s="1"/>
  <c r="U23" i="4" s="1"/>
  <c r="P23" i="4" a="1"/>
  <c r="P23" i="4" s="1"/>
  <c r="R23" i="4" a="1"/>
  <c r="R23" i="4" s="1"/>
  <c r="W24" i="4"/>
  <c r="Z24" i="4" s="1"/>
  <c r="J24" i="4" a="1"/>
  <c r="J24" i="4" s="1"/>
  <c r="L24" i="4" a="1"/>
  <c r="L24" i="4" s="1"/>
  <c r="N24" i="4" a="1"/>
  <c r="N24" i="4" s="1"/>
  <c r="U24" i="4" s="1"/>
  <c r="P24" i="4" a="1"/>
  <c r="P24" i="4" s="1"/>
  <c r="R24" i="4" a="1"/>
  <c r="R24" i="4" s="1"/>
  <c r="W25" i="4"/>
  <c r="J25" i="4" a="1"/>
  <c r="J25" i="4" s="1"/>
  <c r="L25" i="4" a="1"/>
  <c r="L25" i="4" s="1"/>
  <c r="N25" i="4" a="1"/>
  <c r="N25" i="4" s="1"/>
  <c r="U25" i="4" s="1"/>
  <c r="P25" i="4" a="1"/>
  <c r="P25" i="4" s="1"/>
  <c r="R25" i="4" a="1"/>
  <c r="R25" i="4" s="1"/>
  <c r="W26" i="4"/>
  <c r="Z26" i="4" s="1"/>
  <c r="J26" i="4" a="1"/>
  <c r="J26" i="4" s="1"/>
  <c r="L26" i="4" a="1"/>
  <c r="L26" i="4" s="1"/>
  <c r="N26" i="4" a="1"/>
  <c r="N26" i="4" s="1"/>
  <c r="U26" i="4" s="1"/>
  <c r="P26" i="4" a="1"/>
  <c r="P26" i="4" s="1"/>
  <c r="R26" i="4" a="1"/>
  <c r="R26" i="4" s="1"/>
  <c r="W27" i="4"/>
  <c r="J27" i="4" a="1"/>
  <c r="J27" i="4" s="1"/>
  <c r="L27" i="4" a="1"/>
  <c r="L27" i="4" s="1"/>
  <c r="N27" i="4" a="1"/>
  <c r="N27" i="4" s="1"/>
  <c r="U27" i="4" s="1"/>
  <c r="P27" i="4" a="1"/>
  <c r="P27" i="4" s="1"/>
  <c r="R27" i="4" a="1"/>
  <c r="R27" i="4" s="1"/>
  <c r="W28" i="4"/>
  <c r="Z28" i="4" s="1"/>
  <c r="J28" i="4" a="1"/>
  <c r="J28" i="4" s="1"/>
  <c r="L28" i="4" a="1"/>
  <c r="L28" i="4" s="1"/>
  <c r="N28" i="4" a="1"/>
  <c r="N28" i="4" s="1"/>
  <c r="U28" i="4" s="1"/>
  <c r="P28" i="4" a="1"/>
  <c r="P28" i="4" s="1"/>
  <c r="R28" i="4" a="1"/>
  <c r="R28" i="4" s="1"/>
  <c r="W29" i="4"/>
  <c r="Z29" i="4" s="1"/>
  <c r="J29" i="4" a="1"/>
  <c r="J29" i="4" s="1"/>
  <c r="L29" i="4" a="1"/>
  <c r="L29" i="4" s="1"/>
  <c r="N29" i="4" a="1"/>
  <c r="N29" i="4" s="1"/>
  <c r="U29" i="4" s="1"/>
  <c r="P29" i="4" a="1"/>
  <c r="P29" i="4" s="1"/>
  <c r="R29" i="4" a="1"/>
  <c r="R29" i="4" s="1"/>
  <c r="W30" i="4"/>
  <c r="J30" i="4" a="1"/>
  <c r="J30" i="4" s="1"/>
  <c r="L30" i="4" a="1"/>
  <c r="L30" i="4" s="1"/>
  <c r="N30" i="4" a="1"/>
  <c r="N30" i="4" s="1"/>
  <c r="U30" i="4" s="1"/>
  <c r="P30" i="4" a="1"/>
  <c r="P30" i="4" s="1"/>
  <c r="R30" i="4" a="1"/>
  <c r="R30" i="4" s="1"/>
  <c r="W31" i="4"/>
  <c r="J31" i="4" a="1"/>
  <c r="J31" i="4" s="1"/>
  <c r="L31" i="4" a="1"/>
  <c r="L31" i="4" s="1"/>
  <c r="N31" i="4" a="1"/>
  <c r="N31" i="4" s="1"/>
  <c r="U31" i="4" s="1"/>
  <c r="P31" i="4" a="1"/>
  <c r="P31" i="4" s="1"/>
  <c r="R31" i="4" a="1"/>
  <c r="R31" i="4" s="1"/>
  <c r="W32" i="4"/>
  <c r="Z32" i="4" s="1"/>
  <c r="J32" i="4" a="1"/>
  <c r="J32" i="4" s="1"/>
  <c r="L32" i="4" a="1"/>
  <c r="L32" i="4" s="1"/>
  <c r="N32" i="4" a="1"/>
  <c r="N32" i="4" s="1"/>
  <c r="U32" i="4" s="1"/>
  <c r="P32" i="4" a="1"/>
  <c r="P32" i="4" s="1"/>
  <c r="R32" i="4" a="1"/>
  <c r="R32" i="4" s="1"/>
  <c r="W33" i="4"/>
  <c r="Z33" i="4" s="1"/>
  <c r="AD33" i="4" s="1"/>
  <c r="J33" i="4" a="1"/>
  <c r="J33" i="4" s="1"/>
  <c r="L33" i="4" a="1"/>
  <c r="L33" i="4" s="1"/>
  <c r="N33" i="4" a="1"/>
  <c r="N33" i="4" s="1"/>
  <c r="U33" i="4" s="1"/>
  <c r="P33" i="4" a="1"/>
  <c r="P33" i="4" s="1"/>
  <c r="R33" i="4" a="1"/>
  <c r="R33" i="4" s="1"/>
  <c r="W34" i="4"/>
  <c r="Z34" i="4" s="1"/>
  <c r="J34" i="4" a="1"/>
  <c r="J34" i="4" s="1"/>
  <c r="L34" i="4" a="1"/>
  <c r="L34" i="4" s="1"/>
  <c r="N34" i="4" a="1"/>
  <c r="N34" i="4" s="1"/>
  <c r="U34" i="4" s="1"/>
  <c r="P34" i="4" a="1"/>
  <c r="P34" i="4" s="1"/>
  <c r="R34" i="4" a="1"/>
  <c r="R34" i="4" s="1"/>
  <c r="W35" i="4"/>
  <c r="Z35" i="4" s="1"/>
  <c r="J35" i="4" a="1"/>
  <c r="J35" i="4" s="1"/>
  <c r="L35" i="4" a="1"/>
  <c r="L35" i="4" s="1"/>
  <c r="N35" i="4" a="1"/>
  <c r="N35" i="4" s="1"/>
  <c r="U35" i="4" s="1"/>
  <c r="P35" i="4" a="1"/>
  <c r="P35" i="4" s="1"/>
  <c r="R35" i="4" a="1"/>
  <c r="R35" i="4" s="1"/>
  <c r="W36" i="4"/>
  <c r="Z36" i="4" s="1"/>
  <c r="J36" i="4" a="1"/>
  <c r="J36" i="4" s="1"/>
  <c r="L36" i="4" a="1"/>
  <c r="L36" i="4" s="1"/>
  <c r="N36" i="4" a="1"/>
  <c r="N36" i="4" s="1"/>
  <c r="U36" i="4" s="1"/>
  <c r="P36" i="4" a="1"/>
  <c r="P36" i="4" s="1"/>
  <c r="R36" i="4" a="1"/>
  <c r="R36" i="4" s="1"/>
  <c r="W37" i="4"/>
  <c r="Z37" i="4" s="1"/>
  <c r="J37" i="4" a="1"/>
  <c r="J37" i="4" s="1"/>
  <c r="L37" i="4" a="1"/>
  <c r="L37" i="4" s="1"/>
  <c r="N37" i="4" a="1"/>
  <c r="N37" i="4" s="1"/>
  <c r="U37" i="4" s="1"/>
  <c r="P37" i="4" a="1"/>
  <c r="P37" i="4" s="1"/>
  <c r="R37" i="4" a="1"/>
  <c r="R37" i="4" s="1"/>
  <c r="W38" i="4"/>
  <c r="Z38" i="4" s="1"/>
  <c r="J38" i="4" a="1"/>
  <c r="J38" i="4" s="1"/>
  <c r="L38" i="4" a="1"/>
  <c r="L38" i="4" s="1"/>
  <c r="N38" i="4" a="1"/>
  <c r="N38" i="4" s="1"/>
  <c r="U38" i="4" s="1"/>
  <c r="P38" i="4" a="1"/>
  <c r="P38" i="4" s="1"/>
  <c r="R38" i="4" a="1"/>
  <c r="R38" i="4" s="1"/>
  <c r="W39" i="4"/>
  <c r="Z39" i="4" s="1"/>
  <c r="J39" i="4" a="1"/>
  <c r="J39" i="4" s="1"/>
  <c r="L39" i="4" a="1"/>
  <c r="L39" i="4" s="1"/>
  <c r="N39" i="4" a="1"/>
  <c r="N39" i="4" s="1"/>
  <c r="U39" i="4" s="1"/>
  <c r="P39" i="4" a="1"/>
  <c r="P39" i="4" s="1"/>
  <c r="R39" i="4" a="1"/>
  <c r="R39" i="4" s="1"/>
  <c r="W40" i="4"/>
  <c r="Z40" i="4" s="1"/>
  <c r="J40" i="4" a="1"/>
  <c r="J40" i="4" s="1"/>
  <c r="L40" i="4" a="1"/>
  <c r="L40" i="4" s="1"/>
  <c r="N40" i="4" a="1"/>
  <c r="N40" i="4" s="1"/>
  <c r="U40" i="4" s="1"/>
  <c r="P40" i="4" a="1"/>
  <c r="P40" i="4" s="1"/>
  <c r="R40" i="4" a="1"/>
  <c r="R40" i="4" s="1"/>
  <c r="T40" i="4" a="1"/>
  <c r="T40" i="4" s="1"/>
  <c r="X66" i="4"/>
  <c r="K67" i="4" a="1"/>
  <c r="K67" i="4" s="1"/>
  <c r="M67" i="4" a="1"/>
  <c r="M67" i="4" s="1"/>
  <c r="O67" i="4" a="1"/>
  <c r="O67" i="4" s="1"/>
  <c r="Q67" i="4" a="1"/>
  <c r="Q67" i="4" s="1"/>
  <c r="S67" i="4" a="1"/>
  <c r="S67" i="4" s="1"/>
  <c r="W3" i="5"/>
  <c r="K54" i="5" a="1"/>
  <c r="K54" i="5" s="1"/>
  <c r="M54" i="5" a="1"/>
  <c r="M54" i="5" s="1"/>
  <c r="O54" i="5" a="1"/>
  <c r="O54" i="5" s="1"/>
  <c r="Q54" i="5" a="1"/>
  <c r="Q54" i="5" s="1"/>
  <c r="S54" i="5" a="1"/>
  <c r="S54" i="5" s="1"/>
  <c r="X4" i="6"/>
  <c r="Y4" i="6" s="1"/>
  <c r="X5" i="6"/>
  <c r="Y5" i="6" s="1"/>
  <c r="X6" i="6"/>
  <c r="Y6" i="6" s="1"/>
  <c r="K7" i="6" a="1"/>
  <c r="K7" i="6" s="1"/>
  <c r="M7" i="6" a="1"/>
  <c r="M7" i="6" s="1"/>
  <c r="O7" i="6" a="1"/>
  <c r="O7" i="6" s="1"/>
  <c r="Q7" i="6" a="1"/>
  <c r="Q7" i="6" s="1"/>
  <c r="S7" i="6" a="1"/>
  <c r="S7" i="6" s="1"/>
  <c r="X7" i="6"/>
  <c r="Y7" i="6" s="1"/>
  <c r="K8" i="6" a="1"/>
  <c r="K8" i="6" s="1"/>
  <c r="M8" i="6" a="1"/>
  <c r="M8" i="6" s="1"/>
  <c r="O8" i="6" a="1"/>
  <c r="O8" i="6" s="1"/>
  <c r="Q8" i="6" a="1"/>
  <c r="Q8" i="6" s="1"/>
  <c r="S8" i="6" a="1"/>
  <c r="S8" i="6" s="1"/>
  <c r="X8" i="6"/>
  <c r="Y8" i="6" s="1"/>
  <c r="K9" i="6" a="1"/>
  <c r="K9" i="6" s="1"/>
  <c r="M9" i="6" a="1"/>
  <c r="M9" i="6" s="1"/>
  <c r="O9" i="6" a="1"/>
  <c r="O9" i="6" s="1"/>
  <c r="Q9" i="6" a="1"/>
  <c r="Q9" i="6" s="1"/>
  <c r="S9" i="6" a="1"/>
  <c r="S9" i="6" s="1"/>
  <c r="X9" i="6"/>
  <c r="K10" i="6" a="1"/>
  <c r="K10" i="6" s="1"/>
  <c r="M10" i="6" a="1"/>
  <c r="M10" i="6" s="1"/>
  <c r="O10" i="6" a="1"/>
  <c r="O10" i="6" s="1"/>
  <c r="Q10" i="6" a="1"/>
  <c r="Q10" i="6" s="1"/>
  <c r="S10" i="6" a="1"/>
  <c r="S10" i="6" s="1"/>
  <c r="X10" i="6"/>
  <c r="K11" i="6" a="1"/>
  <c r="K11" i="6" s="1"/>
  <c r="M11" i="6" a="1"/>
  <c r="M11" i="6" s="1"/>
  <c r="O11" i="6" a="1"/>
  <c r="O11" i="6" s="1"/>
  <c r="Q11" i="6" a="1"/>
  <c r="Q11" i="6" s="1"/>
  <c r="S11" i="6" a="1"/>
  <c r="S11" i="6" s="1"/>
  <c r="X11" i="6"/>
  <c r="K12" i="6" a="1"/>
  <c r="K12" i="6" s="1"/>
  <c r="M12" i="6" a="1"/>
  <c r="M12" i="6" s="1"/>
  <c r="O12" i="6" a="1"/>
  <c r="O12" i="6" s="1"/>
  <c r="Q12" i="6" a="1"/>
  <c r="Q12" i="6" s="1"/>
  <c r="S12" i="6" a="1"/>
  <c r="S12" i="6" s="1"/>
  <c r="X12" i="6"/>
  <c r="K13" i="6" a="1"/>
  <c r="K13" i="6" s="1"/>
  <c r="M13" i="6" a="1"/>
  <c r="M13" i="6" s="1"/>
  <c r="O13" i="6" a="1"/>
  <c r="O13" i="6" s="1"/>
  <c r="Q13" i="6" a="1"/>
  <c r="Q13" i="6" s="1"/>
  <c r="S13" i="6" a="1"/>
  <c r="S13" i="6" s="1"/>
  <c r="X13" i="6"/>
  <c r="K14" i="6" a="1"/>
  <c r="K14" i="6" s="1"/>
  <c r="M14" i="6" a="1"/>
  <c r="M14" i="6" s="1"/>
  <c r="O14" i="6" a="1"/>
  <c r="O14" i="6" s="1"/>
  <c r="Q14" i="6" a="1"/>
  <c r="Q14" i="6" s="1"/>
  <c r="S14" i="6" a="1"/>
  <c r="S14" i="6" s="1"/>
  <c r="X14" i="6"/>
  <c r="K15" i="6" a="1"/>
  <c r="K15" i="6" s="1"/>
  <c r="M15" i="6" a="1"/>
  <c r="M15" i="6" s="1"/>
  <c r="O15" i="6" a="1"/>
  <c r="O15" i="6" s="1"/>
  <c r="Q15" i="6" a="1"/>
  <c r="Q15" i="6" s="1"/>
  <c r="S15" i="6" a="1"/>
  <c r="S15" i="6" s="1"/>
  <c r="X15" i="6"/>
  <c r="K16" i="6" a="1"/>
  <c r="K16" i="6" s="1"/>
  <c r="M16" i="6" a="1"/>
  <c r="M16" i="6" s="1"/>
  <c r="O16" i="6" a="1"/>
  <c r="O16" i="6" s="1"/>
  <c r="Q16" i="6" a="1"/>
  <c r="Q16" i="6" s="1"/>
  <c r="S16" i="6" a="1"/>
  <c r="S16" i="6" s="1"/>
  <c r="X16" i="6"/>
  <c r="K17" i="6" a="1"/>
  <c r="K17" i="6" s="1"/>
  <c r="M17" i="6" a="1"/>
  <c r="M17" i="6" s="1"/>
  <c r="O17" i="6" a="1"/>
  <c r="O17" i="6" s="1"/>
  <c r="Q17" i="6" a="1"/>
  <c r="Q17" i="6" s="1"/>
  <c r="S17" i="6" a="1"/>
  <c r="S17" i="6" s="1"/>
  <c r="X17" i="6"/>
  <c r="K18" i="6" a="1"/>
  <c r="K18" i="6" s="1"/>
  <c r="M18" i="6" a="1"/>
  <c r="M18" i="6" s="1"/>
  <c r="O18" i="6" a="1"/>
  <c r="O18" i="6" s="1"/>
  <c r="Q18" i="6" a="1"/>
  <c r="Q18" i="6" s="1"/>
  <c r="S18" i="6" a="1"/>
  <c r="S18" i="6" s="1"/>
  <c r="X18" i="6"/>
  <c r="K19" i="6" a="1"/>
  <c r="K19" i="6" s="1"/>
  <c r="M19" i="6" a="1"/>
  <c r="M19" i="6" s="1"/>
  <c r="O19" i="6" a="1"/>
  <c r="O19" i="6" s="1"/>
  <c r="Q19" i="6" a="1"/>
  <c r="Q19" i="6" s="1"/>
  <c r="S19" i="6" a="1"/>
  <c r="S19" i="6" s="1"/>
  <c r="X19" i="6"/>
  <c r="K20" i="6" a="1"/>
  <c r="K20" i="6" s="1"/>
  <c r="M20" i="6" a="1"/>
  <c r="M20" i="6" s="1"/>
  <c r="O20" i="6" a="1"/>
  <c r="O20" i="6" s="1"/>
  <c r="Q20" i="6" a="1"/>
  <c r="Q20" i="6" s="1"/>
  <c r="S20" i="6" a="1"/>
  <c r="S20" i="6" s="1"/>
  <c r="X20" i="6"/>
  <c r="K21" i="6" a="1"/>
  <c r="K21" i="6" s="1"/>
  <c r="M21" i="6" a="1"/>
  <c r="M21" i="6" s="1"/>
  <c r="O21" i="6" a="1"/>
  <c r="O21" i="6" s="1"/>
  <c r="Q21" i="6" a="1"/>
  <c r="Q21" i="6" s="1"/>
  <c r="S21" i="6" a="1"/>
  <c r="S21" i="6" s="1"/>
  <c r="X21" i="6"/>
  <c r="K22" i="6" a="1"/>
  <c r="K22" i="6" s="1"/>
  <c r="M22" i="6" a="1"/>
  <c r="M22" i="6" s="1"/>
  <c r="O22" i="6" a="1"/>
  <c r="O22" i="6" s="1"/>
  <c r="Q22" i="6" a="1"/>
  <c r="Q22" i="6" s="1"/>
  <c r="S22" i="6" a="1"/>
  <c r="S22" i="6" s="1"/>
  <c r="X22" i="6"/>
  <c r="K23" i="6" a="1"/>
  <c r="K23" i="6" s="1"/>
  <c r="M23" i="6" a="1"/>
  <c r="M23" i="6" s="1"/>
  <c r="O23" i="6" a="1"/>
  <c r="O23" i="6" s="1"/>
  <c r="Q23" i="6" a="1"/>
  <c r="Q23" i="6" s="1"/>
  <c r="S23" i="6" a="1"/>
  <c r="S23" i="6" s="1"/>
  <c r="X23" i="6"/>
  <c r="K24" i="6" a="1"/>
  <c r="K24" i="6" s="1"/>
  <c r="M24" i="6" a="1"/>
  <c r="M24" i="6" s="1"/>
  <c r="O24" i="6" a="1"/>
  <c r="O24" i="6" s="1"/>
  <c r="Q24" i="6" a="1"/>
  <c r="Q24" i="6" s="1"/>
  <c r="S24" i="6" a="1"/>
  <c r="S24" i="6" s="1"/>
  <c r="X24" i="6"/>
  <c r="K25" i="6" a="1"/>
  <c r="K25" i="6" s="1"/>
  <c r="M25" i="6" a="1"/>
  <c r="M25" i="6" s="1"/>
  <c r="O25" i="6" a="1"/>
  <c r="O25" i="6" s="1"/>
  <c r="Q25" i="6" a="1"/>
  <c r="Q25" i="6" s="1"/>
  <c r="S25" i="6" a="1"/>
  <c r="S25" i="6" s="1"/>
  <c r="X25" i="6"/>
  <c r="K26" i="6" a="1"/>
  <c r="K26" i="6" s="1"/>
  <c r="M26" i="6" a="1"/>
  <c r="M26" i="6" s="1"/>
  <c r="O26" i="6" a="1"/>
  <c r="O26" i="6" s="1"/>
  <c r="Q26" i="6" a="1"/>
  <c r="Q26" i="6" s="1"/>
  <c r="S26" i="6" a="1"/>
  <c r="S26" i="6" s="1"/>
  <c r="X26" i="6"/>
  <c r="K27" i="6" a="1"/>
  <c r="K27" i="6" s="1"/>
  <c r="M27" i="6" a="1"/>
  <c r="M27" i="6" s="1"/>
  <c r="O27" i="6" a="1"/>
  <c r="O27" i="6" s="1"/>
  <c r="Q27" i="6" a="1"/>
  <c r="Q27" i="6" s="1"/>
  <c r="S27" i="6" a="1"/>
  <c r="S27" i="6" s="1"/>
  <c r="X27" i="6"/>
  <c r="K28" i="6" a="1"/>
  <c r="K28" i="6" s="1"/>
  <c r="M28" i="6" a="1"/>
  <c r="M28" i="6" s="1"/>
  <c r="O28" i="6" a="1"/>
  <c r="O28" i="6" s="1"/>
  <c r="Q28" i="6" a="1"/>
  <c r="Q28" i="6" s="1"/>
  <c r="S28" i="6" a="1"/>
  <c r="S28" i="6" s="1"/>
  <c r="X28" i="6"/>
  <c r="K29" i="6" a="1"/>
  <c r="K29" i="6" s="1"/>
  <c r="M29" i="6" a="1"/>
  <c r="M29" i="6" s="1"/>
  <c r="O29" i="6" a="1"/>
  <c r="O29" i="6" s="1"/>
  <c r="Q29" i="6" a="1"/>
  <c r="Q29" i="6" s="1"/>
  <c r="S29" i="6" a="1"/>
  <c r="S29" i="6" s="1"/>
  <c r="X29" i="6"/>
  <c r="K30" i="6" a="1"/>
  <c r="K30" i="6" s="1"/>
  <c r="M30" i="6" a="1"/>
  <c r="M30" i="6" s="1"/>
  <c r="O30" i="6" a="1"/>
  <c r="O30" i="6" s="1"/>
  <c r="Q30" i="6" a="1"/>
  <c r="Q30" i="6" s="1"/>
  <c r="S30" i="6" a="1"/>
  <c r="S30" i="6" s="1"/>
  <c r="X30" i="6"/>
  <c r="K31" i="6" a="1"/>
  <c r="K31" i="6" s="1"/>
  <c r="M31" i="6" a="1"/>
  <c r="M31" i="6" s="1"/>
  <c r="O31" i="6" a="1"/>
  <c r="O31" i="6" s="1"/>
  <c r="Q31" i="6" a="1"/>
  <c r="Q31" i="6" s="1"/>
  <c r="S31" i="6" a="1"/>
  <c r="S31" i="6" s="1"/>
  <c r="X31" i="6"/>
  <c r="K32" i="6" a="1"/>
  <c r="K32" i="6" s="1"/>
  <c r="M32" i="6" a="1"/>
  <c r="M32" i="6" s="1"/>
  <c r="O32" i="6" a="1"/>
  <c r="O32" i="6" s="1"/>
  <c r="Q32" i="6" a="1"/>
  <c r="Q32" i="6" s="1"/>
  <c r="S32" i="6" a="1"/>
  <c r="S32" i="6" s="1"/>
  <c r="X32" i="6"/>
  <c r="K33" i="6" a="1"/>
  <c r="K33" i="6" s="1"/>
  <c r="M33" i="6" a="1"/>
  <c r="M33" i="6" s="1"/>
  <c r="O33" i="6" a="1"/>
  <c r="O33" i="6" s="1"/>
  <c r="Q33" i="6" a="1"/>
  <c r="Q33" i="6" s="1"/>
  <c r="S33" i="6" a="1"/>
  <c r="S33" i="6" s="1"/>
  <c r="X33" i="6"/>
  <c r="K34" i="6" a="1"/>
  <c r="K34" i="6" s="1"/>
  <c r="M34" i="6" a="1"/>
  <c r="M34" i="6" s="1"/>
  <c r="O34" i="6" a="1"/>
  <c r="O34" i="6" s="1"/>
  <c r="Q34" i="6" a="1"/>
  <c r="Q34" i="6" s="1"/>
  <c r="S34" i="6" a="1"/>
  <c r="S34" i="6" s="1"/>
  <c r="X34" i="6"/>
  <c r="K35" i="6" a="1"/>
  <c r="K35" i="6" s="1"/>
  <c r="M35" i="6" a="1"/>
  <c r="M35" i="6" s="1"/>
  <c r="O35" i="6" a="1"/>
  <c r="O35" i="6" s="1"/>
  <c r="Q35" i="6" a="1"/>
  <c r="Q35" i="6" s="1"/>
  <c r="S35" i="6" a="1"/>
  <c r="S35" i="6" s="1"/>
  <c r="X35" i="6"/>
  <c r="K36" i="6" a="1"/>
  <c r="K36" i="6" s="1"/>
  <c r="M36" i="6" a="1"/>
  <c r="M36" i="6" s="1"/>
  <c r="O36" i="6" a="1"/>
  <c r="O36" i="6" s="1"/>
  <c r="Q36" i="6" a="1"/>
  <c r="Q36" i="6" s="1"/>
  <c r="S36" i="6" a="1"/>
  <c r="S36" i="6" s="1"/>
  <c r="X36" i="6"/>
  <c r="K37" i="6" a="1"/>
  <c r="K37" i="6" s="1"/>
  <c r="M37" i="6" a="1"/>
  <c r="M37" i="6" s="1"/>
  <c r="O37" i="6" a="1"/>
  <c r="O37" i="6" s="1"/>
  <c r="Q37" i="6" a="1"/>
  <c r="Q37" i="6" s="1"/>
  <c r="S37" i="6" a="1"/>
  <c r="S37" i="6" s="1"/>
  <c r="X37" i="6"/>
  <c r="K38" i="6" a="1"/>
  <c r="K38" i="6" s="1"/>
  <c r="M38" i="6" a="1"/>
  <c r="M38" i="6" s="1"/>
  <c r="O38" i="6" a="1"/>
  <c r="O38" i="6" s="1"/>
  <c r="Q38" i="6" a="1"/>
  <c r="Q38" i="6" s="1"/>
  <c r="S38" i="6" a="1"/>
  <c r="S38" i="6" s="1"/>
  <c r="X38" i="6"/>
  <c r="K39" i="6" a="1"/>
  <c r="K39" i="6" s="1"/>
  <c r="M39" i="6" a="1"/>
  <c r="M39" i="6" s="1"/>
  <c r="O39" i="6" a="1"/>
  <c r="O39" i="6" s="1"/>
  <c r="Q39" i="6" a="1"/>
  <c r="Q39" i="6" s="1"/>
  <c r="S39" i="6" a="1"/>
  <c r="S39" i="6" s="1"/>
  <c r="X39" i="6"/>
  <c r="W40" i="6"/>
  <c r="Z40" i="6" s="1"/>
  <c r="M40" i="6" a="1"/>
  <c r="M40" i="6" s="1"/>
  <c r="P40" i="6" a="1"/>
  <c r="P40" i="6" s="1"/>
  <c r="X40" i="6"/>
  <c r="AD40" i="6"/>
  <c r="AA41" i="6"/>
  <c r="K41" i="6" a="1"/>
  <c r="K41" i="6" s="1"/>
  <c r="N41" i="6" a="1"/>
  <c r="N41" i="6" s="1"/>
  <c r="U41" i="6" s="1"/>
  <c r="S41" i="6" a="1"/>
  <c r="S41" i="6" s="1"/>
  <c r="AE41" i="6"/>
  <c r="L42" i="6" a="1"/>
  <c r="L42" i="6" s="1"/>
  <c r="Q42" i="6" a="1"/>
  <c r="Q42" i="6" s="1"/>
  <c r="AF42" i="6"/>
  <c r="J43" i="6" a="1"/>
  <c r="J43" i="6" s="1"/>
  <c r="T43" i="6" s="1"/>
  <c r="O43" i="6" a="1"/>
  <c r="O43" i="6" s="1"/>
  <c r="R43" i="6" a="1"/>
  <c r="R43" i="6" s="1"/>
  <c r="W44" i="6"/>
  <c r="Z44" i="6" s="1"/>
  <c r="M44" i="6" a="1"/>
  <c r="M44" i="6" s="1"/>
  <c r="P44" i="6" a="1"/>
  <c r="P44" i="6" s="1"/>
  <c r="X44" i="6"/>
  <c r="AD44" i="6"/>
  <c r="AA45" i="6"/>
  <c r="K45" i="6" a="1"/>
  <c r="K45" i="6" s="1"/>
  <c r="N45" i="6" a="1"/>
  <c r="N45" i="6" s="1"/>
  <c r="U45" i="6" s="1"/>
  <c r="S45" i="6" a="1"/>
  <c r="S45" i="6" s="1"/>
  <c r="AE45" i="6"/>
  <c r="L46" i="6" a="1"/>
  <c r="L46" i="6" s="1"/>
  <c r="Q46" i="6" a="1"/>
  <c r="Q46" i="6" s="1"/>
  <c r="AF46" i="6"/>
  <c r="J47" i="6" a="1"/>
  <c r="J47" i="6" s="1"/>
  <c r="T47" i="6" s="1"/>
  <c r="O47" i="6" a="1"/>
  <c r="O47" i="6" s="1"/>
  <c r="R47" i="6" a="1"/>
  <c r="R47" i="6" s="1"/>
  <c r="W48" i="6"/>
  <c r="Z48" i="6" s="1"/>
  <c r="M48" i="6" a="1"/>
  <c r="M48" i="6" s="1"/>
  <c r="P48" i="6" a="1"/>
  <c r="P48" i="6" s="1"/>
  <c r="X48" i="6"/>
  <c r="AD48" i="6"/>
  <c r="AA49" i="6"/>
  <c r="K49" i="6" a="1"/>
  <c r="K49" i="6" s="1"/>
  <c r="N49" i="6" a="1"/>
  <c r="N49" i="6" s="1"/>
  <c r="U49" i="6" s="1"/>
  <c r="S49" i="6" a="1"/>
  <c r="S49" i="6" s="1"/>
  <c r="AE49" i="6"/>
  <c r="L50" i="6" a="1"/>
  <c r="L50" i="6" s="1"/>
  <c r="Q50" i="6" a="1"/>
  <c r="Q50" i="6" s="1"/>
  <c r="AF50" i="6"/>
  <c r="J51" i="6" a="1"/>
  <c r="J51" i="6" s="1"/>
  <c r="T51" i="6" s="1"/>
  <c r="O51" i="6" a="1"/>
  <c r="O51" i="6" s="1"/>
  <c r="R51" i="6" a="1"/>
  <c r="R51" i="6" s="1"/>
  <c r="W52" i="6"/>
  <c r="Z52" i="6" s="1"/>
  <c r="M52" i="6" a="1"/>
  <c r="M52" i="6" s="1"/>
  <c r="P52" i="6" a="1"/>
  <c r="P52" i="6" s="1"/>
  <c r="X52" i="6"/>
  <c r="AD52" i="6"/>
  <c r="AA53" i="6"/>
  <c r="K53" i="6" a="1"/>
  <c r="K53" i="6" s="1"/>
  <c r="N53" i="6" a="1"/>
  <c r="N53" i="6" s="1"/>
  <c r="U53" i="6" s="1"/>
  <c r="S53" i="6" a="1"/>
  <c r="S53" i="6" s="1"/>
  <c r="AD53" i="6"/>
  <c r="P54" i="6" a="1"/>
  <c r="P54" i="6" s="1"/>
  <c r="W4" i="7"/>
  <c r="Z4" i="7" s="1"/>
  <c r="X6" i="7"/>
  <c r="AD6" i="7"/>
  <c r="AA9" i="7"/>
  <c r="X12" i="7"/>
  <c r="Y12" i="7" s="1"/>
  <c r="AA13" i="7"/>
  <c r="U13" i="7"/>
  <c r="W16" i="7"/>
  <c r="Z16" i="7" s="1"/>
  <c r="X16" i="7"/>
  <c r="Y16" i="7" s="1"/>
  <c r="AA17" i="7"/>
  <c r="U17" i="7"/>
  <c r="X20" i="7"/>
  <c r="Y20" i="7" s="1"/>
  <c r="AA21" i="7"/>
  <c r="U21" i="7"/>
  <c r="W24" i="7"/>
  <c r="Z24" i="7" s="1"/>
  <c r="X24" i="7"/>
  <c r="Y24" i="7" s="1"/>
  <c r="AA25" i="7"/>
  <c r="U25" i="7"/>
  <c r="X28" i="7"/>
  <c r="Y28" i="7" s="1"/>
  <c r="AA29" i="7"/>
  <c r="U29" i="7"/>
  <c r="X32" i="7"/>
  <c r="Y32" i="7" s="1"/>
  <c r="X34" i="7"/>
  <c r="Y34" i="7" s="1"/>
  <c r="W34" i="7"/>
  <c r="X39" i="7"/>
  <c r="Y39" i="7" s="1"/>
  <c r="T40" i="7"/>
  <c r="X42" i="7"/>
  <c r="Y42" i="7" s="1"/>
  <c r="W42" i="7"/>
  <c r="Z42" i="7" s="1"/>
  <c r="AD42" i="7" s="1"/>
  <c r="AA43" i="7"/>
  <c r="AD43" i="7" s="1"/>
  <c r="X47" i="7"/>
  <c r="Y47" i="7" s="1"/>
  <c r="T48" i="7"/>
  <c r="AD49" i="7"/>
  <c r="AG50" i="7"/>
  <c r="AD50" i="7"/>
  <c r="X50" i="7"/>
  <c r="Y50" i="7" s="1"/>
  <c r="W50" i="7"/>
  <c r="Z50" i="7" s="1"/>
  <c r="AG51" i="7"/>
  <c r="AF53" i="7"/>
  <c r="AF54" i="7"/>
  <c r="X55" i="7"/>
  <c r="Y55" i="7" s="1"/>
  <c r="AF55" i="7"/>
  <c r="AD57" i="7"/>
  <c r="AG58" i="7"/>
  <c r="AD58" i="7"/>
  <c r="X58" i="7"/>
  <c r="Y58" i="7" s="1"/>
  <c r="W58" i="7"/>
  <c r="Z58" i="7" s="1"/>
  <c r="AG59" i="7"/>
  <c r="W61" i="7"/>
  <c r="Z61" i="7" s="1"/>
  <c r="AF61" i="7"/>
  <c r="AC65" i="7"/>
  <c r="AG66" i="7"/>
  <c r="AD66" i="7"/>
  <c r="X66" i="7"/>
  <c r="Y66" i="7" s="1"/>
  <c r="W66" i="7"/>
  <c r="Z66" i="7" s="1"/>
  <c r="K8" i="8" a="1"/>
  <c r="K8" i="8" s="1"/>
  <c r="L9" i="8" a="1"/>
  <c r="L9" i="8" s="1"/>
  <c r="O14" i="8" a="1"/>
  <c r="O14" i="8" s="1"/>
  <c r="M15" i="8" a="1"/>
  <c r="M15" i="8" s="1"/>
  <c r="S16" i="8" a="1"/>
  <c r="S16" i="8" s="1"/>
  <c r="Q17" i="8" a="1"/>
  <c r="Q17" i="8" s="1"/>
  <c r="R18" i="8" a="1"/>
  <c r="R18" i="8" s="1"/>
  <c r="P19" i="8" a="1"/>
  <c r="P19" i="8" s="1"/>
  <c r="K20" i="8" a="1"/>
  <c r="K20" i="8" s="1"/>
  <c r="J22" i="8" a="1"/>
  <c r="J22" i="8" s="1"/>
  <c r="T22" i="8" s="1"/>
  <c r="N24" i="8" a="1"/>
  <c r="N24" i="8" s="1"/>
  <c r="U24" i="8" s="1"/>
  <c r="L25" i="8" a="1"/>
  <c r="L25" i="8" s="1"/>
  <c r="AF65" i="7"/>
  <c r="X95" i="7"/>
  <c r="Y95" i="7" s="1"/>
  <c r="AD95" i="7"/>
  <c r="AF52" i="7"/>
  <c r="AF56" i="7"/>
  <c r="AF60" i="7"/>
  <c r="AF64" i="7"/>
  <c r="AA95" i="7"/>
  <c r="AF96" i="7"/>
  <c r="X96" i="7"/>
  <c r="Y96" i="7" s="1"/>
  <c r="AF95" i="7"/>
  <c r="E33" i="22"/>
  <c r="L33" i="22"/>
  <c r="L32" i="22"/>
  <c r="L31" i="22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L33" i="20"/>
  <c r="E32" i="22"/>
  <c r="L29" i="20"/>
  <c r="L25" i="20"/>
  <c r="L21" i="20"/>
  <c r="L17" i="20"/>
  <c r="L13" i="20"/>
  <c r="E31" i="22"/>
  <c r="L30" i="22"/>
  <c r="E29" i="22"/>
  <c r="L28" i="22"/>
  <c r="E27" i="22"/>
  <c r="L26" i="22"/>
  <c r="E25" i="22"/>
  <c r="L24" i="22"/>
  <c r="E23" i="22"/>
  <c r="L22" i="22"/>
  <c r="E21" i="22"/>
  <c r="L20" i="22"/>
  <c r="E19" i="22"/>
  <c r="L18" i="22"/>
  <c r="E17" i="22"/>
  <c r="L16" i="22"/>
  <c r="E15" i="22"/>
  <c r="L14" i="22"/>
  <c r="E13" i="22"/>
  <c r="L12" i="22"/>
  <c r="E11" i="22"/>
  <c r="L10" i="22"/>
  <c r="E9" i="22"/>
  <c r="L8" i="22"/>
  <c r="E7" i="22"/>
  <c r="L6" i="22"/>
  <c r="E5" i="22"/>
  <c r="L4" i="22"/>
  <c r="L33" i="21"/>
  <c r="L31" i="21"/>
  <c r="L29" i="21"/>
  <c r="L27" i="21"/>
  <c r="L25" i="21"/>
  <c r="L23" i="21"/>
  <c r="L21" i="21"/>
  <c r="L19" i="21"/>
  <c r="L17" i="21"/>
  <c r="L15" i="21"/>
  <c r="L13" i="21"/>
  <c r="L11" i="21"/>
  <c r="L9" i="21"/>
  <c r="L7" i="21"/>
  <c r="L5" i="21"/>
  <c r="L3" i="21"/>
  <c r="L30" i="20"/>
  <c r="L26" i="20"/>
  <c r="L22" i="20"/>
  <c r="L18" i="20"/>
  <c r="L14" i="20"/>
  <c r="E11" i="20"/>
  <c r="E10" i="20"/>
  <c r="E9" i="20"/>
  <c r="E8" i="20"/>
  <c r="E7" i="20"/>
  <c r="L5" i="20"/>
  <c r="L4" i="20"/>
  <c r="L3" i="20"/>
  <c r="E3" i="22"/>
  <c r="L31" i="20"/>
  <c r="L27" i="20"/>
  <c r="L23" i="20"/>
  <c r="L19" i="20"/>
  <c r="E30" i="22"/>
  <c r="L29" i="22"/>
  <c r="E26" i="22"/>
  <c r="L25" i="22"/>
  <c r="E22" i="22"/>
  <c r="L21" i="22"/>
  <c r="E18" i="22"/>
  <c r="L17" i="22"/>
  <c r="E14" i="22"/>
  <c r="L13" i="22"/>
  <c r="E10" i="22"/>
  <c r="L9" i="22"/>
  <c r="E6" i="22"/>
  <c r="L5" i="22"/>
  <c r="L28" i="21"/>
  <c r="L20" i="21"/>
  <c r="L12" i="21"/>
  <c r="L4" i="21"/>
  <c r="L20" i="20"/>
  <c r="L7" i="20"/>
  <c r="E5" i="20"/>
  <c r="E33" i="19"/>
  <c r="L32" i="19"/>
  <c r="E29" i="19"/>
  <c r="L28" i="19"/>
  <c r="E25" i="19"/>
  <c r="L24" i="19"/>
  <c r="E21" i="19"/>
  <c r="L20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L26" i="21"/>
  <c r="L18" i="21"/>
  <c r="L10" i="21"/>
  <c r="L24" i="20"/>
  <c r="L15" i="20"/>
  <c r="L12" i="20"/>
  <c r="L10" i="20"/>
  <c r="L8" i="20"/>
  <c r="E6" i="20"/>
  <c r="L33" i="19"/>
  <c r="E30" i="19"/>
  <c r="L29" i="19"/>
  <c r="E26" i="19"/>
  <c r="L25" i="19"/>
  <c r="E22" i="19"/>
  <c r="L21" i="19"/>
  <c r="E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L3" i="19"/>
  <c r="E28" i="22"/>
  <c r="L27" i="22"/>
  <c r="E24" i="22"/>
  <c r="L23" i="22"/>
  <c r="E20" i="22"/>
  <c r="L19" i="22"/>
  <c r="E16" i="22"/>
  <c r="L15" i="22"/>
  <c r="E12" i="22"/>
  <c r="L11" i="22"/>
  <c r="E8" i="22"/>
  <c r="L7" i="22"/>
  <c r="E4" i="22"/>
  <c r="L3" i="22"/>
  <c r="L32" i="21"/>
  <c r="L24" i="21"/>
  <c r="L16" i="21"/>
  <c r="L8" i="21"/>
  <c r="L28" i="20"/>
  <c r="E3" i="20"/>
  <c r="E31" i="19"/>
  <c r="L30" i="19"/>
  <c r="E27" i="19"/>
  <c r="L26" i="19"/>
  <c r="E23" i="19"/>
  <c r="L22" i="19"/>
  <c r="E19" i="19"/>
  <c r="L18" i="19"/>
  <c r="L30" i="21"/>
  <c r="L22" i="21"/>
  <c r="L14" i="21"/>
  <c r="L16" i="20"/>
  <c r="L6" i="20"/>
  <c r="E4" i="20"/>
  <c r="E28" i="19"/>
  <c r="L27" i="19"/>
  <c r="L32" i="20"/>
  <c r="L11" i="20"/>
  <c r="E32" i="19"/>
  <c r="L31" i="19"/>
  <c r="L6" i="21"/>
  <c r="L9" i="20"/>
  <c r="E20" i="19"/>
  <c r="L19" i="19"/>
  <c r="E24" i="19"/>
  <c r="L23" i="19"/>
  <c r="H3" i="13"/>
  <c r="AB5" i="16"/>
  <c r="AC5" i="16" s="1"/>
  <c r="AG7" i="16"/>
  <c r="AE7" i="16"/>
  <c r="G7" i="16"/>
  <c r="AA7" i="16" s="1"/>
  <c r="AD7" i="16"/>
  <c r="X7" i="16"/>
  <c r="Y7" i="16" s="1"/>
  <c r="A7" i="16"/>
  <c r="W7" i="16" s="1"/>
  <c r="Z7" i="16" s="1"/>
  <c r="AB9" i="16"/>
  <c r="AC9" i="16" s="1"/>
  <c r="AB10" i="16"/>
  <c r="AC10" i="16" s="1"/>
  <c r="AG11" i="16"/>
  <c r="AE11" i="16"/>
  <c r="G11" i="16"/>
  <c r="AA11" i="16" s="1"/>
  <c r="AD11" i="16"/>
  <c r="X11" i="16"/>
  <c r="Y11" i="16" s="1"/>
  <c r="A11" i="16"/>
  <c r="W11" i="16" s="1"/>
  <c r="Z11" i="16" s="1"/>
  <c r="AB12" i="16"/>
  <c r="AC12" i="16" s="1"/>
  <c r="AB26" i="16"/>
  <c r="AC26" i="16" s="1"/>
  <c r="Y3" i="16"/>
  <c r="AB4" i="16"/>
  <c r="AC4" i="16" s="1"/>
  <c r="AB21" i="16"/>
  <c r="AC21" i="16" s="1"/>
  <c r="AB22" i="16"/>
  <c r="AC22" i="16" s="1"/>
  <c r="AG23" i="16"/>
  <c r="AE23" i="16"/>
  <c r="G23" i="16"/>
  <c r="AA23" i="16" s="1"/>
  <c r="AD23" i="16"/>
  <c r="X23" i="16"/>
  <c r="Y23" i="16" s="1"/>
  <c r="A23" i="16"/>
  <c r="W23" i="16" s="1"/>
  <c r="Z23" i="16" s="1"/>
  <c r="AF23" i="16"/>
  <c r="AB25" i="16"/>
  <c r="AC25" i="16" s="1"/>
  <c r="AF7" i="16"/>
  <c r="AF11" i="16"/>
  <c r="AB17" i="16"/>
  <c r="AC17" i="16" s="1"/>
  <c r="AB18" i="16"/>
  <c r="AC18" i="16" s="1"/>
  <c r="AG19" i="16"/>
  <c r="AE19" i="16"/>
  <c r="G19" i="16"/>
  <c r="AA19" i="16" s="1"/>
  <c r="AD19" i="16"/>
  <c r="X19" i="16"/>
  <c r="Y19" i="16" s="1"/>
  <c r="A19" i="16"/>
  <c r="W19" i="16" s="1"/>
  <c r="Z19" i="16" s="1"/>
  <c r="AB20" i="16"/>
  <c r="AC20" i="16" s="1"/>
  <c r="AB28" i="16"/>
  <c r="AC28" i="16" s="1"/>
  <c r="AB13" i="16"/>
  <c r="AC13" i="16" s="1"/>
  <c r="AB14" i="16"/>
  <c r="AC14" i="16" s="1"/>
  <c r="AG15" i="16"/>
  <c r="AE15" i="16"/>
  <c r="G15" i="16"/>
  <c r="AA15" i="16" s="1"/>
  <c r="AD15" i="16"/>
  <c r="X15" i="16"/>
  <c r="Y15" i="16" s="1"/>
  <c r="A15" i="16"/>
  <c r="W15" i="16" s="1"/>
  <c r="Z15" i="16" s="1"/>
  <c r="AB16" i="16"/>
  <c r="AC16" i="16" s="1"/>
  <c r="AB24" i="16"/>
  <c r="AC24" i="16" s="1"/>
  <c r="AB27" i="16"/>
  <c r="AC27" i="16" s="1"/>
  <c r="AB33" i="16"/>
  <c r="AC33" i="16" s="1"/>
  <c r="X4" i="16"/>
  <c r="Y4" i="16" s="1"/>
  <c r="AD4" i="16"/>
  <c r="A6" i="16"/>
  <c r="W6" i="16" s="1"/>
  <c r="Z6" i="16" s="1"/>
  <c r="AF6" i="16"/>
  <c r="X8" i="16"/>
  <c r="Y8" i="16" s="1"/>
  <c r="AD8" i="16"/>
  <c r="AE9" i="16"/>
  <c r="AF10" i="16"/>
  <c r="AE13" i="16"/>
  <c r="AF14" i="16"/>
  <c r="AE17" i="16"/>
  <c r="AF18" i="16"/>
  <c r="AE21" i="16"/>
  <c r="AF22" i="16"/>
  <c r="G3" i="16"/>
  <c r="AE4" i="16"/>
  <c r="X5" i="16"/>
  <c r="Y5" i="16" s="1"/>
  <c r="AD5" i="16"/>
  <c r="G6" i="16"/>
  <c r="AA6" i="16" s="1"/>
  <c r="G8" i="16"/>
  <c r="AA8" i="16" s="1"/>
  <c r="AE8" i="16"/>
  <c r="AF9" i="16"/>
  <c r="AE12" i="16"/>
  <c r="AF13" i="16"/>
  <c r="AE16" i="16"/>
  <c r="AF17" i="16"/>
  <c r="AE20" i="16"/>
  <c r="AF21" i="16"/>
  <c r="AE24" i="16"/>
  <c r="AD25" i="16"/>
  <c r="AG25" i="16"/>
  <c r="AF25" i="16"/>
  <c r="X25" i="16"/>
  <c r="Y25" i="16" s="1"/>
  <c r="AB31" i="16"/>
  <c r="AC31" i="16" s="1"/>
  <c r="A3" i="16"/>
  <c r="W3" i="16" s="1"/>
  <c r="Z3" i="16" s="1"/>
  <c r="X6" i="16"/>
  <c r="Y6" i="16" s="1"/>
  <c r="AD6" i="16"/>
  <c r="AF8" i="16"/>
  <c r="A10" i="16"/>
  <c r="W10" i="16" s="1"/>
  <c r="Z10" i="16" s="1"/>
  <c r="X10" i="16"/>
  <c r="Y10" i="16" s="1"/>
  <c r="AD10" i="16"/>
  <c r="AF12" i="16"/>
  <c r="A14" i="16"/>
  <c r="W14" i="16" s="1"/>
  <c r="Z14" i="16" s="1"/>
  <c r="X14" i="16"/>
  <c r="Y14" i="16" s="1"/>
  <c r="AD14" i="16"/>
  <c r="AF16" i="16"/>
  <c r="A18" i="16"/>
  <c r="W18" i="16" s="1"/>
  <c r="Z18" i="16" s="1"/>
  <c r="X18" i="16"/>
  <c r="Y18" i="16" s="1"/>
  <c r="AD18" i="16"/>
  <c r="AF20" i="16"/>
  <c r="A22" i="16"/>
  <c r="W22" i="16" s="1"/>
  <c r="Z22" i="16" s="1"/>
  <c r="X22" i="16"/>
  <c r="Y22" i="16" s="1"/>
  <c r="AD22" i="16"/>
  <c r="AF24" i="16"/>
  <c r="AB29" i="16"/>
  <c r="AC29" i="16" s="1"/>
  <c r="AG32" i="16"/>
  <c r="AE32" i="16"/>
  <c r="G32" i="16"/>
  <c r="AA32" i="16" s="1"/>
  <c r="AD32" i="16"/>
  <c r="X32" i="16"/>
  <c r="Y32" i="16" s="1"/>
  <c r="A32" i="16"/>
  <c r="W32" i="16" s="1"/>
  <c r="Z32" i="16" s="1"/>
  <c r="AF32" i="16"/>
  <c r="AG37" i="16"/>
  <c r="AE37" i="16"/>
  <c r="G37" i="16"/>
  <c r="AA37" i="16" s="1"/>
  <c r="AD37" i="16"/>
  <c r="A37" i="16"/>
  <c r="W37" i="16" s="1"/>
  <c r="Z37" i="16" s="1"/>
  <c r="AF37" i="16"/>
  <c r="X39" i="16"/>
  <c r="Y39" i="16" s="1"/>
  <c r="X26" i="16"/>
  <c r="Y26" i="16" s="1"/>
  <c r="AF26" i="16"/>
  <c r="X27" i="16"/>
  <c r="Y27" i="16" s="1"/>
  <c r="AF27" i="16"/>
  <c r="X28" i="16"/>
  <c r="Y28" i="16" s="1"/>
  <c r="AF28" i="16"/>
  <c r="X29" i="16"/>
  <c r="Y29" i="16" s="1"/>
  <c r="AD29" i="16"/>
  <c r="G30" i="16"/>
  <c r="AA30" i="16" s="1"/>
  <c r="AE30" i="16"/>
  <c r="AF31" i="16"/>
  <c r="A33" i="16"/>
  <c r="W33" i="16" s="1"/>
  <c r="Z33" i="16" s="1"/>
  <c r="X33" i="16"/>
  <c r="Y33" i="16" s="1"/>
  <c r="AG35" i="16"/>
  <c r="AE35" i="16"/>
  <c r="G35" i="16"/>
  <c r="AA35" i="16" s="1"/>
  <c r="AD35" i="16"/>
  <c r="A35" i="16"/>
  <c r="W35" i="16" s="1"/>
  <c r="Z35" i="16" s="1"/>
  <c r="AF35" i="16"/>
  <c r="AG41" i="16"/>
  <c r="AE41" i="16"/>
  <c r="G41" i="16"/>
  <c r="AA41" i="16" s="1"/>
  <c r="AF41" i="16"/>
  <c r="X41" i="16"/>
  <c r="Y41" i="16" s="1"/>
  <c r="AD41" i="16"/>
  <c r="A41" i="16"/>
  <c r="W41" i="16" s="1"/>
  <c r="Z41" i="16" s="1"/>
  <c r="AG26" i="16"/>
  <c r="AG27" i="16"/>
  <c r="AF30" i="16"/>
  <c r="A26" i="16"/>
  <c r="W26" i="16" s="1"/>
  <c r="Z26" i="16" s="1"/>
  <c r="A27" i="16"/>
  <c r="W27" i="16" s="1"/>
  <c r="Z27" i="16" s="1"/>
  <c r="A28" i="16"/>
  <c r="W28" i="16" s="1"/>
  <c r="Z28" i="16" s="1"/>
  <c r="A29" i="16"/>
  <c r="W29" i="16" s="1"/>
  <c r="Z29" i="16" s="1"/>
  <c r="AF29" i="16"/>
  <c r="X31" i="16"/>
  <c r="Y31" i="16" s="1"/>
  <c r="AD31" i="16"/>
  <c r="AG33" i="16"/>
  <c r="AE33" i="16"/>
  <c r="AD33" i="16"/>
  <c r="AG34" i="16"/>
  <c r="AE34" i="16"/>
  <c r="G34" i="16"/>
  <c r="AA34" i="16" s="1"/>
  <c r="AF34" i="16"/>
  <c r="X34" i="16"/>
  <c r="Y34" i="16" s="1"/>
  <c r="AG39" i="16"/>
  <c r="AE39" i="16"/>
  <c r="G39" i="16"/>
  <c r="AA39" i="16" s="1"/>
  <c r="AD39" i="16"/>
  <c r="A39" i="16"/>
  <c r="W39" i="16" s="1"/>
  <c r="Z39" i="16" s="1"/>
  <c r="A43" i="16"/>
  <c r="W43" i="16" s="1"/>
  <c r="Z43" i="16" s="1"/>
  <c r="A45" i="16"/>
  <c r="W45" i="16" s="1"/>
  <c r="Z45" i="16" s="1"/>
  <c r="A47" i="16"/>
  <c r="W47" i="16" s="1"/>
  <c r="Z47" i="16" s="1"/>
  <c r="A49" i="16"/>
  <c r="W49" i="16" s="1"/>
  <c r="Z49" i="16" s="1"/>
  <c r="A51" i="16"/>
  <c r="W51" i="16" s="1"/>
  <c r="Z51" i="16" s="1"/>
  <c r="AG4" i="17"/>
  <c r="AE4" i="17"/>
  <c r="G4" i="17"/>
  <c r="AA4" i="17" s="1"/>
  <c r="A5" i="17"/>
  <c r="W5" i="17" s="1"/>
  <c r="Z5" i="17" s="1"/>
  <c r="X5" i="17"/>
  <c r="Y5" i="17" s="1"/>
  <c r="A8" i="17"/>
  <c r="W8" i="17" s="1"/>
  <c r="Z8" i="17" s="1"/>
  <c r="A10" i="17"/>
  <c r="W10" i="17" s="1"/>
  <c r="Z10" i="17" s="1"/>
  <c r="A12" i="17"/>
  <c r="W12" i="17" s="1"/>
  <c r="Z12" i="17" s="1"/>
  <c r="AB19" i="17"/>
  <c r="AC19" i="17" s="1"/>
  <c r="AG43" i="16"/>
  <c r="AE43" i="16"/>
  <c r="G43" i="16"/>
  <c r="AA43" i="16" s="1"/>
  <c r="X43" i="16"/>
  <c r="Y43" i="16" s="1"/>
  <c r="AF43" i="16"/>
  <c r="AG45" i="16"/>
  <c r="AE45" i="16"/>
  <c r="G45" i="16"/>
  <c r="AA45" i="16" s="1"/>
  <c r="X45" i="16"/>
  <c r="Y45" i="16" s="1"/>
  <c r="AF45" i="16"/>
  <c r="AG47" i="16"/>
  <c r="AE47" i="16"/>
  <c r="G47" i="16"/>
  <c r="AA47" i="16" s="1"/>
  <c r="X47" i="16"/>
  <c r="Y47" i="16" s="1"/>
  <c r="AF47" i="16"/>
  <c r="AG49" i="16"/>
  <c r="AE49" i="16"/>
  <c r="G49" i="16"/>
  <c r="AA49" i="16" s="1"/>
  <c r="X49" i="16"/>
  <c r="Y49" i="16" s="1"/>
  <c r="AF49" i="16"/>
  <c r="AG51" i="16"/>
  <c r="AE51" i="16"/>
  <c r="G51" i="16"/>
  <c r="AA51" i="16" s="1"/>
  <c r="X51" i="16"/>
  <c r="Y51" i="16" s="1"/>
  <c r="AF51" i="16"/>
  <c r="AF53" i="16"/>
  <c r="X53" i="16"/>
  <c r="Y53" i="16" s="1"/>
  <c r="AD53" i="16"/>
  <c r="G53" i="16"/>
  <c r="AA53" i="16" s="1"/>
  <c r="AB54" i="16"/>
  <c r="AC54" i="16" s="1"/>
  <c r="AA3" i="17"/>
  <c r="AG5" i="17"/>
  <c r="AE5" i="17"/>
  <c r="G5" i="17"/>
  <c r="AA5" i="17" s="1"/>
  <c r="AG8" i="17"/>
  <c r="AE8" i="17"/>
  <c r="G8" i="17"/>
  <c r="AA8" i="17" s="1"/>
  <c r="X8" i="17"/>
  <c r="Y8" i="17" s="1"/>
  <c r="AF8" i="17"/>
  <c r="AG10" i="17"/>
  <c r="AE10" i="17"/>
  <c r="G10" i="17"/>
  <c r="AA10" i="17" s="1"/>
  <c r="X10" i="17"/>
  <c r="Y10" i="17" s="1"/>
  <c r="AF10" i="17"/>
  <c r="AG12" i="17"/>
  <c r="AE12" i="17"/>
  <c r="G12" i="17"/>
  <c r="AA12" i="17" s="1"/>
  <c r="AD12" i="17"/>
  <c r="AB24" i="17"/>
  <c r="AC24" i="17" s="1"/>
  <c r="AE53" i="16"/>
  <c r="AG6" i="17"/>
  <c r="AE6" i="17"/>
  <c r="G6" i="17"/>
  <c r="AA6" i="17" s="1"/>
  <c r="AF12" i="17"/>
  <c r="AB20" i="17"/>
  <c r="AC20" i="17" s="1"/>
  <c r="AG36" i="16"/>
  <c r="AE36" i="16"/>
  <c r="G36" i="16"/>
  <c r="AA36" i="16" s="1"/>
  <c r="X36" i="16"/>
  <c r="Y36" i="16" s="1"/>
  <c r="AF36" i="16"/>
  <c r="AG38" i="16"/>
  <c r="AE38" i="16"/>
  <c r="G38" i="16"/>
  <c r="AA38" i="16" s="1"/>
  <c r="X38" i="16"/>
  <c r="Y38" i="16" s="1"/>
  <c r="AF38" i="16"/>
  <c r="AG40" i="16"/>
  <c r="AE40" i="16"/>
  <c r="G40" i="16"/>
  <c r="AA40" i="16" s="1"/>
  <c r="X40" i="16"/>
  <c r="Y40" i="16" s="1"/>
  <c r="AF40" i="16"/>
  <c r="AG42" i="16"/>
  <c r="AE42" i="16"/>
  <c r="G42" i="16"/>
  <c r="AA42" i="16" s="1"/>
  <c r="X42" i="16"/>
  <c r="Y42" i="16" s="1"/>
  <c r="AF42" i="16"/>
  <c r="AG44" i="16"/>
  <c r="AE44" i="16"/>
  <c r="G44" i="16"/>
  <c r="AA44" i="16" s="1"/>
  <c r="X44" i="16"/>
  <c r="Y44" i="16" s="1"/>
  <c r="AF44" i="16"/>
  <c r="AG46" i="16"/>
  <c r="AE46" i="16"/>
  <c r="G46" i="16"/>
  <c r="AA46" i="16" s="1"/>
  <c r="X46" i="16"/>
  <c r="Y46" i="16" s="1"/>
  <c r="AF46" i="16"/>
  <c r="AG48" i="16"/>
  <c r="AE48" i="16"/>
  <c r="G48" i="16"/>
  <c r="AA48" i="16" s="1"/>
  <c r="X48" i="16"/>
  <c r="Y48" i="16" s="1"/>
  <c r="AF48" i="16"/>
  <c r="AG50" i="16"/>
  <c r="AE50" i="16"/>
  <c r="G50" i="16"/>
  <c r="AA50" i="16" s="1"/>
  <c r="X50" i="16"/>
  <c r="Y50" i="16" s="1"/>
  <c r="AF50" i="16"/>
  <c r="AG52" i="16"/>
  <c r="AE52" i="16"/>
  <c r="G52" i="16"/>
  <c r="AA52" i="16" s="1"/>
  <c r="X52" i="16"/>
  <c r="Y52" i="16" s="1"/>
  <c r="AF52" i="16"/>
  <c r="AG53" i="16"/>
  <c r="AD5" i="17"/>
  <c r="G7" i="17"/>
  <c r="AA7" i="17" s="1"/>
  <c r="X7" i="17"/>
  <c r="Y7" i="17" s="1"/>
  <c r="AG9" i="17"/>
  <c r="AE9" i="17"/>
  <c r="G9" i="17"/>
  <c r="AA9" i="17" s="1"/>
  <c r="X9" i="17"/>
  <c r="Y9" i="17" s="1"/>
  <c r="AF9" i="17"/>
  <c r="AG11" i="17"/>
  <c r="AE11" i="17"/>
  <c r="G11" i="17"/>
  <c r="AA11" i="17" s="1"/>
  <c r="X11" i="17"/>
  <c r="Y11" i="17" s="1"/>
  <c r="AF11" i="17"/>
  <c r="AG13" i="17"/>
  <c r="AF13" i="17"/>
  <c r="X13" i="17"/>
  <c r="Y13" i="17" s="1"/>
  <c r="AE13" i="17"/>
  <c r="G13" i="17"/>
  <c r="AA13" i="17" s="1"/>
  <c r="AD13" i="17"/>
  <c r="A13" i="17"/>
  <c r="W13" i="17" s="1"/>
  <c r="Z13" i="17" s="1"/>
  <c r="AB16" i="17"/>
  <c r="AC16" i="17" s="1"/>
  <c r="AB23" i="17"/>
  <c r="AC23" i="17" s="1"/>
  <c r="A14" i="17"/>
  <c r="W14" i="17" s="1"/>
  <c r="Z14" i="17" s="1"/>
  <c r="AD14" i="17"/>
  <c r="A15" i="17"/>
  <c r="W15" i="17" s="1"/>
  <c r="Z15" i="17" s="1"/>
  <c r="AF15" i="17"/>
  <c r="A17" i="17"/>
  <c r="W17" i="17" s="1"/>
  <c r="Z17" i="17" s="1"/>
  <c r="X17" i="17"/>
  <c r="Y17" i="17" s="1"/>
  <c r="AD17" i="17"/>
  <c r="G18" i="17"/>
  <c r="AA18" i="17" s="1"/>
  <c r="AE18" i="17"/>
  <c r="AF19" i="17"/>
  <c r="A21" i="17"/>
  <c r="W21" i="17" s="1"/>
  <c r="Z21" i="17" s="1"/>
  <c r="X21" i="17"/>
  <c r="Y21" i="17" s="1"/>
  <c r="AD21" i="17"/>
  <c r="G22" i="17"/>
  <c r="AA22" i="17" s="1"/>
  <c r="AE22" i="17"/>
  <c r="AF23" i="17"/>
  <c r="AG54" i="16"/>
  <c r="AE3" i="17"/>
  <c r="G14" i="17"/>
  <c r="AA14" i="17" s="1"/>
  <c r="AE14" i="17"/>
  <c r="G15" i="17"/>
  <c r="AA15" i="17" s="1"/>
  <c r="X16" i="17"/>
  <c r="Y16" i="17" s="1"/>
  <c r="AD16" i="17"/>
  <c r="G17" i="17"/>
  <c r="AA17" i="17" s="1"/>
  <c r="AE17" i="17"/>
  <c r="AF18" i="17"/>
  <c r="X20" i="17"/>
  <c r="Y20" i="17" s="1"/>
  <c r="AD20" i="17"/>
  <c r="G21" i="17"/>
  <c r="AA21" i="17" s="1"/>
  <c r="AE21" i="17"/>
  <c r="AF22" i="17"/>
  <c r="X14" i="17"/>
  <c r="Y14" i="17" s="1"/>
  <c r="AF14" i="17"/>
  <c r="X15" i="17"/>
  <c r="Y15" i="17" s="1"/>
  <c r="AD15" i="17"/>
  <c r="AE16" i="17"/>
  <c r="AF17" i="17"/>
  <c r="AE20" i="17"/>
  <c r="AF21" i="17"/>
  <c r="AC25" i="17"/>
  <c r="A3" i="17"/>
  <c r="W3" i="17" s="1"/>
  <c r="Z3" i="17" s="1"/>
  <c r="AE15" i="17"/>
  <c r="AF16" i="17"/>
  <c r="A18" i="17"/>
  <c r="W18" i="17" s="1"/>
  <c r="Z18" i="17" s="1"/>
  <c r="X18" i="17"/>
  <c r="Y18" i="17" s="1"/>
  <c r="AD18" i="17"/>
  <c r="AF20" i="17"/>
  <c r="A22" i="17"/>
  <c r="W22" i="17" s="1"/>
  <c r="Z22" i="17" s="1"/>
  <c r="X22" i="17"/>
  <c r="Y22" i="17" s="1"/>
  <c r="AD22" i="17"/>
  <c r="AG24" i="17"/>
  <c r="AF24" i="17"/>
  <c r="X24" i="17"/>
  <c r="Y24" i="17" s="1"/>
  <c r="AD24" i="17"/>
  <c r="AG26" i="17"/>
  <c r="A28" i="17"/>
  <c r="W28" i="17" s="1"/>
  <c r="Z28" i="17" s="1"/>
  <c r="AE29" i="17"/>
  <c r="G29" i="17"/>
  <c r="AA29" i="17" s="1"/>
  <c r="AF29" i="17"/>
  <c r="AG30" i="17"/>
  <c r="A32" i="17"/>
  <c r="W32" i="17" s="1"/>
  <c r="Z32" i="17" s="1"/>
  <c r="AE33" i="17"/>
  <c r="G33" i="17"/>
  <c r="AA33" i="17" s="1"/>
  <c r="AF33" i="17"/>
  <c r="AG34" i="17"/>
  <c r="AE28" i="17"/>
  <c r="G28" i="17"/>
  <c r="AA28" i="17" s="1"/>
  <c r="AF28" i="17"/>
  <c r="AE32" i="17"/>
  <c r="G32" i="17"/>
  <c r="AA32" i="17" s="1"/>
  <c r="AF32" i="17"/>
  <c r="AG36" i="17"/>
  <c r="AE36" i="17"/>
  <c r="G36" i="17"/>
  <c r="AA36" i="17" s="1"/>
  <c r="A36" i="17"/>
  <c r="W36" i="17" s="1"/>
  <c r="Z36" i="17" s="1"/>
  <c r="AF36" i="17"/>
  <c r="X36" i="17"/>
  <c r="Y36" i="17" s="1"/>
  <c r="AD36" i="17"/>
  <c r="AG39" i="17"/>
  <c r="AE39" i="17"/>
  <c r="G39" i="17"/>
  <c r="AA39" i="17" s="1"/>
  <c r="AD39" i="17"/>
  <c r="A39" i="17"/>
  <c r="W39" i="17" s="1"/>
  <c r="Z39" i="17" s="1"/>
  <c r="AF39" i="17"/>
  <c r="AG43" i="17"/>
  <c r="AE43" i="17"/>
  <c r="G43" i="17"/>
  <c r="AA43" i="17" s="1"/>
  <c r="AD43" i="17"/>
  <c r="A43" i="17"/>
  <c r="W43" i="17" s="1"/>
  <c r="Z43" i="17" s="1"/>
  <c r="AF43" i="17"/>
  <c r="AG47" i="17"/>
  <c r="AE47" i="17"/>
  <c r="G47" i="17"/>
  <c r="AA47" i="17" s="1"/>
  <c r="AD47" i="17"/>
  <c r="A47" i="17"/>
  <c r="W47" i="17" s="1"/>
  <c r="Z47" i="17" s="1"/>
  <c r="AF47" i="17"/>
  <c r="AG51" i="17"/>
  <c r="AE51" i="17"/>
  <c r="G51" i="17"/>
  <c r="AA51" i="17" s="1"/>
  <c r="AD51" i="17"/>
  <c r="A51" i="17"/>
  <c r="W51" i="17" s="1"/>
  <c r="Z51" i="17" s="1"/>
  <c r="AF51" i="17"/>
  <c r="X25" i="17"/>
  <c r="Y25" i="17" s="1"/>
  <c r="A26" i="17"/>
  <c r="W26" i="17" s="1"/>
  <c r="Z26" i="17" s="1"/>
  <c r="AE27" i="17"/>
  <c r="G27" i="17"/>
  <c r="AA27" i="17" s="1"/>
  <c r="AF27" i="17"/>
  <c r="AG28" i="17"/>
  <c r="X29" i="17"/>
  <c r="Y29" i="17" s="1"/>
  <c r="A30" i="17"/>
  <c r="W30" i="17" s="1"/>
  <c r="Z30" i="17" s="1"/>
  <c r="AE31" i="17"/>
  <c r="G31" i="17"/>
  <c r="AA31" i="17" s="1"/>
  <c r="AF31" i="17"/>
  <c r="AG32" i="17"/>
  <c r="X33" i="17"/>
  <c r="Y33" i="17" s="1"/>
  <c r="A34" i="17"/>
  <c r="W34" i="17" s="1"/>
  <c r="Z34" i="17" s="1"/>
  <c r="AE35" i="17"/>
  <c r="X35" i="17"/>
  <c r="Y35" i="17" s="1"/>
  <c r="AG35" i="17"/>
  <c r="G35" i="17"/>
  <c r="AA35" i="17" s="1"/>
  <c r="AF35" i="17"/>
  <c r="AE26" i="17"/>
  <c r="G26" i="17"/>
  <c r="AA26" i="17" s="1"/>
  <c r="AF26" i="17"/>
  <c r="X28" i="17"/>
  <c r="Y28" i="17" s="1"/>
  <c r="AD29" i="17"/>
  <c r="AE30" i="17"/>
  <c r="G30" i="17"/>
  <c r="AA30" i="17" s="1"/>
  <c r="AF30" i="17"/>
  <c r="X32" i="17"/>
  <c r="Y32" i="17" s="1"/>
  <c r="AD33" i="17"/>
  <c r="AE34" i="17"/>
  <c r="G34" i="17"/>
  <c r="AA34" i="17" s="1"/>
  <c r="AF34" i="17"/>
  <c r="AG37" i="17"/>
  <c r="AE37" i="17"/>
  <c r="G37" i="17"/>
  <c r="AA37" i="17" s="1"/>
  <c r="AD37" i="17"/>
  <c r="A37" i="17"/>
  <c r="W37" i="17" s="1"/>
  <c r="Z37" i="17" s="1"/>
  <c r="AF37" i="17"/>
  <c r="AG41" i="17"/>
  <c r="AE41" i="17"/>
  <c r="G41" i="17"/>
  <c r="AA41" i="17" s="1"/>
  <c r="AD41" i="17"/>
  <c r="A41" i="17"/>
  <c r="W41" i="17" s="1"/>
  <c r="Z41" i="17" s="1"/>
  <c r="AF41" i="17"/>
  <c r="AG45" i="17"/>
  <c r="AE45" i="17"/>
  <c r="G45" i="17"/>
  <c r="AA45" i="17" s="1"/>
  <c r="AD45" i="17"/>
  <c r="A45" i="17"/>
  <c r="W45" i="17" s="1"/>
  <c r="Z45" i="17" s="1"/>
  <c r="AF45" i="17"/>
  <c r="AG49" i="17"/>
  <c r="AE49" i="17"/>
  <c r="G49" i="17"/>
  <c r="AA49" i="17" s="1"/>
  <c r="AD49" i="17"/>
  <c r="A49" i="17"/>
  <c r="W49" i="17" s="1"/>
  <c r="Z49" i="17" s="1"/>
  <c r="AF49" i="17"/>
  <c r="AE53" i="17"/>
  <c r="AD53" i="17"/>
  <c r="AG53" i="17"/>
  <c r="AF53" i="17"/>
  <c r="G53" i="17"/>
  <c r="AA53" i="17" s="1"/>
  <c r="A53" i="17"/>
  <c r="W53" i="17" s="1"/>
  <c r="Z53" i="17" s="1"/>
  <c r="A38" i="17"/>
  <c r="W38" i="17" s="1"/>
  <c r="Z38" i="17" s="1"/>
  <c r="A40" i="17"/>
  <c r="W40" i="17" s="1"/>
  <c r="Z40" i="17" s="1"/>
  <c r="A42" i="17"/>
  <c r="W42" i="17" s="1"/>
  <c r="Z42" i="17" s="1"/>
  <c r="A44" i="17"/>
  <c r="W44" i="17" s="1"/>
  <c r="Z44" i="17" s="1"/>
  <c r="A46" i="17"/>
  <c r="W46" i="17" s="1"/>
  <c r="Z46" i="17" s="1"/>
  <c r="A48" i="17"/>
  <c r="W48" i="17" s="1"/>
  <c r="Z48" i="17" s="1"/>
  <c r="A50" i="17"/>
  <c r="W50" i="17" s="1"/>
  <c r="Z50" i="17" s="1"/>
  <c r="A52" i="17"/>
  <c r="W52" i="17" s="1"/>
  <c r="Z52" i="17" s="1"/>
  <c r="AG38" i="17"/>
  <c r="AE38" i="17"/>
  <c r="G38" i="17"/>
  <c r="AA38" i="17" s="1"/>
  <c r="X38" i="17"/>
  <c r="Y38" i="17" s="1"/>
  <c r="AF38" i="17"/>
  <c r="AG40" i="17"/>
  <c r="AE40" i="17"/>
  <c r="G40" i="17"/>
  <c r="AA40" i="17" s="1"/>
  <c r="X40" i="17"/>
  <c r="Y40" i="17" s="1"/>
  <c r="AF40" i="17"/>
  <c r="AG42" i="17"/>
  <c r="AE42" i="17"/>
  <c r="G42" i="17"/>
  <c r="AA42" i="17" s="1"/>
  <c r="X42" i="17"/>
  <c r="Y42" i="17" s="1"/>
  <c r="AF42" i="17"/>
  <c r="AG44" i="17"/>
  <c r="AE44" i="17"/>
  <c r="G44" i="17"/>
  <c r="AA44" i="17" s="1"/>
  <c r="X44" i="17"/>
  <c r="Y44" i="17" s="1"/>
  <c r="AF44" i="17"/>
  <c r="AG46" i="17"/>
  <c r="AE46" i="17"/>
  <c r="G46" i="17"/>
  <c r="AA46" i="17" s="1"/>
  <c r="X46" i="17"/>
  <c r="Y46" i="17" s="1"/>
  <c r="AF46" i="17"/>
  <c r="AG48" i="17"/>
  <c r="AE48" i="17"/>
  <c r="G48" i="17"/>
  <c r="AA48" i="17" s="1"/>
  <c r="X48" i="17"/>
  <c r="Y48" i="17" s="1"/>
  <c r="AF48" i="17"/>
  <c r="AG50" i="17"/>
  <c r="AE50" i="17"/>
  <c r="G50" i="17"/>
  <c r="AA50" i="17" s="1"/>
  <c r="X50" i="17"/>
  <c r="Y50" i="17" s="1"/>
  <c r="AF50" i="17"/>
  <c r="AG52" i="17"/>
  <c r="AE52" i="17"/>
  <c r="G52" i="17"/>
  <c r="AA52" i="17" s="1"/>
  <c r="X52" i="17"/>
  <c r="Y52" i="17" s="1"/>
  <c r="AF52" i="17"/>
  <c r="X4" i="18"/>
  <c r="AA4" i="18"/>
  <c r="W4" i="18"/>
  <c r="V4" i="18"/>
  <c r="Y4" i="18"/>
  <c r="U4" i="18"/>
  <c r="Q4" i="18"/>
  <c r="T4" i="18" s="1"/>
  <c r="X6" i="18"/>
  <c r="AA6" i="18"/>
  <c r="W6" i="18"/>
  <c r="V6" i="18"/>
  <c r="Y6" i="18"/>
  <c r="U6" i="18"/>
  <c r="Q6" i="18"/>
  <c r="T6" i="18" s="1"/>
  <c r="X8" i="18"/>
  <c r="AA8" i="18"/>
  <c r="W8" i="18"/>
  <c r="V8" i="18"/>
  <c r="Y8" i="18"/>
  <c r="U8" i="18"/>
  <c r="Q8" i="18"/>
  <c r="T8" i="18" s="1"/>
  <c r="X10" i="18"/>
  <c r="AA10" i="18"/>
  <c r="W10" i="18"/>
  <c r="V10" i="18"/>
  <c r="Y10" i="18"/>
  <c r="U10" i="18"/>
  <c r="Q10" i="18"/>
  <c r="T10" i="18" s="1"/>
  <c r="X12" i="18"/>
  <c r="AA12" i="18"/>
  <c r="W12" i="18"/>
  <c r="V12" i="18"/>
  <c r="Y12" i="18"/>
  <c r="U12" i="18"/>
  <c r="Q12" i="18"/>
  <c r="T12" i="18" s="1"/>
  <c r="X14" i="18"/>
  <c r="AA14" i="18"/>
  <c r="W14" i="18"/>
  <c r="V14" i="18"/>
  <c r="Y14" i="18"/>
  <c r="U14" i="18"/>
  <c r="Q14" i="18"/>
  <c r="T14" i="18" s="1"/>
  <c r="X16" i="18"/>
  <c r="AA16" i="18"/>
  <c r="W16" i="18"/>
  <c r="V16" i="18"/>
  <c r="Y16" i="18"/>
  <c r="U16" i="18"/>
  <c r="Q16" i="18"/>
  <c r="T16" i="18" s="1"/>
  <c r="X18" i="18"/>
  <c r="AA18" i="18"/>
  <c r="W18" i="18"/>
  <c r="V18" i="18"/>
  <c r="Y18" i="18"/>
  <c r="U18" i="18"/>
  <c r="Q18" i="18"/>
  <c r="T18" i="18" s="1"/>
  <c r="X20" i="18"/>
  <c r="AA20" i="18"/>
  <c r="W20" i="18"/>
  <c r="V20" i="18"/>
  <c r="Y20" i="18"/>
  <c r="U20" i="18"/>
  <c r="Q20" i="18"/>
  <c r="T20" i="18" s="1"/>
  <c r="X22" i="18"/>
  <c r="AA22" i="18"/>
  <c r="W22" i="18"/>
  <c r="V22" i="18"/>
  <c r="Y22" i="18"/>
  <c r="U22" i="18"/>
  <c r="Q22" i="18"/>
  <c r="T22" i="18" s="1"/>
  <c r="X24" i="18"/>
  <c r="AA24" i="18"/>
  <c r="W24" i="18"/>
  <c r="V24" i="18"/>
  <c r="Y24" i="18"/>
  <c r="U24" i="18"/>
  <c r="Q24" i="18"/>
  <c r="T24" i="18" s="1"/>
  <c r="X26" i="18"/>
  <c r="AA26" i="18"/>
  <c r="W26" i="18"/>
  <c r="V26" i="18"/>
  <c r="Y26" i="18"/>
  <c r="U26" i="18"/>
  <c r="Q26" i="18"/>
  <c r="T26" i="18" s="1"/>
  <c r="X28" i="18"/>
  <c r="AA28" i="18"/>
  <c r="W28" i="18"/>
  <c r="V28" i="18"/>
  <c r="Y28" i="18"/>
  <c r="U28" i="18"/>
  <c r="Q28" i="18"/>
  <c r="T28" i="18" s="1"/>
  <c r="X30" i="18"/>
  <c r="AA30" i="18"/>
  <c r="W30" i="18"/>
  <c r="V30" i="18"/>
  <c r="Y30" i="18"/>
  <c r="U30" i="18"/>
  <c r="Q30" i="18"/>
  <c r="T30" i="18" s="1"/>
  <c r="X32" i="18"/>
  <c r="AA32" i="18"/>
  <c r="W32" i="18"/>
  <c r="V32" i="18"/>
  <c r="Y32" i="18"/>
  <c r="U32" i="18"/>
  <c r="Q32" i="18"/>
  <c r="T32" i="18" s="1"/>
  <c r="X34" i="18"/>
  <c r="AA34" i="18"/>
  <c r="W34" i="18"/>
  <c r="V34" i="18"/>
  <c r="Y34" i="18"/>
  <c r="U34" i="18"/>
  <c r="Q34" i="18"/>
  <c r="T34" i="18" s="1"/>
  <c r="X36" i="18"/>
  <c r="AA36" i="18"/>
  <c r="W36" i="18"/>
  <c r="V36" i="18"/>
  <c r="Y36" i="18"/>
  <c r="U36" i="18"/>
  <c r="Q36" i="18"/>
  <c r="T36" i="18" s="1"/>
  <c r="X38" i="18"/>
  <c r="U38" i="18"/>
  <c r="Y38" i="18"/>
  <c r="W38" i="18"/>
  <c r="AA38" i="18"/>
  <c r="V38" i="18"/>
  <c r="Q38" i="18"/>
  <c r="T38" i="18" s="1"/>
  <c r="AE54" i="17"/>
  <c r="AD54" i="17"/>
  <c r="G54" i="17"/>
  <c r="AA54" i="17" s="1"/>
  <c r="AG54" i="17"/>
  <c r="A54" i="17"/>
  <c r="W54" i="17" s="1"/>
  <c r="Z54" i="17" s="1"/>
  <c r="AF54" i="17"/>
  <c r="X54" i="17"/>
  <c r="Y54" i="17" s="1"/>
  <c r="Y40" i="18"/>
  <c r="Q41" i="18"/>
  <c r="T41" i="18" s="1"/>
  <c r="U41" i="18"/>
  <c r="Y44" i="18"/>
  <c r="Q45" i="18"/>
  <c r="T45" i="18" s="1"/>
  <c r="U45" i="18"/>
  <c r="X51" i="18"/>
  <c r="V51" i="18"/>
  <c r="Y51" i="18"/>
  <c r="G30" i="19"/>
  <c r="G26" i="19"/>
  <c r="G22" i="19"/>
  <c r="G18" i="19"/>
  <c r="G31" i="19"/>
  <c r="G27" i="19"/>
  <c r="G23" i="19"/>
  <c r="G19" i="19"/>
  <c r="G32" i="19"/>
  <c r="G28" i="19"/>
  <c r="G24" i="19"/>
  <c r="G20" i="19"/>
  <c r="G6" i="19"/>
  <c r="G10" i="19"/>
  <c r="G14" i="19"/>
  <c r="G29" i="19"/>
  <c r="G5" i="20"/>
  <c r="X5" i="18"/>
  <c r="X7" i="18"/>
  <c r="X9" i="18"/>
  <c r="X11" i="18"/>
  <c r="X13" i="18"/>
  <c r="X15" i="18"/>
  <c r="X17" i="18"/>
  <c r="X19" i="18"/>
  <c r="X21" i="18"/>
  <c r="X23" i="18"/>
  <c r="X25" i="18"/>
  <c r="X27" i="18"/>
  <c r="X29" i="18"/>
  <c r="X31" i="18"/>
  <c r="X33" i="18"/>
  <c r="X35" i="18"/>
  <c r="X37" i="18"/>
  <c r="E39" i="18"/>
  <c r="Y39" i="18"/>
  <c r="U40" i="18"/>
  <c r="W41" i="18"/>
  <c r="AA41" i="18"/>
  <c r="W42" i="18"/>
  <c r="E43" i="18"/>
  <c r="Y43" i="18"/>
  <c r="U44" i="18"/>
  <c r="W45" i="18"/>
  <c r="AA45" i="18"/>
  <c r="W46" i="18"/>
  <c r="E47" i="18"/>
  <c r="Q47" i="18"/>
  <c r="T47" i="18" s="1"/>
  <c r="U49" i="18"/>
  <c r="AA49" i="18"/>
  <c r="G3" i="19"/>
  <c r="G7" i="19"/>
  <c r="G11" i="19"/>
  <c r="G15" i="19"/>
  <c r="G25" i="19"/>
  <c r="G23" i="20"/>
  <c r="G28" i="20"/>
  <c r="Q39" i="18"/>
  <c r="T39" i="18" s="1"/>
  <c r="U39" i="18"/>
  <c r="Q40" i="18"/>
  <c r="T40" i="18" s="1"/>
  <c r="V40" i="18"/>
  <c r="AA40" i="18"/>
  <c r="S41" i="18"/>
  <c r="X41" i="18"/>
  <c r="Y42" i="18"/>
  <c r="Q43" i="18"/>
  <c r="T43" i="18" s="1"/>
  <c r="U43" i="18"/>
  <c r="Q44" i="18"/>
  <c r="T44" i="18" s="1"/>
  <c r="V44" i="18"/>
  <c r="AA44" i="18"/>
  <c r="S45" i="18"/>
  <c r="X45" i="18"/>
  <c r="Y46" i="18"/>
  <c r="X47" i="18"/>
  <c r="V47" i="18"/>
  <c r="Y47" i="18"/>
  <c r="Q49" i="18"/>
  <c r="T49" i="18" s="1"/>
  <c r="U51" i="18"/>
  <c r="AA51" i="18"/>
  <c r="X54" i="18"/>
  <c r="AA54" i="18"/>
  <c r="W54" i="18"/>
  <c r="V54" i="18"/>
  <c r="Y54" i="18"/>
  <c r="G12" i="19"/>
  <c r="G16" i="19"/>
  <c r="G21" i="19"/>
  <c r="G14" i="20"/>
  <c r="W39" i="18"/>
  <c r="AA39" i="18"/>
  <c r="W40" i="18"/>
  <c r="E41" i="18"/>
  <c r="Y41" i="18"/>
  <c r="U42" i="18"/>
  <c r="W43" i="18"/>
  <c r="AA43" i="18"/>
  <c r="W44" i="18"/>
  <c r="E45" i="18"/>
  <c r="Y45" i="18"/>
  <c r="U46" i="18"/>
  <c r="S47" i="18"/>
  <c r="X49" i="18"/>
  <c r="V49" i="18"/>
  <c r="Y49" i="18"/>
  <c r="Q51" i="18"/>
  <c r="T51" i="18" s="1"/>
  <c r="W51" i="18"/>
  <c r="Q54" i="18"/>
  <c r="T54" i="18" s="1"/>
  <c r="G5" i="19"/>
  <c r="G9" i="19"/>
  <c r="G13" i="19"/>
  <c r="G17" i="19"/>
  <c r="G33" i="19"/>
  <c r="G7" i="20"/>
  <c r="G8" i="20"/>
  <c r="X48" i="18"/>
  <c r="X50" i="18"/>
  <c r="X52" i="18"/>
  <c r="A53" i="18"/>
  <c r="E54" i="18"/>
  <c r="G33" i="20"/>
  <c r="G29" i="20"/>
  <c r="G25" i="20"/>
  <c r="G21" i="20"/>
  <c r="G17" i="20"/>
  <c r="G10" i="20"/>
  <c r="G12" i="20"/>
  <c r="G15" i="20"/>
  <c r="G19" i="20"/>
  <c r="G24" i="20"/>
  <c r="G30" i="20"/>
  <c r="G13" i="20"/>
  <c r="G20" i="20"/>
  <c r="G26" i="20"/>
  <c r="G31" i="20"/>
  <c r="G9" i="20"/>
  <c r="G11" i="20"/>
  <c r="G16" i="20"/>
  <c r="G22" i="20"/>
  <c r="G27" i="20"/>
  <c r="G32" i="20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AD3" i="8" l="1"/>
  <c r="T37" i="4"/>
  <c r="T39" i="4"/>
  <c r="T13" i="30"/>
  <c r="T110" i="7"/>
  <c r="T38" i="4"/>
  <c r="T108" i="7"/>
  <c r="T36" i="4"/>
  <c r="T97" i="7"/>
  <c r="T25" i="12"/>
  <c r="T24" i="12"/>
  <c r="T23" i="12"/>
  <c r="T22" i="12"/>
  <c r="T21" i="12"/>
  <c r="AE16" i="12" s="1"/>
  <c r="T20" i="12"/>
  <c r="T19" i="12"/>
  <c r="T102" i="7"/>
  <c r="T67" i="7"/>
  <c r="T98" i="7"/>
  <c r="V114" i="7"/>
  <c r="T107" i="7"/>
  <c r="T104" i="7"/>
  <c r="T106" i="7"/>
  <c r="T95" i="7"/>
  <c r="T99" i="7"/>
  <c r="T105" i="7"/>
  <c r="T103" i="7"/>
  <c r="AB4" i="7"/>
  <c r="AC4" i="7" s="1"/>
  <c r="AB9" i="7"/>
  <c r="AC9" i="7" s="1"/>
  <c r="AB13" i="7"/>
  <c r="AC13" i="7" s="1"/>
  <c r="AB17" i="7"/>
  <c r="AC17" i="7" s="1"/>
  <c r="AB21" i="7"/>
  <c r="AC21" i="7" s="1"/>
  <c r="AB25" i="7"/>
  <c r="AC25" i="7" s="1"/>
  <c r="AB29" i="7"/>
  <c r="AC29" i="7" s="1"/>
  <c r="AB33" i="7"/>
  <c r="AC33" i="7" s="1"/>
  <c r="AB37" i="7"/>
  <c r="AC37" i="7" s="1"/>
  <c r="AB41" i="7"/>
  <c r="AC41" i="7" s="1"/>
  <c r="AB45" i="7"/>
  <c r="AC45" i="7" s="1"/>
  <c r="AE47" i="7"/>
  <c r="AE3" i="7"/>
  <c r="AB5" i="7"/>
  <c r="AC5" i="7" s="1"/>
  <c r="AB10" i="7"/>
  <c r="AC10" i="7" s="1"/>
  <c r="AB14" i="7"/>
  <c r="AC14" i="7" s="1"/>
  <c r="AB18" i="7"/>
  <c r="AC18" i="7" s="1"/>
  <c r="AB22" i="7"/>
  <c r="AC22" i="7" s="1"/>
  <c r="AB26" i="7"/>
  <c r="AC26" i="7" s="1"/>
  <c r="AB30" i="7"/>
  <c r="AC30" i="7" s="1"/>
  <c r="AB34" i="7"/>
  <c r="AC34" i="7" s="1"/>
  <c r="AB38" i="7"/>
  <c r="AC38" i="7" s="1"/>
  <c r="AB42" i="7"/>
  <c r="AC42" i="7" s="1"/>
  <c r="AB46" i="7"/>
  <c r="AC46" i="7" s="1"/>
  <c r="AE4" i="7"/>
  <c r="AB11" i="7"/>
  <c r="AC11" i="7" s="1"/>
  <c r="AB15" i="7"/>
  <c r="AC15" i="7" s="1"/>
  <c r="AB19" i="7"/>
  <c r="AC19" i="7" s="1"/>
  <c r="AB23" i="7"/>
  <c r="AC23" i="7" s="1"/>
  <c r="AB27" i="7"/>
  <c r="AC27" i="7" s="1"/>
  <c r="AB31" i="7"/>
  <c r="AC31" i="7" s="1"/>
  <c r="AB35" i="7"/>
  <c r="AC35" i="7" s="1"/>
  <c r="AB39" i="7"/>
  <c r="AC39" i="7" s="1"/>
  <c r="AB43" i="7"/>
  <c r="AC43" i="7" s="1"/>
  <c r="AB47" i="7"/>
  <c r="AC47" i="7" s="1"/>
  <c r="AE5" i="7"/>
  <c r="AB3" i="7"/>
  <c r="AB12" i="7"/>
  <c r="AC12" i="7" s="1"/>
  <c r="AB16" i="7"/>
  <c r="AC16" i="7" s="1"/>
  <c r="AB20" i="7"/>
  <c r="AC20" i="7" s="1"/>
  <c r="AB24" i="7"/>
  <c r="AC24" i="7" s="1"/>
  <c r="AB28" i="7"/>
  <c r="AC28" i="7" s="1"/>
  <c r="AB32" i="7"/>
  <c r="AC32" i="7" s="1"/>
  <c r="AB36" i="7"/>
  <c r="AC36" i="7" s="1"/>
  <c r="AB40" i="7"/>
  <c r="AC40" i="7" s="1"/>
  <c r="AB44" i="7"/>
  <c r="AC44" i="7" s="1"/>
  <c r="T100" i="7"/>
  <c r="T101" i="7"/>
  <c r="T96" i="7"/>
  <c r="T94" i="7"/>
  <c r="T93" i="7"/>
  <c r="T92" i="7"/>
  <c r="T83" i="7"/>
  <c r="T91" i="7"/>
  <c r="T80" i="7"/>
  <c r="T19" i="29"/>
  <c r="T35" i="4"/>
  <c r="AD10" i="30"/>
  <c r="AD3" i="29"/>
  <c r="Z3" i="5"/>
  <c r="AD8" i="29"/>
  <c r="Z4" i="5"/>
  <c r="AD4" i="5" s="1"/>
  <c r="Z3" i="6"/>
  <c r="Z3" i="30"/>
  <c r="AD3" i="30" s="1"/>
  <c r="T50" i="7"/>
  <c r="AD40" i="7"/>
  <c r="T57" i="7"/>
  <c r="T58" i="7"/>
  <c r="T56" i="7"/>
  <c r="T62" i="7"/>
  <c r="AD44" i="7"/>
  <c r="AD37" i="7"/>
  <c r="AD16" i="12"/>
  <c r="AD41" i="7"/>
  <c r="AD45" i="7"/>
  <c r="AD38" i="7"/>
  <c r="T60" i="7"/>
  <c r="AB11" i="30"/>
  <c r="AC11" i="30" s="1"/>
  <c r="AB15" i="29"/>
  <c r="AC15" i="29" s="1"/>
  <c r="AF15" i="29" s="1"/>
  <c r="AB16" i="29"/>
  <c r="AC16" i="29" s="1"/>
  <c r="AB17" i="29"/>
  <c r="AC17" i="29" s="1"/>
  <c r="AB14" i="29"/>
  <c r="AC14" i="29" s="1"/>
  <c r="AF14" i="29" s="1"/>
  <c r="AB13" i="29"/>
  <c r="AC13" i="29" s="1"/>
  <c r="AF13" i="29" s="1"/>
  <c r="AE17" i="29"/>
  <c r="AB11" i="31"/>
  <c r="AC11" i="31" s="1"/>
  <c r="AD46" i="7"/>
  <c r="T59" i="7"/>
  <c r="T55" i="7"/>
  <c r="AC48" i="7"/>
  <c r="T88" i="7"/>
  <c r="T90" i="7"/>
  <c r="T89" i="7"/>
  <c r="T18" i="12"/>
  <c r="T12" i="30"/>
  <c r="T11" i="30"/>
  <c r="AE11" i="30" s="1"/>
  <c r="T87" i="7"/>
  <c r="T86" i="7"/>
  <c r="T85" i="7"/>
  <c r="T18" i="29"/>
  <c r="T84" i="7"/>
  <c r="T82" i="7"/>
  <c r="T81" i="7"/>
  <c r="T17" i="12"/>
  <c r="T79" i="7"/>
  <c r="T17" i="29"/>
  <c r="T78" i="7"/>
  <c r="T16" i="31"/>
  <c r="T77" i="7"/>
  <c r="T74" i="7"/>
  <c r="T72" i="7"/>
  <c r="T16" i="12"/>
  <c r="T15" i="31"/>
  <c r="AE10" i="31" s="1"/>
  <c r="T75" i="7"/>
  <c r="T76" i="7"/>
  <c r="T73" i="7"/>
  <c r="T71" i="7"/>
  <c r="T70" i="7"/>
  <c r="T69" i="7"/>
  <c r="AE33" i="7" s="1"/>
  <c r="T16" i="29"/>
  <c r="T15" i="12"/>
  <c r="T68" i="7"/>
  <c r="T66" i="7"/>
  <c r="T15" i="29"/>
  <c r="T14" i="29"/>
  <c r="AE11" i="29" s="1"/>
  <c r="T63" i="7"/>
  <c r="T65" i="7"/>
  <c r="AD8" i="31"/>
  <c r="AD4" i="29"/>
  <c r="AD7" i="31"/>
  <c r="AD7" i="30"/>
  <c r="T14" i="12"/>
  <c r="AE12" i="12" s="1"/>
  <c r="T13" i="31"/>
  <c r="T64" i="7"/>
  <c r="T53" i="7"/>
  <c r="T51" i="7"/>
  <c r="AC56" i="7"/>
  <c r="AC52" i="7"/>
  <c r="AC97" i="7"/>
  <c r="T7" i="31"/>
  <c r="T8" i="31"/>
  <c r="V54" i="31"/>
  <c r="V3" i="31" s="1"/>
  <c r="T12" i="31"/>
  <c r="R55" i="31"/>
  <c r="T9" i="31"/>
  <c r="T10" i="31"/>
  <c r="AB8" i="31"/>
  <c r="AC8" i="31" s="1"/>
  <c r="AB7" i="31"/>
  <c r="AC7" i="31" s="1"/>
  <c r="AB10" i="31"/>
  <c r="AC10" i="31" s="1"/>
  <c r="T11" i="31"/>
  <c r="AD12" i="12"/>
  <c r="AD11" i="12"/>
  <c r="AB10" i="30"/>
  <c r="AC10" i="30" s="1"/>
  <c r="AB10" i="29"/>
  <c r="AC10" i="29" s="1"/>
  <c r="AF10" i="29" s="1"/>
  <c r="AB12" i="29"/>
  <c r="AC12" i="29" s="1"/>
  <c r="AD9" i="31"/>
  <c r="AB9" i="31"/>
  <c r="AA55" i="31"/>
  <c r="AB11" i="29"/>
  <c r="AC11" i="29" s="1"/>
  <c r="AF11" i="29" s="1"/>
  <c r="T52" i="7"/>
  <c r="T54" i="7"/>
  <c r="T49" i="7"/>
  <c r="T12" i="29"/>
  <c r="AE9" i="29" s="1"/>
  <c r="T10" i="30"/>
  <c r="T9" i="30"/>
  <c r="T13" i="29"/>
  <c r="AE10" i="29" s="1"/>
  <c r="T13" i="12"/>
  <c r="T11" i="29"/>
  <c r="AE8" i="29" s="1"/>
  <c r="T10" i="29"/>
  <c r="AE7" i="17"/>
  <c r="AE55" i="17" s="1"/>
  <c r="T9" i="7"/>
  <c r="AD5" i="7"/>
  <c r="AD9" i="30"/>
  <c r="AD8" i="30"/>
  <c r="AD9" i="29"/>
  <c r="T8" i="30"/>
  <c r="R68" i="30"/>
  <c r="AB9" i="30"/>
  <c r="AC9" i="30" s="1"/>
  <c r="AF9" i="30" s="1"/>
  <c r="V67" i="30"/>
  <c r="V3" i="30" s="1"/>
  <c r="AB7" i="30"/>
  <c r="AC7" i="30" s="1"/>
  <c r="AF7" i="30" s="1"/>
  <c r="T7" i="30"/>
  <c r="AE7" i="30" s="1"/>
  <c r="AB7" i="29"/>
  <c r="AC7" i="29" s="1"/>
  <c r="AF7" i="29" s="1"/>
  <c r="AE3" i="30"/>
  <c r="AB8" i="30"/>
  <c r="AC8" i="30" s="1"/>
  <c r="AA68" i="30"/>
  <c r="AB3" i="30"/>
  <c r="AG4" i="30"/>
  <c r="AF4" i="30"/>
  <c r="AG5" i="30"/>
  <c r="AF5" i="30"/>
  <c r="AD7" i="12"/>
  <c r="AD10" i="12"/>
  <c r="AB9" i="29"/>
  <c r="AC9" i="29" s="1"/>
  <c r="AF9" i="29" s="1"/>
  <c r="AB8" i="29"/>
  <c r="AC8" i="29" s="1"/>
  <c r="AF8" i="29" s="1"/>
  <c r="AE6" i="29"/>
  <c r="V67" i="29"/>
  <c r="V3" i="29" s="1"/>
  <c r="AB6" i="29"/>
  <c r="AC6" i="29" s="1"/>
  <c r="AB4" i="29"/>
  <c r="AC4" i="29" s="1"/>
  <c r="AF4" i="29" s="1"/>
  <c r="AB5" i="29"/>
  <c r="AC5" i="29" s="1"/>
  <c r="T8" i="29"/>
  <c r="AE4" i="29" s="1"/>
  <c r="R68" i="29"/>
  <c r="AE3" i="16"/>
  <c r="AE55" i="16" s="1"/>
  <c r="T7" i="29"/>
  <c r="AE3" i="29" s="1"/>
  <c r="T9" i="29"/>
  <c r="AA68" i="29"/>
  <c r="AB3" i="29"/>
  <c r="Z8" i="8"/>
  <c r="AD8" i="8" s="1"/>
  <c r="Y6" i="7"/>
  <c r="AC6" i="7"/>
  <c r="Q55" i="6"/>
  <c r="O55" i="6"/>
  <c r="AE33" i="4"/>
  <c r="Y33" i="4"/>
  <c r="AB33" i="4"/>
  <c r="AC33" i="4" s="1"/>
  <c r="AD36" i="7"/>
  <c r="Y36" i="7"/>
  <c r="AE26" i="5"/>
  <c r="AD17" i="12"/>
  <c r="AB32" i="4"/>
  <c r="AC32" i="4" s="1"/>
  <c r="AD32" i="4"/>
  <c r="T47" i="7"/>
  <c r="T23" i="4"/>
  <c r="T15" i="4"/>
  <c r="AD33" i="7"/>
  <c r="T30" i="5"/>
  <c r="T39" i="7"/>
  <c r="T34" i="4"/>
  <c r="T29" i="5"/>
  <c r="Z20" i="5"/>
  <c r="Z10" i="5"/>
  <c r="Z18" i="7"/>
  <c r="AD18" i="7" s="1"/>
  <c r="Z8" i="6"/>
  <c r="AD8" i="6" s="1"/>
  <c r="Z19" i="7"/>
  <c r="AD19" i="7" s="1"/>
  <c r="Z22" i="7"/>
  <c r="AD22" i="7" s="1"/>
  <c r="Z17" i="7"/>
  <c r="AD17" i="7" s="1"/>
  <c r="Z23" i="7"/>
  <c r="AD23" i="7" s="1"/>
  <c r="Z15" i="7"/>
  <c r="AD15" i="7" s="1"/>
  <c r="Z17" i="5"/>
  <c r="AD17" i="5" s="1"/>
  <c r="Z13" i="5"/>
  <c r="AD13" i="5" s="1"/>
  <c r="Z11" i="5"/>
  <c r="Z10" i="7"/>
  <c r="AD10" i="7" s="1"/>
  <c r="Z26" i="7"/>
  <c r="AD26" i="7" s="1"/>
  <c r="Z30" i="4"/>
  <c r="AD30" i="4" s="1"/>
  <c r="Z34" i="7"/>
  <c r="AD34" i="7" s="1"/>
  <c r="T33" i="4"/>
  <c r="Z31" i="4"/>
  <c r="AD31" i="4" s="1"/>
  <c r="Z27" i="4"/>
  <c r="AD27" i="4" s="1"/>
  <c r="Z25" i="4"/>
  <c r="AD25" i="4" s="1"/>
  <c r="Z23" i="4"/>
  <c r="AD23" i="4" s="1"/>
  <c r="Z19" i="4"/>
  <c r="AD19" i="4" s="1"/>
  <c r="Z17" i="4"/>
  <c r="AD17" i="4" s="1"/>
  <c r="Z15" i="4"/>
  <c r="AD15" i="4" s="1"/>
  <c r="Z11" i="4"/>
  <c r="AD11" i="4" s="1"/>
  <c r="Z9" i="4"/>
  <c r="AD9" i="4" s="1"/>
  <c r="Z7" i="4"/>
  <c r="AD7" i="4" s="1"/>
  <c r="T31" i="4"/>
  <c r="T10" i="8"/>
  <c r="AE10" i="8" s="1"/>
  <c r="T46" i="7"/>
  <c r="T28" i="5"/>
  <c r="T32" i="4"/>
  <c r="AB3" i="8"/>
  <c r="AC3" i="8" s="1"/>
  <c r="AF3" i="8" s="1"/>
  <c r="AB17" i="12"/>
  <c r="AC17" i="12" s="1"/>
  <c r="AF17" i="12" s="1"/>
  <c r="AB10" i="12"/>
  <c r="AC10" i="12" s="1"/>
  <c r="AF10" i="12" s="1"/>
  <c r="AB10" i="8"/>
  <c r="AC10" i="8" s="1"/>
  <c r="AF10" i="8" s="1"/>
  <c r="AB8" i="8"/>
  <c r="AC8" i="8" s="1"/>
  <c r="AB9" i="12"/>
  <c r="AC9" i="12" s="1"/>
  <c r="AB9" i="8"/>
  <c r="AC9" i="8" s="1"/>
  <c r="AF9" i="8" s="1"/>
  <c r="AE9" i="8"/>
  <c r="AB7" i="8"/>
  <c r="AC7" i="8" s="1"/>
  <c r="AF7" i="8" s="1"/>
  <c r="AB14" i="12"/>
  <c r="AC14" i="12" s="1"/>
  <c r="AF14" i="12" s="1"/>
  <c r="AB16" i="12"/>
  <c r="AC16" i="12" s="1"/>
  <c r="AF16" i="12" s="1"/>
  <c r="AB13" i="12"/>
  <c r="AC13" i="12" s="1"/>
  <c r="AB12" i="12"/>
  <c r="AC12" i="12" s="1"/>
  <c r="AB8" i="12"/>
  <c r="AC8" i="12" s="1"/>
  <c r="AF8" i="12" s="1"/>
  <c r="AB15" i="12"/>
  <c r="AC15" i="12" s="1"/>
  <c r="AF15" i="12" s="1"/>
  <c r="AB11" i="12"/>
  <c r="AC11" i="12" s="1"/>
  <c r="AF11" i="12" s="1"/>
  <c r="AB7" i="12"/>
  <c r="AC7" i="12" s="1"/>
  <c r="AF7" i="12" s="1"/>
  <c r="T37" i="7"/>
  <c r="T45" i="7"/>
  <c r="AD32" i="7"/>
  <c r="AD16" i="7"/>
  <c r="AD20" i="7"/>
  <c r="AB30" i="4"/>
  <c r="AC30" i="4" s="1"/>
  <c r="T11" i="7"/>
  <c r="AD5" i="5"/>
  <c r="AD4" i="7"/>
  <c r="AD24" i="7"/>
  <c r="T27" i="7"/>
  <c r="T23" i="7"/>
  <c r="T30" i="4"/>
  <c r="T28" i="4"/>
  <c r="T26" i="4"/>
  <c r="T24" i="4"/>
  <c r="T22" i="4"/>
  <c r="T20" i="4"/>
  <c r="T18" i="4"/>
  <c r="T16" i="4"/>
  <c r="T14" i="4"/>
  <c r="T12" i="4"/>
  <c r="T10" i="4"/>
  <c r="T8" i="4"/>
  <c r="AD27" i="7"/>
  <c r="AD11" i="7"/>
  <c r="R55" i="12"/>
  <c r="AD12" i="4"/>
  <c r="AD12" i="7"/>
  <c r="AD28" i="7"/>
  <c r="AD22" i="4"/>
  <c r="AD20" i="4"/>
  <c r="AD14" i="4"/>
  <c r="AB46" i="17"/>
  <c r="AC46" i="17" s="1"/>
  <c r="AB39" i="16"/>
  <c r="AC39" i="16" s="1"/>
  <c r="AB6" i="16"/>
  <c r="AC6" i="16" s="1"/>
  <c r="AB52" i="17"/>
  <c r="AC52" i="17" s="1"/>
  <c r="AB31" i="17"/>
  <c r="AC31" i="17" s="1"/>
  <c r="AB22" i="17"/>
  <c r="AC22" i="17" s="1"/>
  <c r="AB13" i="17"/>
  <c r="AC13" i="17" s="1"/>
  <c r="AB9" i="17"/>
  <c r="AC9" i="17" s="1"/>
  <c r="AB44" i="16"/>
  <c r="AC44" i="16" s="1"/>
  <c r="AB36" i="16"/>
  <c r="AC36" i="16" s="1"/>
  <c r="AA55" i="17"/>
  <c r="AB3" i="17"/>
  <c r="AC3" i="17" s="1"/>
  <c r="AB49" i="16"/>
  <c r="AC49" i="16" s="1"/>
  <c r="AB34" i="16"/>
  <c r="AC34" i="16" s="1"/>
  <c r="AB11" i="16"/>
  <c r="AC11" i="16" s="1"/>
  <c r="AC51" i="7"/>
  <c r="AD21" i="7"/>
  <c r="AB49" i="6"/>
  <c r="AC49" i="6" s="1"/>
  <c r="AB45" i="6"/>
  <c r="AC45" i="6" s="1"/>
  <c r="AB41" i="6"/>
  <c r="AC41" i="6" s="1"/>
  <c r="T8" i="12"/>
  <c r="T12" i="12"/>
  <c r="T32" i="7"/>
  <c r="T20" i="7"/>
  <c r="AE8" i="6"/>
  <c r="AC63" i="7"/>
  <c r="T44" i="7"/>
  <c r="T25" i="7"/>
  <c r="T17" i="7"/>
  <c r="AB43" i="6"/>
  <c r="AC43" i="6" s="1"/>
  <c r="T8" i="6"/>
  <c r="AB32" i="5"/>
  <c r="AC32" i="5" s="1"/>
  <c r="AB30" i="5"/>
  <c r="AC30" i="5" s="1"/>
  <c r="AB28" i="5"/>
  <c r="AC28" i="5" s="1"/>
  <c r="AB26" i="5"/>
  <c r="AC26" i="5" s="1"/>
  <c r="AB24" i="5"/>
  <c r="AC24" i="5" s="1"/>
  <c r="AB22" i="5"/>
  <c r="AC22" i="5" s="1"/>
  <c r="AB20" i="5"/>
  <c r="AC20" i="5" s="1"/>
  <c r="AB18" i="5"/>
  <c r="AC18" i="5" s="1"/>
  <c r="AB16" i="5"/>
  <c r="AC16" i="5" s="1"/>
  <c r="AB14" i="5"/>
  <c r="AC14" i="5" s="1"/>
  <c r="AB12" i="5"/>
  <c r="AC12" i="5" s="1"/>
  <c r="AB10" i="5"/>
  <c r="AC10" i="5" s="1"/>
  <c r="AB8" i="5"/>
  <c r="AC8" i="5" s="1"/>
  <c r="AB6" i="5"/>
  <c r="AC6" i="5" s="1"/>
  <c r="AB4" i="5"/>
  <c r="AC4" i="5" s="1"/>
  <c r="AB66" i="4"/>
  <c r="AC66" i="4" s="1"/>
  <c r="AB64" i="4"/>
  <c r="AC64" i="4" s="1"/>
  <c r="AB62" i="4"/>
  <c r="AC62" i="4" s="1"/>
  <c r="AB60" i="4"/>
  <c r="AC60" i="4" s="1"/>
  <c r="AB58" i="4"/>
  <c r="AC58" i="4" s="1"/>
  <c r="AB56" i="4"/>
  <c r="AC56" i="4" s="1"/>
  <c r="AB54" i="4"/>
  <c r="AC54" i="4" s="1"/>
  <c r="AB52" i="4"/>
  <c r="AC52" i="4" s="1"/>
  <c r="T30" i="7"/>
  <c r="T14" i="7"/>
  <c r="T27" i="5"/>
  <c r="AD24" i="5"/>
  <c r="T23" i="5"/>
  <c r="AD20" i="5"/>
  <c r="T19" i="5"/>
  <c r="AD16" i="5"/>
  <c r="T15" i="5"/>
  <c r="AD12" i="5"/>
  <c r="T11" i="5"/>
  <c r="AD8" i="5"/>
  <c r="R55" i="5"/>
  <c r="T7" i="5"/>
  <c r="AB49" i="4"/>
  <c r="AC49" i="4" s="1"/>
  <c r="G68" i="4"/>
  <c r="V67" i="4"/>
  <c r="V3" i="4" s="1"/>
  <c r="AA3" i="4"/>
  <c r="G55" i="5"/>
  <c r="V54" i="5"/>
  <c r="V3" i="5" s="1"/>
  <c r="AA3" i="5"/>
  <c r="G55" i="8"/>
  <c r="V54" i="8"/>
  <c r="V3" i="8" s="1"/>
  <c r="AB23" i="4"/>
  <c r="AC23" i="4" s="1"/>
  <c r="AB27" i="4"/>
  <c r="AC27" i="4" s="1"/>
  <c r="AB45" i="17"/>
  <c r="AC45" i="17" s="1"/>
  <c r="AB34" i="17"/>
  <c r="AC34" i="17" s="1"/>
  <c r="AB39" i="17"/>
  <c r="AC39" i="17" s="1"/>
  <c r="AB33" i="17"/>
  <c r="AC33" i="17" s="1"/>
  <c r="AB11" i="17"/>
  <c r="AC11" i="17" s="1"/>
  <c r="AB46" i="16"/>
  <c r="AC46" i="16" s="1"/>
  <c r="AB43" i="16"/>
  <c r="AC43" i="16" s="1"/>
  <c r="V54" i="12"/>
  <c r="V3" i="12" s="1"/>
  <c r="G55" i="12"/>
  <c r="AD9" i="7"/>
  <c r="AB44" i="17"/>
  <c r="AC44" i="17" s="1"/>
  <c r="AB30" i="17"/>
  <c r="AC30" i="17" s="1"/>
  <c r="AB35" i="17"/>
  <c r="AC35" i="17" s="1"/>
  <c r="AB29" i="17"/>
  <c r="AC29" i="17" s="1"/>
  <c r="AB52" i="16"/>
  <c r="AC52" i="16" s="1"/>
  <c r="AB10" i="17"/>
  <c r="AC10" i="17" s="1"/>
  <c r="AB5" i="17"/>
  <c r="AC5" i="17" s="1"/>
  <c r="AB41" i="16"/>
  <c r="AC41" i="16" s="1"/>
  <c r="AC59" i="7"/>
  <c r="AD35" i="7"/>
  <c r="T19" i="7"/>
  <c r="AB53" i="6"/>
  <c r="AC53" i="6" s="1"/>
  <c r="AA53" i="18"/>
  <c r="W53" i="18"/>
  <c r="Y53" i="18"/>
  <c r="U53" i="18"/>
  <c r="Q53" i="18"/>
  <c r="T53" i="18" s="1"/>
  <c r="V53" i="18"/>
  <c r="X53" i="18"/>
  <c r="AB50" i="17"/>
  <c r="AC50" i="17" s="1"/>
  <c r="AB42" i="17"/>
  <c r="AC42" i="17" s="1"/>
  <c r="AB53" i="17"/>
  <c r="AC53" i="17" s="1"/>
  <c r="AB49" i="17"/>
  <c r="AC49" i="17" s="1"/>
  <c r="AB41" i="17"/>
  <c r="AC41" i="17" s="1"/>
  <c r="AB26" i="17"/>
  <c r="AC26" i="17" s="1"/>
  <c r="AB51" i="17"/>
  <c r="AC51" i="17" s="1"/>
  <c r="AB43" i="17"/>
  <c r="AC43" i="17" s="1"/>
  <c r="AB28" i="17"/>
  <c r="AC28" i="17" s="1"/>
  <c r="AB21" i="17"/>
  <c r="AC21" i="17" s="1"/>
  <c r="AB15" i="17"/>
  <c r="AC15" i="17" s="1"/>
  <c r="AD7" i="17"/>
  <c r="AD55" i="17" s="1"/>
  <c r="AB7" i="17"/>
  <c r="AC7" i="17" s="1"/>
  <c r="AB50" i="16"/>
  <c r="AC50" i="16" s="1"/>
  <c r="AB42" i="16"/>
  <c r="AC42" i="16" s="1"/>
  <c r="AB8" i="17"/>
  <c r="AC8" i="17" s="1"/>
  <c r="V54" i="17"/>
  <c r="V3" i="17" s="1"/>
  <c r="AB53" i="16"/>
  <c r="AC53" i="16" s="1"/>
  <c r="AB47" i="16"/>
  <c r="AC47" i="16" s="1"/>
  <c r="AB4" i="17"/>
  <c r="AC4" i="17" s="1"/>
  <c r="AB30" i="16"/>
  <c r="AC30" i="16" s="1"/>
  <c r="AB32" i="16"/>
  <c r="AC32" i="16" s="1"/>
  <c r="AB19" i="16"/>
  <c r="AC19" i="16" s="1"/>
  <c r="T31" i="7"/>
  <c r="T15" i="7"/>
  <c r="T9" i="8"/>
  <c r="T33" i="7"/>
  <c r="T41" i="7"/>
  <c r="T7" i="8"/>
  <c r="T9" i="12"/>
  <c r="T38" i="7"/>
  <c r="T28" i="7"/>
  <c r="AB24" i="6"/>
  <c r="AC24" i="6" s="1"/>
  <c r="AB22" i="6"/>
  <c r="AC22" i="6" s="1"/>
  <c r="AB20" i="6"/>
  <c r="AC20" i="6" s="1"/>
  <c r="AB18" i="6"/>
  <c r="AC18" i="6" s="1"/>
  <c r="AB16" i="6"/>
  <c r="AC16" i="6" s="1"/>
  <c r="AB14" i="6"/>
  <c r="AC14" i="6" s="1"/>
  <c r="AB12" i="6"/>
  <c r="AC12" i="6" s="1"/>
  <c r="AB10" i="6"/>
  <c r="AC10" i="6" s="1"/>
  <c r="AB8" i="6"/>
  <c r="AC8" i="6" s="1"/>
  <c r="AB6" i="6"/>
  <c r="AC6" i="6" s="1"/>
  <c r="AB4" i="6"/>
  <c r="AC4" i="6" s="1"/>
  <c r="T11" i="6"/>
  <c r="R55" i="6"/>
  <c r="T7" i="6"/>
  <c r="AE3" i="6" s="1"/>
  <c r="AE25" i="5"/>
  <c r="AE23" i="5"/>
  <c r="AE21" i="5"/>
  <c r="AE19" i="5"/>
  <c r="AE17" i="5"/>
  <c r="AE15" i="5"/>
  <c r="AE13" i="5"/>
  <c r="AE11" i="5"/>
  <c r="T42" i="7"/>
  <c r="T34" i="7"/>
  <c r="AD31" i="7"/>
  <c r="T18" i="7"/>
  <c r="T24" i="5"/>
  <c r="T20" i="5"/>
  <c r="T16" i="5"/>
  <c r="T12" i="5"/>
  <c r="T8" i="5"/>
  <c r="AB26" i="4"/>
  <c r="AC26" i="4" s="1"/>
  <c r="AB18" i="4"/>
  <c r="AC18" i="4" s="1"/>
  <c r="AB10" i="4"/>
  <c r="AC10" i="4" s="1"/>
  <c r="AB51" i="4"/>
  <c r="AC51" i="4" s="1"/>
  <c r="AB43" i="4"/>
  <c r="AC43" i="4" s="1"/>
  <c r="AB24" i="4"/>
  <c r="AC24" i="4" s="1"/>
  <c r="AB16" i="4"/>
  <c r="AC16" i="4" s="1"/>
  <c r="AB8" i="4"/>
  <c r="AC8" i="4" s="1"/>
  <c r="AB29" i="4"/>
  <c r="AC29" i="4" s="1"/>
  <c r="AB21" i="4"/>
  <c r="AC21" i="4" s="1"/>
  <c r="AB13" i="4"/>
  <c r="AC13" i="4" s="1"/>
  <c r="G55" i="6"/>
  <c r="V54" i="6"/>
  <c r="V3" i="6" s="1"/>
  <c r="AA3" i="6"/>
  <c r="G115" i="7"/>
  <c r="AA3" i="7"/>
  <c r="AD14" i="7"/>
  <c r="AD30" i="7"/>
  <c r="V3" i="18"/>
  <c r="V55" i="18" s="1"/>
  <c r="Y3" i="18"/>
  <c r="Y55" i="18" s="1"/>
  <c r="U3" i="18"/>
  <c r="U55" i="18" s="1"/>
  <c r="Q3" i="18"/>
  <c r="T3" i="18" s="1"/>
  <c r="X3" i="18"/>
  <c r="X55" i="18" s="1"/>
  <c r="AA3" i="18"/>
  <c r="AA55" i="18" s="1"/>
  <c r="W3" i="18"/>
  <c r="AD8" i="4"/>
  <c r="AB19" i="4"/>
  <c r="AC19" i="4" s="1"/>
  <c r="AB47" i="17"/>
  <c r="AC47" i="17" s="1"/>
  <c r="AB38" i="16"/>
  <c r="AC38" i="16" s="1"/>
  <c r="AB12" i="17"/>
  <c r="AC12" i="17" s="1"/>
  <c r="AB54" i="17"/>
  <c r="AC54" i="17" s="1"/>
  <c r="AB48" i="17"/>
  <c r="AC48" i="17" s="1"/>
  <c r="AB40" i="17"/>
  <c r="AC40" i="17" s="1"/>
  <c r="AB27" i="17"/>
  <c r="AC27" i="17" s="1"/>
  <c r="AB36" i="17"/>
  <c r="AC36" i="17" s="1"/>
  <c r="AB32" i="17"/>
  <c r="AC32" i="17" s="1"/>
  <c r="AB17" i="17"/>
  <c r="AC17" i="17" s="1"/>
  <c r="AB18" i="17"/>
  <c r="AC18" i="17" s="1"/>
  <c r="AB48" i="16"/>
  <c r="AC48" i="16" s="1"/>
  <c r="AB40" i="16"/>
  <c r="AC40" i="16" s="1"/>
  <c r="AB6" i="17"/>
  <c r="AC6" i="17" s="1"/>
  <c r="G55" i="17"/>
  <c r="AB45" i="16"/>
  <c r="AC45" i="16" s="1"/>
  <c r="AB35" i="16"/>
  <c r="AC35" i="16" s="1"/>
  <c r="AB37" i="16"/>
  <c r="AC37" i="16" s="1"/>
  <c r="AB8" i="16"/>
  <c r="AC8" i="16" s="1"/>
  <c r="AB15" i="16"/>
  <c r="AC15" i="16" s="1"/>
  <c r="AB23" i="16"/>
  <c r="AC23" i="16" s="1"/>
  <c r="AB7" i="16"/>
  <c r="AC7" i="16" s="1"/>
  <c r="AD29" i="7"/>
  <c r="AD13" i="7"/>
  <c r="T29" i="4"/>
  <c r="T27" i="4"/>
  <c r="T25" i="4"/>
  <c r="T21" i="4"/>
  <c r="T19" i="4"/>
  <c r="T17" i="4"/>
  <c r="T13" i="4"/>
  <c r="T11" i="4"/>
  <c r="T9" i="4"/>
  <c r="R68" i="4"/>
  <c r="T7" i="4"/>
  <c r="T8" i="8"/>
  <c r="AE8" i="8" s="1"/>
  <c r="T10" i="12"/>
  <c r="R55" i="16"/>
  <c r="R55" i="17"/>
  <c r="T24" i="7"/>
  <c r="T16" i="7"/>
  <c r="T29" i="7"/>
  <c r="T21" i="7"/>
  <c r="T13" i="7"/>
  <c r="R115" i="7"/>
  <c r="AB51" i="6"/>
  <c r="AC51" i="6" s="1"/>
  <c r="T10" i="6"/>
  <c r="AB31" i="5"/>
  <c r="AC31" i="5" s="1"/>
  <c r="AB29" i="5"/>
  <c r="AC29" i="5" s="1"/>
  <c r="AB27" i="5"/>
  <c r="AC27" i="5" s="1"/>
  <c r="AB25" i="5"/>
  <c r="AC25" i="5" s="1"/>
  <c r="AB23" i="5"/>
  <c r="AC23" i="5" s="1"/>
  <c r="AB21" i="5"/>
  <c r="AC21" i="5" s="1"/>
  <c r="AB19" i="5"/>
  <c r="AC19" i="5" s="1"/>
  <c r="AB17" i="5"/>
  <c r="AC17" i="5" s="1"/>
  <c r="AB15" i="5"/>
  <c r="AC15" i="5" s="1"/>
  <c r="AB13" i="5"/>
  <c r="AC13" i="5" s="1"/>
  <c r="AB11" i="5"/>
  <c r="AC11" i="5" s="1"/>
  <c r="AB9" i="5"/>
  <c r="AC9" i="5" s="1"/>
  <c r="AB7" i="5"/>
  <c r="AC7" i="5" s="1"/>
  <c r="AB5" i="5"/>
  <c r="AC5" i="5" s="1"/>
  <c r="AB65" i="4"/>
  <c r="AC65" i="4" s="1"/>
  <c r="AB63" i="4"/>
  <c r="AC63" i="4" s="1"/>
  <c r="AB61" i="4"/>
  <c r="AC61" i="4" s="1"/>
  <c r="AB59" i="4"/>
  <c r="AC59" i="4" s="1"/>
  <c r="AB57" i="4"/>
  <c r="AC57" i="4" s="1"/>
  <c r="AB55" i="4"/>
  <c r="AC55" i="4" s="1"/>
  <c r="AB53" i="4"/>
  <c r="AC53" i="4" s="1"/>
  <c r="T43" i="7"/>
  <c r="T35" i="7"/>
  <c r="T22" i="7"/>
  <c r="T25" i="5"/>
  <c r="AD22" i="5"/>
  <c r="T21" i="5"/>
  <c r="AD18" i="5"/>
  <c r="T17" i="5"/>
  <c r="AD14" i="5"/>
  <c r="T13" i="5"/>
  <c r="AD10" i="5"/>
  <c r="T9" i="5"/>
  <c r="AD6" i="5"/>
  <c r="AB47" i="4"/>
  <c r="AC47" i="4" s="1"/>
  <c r="AD29" i="4"/>
  <c r="AD21" i="4"/>
  <c r="AD13" i="4"/>
  <c r="AD26" i="4"/>
  <c r="AD18" i="4"/>
  <c r="AD10" i="4"/>
  <c r="AB31" i="4"/>
  <c r="AC31" i="4" s="1"/>
  <c r="AD16" i="4"/>
  <c r="AB46" i="4"/>
  <c r="AC46" i="4" s="1"/>
  <c r="AB11" i="4"/>
  <c r="AC11" i="4" s="1"/>
  <c r="AB38" i="17"/>
  <c r="AC38" i="17" s="1"/>
  <c r="AB37" i="17"/>
  <c r="AC37" i="17" s="1"/>
  <c r="AB14" i="17"/>
  <c r="AC14" i="17" s="1"/>
  <c r="AB51" i="16"/>
  <c r="AC51" i="16" s="1"/>
  <c r="V54" i="16"/>
  <c r="V3" i="16" s="1"/>
  <c r="G55" i="16"/>
  <c r="AA3" i="16"/>
  <c r="AC95" i="7"/>
  <c r="AC66" i="7"/>
  <c r="AD25" i="7"/>
  <c r="R55" i="8"/>
  <c r="T7" i="12"/>
  <c r="AE7" i="12" s="1"/>
  <c r="T11" i="12"/>
  <c r="AE10" i="12" s="1"/>
  <c r="T12" i="7"/>
  <c r="AB23" i="6"/>
  <c r="AC23" i="6" s="1"/>
  <c r="AB21" i="6"/>
  <c r="AC21" i="6" s="1"/>
  <c r="AB19" i="6"/>
  <c r="AC19" i="6" s="1"/>
  <c r="AB17" i="6"/>
  <c r="AC17" i="6" s="1"/>
  <c r="AB15" i="6"/>
  <c r="AC15" i="6" s="1"/>
  <c r="AB13" i="6"/>
  <c r="AC13" i="6" s="1"/>
  <c r="AB11" i="6"/>
  <c r="AC11" i="6" s="1"/>
  <c r="AB9" i="6"/>
  <c r="AC9" i="6" s="1"/>
  <c r="AB7" i="6"/>
  <c r="AC7" i="6" s="1"/>
  <c r="AD7" i="6"/>
  <c r="AB5" i="6"/>
  <c r="AC5" i="6" s="1"/>
  <c r="AB54" i="5"/>
  <c r="AC54" i="5" s="1"/>
  <c r="O55" i="5"/>
  <c r="AC55" i="7"/>
  <c r="T36" i="7"/>
  <c r="AB47" i="6"/>
  <c r="AC47" i="6" s="1"/>
  <c r="T9" i="6"/>
  <c r="AE24" i="5"/>
  <c r="AE22" i="5"/>
  <c r="AE20" i="5"/>
  <c r="AE18" i="5"/>
  <c r="AE16" i="5"/>
  <c r="AE14" i="5"/>
  <c r="AE10" i="5"/>
  <c r="T26" i="7"/>
  <c r="T10" i="7"/>
  <c r="AE10" i="7" s="1"/>
  <c r="T26" i="5"/>
  <c r="AD23" i="5"/>
  <c r="T22" i="5"/>
  <c r="AD19" i="5"/>
  <c r="T18" i="5"/>
  <c r="AE12" i="5" s="1"/>
  <c r="AD15" i="5"/>
  <c r="T14" i="5"/>
  <c r="AD11" i="5"/>
  <c r="T10" i="5"/>
  <c r="AD7" i="5"/>
  <c r="AB45" i="4"/>
  <c r="AC45" i="4" s="1"/>
  <c r="AB42" i="4"/>
  <c r="AC42" i="4" s="1"/>
  <c r="AB22" i="4"/>
  <c r="AC22" i="4" s="1"/>
  <c r="AB14" i="4"/>
  <c r="AC14" i="4" s="1"/>
  <c r="AB48" i="4"/>
  <c r="AC48" i="4" s="1"/>
  <c r="AB44" i="4"/>
  <c r="AC44" i="4" s="1"/>
  <c r="AB41" i="4"/>
  <c r="AC41" i="4" s="1"/>
  <c r="AB28" i="4"/>
  <c r="AC28" i="4" s="1"/>
  <c r="AB20" i="4"/>
  <c r="AC20" i="4" s="1"/>
  <c r="AB12" i="4"/>
  <c r="AC12" i="4" s="1"/>
  <c r="AB25" i="4"/>
  <c r="AC25" i="4" s="1"/>
  <c r="AB17" i="4"/>
  <c r="AC17" i="4" s="1"/>
  <c r="AB9" i="4"/>
  <c r="AC9" i="4" s="1"/>
  <c r="E55" i="18"/>
  <c r="O3" i="18"/>
  <c r="O4" i="18" s="1"/>
  <c r="O5" i="18" s="1"/>
  <c r="O6" i="18" s="1"/>
  <c r="O7" i="18" s="1"/>
  <c r="O8" i="18" s="1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P54" i="18" s="1"/>
  <c r="AD24" i="4"/>
  <c r="AB15" i="4"/>
  <c r="AC15" i="4" s="1"/>
  <c r="AB50" i="4"/>
  <c r="AC50" i="4" s="1"/>
  <c r="AD28" i="4"/>
  <c r="AB7" i="4"/>
  <c r="AC7" i="4" s="1"/>
  <c r="AF8" i="8" l="1"/>
  <c r="AE9" i="30"/>
  <c r="AE38" i="7"/>
  <c r="AE14" i="7"/>
  <c r="AG14" i="7" s="1"/>
  <c r="AE10" i="30"/>
  <c r="AG10" i="30" s="1"/>
  <c r="AE42" i="7"/>
  <c r="AG42" i="7" s="1"/>
  <c r="AE15" i="7"/>
  <c r="AE9" i="7"/>
  <c r="AG9" i="7" s="1"/>
  <c r="AE17" i="12"/>
  <c r="AG17" i="12" s="1"/>
  <c r="AE13" i="4"/>
  <c r="AG13" i="4" s="1"/>
  <c r="AE26" i="4"/>
  <c r="AE29" i="4"/>
  <c r="AG29" i="4" s="1"/>
  <c r="AE31" i="4"/>
  <c r="AG31" i="4" s="1"/>
  <c r="AE25" i="4"/>
  <c r="AG25" i="4" s="1"/>
  <c r="AE27" i="4"/>
  <c r="AG27" i="4" s="1"/>
  <c r="AE24" i="4"/>
  <c r="AG24" i="4" s="1"/>
  <c r="AE15" i="12"/>
  <c r="AG15" i="12" s="1"/>
  <c r="AE14" i="12"/>
  <c r="AG14" i="12" s="1"/>
  <c r="AE13" i="12"/>
  <c r="AE44" i="7"/>
  <c r="AG44" i="7" s="1"/>
  <c r="AE41" i="7"/>
  <c r="AG41" i="7" s="1"/>
  <c r="AE13" i="29"/>
  <c r="AG13" i="29" s="1"/>
  <c r="AE45" i="7"/>
  <c r="AG45" i="7" s="1"/>
  <c r="AE46" i="7"/>
  <c r="AG46" i="7" s="1"/>
  <c r="AE23" i="7"/>
  <c r="AG23" i="7" s="1"/>
  <c r="AE27" i="7"/>
  <c r="AG27" i="7" s="1"/>
  <c r="AE43" i="7"/>
  <c r="AG43" i="7" s="1"/>
  <c r="AE26" i="7"/>
  <c r="AG26" i="7" s="1"/>
  <c r="AE37" i="7"/>
  <c r="AG37" i="7" s="1"/>
  <c r="AE32" i="7"/>
  <c r="AG32" i="7" s="1"/>
  <c r="AE28" i="7"/>
  <c r="AG28" i="7" s="1"/>
  <c r="AE40" i="7"/>
  <c r="AG40" i="7" s="1"/>
  <c r="AE17" i="7"/>
  <c r="AG17" i="7" s="1"/>
  <c r="AE24" i="7"/>
  <c r="AG24" i="7" s="1"/>
  <c r="AE35" i="7"/>
  <c r="AG35" i="7" s="1"/>
  <c r="AE12" i="7"/>
  <c r="AG12" i="7" s="1"/>
  <c r="AE11" i="7"/>
  <c r="AG11" i="7" s="1"/>
  <c r="AE30" i="7"/>
  <c r="AG30" i="7" s="1"/>
  <c r="AE16" i="7"/>
  <c r="AG16" i="7" s="1"/>
  <c r="AE18" i="7"/>
  <c r="AG18" i="7" s="1"/>
  <c r="AE22" i="7"/>
  <c r="AG22" i="7" s="1"/>
  <c r="AE13" i="7"/>
  <c r="AG13" i="7" s="1"/>
  <c r="AE25" i="7"/>
  <c r="AG25" i="7" s="1"/>
  <c r="AE31" i="7"/>
  <c r="AG31" i="7" s="1"/>
  <c r="AE34" i="7"/>
  <c r="AG34" i="7" s="1"/>
  <c r="AE39" i="7"/>
  <c r="AG39" i="7" s="1"/>
  <c r="AE29" i="7"/>
  <c r="AG29" i="7" s="1"/>
  <c r="AE20" i="7"/>
  <c r="AG20" i="7" s="1"/>
  <c r="AE19" i="7"/>
  <c r="AG19" i="7" s="1"/>
  <c r="AE21" i="7"/>
  <c r="AG21" i="7" s="1"/>
  <c r="AE36" i="7"/>
  <c r="AG36" i="7" s="1"/>
  <c r="AG33" i="7"/>
  <c r="AE15" i="29"/>
  <c r="AG15" i="29" s="1"/>
  <c r="AE16" i="29"/>
  <c r="AG16" i="29" s="1"/>
  <c r="AE14" i="29"/>
  <c r="AG14" i="29" s="1"/>
  <c r="AE12" i="29"/>
  <c r="AG12" i="29" s="1"/>
  <c r="AE28" i="4"/>
  <c r="AG28" i="4" s="1"/>
  <c r="AE30" i="4"/>
  <c r="AG30" i="4" s="1"/>
  <c r="AE23" i="4"/>
  <c r="AG23" i="4" s="1"/>
  <c r="AD55" i="31"/>
  <c r="AD68" i="29"/>
  <c r="AD68" i="30"/>
  <c r="AE32" i="4"/>
  <c r="AG32" i="4" s="1"/>
  <c r="AE7" i="8"/>
  <c r="AG7" i="8" s="1"/>
  <c r="AE11" i="31"/>
  <c r="AG11" i="31" s="1"/>
  <c r="AG11" i="30"/>
  <c r="AF11" i="30"/>
  <c r="AF16" i="29"/>
  <c r="AG17" i="29"/>
  <c r="AF17" i="29"/>
  <c r="AF11" i="31"/>
  <c r="AG47" i="7"/>
  <c r="AF47" i="7"/>
  <c r="AF46" i="7"/>
  <c r="AF37" i="7"/>
  <c r="AF42" i="7"/>
  <c r="AG38" i="7"/>
  <c r="AF38" i="7"/>
  <c r="AF45" i="7"/>
  <c r="AF41" i="7"/>
  <c r="AF39" i="7"/>
  <c r="AF43" i="7"/>
  <c r="AF40" i="7"/>
  <c r="AG48" i="7"/>
  <c r="AF48" i="7"/>
  <c r="AF44" i="7"/>
  <c r="AE9" i="31"/>
  <c r="AE11" i="12"/>
  <c r="AG11" i="12" s="1"/>
  <c r="AG10" i="29"/>
  <c r="AE8" i="31"/>
  <c r="AG8" i="31" s="1"/>
  <c r="AE7" i="31"/>
  <c r="AF12" i="29"/>
  <c r="AG11" i="29"/>
  <c r="AG10" i="31"/>
  <c r="AF10" i="31"/>
  <c r="AF7" i="31"/>
  <c r="AF8" i="31"/>
  <c r="AF10" i="30"/>
  <c r="AC9" i="31"/>
  <c r="AB55" i="31"/>
  <c r="AE19" i="4"/>
  <c r="AG19" i="4" s="1"/>
  <c r="AE7" i="5"/>
  <c r="AG7" i="5" s="1"/>
  <c r="AE8" i="30"/>
  <c r="AD55" i="12"/>
  <c r="AE14" i="4"/>
  <c r="AG14" i="4" s="1"/>
  <c r="AE4" i="5"/>
  <c r="AG4" i="5" s="1"/>
  <c r="AE7" i="29"/>
  <c r="AG7" i="29" s="1"/>
  <c r="AE3" i="5"/>
  <c r="AE5" i="29"/>
  <c r="AG5" i="29" s="1"/>
  <c r="AE3" i="8"/>
  <c r="AG15" i="7"/>
  <c r="AG9" i="30"/>
  <c r="AE9" i="12"/>
  <c r="AG9" i="12" s="1"/>
  <c r="AE11" i="4"/>
  <c r="AG11" i="4" s="1"/>
  <c r="AE8" i="12"/>
  <c r="AG8" i="12" s="1"/>
  <c r="AG9" i="29"/>
  <c r="AB68" i="30"/>
  <c r="AG8" i="29"/>
  <c r="AE8" i="4"/>
  <c r="AG8" i="4" s="1"/>
  <c r="AG7" i="30"/>
  <c r="AF8" i="30"/>
  <c r="AC3" i="30"/>
  <c r="AG4" i="29"/>
  <c r="AB68" i="29"/>
  <c r="AF6" i="29"/>
  <c r="AG6" i="29"/>
  <c r="AF5" i="29"/>
  <c r="AE7" i="4"/>
  <c r="AG7" i="4" s="1"/>
  <c r="AC3" i="29"/>
  <c r="AF5" i="7"/>
  <c r="AG5" i="7"/>
  <c r="AG6" i="7"/>
  <c r="AF6" i="7"/>
  <c r="AE3" i="4"/>
  <c r="AE16" i="4"/>
  <c r="AG16" i="4" s="1"/>
  <c r="AE9" i="4"/>
  <c r="AG9" i="4" s="1"/>
  <c r="AE10" i="4"/>
  <c r="AG10" i="4" s="1"/>
  <c r="AE17" i="4"/>
  <c r="AG17" i="4" s="1"/>
  <c r="AE12" i="4"/>
  <c r="AG12" i="4" s="1"/>
  <c r="AE15" i="4"/>
  <c r="AG15" i="4" s="1"/>
  <c r="AE20" i="4"/>
  <c r="AG20" i="4" s="1"/>
  <c r="AG33" i="4"/>
  <c r="AF33" i="4"/>
  <c r="AE18" i="4"/>
  <c r="AG18" i="4" s="1"/>
  <c r="AF36" i="7"/>
  <c r="AG26" i="5"/>
  <c r="AF26" i="5"/>
  <c r="AF32" i="4"/>
  <c r="AF30" i="4"/>
  <c r="AE21" i="4"/>
  <c r="AG21" i="4" s="1"/>
  <c r="AE22" i="4"/>
  <c r="AG22" i="4" s="1"/>
  <c r="AG8" i="8"/>
  <c r="AE8" i="5"/>
  <c r="AG8" i="5" s="1"/>
  <c r="AG12" i="12"/>
  <c r="AG10" i="12"/>
  <c r="AE7" i="6"/>
  <c r="AE55" i="6" s="1"/>
  <c r="AG10" i="8"/>
  <c r="AF12" i="12"/>
  <c r="AG9" i="8"/>
  <c r="AG7" i="12"/>
  <c r="AG16" i="12"/>
  <c r="AF13" i="12"/>
  <c r="AG13" i="12"/>
  <c r="AF9" i="12"/>
  <c r="AE6" i="5"/>
  <c r="AG6" i="5" s="1"/>
  <c r="AE5" i="5"/>
  <c r="AG5" i="5" s="1"/>
  <c r="AE9" i="5"/>
  <c r="AG9" i="5" s="1"/>
  <c r="AF14" i="4"/>
  <c r="AF11" i="4"/>
  <c r="AF7" i="5"/>
  <c r="AG23" i="5"/>
  <c r="AF23" i="5"/>
  <c r="AF27" i="7"/>
  <c r="AF26" i="7"/>
  <c r="AF32" i="7"/>
  <c r="AF12" i="4"/>
  <c r="AF19" i="5"/>
  <c r="AG19" i="5"/>
  <c r="AF14" i="7"/>
  <c r="AF10" i="4"/>
  <c r="AG16" i="5"/>
  <c r="AF16" i="5"/>
  <c r="AF15" i="5"/>
  <c r="AG15" i="5"/>
  <c r="AF19" i="7"/>
  <c r="AF13" i="7"/>
  <c r="AF29" i="7"/>
  <c r="AF16" i="4"/>
  <c r="AG12" i="5"/>
  <c r="AF12" i="5"/>
  <c r="AF28" i="7"/>
  <c r="AF11" i="5"/>
  <c r="AG11" i="5"/>
  <c r="AF4" i="7"/>
  <c r="AG4" i="7"/>
  <c r="AF29" i="4"/>
  <c r="AF7" i="17"/>
  <c r="AF55" i="17" s="1"/>
  <c r="AG7" i="17"/>
  <c r="AG55" i="17" s="1"/>
  <c r="AF9" i="7"/>
  <c r="AF23" i="4"/>
  <c r="AF8" i="5"/>
  <c r="AG24" i="5"/>
  <c r="AF24" i="5"/>
  <c r="AF31" i="7"/>
  <c r="AF17" i="4"/>
  <c r="AF34" i="7"/>
  <c r="AF28" i="4"/>
  <c r="AF25" i="7"/>
  <c r="AF13" i="4"/>
  <c r="AG26" i="4"/>
  <c r="AF26" i="4"/>
  <c r="AF4" i="5"/>
  <c r="AG20" i="5"/>
  <c r="AF20" i="5"/>
  <c r="AG10" i="7"/>
  <c r="AF10" i="7"/>
  <c r="AF16" i="7"/>
  <c r="AF5" i="5"/>
  <c r="AF9" i="5"/>
  <c r="AG13" i="5"/>
  <c r="AF13" i="5"/>
  <c r="AG17" i="5"/>
  <c r="AF17" i="5"/>
  <c r="AG21" i="5"/>
  <c r="AF21" i="5"/>
  <c r="AF25" i="5"/>
  <c r="AG25" i="5"/>
  <c r="AF11" i="7"/>
  <c r="W55" i="18"/>
  <c r="Z3" i="18"/>
  <c r="Z55" i="18" s="1"/>
  <c r="P55" i="18" s="1"/>
  <c r="AB3" i="6"/>
  <c r="AB55" i="6" s="1"/>
  <c r="AD3" i="6"/>
  <c r="AD55" i="6" s="1"/>
  <c r="AA55" i="6"/>
  <c r="AF24" i="7"/>
  <c r="AF35" i="7"/>
  <c r="AB55" i="17"/>
  <c r="AF15" i="4"/>
  <c r="AF9" i="4"/>
  <c r="AA55" i="16"/>
  <c r="AB3" i="16"/>
  <c r="AB55" i="16" s="1"/>
  <c r="AD3" i="16"/>
  <c r="AD55" i="16" s="1"/>
  <c r="AF31" i="4"/>
  <c r="AF33" i="7"/>
  <c r="AF12" i="7"/>
  <c r="AF19" i="4"/>
  <c r="AF22" i="7"/>
  <c r="AF21" i="4"/>
  <c r="AF8" i="4"/>
  <c r="AF24" i="4"/>
  <c r="AF8" i="6"/>
  <c r="AG8" i="6"/>
  <c r="AA55" i="12"/>
  <c r="AB55" i="12"/>
  <c r="AF23" i="7"/>
  <c r="AC55" i="17"/>
  <c r="AF20" i="4"/>
  <c r="AF7" i="6"/>
  <c r="AF30" i="7"/>
  <c r="AA115" i="7"/>
  <c r="AB115" i="7"/>
  <c r="AD3" i="7"/>
  <c r="AD115" i="7" s="1"/>
  <c r="AF18" i="4"/>
  <c r="AF17" i="7"/>
  <c r="AF27" i="4"/>
  <c r="AA55" i="8"/>
  <c r="AB55" i="8"/>
  <c r="AD55" i="8"/>
  <c r="AF20" i="7"/>
  <c r="AF6" i="5"/>
  <c r="AG10" i="5"/>
  <c r="AF10" i="5"/>
  <c r="AG14" i="5"/>
  <c r="AF14" i="5"/>
  <c r="AF18" i="5"/>
  <c r="AG18" i="5"/>
  <c r="AF22" i="5"/>
  <c r="AG22" i="5"/>
  <c r="AF15" i="7"/>
  <c r="AF7" i="4"/>
  <c r="AF18" i="7"/>
  <c r="AF25" i="4"/>
  <c r="AF22" i="4"/>
  <c r="AB3" i="5"/>
  <c r="AB55" i="5" s="1"/>
  <c r="AA55" i="5"/>
  <c r="AD3" i="5"/>
  <c r="AD55" i="5" s="1"/>
  <c r="AB3" i="4"/>
  <c r="AB68" i="4" s="1"/>
  <c r="AA68" i="4"/>
  <c r="AD3" i="4"/>
  <c r="AD68" i="4" s="1"/>
  <c r="AF21" i="7"/>
  <c r="AE68" i="30" l="1"/>
  <c r="AE55" i="8"/>
  <c r="AE55" i="31"/>
  <c r="AG7" i="31"/>
  <c r="AF9" i="31"/>
  <c r="AF55" i="31" s="1"/>
  <c r="AC55" i="31"/>
  <c r="AG9" i="31"/>
  <c r="AG8" i="30"/>
  <c r="AE68" i="29"/>
  <c r="AG3" i="8"/>
  <c r="AE55" i="12"/>
  <c r="AC68" i="30"/>
  <c r="AF3" i="30"/>
  <c r="AF68" i="30" s="1"/>
  <c r="AG3" i="30"/>
  <c r="AC68" i="29"/>
  <c r="AG3" i="29"/>
  <c r="AG68" i="29" s="1"/>
  <c r="AF3" i="29"/>
  <c r="AF68" i="29" s="1"/>
  <c r="AF55" i="12"/>
  <c r="AE68" i="4"/>
  <c r="AG7" i="6"/>
  <c r="AE115" i="7"/>
  <c r="AE55" i="5"/>
  <c r="AC3" i="16"/>
  <c r="AF3" i="16" s="1"/>
  <c r="AF55" i="16" s="1"/>
  <c r="AF55" i="8"/>
  <c r="AC3" i="4"/>
  <c r="AC68" i="4" s="1"/>
  <c r="AC3" i="6"/>
  <c r="AF3" i="6" s="1"/>
  <c r="AF55" i="6" s="1"/>
  <c r="AC3" i="5"/>
  <c r="AC3" i="7"/>
  <c r="AC55" i="12"/>
  <c r="AG55" i="12"/>
  <c r="AG55" i="31" l="1"/>
  <c r="AG68" i="30"/>
  <c r="AG3" i="4"/>
  <c r="AG68" i="4" s="1"/>
  <c r="AG3" i="16"/>
  <c r="AG55" i="16" s="1"/>
  <c r="AC55" i="16"/>
  <c r="AC55" i="8"/>
  <c r="AG55" i="8"/>
  <c r="AF3" i="4"/>
  <c r="AF68" i="4" s="1"/>
  <c r="AG3" i="6"/>
  <c r="AG55" i="6" s="1"/>
  <c r="AC55" i="6"/>
  <c r="AC115" i="7"/>
  <c r="AF3" i="7"/>
  <c r="AF115" i="7" s="1"/>
  <c r="AG3" i="7"/>
  <c r="AG115" i="7" s="1"/>
  <c r="AC55" i="5"/>
  <c r="AF3" i="5"/>
  <c r="AF55" i="5" s="1"/>
  <c r="AG3" i="5"/>
  <c r="AG55" i="5" s="1"/>
</calcChain>
</file>

<file path=xl/sharedStrings.xml><?xml version="1.0" encoding="utf-8"?>
<sst xmlns="http://schemas.openxmlformats.org/spreadsheetml/2006/main" count="4107" uniqueCount="2159">
  <si>
    <t>입금일</t>
  </si>
  <si>
    <t>송금</t>
  </si>
  <si>
    <t>송금수수료</t>
  </si>
  <si>
    <t>은행수수료</t>
  </si>
  <si>
    <t>비고</t>
  </si>
  <si>
    <t>입금</t>
  </si>
  <si>
    <t>입금환율</t>
  </si>
  <si>
    <t>환전</t>
  </si>
  <si>
    <t>환전환율</t>
  </si>
  <si>
    <t>환전일</t>
  </si>
  <si>
    <t>통장잔액</t>
  </si>
  <si>
    <t>환전금액</t>
  </si>
  <si>
    <t>이월</t>
  </si>
  <si>
    <t>2021.01.06</t>
  </si>
  <si>
    <t>2021.01.19</t>
  </si>
  <si>
    <t>2021.02.02</t>
  </si>
  <si>
    <t>2021.01.08</t>
  </si>
  <si>
    <t>INT</t>
  </si>
  <si>
    <t>2021.02.05</t>
  </si>
  <si>
    <t>2021.01.11</t>
  </si>
  <si>
    <t>2021.03.03</t>
  </si>
  <si>
    <t>2021.01.14</t>
  </si>
  <si>
    <t>NGM/239</t>
  </si>
  <si>
    <t>2021.03.25</t>
  </si>
  <si>
    <t>NGM/241</t>
  </si>
  <si>
    <t>2021.04.21</t>
  </si>
  <si>
    <t>NGM/243</t>
  </si>
  <si>
    <t>2021.01.15</t>
  </si>
  <si>
    <t>IRR</t>
  </si>
  <si>
    <t>2021.01.22</t>
  </si>
  <si>
    <t>2021.01.26</t>
  </si>
  <si>
    <t>2021.01.27</t>
  </si>
  <si>
    <t>2021.06.15</t>
  </si>
  <si>
    <t>2021.06.18</t>
  </si>
  <si>
    <t>NGM/245</t>
  </si>
  <si>
    <t>2021.02.03</t>
  </si>
  <si>
    <t>2021.07.06</t>
  </si>
  <si>
    <t>2021.02.04</t>
  </si>
  <si>
    <t>ZBJ</t>
  </si>
  <si>
    <t>2021.07.13</t>
  </si>
  <si>
    <t>2021.02.09</t>
  </si>
  <si>
    <t>2021.02.10</t>
  </si>
  <si>
    <t>2021.07.30</t>
  </si>
  <si>
    <t>2021.09.03</t>
  </si>
  <si>
    <t>2021.02.17</t>
  </si>
  <si>
    <t>2021.09.07</t>
  </si>
  <si>
    <t>NGM/247</t>
  </si>
  <si>
    <t>2021.09.17</t>
  </si>
  <si>
    <t>NGM/249</t>
  </si>
  <si>
    <t>2021.09.24</t>
  </si>
  <si>
    <t>2021.02.24</t>
  </si>
  <si>
    <t>2021.10.27</t>
  </si>
  <si>
    <t>2021.03.02</t>
  </si>
  <si>
    <t>2021.03.08</t>
  </si>
  <si>
    <t>2021.03.15</t>
  </si>
  <si>
    <t>2021.03.19</t>
  </si>
  <si>
    <t>2021.03.22</t>
  </si>
  <si>
    <t>2021.03.23</t>
  </si>
  <si>
    <t>NGM/251</t>
  </si>
  <si>
    <t>2021.03.26</t>
  </si>
  <si>
    <t>2021.03.29</t>
  </si>
  <si>
    <t>2021.04.01</t>
  </si>
  <si>
    <t>2021.04.05</t>
  </si>
  <si>
    <t>2021.04.07</t>
  </si>
  <si>
    <t>2021.04.13</t>
  </si>
  <si>
    <t>2021.04.20</t>
  </si>
  <si>
    <t>NGM</t>
  </si>
  <si>
    <t>2021.06.16</t>
  </si>
  <si>
    <t>2021.06.23</t>
  </si>
  <si>
    <t>2021.07.05</t>
  </si>
  <si>
    <t>CKH/412</t>
  </si>
  <si>
    <t>2021.07.07</t>
  </si>
  <si>
    <t>LKB/020</t>
  </si>
  <si>
    <t>2021.07.12</t>
  </si>
  <si>
    <t>2021.07.16</t>
  </si>
  <si>
    <t>2021.07.21</t>
  </si>
  <si>
    <t>CKH</t>
  </si>
  <si>
    <t>2021.07.26</t>
  </si>
  <si>
    <t>2021.07.27</t>
  </si>
  <si>
    <t>RKH</t>
  </si>
  <si>
    <t>INA</t>
  </si>
  <si>
    <t>2021.08.09</t>
  </si>
  <si>
    <t>2021.08.13</t>
  </si>
  <si>
    <t>2021.08.17</t>
  </si>
  <si>
    <t>2021.08.19</t>
  </si>
  <si>
    <t>2021.08.25</t>
  </si>
  <si>
    <t>2021.09.06</t>
  </si>
  <si>
    <t>UMH</t>
  </si>
  <si>
    <t>2021.09.13</t>
  </si>
  <si>
    <t>2021.09.16</t>
  </si>
  <si>
    <t>2021.10.05</t>
  </si>
  <si>
    <t>2021.10.08</t>
  </si>
  <si>
    <t>2021.10.13</t>
  </si>
  <si>
    <t>2021.10.21</t>
  </si>
  <si>
    <t>DXB</t>
  </si>
  <si>
    <t>2021.10.29</t>
  </si>
  <si>
    <t>PKK</t>
  </si>
  <si>
    <t>2021.11.01</t>
  </si>
  <si>
    <t>2021.11.05</t>
  </si>
  <si>
    <t>2021.11.10</t>
  </si>
  <si>
    <t>2021.11.17</t>
  </si>
  <si>
    <t>2021.11.19</t>
  </si>
  <si>
    <t>2021.11.24</t>
  </si>
  <si>
    <t>2021.11.30</t>
  </si>
  <si>
    <t>2021.12.01</t>
  </si>
  <si>
    <t>UQS</t>
  </si>
  <si>
    <t>2021.12.02</t>
  </si>
  <si>
    <t>2021.12.03</t>
  </si>
  <si>
    <t>2021.12.09</t>
  </si>
  <si>
    <t>17-3</t>
  </si>
  <si>
    <t>1098617060224X</t>
  </si>
  <si>
    <t>MIC/CKH/306</t>
  </si>
  <si>
    <t>1098617060235X</t>
  </si>
  <si>
    <t>MIC/INA/033-34</t>
  </si>
  <si>
    <t>1098617060310X</t>
  </si>
  <si>
    <t>MIC/IRR/101</t>
  </si>
  <si>
    <t>1098617070028X</t>
  </si>
  <si>
    <t>MIC/PKK/079</t>
  </si>
  <si>
    <t>1098617070075X</t>
  </si>
  <si>
    <t>MIC/CKH/307</t>
  </si>
  <si>
    <t>1098617070035X</t>
  </si>
  <si>
    <t>MIC/ZBJ/218</t>
  </si>
  <si>
    <t>1098617070084X</t>
  </si>
  <si>
    <t>MIC/INA/035-36</t>
  </si>
  <si>
    <t>1098617070139X</t>
  </si>
  <si>
    <t>MIC/RK/122</t>
  </si>
  <si>
    <t>1098617070140X</t>
  </si>
  <si>
    <t>MIC/MKU/075</t>
  </si>
  <si>
    <t>1098617070189X</t>
  </si>
  <si>
    <t>NGM/174</t>
  </si>
  <si>
    <t>1098617070287X</t>
  </si>
  <si>
    <t>MIC/CKH/308</t>
  </si>
  <si>
    <t>1098617080059X</t>
  </si>
  <si>
    <t>MIC/ZBJ/220</t>
  </si>
  <si>
    <t>1098617080062X</t>
  </si>
  <si>
    <t>MIC/CKH/309</t>
  </si>
  <si>
    <t>1098617080044X</t>
  </si>
  <si>
    <t>MIC/IRR/104</t>
  </si>
  <si>
    <t>1098617080110X</t>
  </si>
  <si>
    <t>MIC/INA/039-40</t>
  </si>
  <si>
    <t>1098617080288X</t>
  </si>
  <si>
    <t>MIC/PKK/082</t>
  </si>
  <si>
    <t>1098617080259X</t>
  </si>
  <si>
    <t>MIC/RK/123</t>
  </si>
  <si>
    <t>1098617080252X</t>
  </si>
  <si>
    <t>MIC/MKU/078</t>
  </si>
  <si>
    <t>1098617080229X</t>
  </si>
  <si>
    <t>MIC/CKH/310</t>
  </si>
  <si>
    <t>1098617080315X</t>
  </si>
  <si>
    <t>NGM/176</t>
  </si>
  <si>
    <t>1098617090017X</t>
  </si>
  <si>
    <t>MIC/CW/064</t>
  </si>
  <si>
    <t>1098617090103X</t>
  </si>
  <si>
    <t>MIC/MKU/081</t>
  </si>
  <si>
    <t>1098617090044X</t>
  </si>
  <si>
    <t>MIC/CKH/311</t>
  </si>
  <si>
    <t>1098617090182X</t>
  </si>
  <si>
    <t>MIC/ZBJ/222</t>
  </si>
  <si>
    <t>1098617090151X</t>
  </si>
  <si>
    <t>MIC/CKH/312</t>
  </si>
  <si>
    <t>1098617090266X</t>
  </si>
  <si>
    <t>NGM/177</t>
  </si>
  <si>
    <t>1098617090328X</t>
  </si>
  <si>
    <t>MIC/IRK/001</t>
  </si>
  <si>
    <t>1098617100006X</t>
  </si>
  <si>
    <t>MIC/CKH/313</t>
  </si>
  <si>
    <t>1098617100063X</t>
  </si>
  <si>
    <t>MIC/RK/124</t>
  </si>
  <si>
    <t>1098617100067X</t>
  </si>
  <si>
    <t>MIC/RKH/041</t>
  </si>
  <si>
    <t>1098617100036X</t>
  </si>
  <si>
    <t>MIC/PKK/085</t>
  </si>
  <si>
    <t>1098617100171X</t>
  </si>
  <si>
    <t>MIC/CKH/314</t>
  </si>
  <si>
    <t>1098617100146X</t>
  </si>
  <si>
    <t>NGM/179</t>
  </si>
  <si>
    <t>1098617100320X</t>
  </si>
  <si>
    <t>MIC/ZBJ/224</t>
  </si>
  <si>
    <t>1098617110068X</t>
  </si>
  <si>
    <t>MIC/CKH/315</t>
  </si>
  <si>
    <t>1098617110071X</t>
  </si>
  <si>
    <t>MIC/INA/047-48</t>
  </si>
  <si>
    <t>1098617110105X</t>
  </si>
  <si>
    <t>MIC/RK/125</t>
  </si>
  <si>
    <t>1098617110102X</t>
  </si>
  <si>
    <t>NGM/181</t>
  </si>
  <si>
    <t>1098617110073X</t>
  </si>
  <si>
    <t>MIC/PKK/087</t>
  </si>
  <si>
    <t>1098617110233X</t>
  </si>
  <si>
    <t>MIC/CKH/316</t>
  </si>
  <si>
    <t>1098617110313X</t>
  </si>
  <si>
    <t>MIC/INA/049-50/</t>
  </si>
  <si>
    <t>1098617110318X</t>
  </si>
  <si>
    <t>MIC/IRK/002</t>
  </si>
  <si>
    <t>1098617110366X</t>
  </si>
  <si>
    <t>MIC/CKH/317-18</t>
  </si>
  <si>
    <t>1098617120093X</t>
  </si>
  <si>
    <t>MIC/CKH/319</t>
  </si>
  <si>
    <t>1098617120104X</t>
  </si>
  <si>
    <t>MIC/ZBJ/226</t>
  </si>
  <si>
    <t>1098617120158X</t>
  </si>
  <si>
    <t>MIC/INA/051</t>
  </si>
  <si>
    <t>1098617120222X</t>
  </si>
  <si>
    <t>MIC/CKH/320</t>
  </si>
  <si>
    <t>1098617120276X</t>
  </si>
  <si>
    <t>MIC/RK/126</t>
  </si>
  <si>
    <t>17-4'</t>
  </si>
  <si>
    <t>USD</t>
  </si>
  <si>
    <t>IRK/001</t>
  </si>
  <si>
    <t>CKH/313</t>
  </si>
  <si>
    <t>RK/124</t>
  </si>
  <si>
    <t>RKH/041</t>
  </si>
  <si>
    <t>PKK/085</t>
  </si>
  <si>
    <t>CKH/314</t>
  </si>
  <si>
    <t>ZBJ/224</t>
  </si>
  <si>
    <t>CKH/315</t>
  </si>
  <si>
    <t>INA/047-48</t>
  </si>
  <si>
    <t>RK/125</t>
  </si>
  <si>
    <t>PKK/087</t>
  </si>
  <si>
    <t>CKH/316</t>
  </si>
  <si>
    <t>INA/049</t>
  </si>
  <si>
    <t>INA/050</t>
  </si>
  <si>
    <t>IRK/002</t>
  </si>
  <si>
    <t>CKH/317-18</t>
  </si>
  <si>
    <t>CKH/319</t>
  </si>
  <si>
    <t>ZBJ/226</t>
  </si>
  <si>
    <t>INA/051</t>
  </si>
  <si>
    <t>CKH/320</t>
  </si>
  <si>
    <t>RK/126</t>
  </si>
  <si>
    <t>18-1'</t>
  </si>
  <si>
    <t>1098617120313X</t>
  </si>
  <si>
    <t>MIC/CKH/321</t>
  </si>
  <si>
    <t>1098617120309X</t>
  </si>
  <si>
    <t>NGM/182</t>
  </si>
  <si>
    <t>1098618010009X</t>
  </si>
  <si>
    <t>MIC/PKK/090</t>
  </si>
  <si>
    <t>1098618010085X</t>
  </si>
  <si>
    <t>MIC/IRR/114</t>
  </si>
  <si>
    <t>1098618010175X</t>
  </si>
  <si>
    <t>MOA/MKU/084</t>
  </si>
  <si>
    <t>1098618010145X</t>
  </si>
  <si>
    <t>MIC/CKH/322</t>
  </si>
  <si>
    <t>1098618010223X</t>
  </si>
  <si>
    <t>MIC/INT/016</t>
  </si>
  <si>
    <t>1098618010302X</t>
  </si>
  <si>
    <t>MIC/RK/127</t>
  </si>
  <si>
    <t>1098618010327X</t>
  </si>
  <si>
    <t>MIC/CKH/323</t>
  </si>
  <si>
    <t>1098618020029X</t>
  </si>
  <si>
    <t>MIC/RKH/042</t>
  </si>
  <si>
    <t>1098618020050X</t>
  </si>
  <si>
    <t>MIC/ZBJ/228</t>
  </si>
  <si>
    <t>1098618020143X</t>
  </si>
  <si>
    <t>MIC/CKH/324</t>
  </si>
  <si>
    <t>1098618020279X</t>
  </si>
  <si>
    <t>MOA/UQS/003</t>
  </si>
  <si>
    <t>1098618020280X</t>
  </si>
  <si>
    <t>NGM/184</t>
  </si>
  <si>
    <t>1098618030032X</t>
  </si>
  <si>
    <t>MIC/RK/128</t>
  </si>
  <si>
    <t>1098618030040X</t>
  </si>
  <si>
    <t>MIC/CKH/325</t>
  </si>
  <si>
    <t>1098618030034X</t>
  </si>
  <si>
    <t>MIC/PKK/093</t>
  </si>
  <si>
    <t>1098618030061X</t>
  </si>
  <si>
    <t>MIC/INA/054-55</t>
  </si>
  <si>
    <t>1098618030108X</t>
  </si>
  <si>
    <t>MIC/CKH/326</t>
  </si>
  <si>
    <t>1098618030153X</t>
  </si>
  <si>
    <t>MIC/INT/020</t>
  </si>
  <si>
    <t>1098618030227X</t>
  </si>
  <si>
    <t>MIC/CKH/327</t>
  </si>
  <si>
    <t>1098618030235X</t>
  </si>
  <si>
    <t>MIC/INA/056</t>
  </si>
  <si>
    <t>1098618030190X</t>
  </si>
  <si>
    <t>MIC/RKH/043</t>
  </si>
  <si>
    <t>18-2'</t>
  </si>
  <si>
    <t>1098618030307X</t>
  </si>
  <si>
    <t>IRR/119</t>
  </si>
  <si>
    <t>1098618040022X</t>
  </si>
  <si>
    <t>CKH/328</t>
  </si>
  <si>
    <t>1098618040026X</t>
  </si>
  <si>
    <t>UQS/004-5</t>
  </si>
  <si>
    <t>1098618040084X</t>
  </si>
  <si>
    <t>RK/129</t>
  </si>
  <si>
    <t>1098618040083X</t>
  </si>
  <si>
    <t>NGM/186</t>
  </si>
  <si>
    <t>1098618040164X</t>
  </si>
  <si>
    <t>IGG/005</t>
  </si>
  <si>
    <t>1098618040186X</t>
  </si>
  <si>
    <t>CKH/329</t>
  </si>
  <si>
    <t>1098618040111X</t>
  </si>
  <si>
    <t>IRR/120</t>
  </si>
  <si>
    <t>1098618040269X</t>
  </si>
  <si>
    <t>ZBJ/230</t>
  </si>
  <si>
    <t>1098618040248X</t>
  </si>
  <si>
    <t>INA/060</t>
  </si>
  <si>
    <t>1098618040310X</t>
  </si>
  <si>
    <t>PKK/097</t>
  </si>
  <si>
    <t>1098618050064X</t>
  </si>
  <si>
    <t>CKH/330</t>
  </si>
  <si>
    <t>1098618050076X</t>
  </si>
  <si>
    <t>RK/130</t>
  </si>
  <si>
    <t>1098618050120X</t>
  </si>
  <si>
    <t>INA/062</t>
  </si>
  <si>
    <t>1098618050135X</t>
  </si>
  <si>
    <t>INT/025</t>
  </si>
  <si>
    <t>1098618050181X</t>
  </si>
  <si>
    <t>CKH/331</t>
  </si>
  <si>
    <t>1098618050323X</t>
  </si>
  <si>
    <t>NGM/188</t>
  </si>
  <si>
    <t>1098618050324X</t>
  </si>
  <si>
    <t>UQS/008-9</t>
  </si>
  <si>
    <t>1098618050319X</t>
  </si>
  <si>
    <t>INA/064</t>
  </si>
  <si>
    <t>1098618050382X</t>
  </si>
  <si>
    <t>CKH/332</t>
  </si>
  <si>
    <t>1098618060060X</t>
  </si>
  <si>
    <t>IRR/124</t>
  </si>
  <si>
    <t>1098618060117X</t>
  </si>
  <si>
    <t>CKH/333</t>
  </si>
  <si>
    <t>1098618070148X</t>
  </si>
  <si>
    <t>INT/029</t>
  </si>
  <si>
    <t>1098618070243X</t>
  </si>
  <si>
    <t>CKH/334</t>
  </si>
  <si>
    <t>1098618070335X</t>
  </si>
  <si>
    <t>RK/131</t>
  </si>
  <si>
    <t>1098618080011X</t>
  </si>
  <si>
    <t>INA/067</t>
  </si>
  <si>
    <t>1098618080025X</t>
  </si>
  <si>
    <t>ZBJ/232-A</t>
  </si>
  <si>
    <t>1098618080027X</t>
  </si>
  <si>
    <t>CKH/335</t>
  </si>
  <si>
    <t>1098618080126X</t>
  </si>
  <si>
    <t>CKH/336</t>
  </si>
  <si>
    <t>1098618080094X</t>
  </si>
  <si>
    <t>UQS/015</t>
  </si>
  <si>
    <t>1098618080144X</t>
  </si>
  <si>
    <t>NGM/192</t>
  </si>
  <si>
    <t>1098618080188X</t>
  </si>
  <si>
    <t>INT/031</t>
  </si>
  <si>
    <t>1098618080296X</t>
  </si>
  <si>
    <t>CKH/337</t>
  </si>
  <si>
    <t>1098618090031X</t>
  </si>
  <si>
    <t>ZBJ/236</t>
  </si>
  <si>
    <t>1098618090122X</t>
  </si>
  <si>
    <t>INA/070</t>
  </si>
  <si>
    <t>1098618090117X</t>
  </si>
  <si>
    <t>CKH/338</t>
  </si>
  <si>
    <t>1098618090199X</t>
  </si>
  <si>
    <t>NGM/194</t>
  </si>
  <si>
    <t>1098618090179X</t>
  </si>
  <si>
    <t>IRR/131</t>
  </si>
  <si>
    <t>1098618090202X</t>
  </si>
  <si>
    <t>RK/132</t>
  </si>
  <si>
    <t>1098618100002X</t>
  </si>
  <si>
    <t>CKH/339</t>
  </si>
  <si>
    <t>1098618100004X</t>
  </si>
  <si>
    <t>UQS/018</t>
  </si>
  <si>
    <t>1098618100037X</t>
  </si>
  <si>
    <t>INT/035</t>
  </si>
  <si>
    <t>1098618100110X</t>
  </si>
  <si>
    <t>CKH/340</t>
  </si>
  <si>
    <t>1098618100111X</t>
  </si>
  <si>
    <t>PKK/101</t>
  </si>
  <si>
    <t>1098618100155X</t>
  </si>
  <si>
    <t>ZBJ/238</t>
  </si>
  <si>
    <t>1098618100265X</t>
  </si>
  <si>
    <t>CKH/341</t>
  </si>
  <si>
    <t>1098618100277X</t>
  </si>
  <si>
    <t>RK/133</t>
  </si>
  <si>
    <t>1098618100300X</t>
  </si>
  <si>
    <t>NGM/196</t>
  </si>
  <si>
    <t>1098618110017X</t>
  </si>
  <si>
    <t>INA/073</t>
  </si>
  <si>
    <t>1098618110038X</t>
  </si>
  <si>
    <t>CKH/342</t>
  </si>
  <si>
    <t>1098618110045X</t>
  </si>
  <si>
    <t>CKH/343</t>
  </si>
  <si>
    <t>1098618110123X</t>
  </si>
  <si>
    <t>ZBJ/240</t>
  </si>
  <si>
    <t>1098618110455X</t>
  </si>
  <si>
    <t>NGM/198</t>
  </si>
  <si>
    <t>1098618110463X</t>
  </si>
  <si>
    <t>CKH/344</t>
  </si>
  <si>
    <t>1098618110487X</t>
  </si>
  <si>
    <t>IRR/134</t>
  </si>
  <si>
    <t>1098618110509X</t>
  </si>
  <si>
    <t>RKH/044</t>
  </si>
  <si>
    <t>1098618110543X</t>
  </si>
  <si>
    <t>RK/134</t>
  </si>
  <si>
    <t>1098618110601X</t>
  </si>
  <si>
    <t>INT/038-9</t>
  </si>
  <si>
    <t>1098618110644X</t>
  </si>
  <si>
    <t>CKH/345</t>
  </si>
  <si>
    <t>1098618120026X</t>
  </si>
  <si>
    <t>ZBJ/242</t>
  </si>
  <si>
    <t>1098618120111X</t>
  </si>
  <si>
    <t>CKH/346</t>
  </si>
  <si>
    <t>1098618120148X</t>
  </si>
  <si>
    <t>NGM/200</t>
  </si>
  <si>
    <t>1098618120189X</t>
  </si>
  <si>
    <t>IGG/012-13</t>
  </si>
  <si>
    <t>1098618120237X</t>
  </si>
  <si>
    <t>PKK/104</t>
  </si>
  <si>
    <t>1098618120260X</t>
  </si>
  <si>
    <t>RK/135</t>
  </si>
  <si>
    <t>1098618120293X</t>
  </si>
  <si>
    <t>CKH/347</t>
  </si>
  <si>
    <t>1098619010031X</t>
  </si>
  <si>
    <t>MIC/IRR/137</t>
  </si>
  <si>
    <t>1098619010042X</t>
  </si>
  <si>
    <t>MIC/CKH/348</t>
  </si>
  <si>
    <t>1098619010046X</t>
  </si>
  <si>
    <t>MIC/ZBJ/244</t>
  </si>
  <si>
    <t>1098619010105X</t>
  </si>
  <si>
    <t>MIC/INT/042</t>
  </si>
  <si>
    <t>1098619010116X</t>
  </si>
  <si>
    <t>MIC/RKH/045</t>
  </si>
  <si>
    <t>1098619010155X</t>
  </si>
  <si>
    <t>NGM/201</t>
  </si>
  <si>
    <t>1098619010178X</t>
  </si>
  <si>
    <t>MIC/CKH/349</t>
  </si>
  <si>
    <t>1098619010312X</t>
  </si>
  <si>
    <t>MIC/INT/044</t>
  </si>
  <si>
    <t>1098619010336X</t>
  </si>
  <si>
    <t>MIC/ZBJ/245</t>
  </si>
  <si>
    <t>1098619020006X</t>
  </si>
  <si>
    <t>MIC/CKH/350</t>
  </si>
  <si>
    <t>1098619020118X</t>
  </si>
  <si>
    <t>MIC/IRR/140</t>
  </si>
  <si>
    <t>1098619010286X</t>
  </si>
  <si>
    <t>MIC/RK/136</t>
  </si>
  <si>
    <t>1098619020098X</t>
  </si>
  <si>
    <t>MIC/CKH/351</t>
  </si>
  <si>
    <t>1098619020115X</t>
  </si>
  <si>
    <t>NGM/203</t>
  </si>
  <si>
    <t>1098619020263X</t>
  </si>
  <si>
    <t>MIC/INA/079</t>
  </si>
  <si>
    <t>1098619020316X</t>
  </si>
  <si>
    <t>MIC/ZBJ/247</t>
  </si>
  <si>
    <t>1098619020317X</t>
  </si>
  <si>
    <t>MIC/CKH/352</t>
  </si>
  <si>
    <t>1098619030059X</t>
  </si>
  <si>
    <t>MIC/PKK/108</t>
  </si>
  <si>
    <t>1098619030060X</t>
  </si>
  <si>
    <t>MIC/INT/047</t>
  </si>
  <si>
    <t>1098619030105X</t>
  </si>
  <si>
    <t>MIC/CKH/353</t>
  </si>
  <si>
    <t>1098619030104X</t>
  </si>
  <si>
    <t>NGM/205</t>
  </si>
  <si>
    <t>1098619030146X</t>
  </si>
  <si>
    <t>MIC/RKH/046</t>
  </si>
  <si>
    <t>1098619030147X</t>
  </si>
  <si>
    <t>MIC/RK/137</t>
  </si>
  <si>
    <t>1098619030208X</t>
  </si>
  <si>
    <t>MIC/INA/081</t>
  </si>
  <si>
    <t>1098619030260X</t>
  </si>
  <si>
    <t>MIC/CKH/354</t>
  </si>
  <si>
    <t>1098619030270X</t>
  </si>
  <si>
    <t>MIC/ZBJ/249</t>
  </si>
  <si>
    <t>1098619030294X</t>
  </si>
  <si>
    <t>MIC/IRR/143</t>
  </si>
  <si>
    <t>1098619030301X</t>
  </si>
  <si>
    <t>MIC/UQS/031-32</t>
  </si>
  <si>
    <t>1098619040040X</t>
  </si>
  <si>
    <t>NGM/207</t>
  </si>
  <si>
    <t>1098619040074X</t>
  </si>
  <si>
    <t>MIC/CKH/355</t>
  </si>
  <si>
    <t>1098619040103X</t>
  </si>
  <si>
    <t>MIC/INT/052</t>
  </si>
  <si>
    <t>1098619040158X</t>
  </si>
  <si>
    <t>MIC/ZBJ/251</t>
  </si>
  <si>
    <t>1098619040220X</t>
  </si>
  <si>
    <t>MIC/RK/138</t>
  </si>
  <si>
    <t>1098619040318X</t>
  </si>
  <si>
    <t>MIC/IRR/146</t>
  </si>
  <si>
    <t>1098619040218X</t>
  </si>
  <si>
    <t>MIC/CKH/356</t>
  </si>
  <si>
    <t>1098619050011X</t>
  </si>
  <si>
    <t>MIC/IGG/016</t>
  </si>
  <si>
    <t>1098619050023X</t>
  </si>
  <si>
    <t>NGM/209</t>
  </si>
  <si>
    <t>1098619050038X</t>
  </si>
  <si>
    <t>MIC/CKH/357</t>
  </si>
  <si>
    <t>1098619050128X</t>
  </si>
  <si>
    <t>MIC/PKK/111</t>
  </si>
  <si>
    <t>1098619050135X</t>
  </si>
  <si>
    <t>MIC/ZBJ/253</t>
  </si>
  <si>
    <t>1098619050180X</t>
  </si>
  <si>
    <t>MIC/INA/085</t>
  </si>
  <si>
    <t>1098619050227X</t>
  </si>
  <si>
    <t>MIC/CKH/358</t>
  </si>
  <si>
    <t>1098619050253X</t>
  </si>
  <si>
    <t>MIC/IRR/151</t>
  </si>
  <si>
    <t>1098619050305X</t>
  </si>
  <si>
    <t>NGM/211</t>
  </si>
  <si>
    <t>1098619060009X</t>
  </si>
  <si>
    <t>MIC/CKH/359</t>
  </si>
  <si>
    <t>1098619060026X</t>
  </si>
  <si>
    <t>MIC/INT/057</t>
  </si>
  <si>
    <t>1098619050272X</t>
  </si>
  <si>
    <t>MIC/RKH/047</t>
  </si>
  <si>
    <t>1098619060010X</t>
  </si>
  <si>
    <t>MIC/RK/139</t>
  </si>
  <si>
    <t>1098619060040X</t>
  </si>
  <si>
    <t>MIC/ZBJ/255</t>
  </si>
  <si>
    <t>1098619060149X</t>
  </si>
  <si>
    <t>MIC/CKH/360</t>
  </si>
  <si>
    <t>1098619060147X</t>
  </si>
  <si>
    <t>MIC/IRR/154</t>
  </si>
  <si>
    <t>1098619060197X</t>
  </si>
  <si>
    <t>MIC/INT/059</t>
  </si>
  <si>
    <t>1098619060166X</t>
  </si>
  <si>
    <t>NGM/213</t>
  </si>
  <si>
    <t>1098619060323X</t>
  </si>
  <si>
    <t>MIC/ZBJ/257</t>
  </si>
  <si>
    <t>1098619070034X</t>
  </si>
  <si>
    <t>MIC/CKH/361</t>
  </si>
  <si>
    <t>1098619070044X</t>
  </si>
  <si>
    <t>MIC/CKH/362</t>
  </si>
  <si>
    <t>1098619070050X</t>
  </si>
  <si>
    <t>MIC/INT/061</t>
  </si>
  <si>
    <t>1098619070143X</t>
  </si>
  <si>
    <t>MIC/CW/008</t>
  </si>
  <si>
    <t>1098619070127X</t>
  </si>
  <si>
    <t>MIC/RK/140</t>
  </si>
  <si>
    <t>1098619070124X</t>
  </si>
  <si>
    <t>NGM/215</t>
  </si>
  <si>
    <t>1098619070169X</t>
  </si>
  <si>
    <t>MIC/CKH/363</t>
  </si>
  <si>
    <t>1098619070208X</t>
  </si>
  <si>
    <t>MIC/ZBJ/259</t>
  </si>
  <si>
    <t>1098619070320X</t>
  </si>
  <si>
    <t>MIC/INT/062</t>
  </si>
  <si>
    <t>1098619070203X</t>
  </si>
  <si>
    <t>MIC/UQS/040-41</t>
  </si>
  <si>
    <t>1098619070333X</t>
  </si>
  <si>
    <t>MIC/CKH/364</t>
  </si>
  <si>
    <t>1098619070332X</t>
  </si>
  <si>
    <t>MIC/INT/063</t>
  </si>
  <si>
    <t>1098619080003X</t>
  </si>
  <si>
    <t>MIC/IRR/158</t>
  </si>
  <si>
    <t>1098619080002X</t>
  </si>
  <si>
    <t>MIC/PKK/115</t>
  </si>
  <si>
    <t>1098619080058X</t>
  </si>
  <si>
    <t>MIC/CKH/365</t>
  </si>
  <si>
    <t>1098619080098X</t>
  </si>
  <si>
    <t>MIC/RK/141</t>
  </si>
  <si>
    <t>1098619080158X</t>
  </si>
  <si>
    <t>MIC/INT/064</t>
  </si>
  <si>
    <t>1098619080178X</t>
  </si>
  <si>
    <t>NGM/217</t>
  </si>
  <si>
    <t>1098619080265X</t>
  </si>
  <si>
    <t>MIC/IRR/163</t>
  </si>
  <si>
    <t>1098619080362X</t>
  </si>
  <si>
    <t>MIC/ZBJ/261</t>
  </si>
  <si>
    <t>1098619080286X</t>
  </si>
  <si>
    <t>MIC/CKH/366</t>
  </si>
  <si>
    <t>1098619080289X</t>
  </si>
  <si>
    <t>MIC/MSTM/001</t>
  </si>
  <si>
    <t>1098619090004X</t>
  </si>
  <si>
    <t>MIC/CKH/367</t>
  </si>
  <si>
    <t>1098619090065X</t>
  </si>
  <si>
    <t>MIC/INT/067</t>
  </si>
  <si>
    <t>1098619090056X</t>
  </si>
  <si>
    <t>MIC/CKH/368</t>
  </si>
  <si>
    <t>1098619090103X</t>
  </si>
  <si>
    <t>NGM/219</t>
  </si>
  <si>
    <t>1098619090154X</t>
  </si>
  <si>
    <t>MIC/RKH/048</t>
  </si>
  <si>
    <t>1098619090161X</t>
  </si>
  <si>
    <t>MIC/CKH/369</t>
  </si>
  <si>
    <t>1098619090257X</t>
  </si>
  <si>
    <t>MIC/RK/142</t>
  </si>
  <si>
    <t>1098619090277X</t>
  </si>
  <si>
    <t>MIC/INA/093</t>
  </si>
  <si>
    <t>1098619100017X</t>
  </si>
  <si>
    <t>MIC/ZBJ/263</t>
  </si>
  <si>
    <t>1098619100040X</t>
  </si>
  <si>
    <t>MIC/CKH/370</t>
  </si>
  <si>
    <t>1098619100166X</t>
  </si>
  <si>
    <t>MIC/INT/070</t>
  </si>
  <si>
    <t>1098619100209X</t>
  </si>
  <si>
    <t>MIC/PKK/118</t>
  </si>
  <si>
    <t>1098619100218X</t>
  </si>
  <si>
    <t>NGM/221</t>
  </si>
  <si>
    <t>1098619100190X</t>
  </si>
  <si>
    <t>MIC/CKH/371</t>
  </si>
  <si>
    <t>1098619100270X</t>
  </si>
  <si>
    <t>MIC/UQS/049-50</t>
  </si>
  <si>
    <t>1098619100313X</t>
  </si>
  <si>
    <t>MIC/IRR/167</t>
  </si>
  <si>
    <t>1098619110005X</t>
  </si>
  <si>
    <t>MIC/CKH/372</t>
  </si>
  <si>
    <t>1098619110036X</t>
  </si>
  <si>
    <t>MIC/RK/143</t>
  </si>
  <si>
    <t>1098619110007X</t>
  </si>
  <si>
    <t>MIC/CKH/373</t>
  </si>
  <si>
    <t>1098619110054X</t>
  </si>
  <si>
    <t>MIC/INT/072</t>
  </si>
  <si>
    <t>1098619110143X</t>
  </si>
  <si>
    <t>NGM/223</t>
  </si>
  <si>
    <t>1098619110119X</t>
  </si>
  <si>
    <t>MIC/CKH/374</t>
  </si>
  <si>
    <t>1098619110271X</t>
  </si>
  <si>
    <t>S&amp;S/CMK/001</t>
  </si>
  <si>
    <t>1098619110297X</t>
  </si>
  <si>
    <t>MIC/CKH/375</t>
  </si>
  <si>
    <t>1098619110301X</t>
  </si>
  <si>
    <t>MIC/INT/075</t>
  </si>
  <si>
    <t>1098619120049X</t>
  </si>
  <si>
    <t>MIC/RK/144</t>
  </si>
  <si>
    <t>1098619120088X</t>
  </si>
  <si>
    <t>NGM/225</t>
  </si>
  <si>
    <t>1098619120083X</t>
  </si>
  <si>
    <t>MIC/CKH/376</t>
  </si>
  <si>
    <t>1098619120132X</t>
  </si>
  <si>
    <t>MIC/IRR/171</t>
  </si>
  <si>
    <t>1098619120185X</t>
  </si>
  <si>
    <t>MIC/INT/076</t>
  </si>
  <si>
    <t>1098619120199X</t>
  </si>
  <si>
    <t>MIC/CKH/377</t>
  </si>
  <si>
    <t>1098619120220X</t>
  </si>
  <si>
    <t>MIC/PKK/122</t>
  </si>
  <si>
    <t>1098619120287X</t>
  </si>
  <si>
    <t>MIC/RKH/049</t>
  </si>
  <si>
    <t>1098620010003X</t>
  </si>
  <si>
    <t>MIC/CKH/378-9</t>
  </si>
  <si>
    <t>1098620010075X</t>
  </si>
  <si>
    <t>MIC/INA/098</t>
  </si>
  <si>
    <t>1098620010013X</t>
  </si>
  <si>
    <t>MIC/UQS/055-56</t>
  </si>
  <si>
    <t>1098620010099X</t>
  </si>
  <si>
    <t>MIC/CKH/380</t>
  </si>
  <si>
    <t>1098620010101X</t>
  </si>
  <si>
    <t>MIC/RK/145</t>
  </si>
  <si>
    <t>1098620010086X</t>
  </si>
  <si>
    <t>S&amp;S/CMK/002</t>
  </si>
  <si>
    <t>1098620010246X</t>
  </si>
  <si>
    <t>MIC/CKH/381</t>
  </si>
  <si>
    <t>1098620010222X</t>
  </si>
  <si>
    <t>NGM/228</t>
  </si>
  <si>
    <t>1098620010238X</t>
  </si>
  <si>
    <t>MIC/INT/081</t>
  </si>
  <si>
    <t>1098620020036X</t>
  </si>
  <si>
    <t>MIC/IRR/175</t>
  </si>
  <si>
    <t>1098620020072X</t>
  </si>
  <si>
    <t>NGM/230</t>
  </si>
  <si>
    <t>1098620020109X</t>
  </si>
  <si>
    <t>MIC/RK/146</t>
  </si>
  <si>
    <t>1098620020083X</t>
  </si>
  <si>
    <t>MIC/CKH/382</t>
  </si>
  <si>
    <t>1098620020195X</t>
  </si>
  <si>
    <t>MIC/DCW/001</t>
  </si>
  <si>
    <t>1098620020175X</t>
  </si>
  <si>
    <t>MIC/UQS/060-61</t>
  </si>
  <si>
    <t>1098620020177X</t>
  </si>
  <si>
    <t>MIC/INT/085</t>
  </si>
  <si>
    <t>1098620020211X</t>
  </si>
  <si>
    <t>MIC/CKH/383</t>
  </si>
  <si>
    <t>1098620030021X</t>
  </si>
  <si>
    <t>MIC/INT/087</t>
  </si>
  <si>
    <t>1098620030006X</t>
  </si>
  <si>
    <t>NGM/231</t>
  </si>
  <si>
    <t>1098620030016X</t>
  </si>
  <si>
    <t>MIC/PKK/125</t>
  </si>
  <si>
    <t>1098620030053X</t>
  </si>
  <si>
    <t>MIC/IRR/178</t>
  </si>
  <si>
    <t>1098620030054X</t>
  </si>
  <si>
    <t>MIC/CKH/384</t>
  </si>
  <si>
    <t>1098620030103X</t>
  </si>
  <si>
    <t>MIC/DXB/001</t>
  </si>
  <si>
    <t>1098620030095X</t>
  </si>
  <si>
    <t>MIC/RKH/050</t>
  </si>
  <si>
    <t>1098620030162X</t>
  </si>
  <si>
    <t>MIC/UQS/063-64</t>
  </si>
  <si>
    <t>1098620030136X</t>
  </si>
  <si>
    <t>MIC/IRR/181</t>
  </si>
  <si>
    <t>1098620030171X</t>
  </si>
  <si>
    <t>MIC/INT/090</t>
  </si>
  <si>
    <t>1098620030227X</t>
  </si>
  <si>
    <t>MIC/INA/101</t>
  </si>
  <si>
    <t>1098620030261X</t>
  </si>
  <si>
    <t>NGM/233</t>
  </si>
  <si>
    <t>1098620030168X</t>
  </si>
  <si>
    <t>MIC/CKH/385</t>
  </si>
  <si>
    <t>1098620041076X</t>
  </si>
  <si>
    <t>MIC/IRR/184</t>
  </si>
  <si>
    <t>1098620041141X</t>
  </si>
  <si>
    <t>MIC/INT/093</t>
  </si>
  <si>
    <t>1098620041239X</t>
  </si>
  <si>
    <t>MIC/CKH/386</t>
  </si>
  <si>
    <t>1098620050011X</t>
  </si>
  <si>
    <t>MIC/ZBJ/265</t>
  </si>
  <si>
    <t>1098620050037X</t>
  </si>
  <si>
    <t>MIC/CKH/387</t>
  </si>
  <si>
    <t>1098620050105X</t>
  </si>
  <si>
    <t>MIC/PKK/128</t>
  </si>
  <si>
    <t>1098620050062X</t>
  </si>
  <si>
    <t>MIC/INT/096</t>
  </si>
  <si>
    <t>1098620050183X</t>
  </si>
  <si>
    <t>MIC/CKH/388</t>
  </si>
  <si>
    <t>1098620050214X</t>
  </si>
  <si>
    <t>MIC/IRR/188</t>
  </si>
  <si>
    <t>1098620060023X</t>
  </si>
  <si>
    <t>MIC/RK/147</t>
  </si>
  <si>
    <t>1098620060077X</t>
  </si>
  <si>
    <t>MIC/CKH/389</t>
  </si>
  <si>
    <t>1098620060090X</t>
  </si>
  <si>
    <t>MIC/INT/099</t>
  </si>
  <si>
    <t>1098620060047X</t>
  </si>
  <si>
    <t>MIC/UQS/068-69</t>
  </si>
  <si>
    <t>1098620060118X</t>
  </si>
  <si>
    <t>MIC/ZBJ/267</t>
  </si>
  <si>
    <t>1098620060144X</t>
  </si>
  <si>
    <t>MIC/IRR/191</t>
  </si>
  <si>
    <t>1098620060182X</t>
  </si>
  <si>
    <t>NGM/235</t>
  </si>
  <si>
    <t>1098620060200X</t>
  </si>
  <si>
    <t>MIC/CKH/390</t>
  </si>
  <si>
    <t>1098620060271X</t>
  </si>
  <si>
    <t>MIC/INT/101</t>
  </si>
  <si>
    <t>1098620070078X</t>
  </si>
  <si>
    <t>MIC/CKH/391</t>
  </si>
  <si>
    <t>1098620070064X</t>
  </si>
  <si>
    <t>NGM/237</t>
  </si>
  <si>
    <t>1098620070114X</t>
  </si>
  <si>
    <t>MIC/INT/103</t>
  </si>
  <si>
    <t>1098620070152X</t>
  </si>
  <si>
    <t>MIC/IRR/194</t>
  </si>
  <si>
    <t>1098620070187X</t>
  </si>
  <si>
    <t>MIC/PKK/131</t>
  </si>
  <si>
    <t>1098620070279X</t>
  </si>
  <si>
    <t>MIC/CKH/392</t>
  </si>
  <si>
    <t>1098620070062X</t>
  </si>
  <si>
    <t>MIC/CW/011</t>
  </si>
  <si>
    <t>1098620070284X</t>
  </si>
  <si>
    <t>MIC/UQS/074-75</t>
  </si>
  <si>
    <t>1098620070199X</t>
  </si>
  <si>
    <t>1098620080039X</t>
  </si>
  <si>
    <t>MIC/INT/106</t>
  </si>
  <si>
    <t>1098620080124X</t>
  </si>
  <si>
    <t>MIC/CKH/393</t>
  </si>
  <si>
    <t>1098620080093X</t>
  </si>
  <si>
    <t>MIC/INT/107</t>
  </si>
  <si>
    <t>1098620080145X</t>
  </si>
  <si>
    <t>MIC/ZBJ/269</t>
  </si>
  <si>
    <t>1098620080172X</t>
  </si>
  <si>
    <t>MIC/LKB/001</t>
  </si>
  <si>
    <t>1098620080151X</t>
  </si>
  <si>
    <t>MIC/RK/148</t>
  </si>
  <si>
    <t>1098620080152X</t>
  </si>
  <si>
    <t>1098620080117X</t>
  </si>
  <si>
    <t>MIC/IRR/197</t>
  </si>
  <si>
    <t>1098620090003X</t>
  </si>
  <si>
    <t>MIC/CKH/394</t>
  </si>
  <si>
    <t>1098620090066X</t>
  </si>
  <si>
    <t>MIC/DXB/004</t>
  </si>
  <si>
    <t>1098620090037X</t>
  </si>
  <si>
    <t>1098620080230X</t>
  </si>
  <si>
    <t>MIC/INA/104</t>
  </si>
  <si>
    <t>1098620090110X</t>
  </si>
  <si>
    <t>MIC/CKH/395</t>
  </si>
  <si>
    <t>1098620090148X</t>
  </si>
  <si>
    <t>MIC/INT/113</t>
  </si>
  <si>
    <t>1098620090234X</t>
  </si>
  <si>
    <t>MIC/RK/149</t>
  </si>
  <si>
    <t>1098620090238X</t>
  </si>
  <si>
    <t>1098620090233X</t>
  </si>
  <si>
    <t>MIC/IRR/200</t>
  </si>
  <si>
    <t>1098620090345X</t>
  </si>
  <si>
    <t>MIC/PKK/134</t>
  </si>
  <si>
    <t>1098620090346X</t>
  </si>
  <si>
    <t>MIC/CKH/396</t>
  </si>
  <si>
    <t>1098620100056X</t>
  </si>
  <si>
    <t>MIC/INT/117</t>
  </si>
  <si>
    <t>1098620100093X</t>
  </si>
  <si>
    <t>MIC/ZBJ/271</t>
  </si>
  <si>
    <t>1098620100096X</t>
  </si>
  <si>
    <t>MIC/CKH/397</t>
  </si>
  <si>
    <t>1098620100139X</t>
  </si>
  <si>
    <t>MIC/UQS/080-81</t>
  </si>
  <si>
    <t>1098620100237X</t>
  </si>
  <si>
    <t>MIC/CKH/398</t>
  </si>
  <si>
    <t>1098620100163X</t>
  </si>
  <si>
    <t>1098620100255X</t>
  </si>
  <si>
    <t>MIC/IRR/204</t>
  </si>
  <si>
    <t>1098620110044X</t>
  </si>
  <si>
    <t>MIC/INT/120</t>
  </si>
  <si>
    <t>1098620110098X</t>
  </si>
  <si>
    <t>MIC/CKH/399</t>
  </si>
  <si>
    <t>1098620110080X</t>
  </si>
  <si>
    <t>1098620110097X</t>
  </si>
  <si>
    <t>MIC/RK/150</t>
  </si>
  <si>
    <t>1098620110214X</t>
  </si>
  <si>
    <t>1098620110311X</t>
  </si>
  <si>
    <t>MIC/CKH/400</t>
  </si>
  <si>
    <t>1098620110231X</t>
  </si>
  <si>
    <t>MIC/IRR/208</t>
  </si>
  <si>
    <t>1098620120014X</t>
  </si>
  <si>
    <t>MIC/INA/107</t>
  </si>
  <si>
    <t>1098620120093X</t>
  </si>
  <si>
    <t>MIC/DXB/007</t>
  </si>
  <si>
    <t>1098620120102X</t>
  </si>
  <si>
    <t>MIC/PKK/137</t>
  </si>
  <si>
    <t>1098620120096X</t>
  </si>
  <si>
    <t>MIC/ZBJ/273</t>
  </si>
  <si>
    <t>1098620120069X</t>
  </si>
  <si>
    <t>MIC/LKB/004</t>
  </si>
  <si>
    <t>1098620120142X</t>
  </si>
  <si>
    <t>MIC/RKH/051</t>
  </si>
  <si>
    <t>1098620120197X</t>
  </si>
  <si>
    <t>MIC/INT/125</t>
  </si>
  <si>
    <t>1098620120206X</t>
  </si>
  <si>
    <t>MIC/UQS/086-87</t>
  </si>
  <si>
    <t>1098620120165X</t>
  </si>
  <si>
    <t>MIC/CKH/401</t>
  </si>
  <si>
    <t>1098620120190X</t>
  </si>
  <si>
    <t>NGM/253</t>
  </si>
  <si>
    <t>1098620120257X</t>
  </si>
  <si>
    <t>MIC/IRR/211</t>
  </si>
  <si>
    <t>1098620120196X</t>
  </si>
  <si>
    <t>MIC/RK/151</t>
  </si>
  <si>
    <t>1098620120307X</t>
  </si>
  <si>
    <t>NGM/255</t>
  </si>
  <si>
    <t>1098620120277X</t>
  </si>
  <si>
    <t>MIC/CW/013</t>
  </si>
  <si>
    <t>1098621010022X</t>
  </si>
  <si>
    <t>MIC/LKB/006</t>
  </si>
  <si>
    <t>1098620120265X</t>
  </si>
  <si>
    <t>MIC/CKH/402</t>
  </si>
  <si>
    <t>1098621010089X</t>
  </si>
  <si>
    <t>MIC/INT/129</t>
  </si>
  <si>
    <t>1098621010126X</t>
  </si>
  <si>
    <t>NGM/257</t>
  </si>
  <si>
    <t>1098621010214X</t>
  </si>
  <si>
    <t>MIC/ZBJ/275</t>
  </si>
  <si>
    <t>1098621010178X</t>
  </si>
  <si>
    <t>MIC/CKH/403</t>
  </si>
  <si>
    <t>1098621010252X</t>
  </si>
  <si>
    <t>MIC/RK/152</t>
  </si>
  <si>
    <t>1098621020062X</t>
  </si>
  <si>
    <t>MIC/LKB/009</t>
  </si>
  <si>
    <t>1098621010215X</t>
  </si>
  <si>
    <t>MIC/IRR/214</t>
  </si>
  <si>
    <t>1098621020015X</t>
  </si>
  <si>
    <t>MIC/INT/133</t>
  </si>
  <si>
    <t>1098621010296X</t>
  </si>
  <si>
    <t>MIC/DXB/010</t>
  </si>
  <si>
    <t>1098621020077X</t>
  </si>
  <si>
    <t>MIC/CKH/404</t>
  </si>
  <si>
    <t>1098621020112X</t>
  </si>
  <si>
    <t>MIC/IRR/217</t>
  </si>
  <si>
    <t>1098621020129X</t>
  </si>
  <si>
    <t>NGM/259</t>
  </si>
  <si>
    <t>1098621020176X</t>
  </si>
  <si>
    <t>MIC/INT/136</t>
  </si>
  <si>
    <t>1098621020223X</t>
  </si>
  <si>
    <t>NGM/261</t>
  </si>
  <si>
    <t>1098621030014X</t>
  </si>
  <si>
    <t>MIC/CKH/405</t>
  </si>
  <si>
    <t>1098621030004X</t>
  </si>
  <si>
    <t>MIC/RK/153</t>
  </si>
  <si>
    <t>1098621030015X</t>
  </si>
  <si>
    <t>MIC/PKK/140</t>
  </si>
  <si>
    <t>1098621030114X</t>
  </si>
  <si>
    <t>NGM/263</t>
  </si>
  <si>
    <t>1098621030134X</t>
  </si>
  <si>
    <t>MIC/INT/139</t>
  </si>
  <si>
    <t>1098621030135X</t>
  </si>
  <si>
    <t>MIC/IRR/222</t>
  </si>
  <si>
    <t>1098621030192X</t>
  </si>
  <si>
    <t>MIC/CKH/406</t>
  </si>
  <si>
    <t>1098621030238X</t>
  </si>
  <si>
    <t>MIC/ZBJ/277</t>
  </si>
  <si>
    <t>1098621030295X</t>
  </si>
  <si>
    <t>MIC/INT/142</t>
  </si>
  <si>
    <t>1098621030357X</t>
  </si>
  <si>
    <t>MIC/RK/154</t>
  </si>
  <si>
    <t>1098621030185X</t>
  </si>
  <si>
    <t>MIC/LKB/011</t>
  </si>
  <si>
    <t>1098621040094X</t>
  </si>
  <si>
    <t>MIC/CKH/407</t>
  </si>
  <si>
    <t>1098621040041X</t>
  </si>
  <si>
    <t>NGM/265</t>
  </si>
  <si>
    <t>1098621040144X</t>
  </si>
  <si>
    <t>MIC/RKH/052</t>
  </si>
  <si>
    <t>1098621040016X</t>
  </si>
  <si>
    <t>MIC/IRR/226</t>
  </si>
  <si>
    <t>1098621040118X</t>
  </si>
  <si>
    <t>MIC/IRR/229</t>
  </si>
  <si>
    <t>1098621040122X</t>
  </si>
  <si>
    <t>MIC/INA/109</t>
  </si>
  <si>
    <t>1098621040206X</t>
  </si>
  <si>
    <t>MIC/CKH/408</t>
  </si>
  <si>
    <t>1098621040192X</t>
  </si>
  <si>
    <t>MIC/LKB/014</t>
  </si>
  <si>
    <t>1098621040228X</t>
  </si>
  <si>
    <t>NGM/267</t>
  </si>
  <si>
    <t>1098621040280X</t>
  </si>
  <si>
    <t>MIC/IRR/232</t>
  </si>
  <si>
    <t>1098621040308X</t>
  </si>
  <si>
    <t>MIC/INT/148</t>
  </si>
  <si>
    <t>1098621050004X</t>
  </si>
  <si>
    <t>MIC/DXB/014</t>
  </si>
  <si>
    <t>1098621050080X</t>
  </si>
  <si>
    <t>MIC/RK/155</t>
  </si>
  <si>
    <t>1098621050079X</t>
  </si>
  <si>
    <t>MIC/CKH/409</t>
  </si>
  <si>
    <t>1098621050153X</t>
  </si>
  <si>
    <t>MIC/INT/151</t>
  </si>
  <si>
    <t>1098621060003X</t>
  </si>
  <si>
    <t>MIC/LKB/016</t>
  </si>
  <si>
    <t>1098621050196X</t>
  </si>
  <si>
    <t>NGM/269</t>
  </si>
  <si>
    <t>1098621050318X</t>
  </si>
  <si>
    <t>MIC/ZBJ/279</t>
  </si>
  <si>
    <t>1098621050236X</t>
  </si>
  <si>
    <t>MIC/UQS/094</t>
  </si>
  <si>
    <t>1098621050314X</t>
  </si>
  <si>
    <t>MIC/PKK/145</t>
  </si>
  <si>
    <t>1098621050319X</t>
  </si>
  <si>
    <t>MIC/IRR/234</t>
  </si>
  <si>
    <t>1098621060034X</t>
  </si>
  <si>
    <t>MIC/INT/154</t>
  </si>
  <si>
    <t>1098621050315X</t>
  </si>
  <si>
    <t>MIC/CKH/410</t>
  </si>
  <si>
    <t>1098621060142X</t>
  </si>
  <si>
    <t>MIC/CKH/411</t>
  </si>
  <si>
    <t>1098621060143X</t>
  </si>
  <si>
    <t>NGM/271</t>
  </si>
  <si>
    <t>1098621060171X</t>
  </si>
  <si>
    <t>MIC/RK/156</t>
  </si>
  <si>
    <t>1098621060100X</t>
  </si>
  <si>
    <t>MIC/IRR/238</t>
  </si>
  <si>
    <t>1098621060259X</t>
  </si>
  <si>
    <t>INT/158</t>
  </si>
  <si>
    <t>1098621060274X</t>
  </si>
  <si>
    <t>RKH/053</t>
  </si>
  <si>
    <t>1098621060351X</t>
  </si>
  <si>
    <t>IRR/243</t>
  </si>
  <si>
    <t>1098621060360X</t>
  </si>
  <si>
    <t>1098621070040X</t>
  </si>
  <si>
    <t>1098621070071X</t>
  </si>
  <si>
    <t>NGM/273</t>
  </si>
  <si>
    <t>1098621070118X</t>
  </si>
  <si>
    <t>INT/161</t>
  </si>
  <si>
    <t>1098621070119X</t>
  </si>
  <si>
    <t>ZBJ/281</t>
  </si>
  <si>
    <t>1098621070146X</t>
  </si>
  <si>
    <t>IRR/246</t>
  </si>
  <si>
    <t>1098621070173X</t>
  </si>
  <si>
    <t>CKH/413</t>
  </si>
  <si>
    <t>1098621070308X</t>
  </si>
  <si>
    <t>INA/111</t>
  </si>
  <si>
    <t>1098621080030X</t>
  </si>
  <si>
    <t>NGM/275</t>
  </si>
  <si>
    <t>1098621080068X</t>
  </si>
  <si>
    <t>IRR/249</t>
  </si>
  <si>
    <t>1098621080087X</t>
  </si>
  <si>
    <t>CKH/414</t>
  </si>
  <si>
    <t>1098621080110X</t>
  </si>
  <si>
    <t>RK/157</t>
  </si>
  <si>
    <t>1098621080126X</t>
  </si>
  <si>
    <t>PKK/148</t>
  </si>
  <si>
    <t>1098621080168X</t>
  </si>
  <si>
    <t>NGM/277</t>
  </si>
  <si>
    <t>1098621080257X</t>
  </si>
  <si>
    <t>INT/166</t>
  </si>
  <si>
    <t>1098621090001X</t>
  </si>
  <si>
    <t>CKH/415</t>
  </si>
  <si>
    <t>1098621090007X</t>
  </si>
  <si>
    <t>IRR/252</t>
  </si>
  <si>
    <t>1098621090025X</t>
  </si>
  <si>
    <t>UMH/004</t>
  </si>
  <si>
    <t>1098621090112X</t>
  </si>
  <si>
    <t>ZBJ/283</t>
  </si>
  <si>
    <t>캄보디아</t>
  </si>
  <si>
    <t>LKB</t>
  </si>
  <si>
    <t>인도</t>
  </si>
  <si>
    <t>나이지리아</t>
  </si>
  <si>
    <t>재생</t>
  </si>
  <si>
    <t>잠비아</t>
  </si>
  <si>
    <t>필리핀</t>
  </si>
  <si>
    <t>RK</t>
  </si>
  <si>
    <t>파키스탄</t>
  </si>
  <si>
    <t>이라크</t>
  </si>
  <si>
    <t>1730/INA/111</t>
  </si>
  <si>
    <t>1731/NGM/275</t>
  </si>
  <si>
    <t>1736/NGM/277</t>
  </si>
  <si>
    <t>1741/NGM/279</t>
  </si>
  <si>
    <t>1747/NGM/281</t>
  </si>
  <si>
    <t>1753/RK/159</t>
  </si>
  <si>
    <t>1756/PKK/152</t>
  </si>
  <si>
    <t>1757/NGM/282</t>
  </si>
  <si>
    <t>1763/RKH/054</t>
  </si>
  <si>
    <t>1764/IRR/262</t>
  </si>
  <si>
    <t>선적</t>
  </si>
  <si>
    <t xml:space="preserve"> </t>
  </si>
  <si>
    <t>BL.dat</t>
  </si>
  <si>
    <t>INV.dat</t>
  </si>
  <si>
    <t>송장번호</t>
  </si>
  <si>
    <t>임시단가</t>
  </si>
  <si>
    <t>필증단가</t>
  </si>
  <si>
    <t>수식부분</t>
  </si>
  <si>
    <t>원화가치</t>
  </si>
  <si>
    <t>미수/선수금</t>
  </si>
  <si>
    <t>신고번호</t>
  </si>
  <si>
    <t>환율(B/L)</t>
  </si>
  <si>
    <t>단가(USD)</t>
  </si>
  <si>
    <t>입금(USD)</t>
  </si>
  <si>
    <t>미수(USD)</t>
  </si>
  <si>
    <t>단가(KRW)</t>
  </si>
  <si>
    <t>입금(KRW)</t>
  </si>
  <si>
    <t>미수(KRW)</t>
  </si>
  <si>
    <t>환차손익</t>
  </si>
  <si>
    <t>1683/CKH/401</t>
  </si>
  <si>
    <t>입력금지</t>
  </si>
  <si>
    <t>계</t>
  </si>
  <si>
    <t>1638/NGM/239</t>
  </si>
  <si>
    <t>1642/NGM/241</t>
  </si>
  <si>
    <t>1651/NGM/243</t>
  </si>
  <si>
    <t>1656/NGM/245</t>
  </si>
  <si>
    <t>1661/NGM/247</t>
  </si>
  <si>
    <t>1668/NGM/249</t>
  </si>
  <si>
    <t>1673/NGM/251</t>
  </si>
  <si>
    <t>1682/NGM/253</t>
  </si>
  <si>
    <t>1688/NGM/255</t>
  </si>
  <si>
    <t/>
  </si>
  <si>
    <t>1675/INA/107</t>
  </si>
  <si>
    <t>1685/INT/125</t>
  </si>
  <si>
    <t>1686/IRR/211</t>
  </si>
  <si>
    <t>1120/IRK/005</t>
  </si>
  <si>
    <t>IRK</t>
  </si>
  <si>
    <t>IRK/005</t>
  </si>
  <si>
    <t>1672/RK/151</t>
  </si>
  <si>
    <t>1689/RK/152</t>
  </si>
  <si>
    <t>이월 입력</t>
  </si>
  <si>
    <t>1681/RKH/051</t>
  </si>
  <si>
    <t>DCW</t>
  </si>
  <si>
    <t>1059/UQ/067</t>
  </si>
  <si>
    <t>UQ</t>
  </si>
  <si>
    <t>1652/DXB/004</t>
  </si>
  <si>
    <t>1678/DXB/007</t>
  </si>
  <si>
    <t>날짜(2년치, 매년 수정할것)</t>
  </si>
  <si>
    <t>환율 기준일 계산</t>
  </si>
  <si>
    <t>환율기준일</t>
  </si>
  <si>
    <t>환율</t>
  </si>
  <si>
    <t>서울외국환중개 데이터</t>
  </si>
  <si>
    <t>공휴일</t>
  </si>
  <si>
    <t>날짜복사</t>
  </si>
  <si>
    <t>붙여넣기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</si>
  <si>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</si>
  <si>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</si>
  <si>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</si>
  <si>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</si>
  <si>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</si>
  <si>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</si>
  <si>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</si>
  <si>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</si>
  <si>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</si>
  <si>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</si>
  <si>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</si>
  <si>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</si>
  <si>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</si>
  <si>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</si>
  <si>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</si>
  <si>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</si>
  <si>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</si>
  <si>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</si>
  <si>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</si>
  <si>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</si>
  <si>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</si>
  <si>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</si>
  <si>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</si>
  <si>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</si>
  <si>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</si>
  <si>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</si>
  <si>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</si>
  <si>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</si>
  <si>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</si>
  <si>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</si>
  <si>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</si>
  <si>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</si>
  <si>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</si>
  <si>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 xml:space="preserve">이라크 </t>
  </si>
  <si>
    <t>1595/DCW/001</t>
  </si>
  <si>
    <t>두바이</t>
  </si>
  <si>
    <t>IGG</t>
  </si>
  <si>
    <t>1497/IGG/016</t>
  </si>
  <si>
    <t>IGG/016</t>
  </si>
  <si>
    <t>CMK</t>
  </si>
  <si>
    <t>1581/CMK/002</t>
  </si>
  <si>
    <t>차액 누계</t>
  </si>
  <si>
    <t>수수료</t>
  </si>
  <si>
    <t>1341/MKU/084</t>
  </si>
  <si>
    <t>MKU</t>
  </si>
  <si>
    <t>MKU/084</t>
  </si>
  <si>
    <t>차액</t>
  </si>
  <si>
    <t>출금</t>
  </si>
  <si>
    <t>미수액</t>
  </si>
  <si>
    <t>미수액이월</t>
  </si>
  <si>
    <t>컨테이너/잔고</t>
  </si>
  <si>
    <t>1198/CW/058</t>
  </si>
  <si>
    <t>중국</t>
  </si>
  <si>
    <t>CW</t>
  </si>
  <si>
    <t>1207/CW/059</t>
  </si>
  <si>
    <t>1229/CW/064</t>
  </si>
  <si>
    <t>미수금</t>
  </si>
  <si>
    <t>955/UQ/059</t>
  </si>
  <si>
    <t>967/UQ/060</t>
  </si>
  <si>
    <t>982/UQ/061</t>
  </si>
  <si>
    <t>990/UQ/062</t>
  </si>
  <si>
    <t>1001/UQ/063</t>
  </si>
  <si>
    <t>1014/UQ/064</t>
  </si>
  <si>
    <t>1028/UQ/065</t>
  </si>
  <si>
    <t>1040/UQ/066</t>
  </si>
  <si>
    <t>15년</t>
  </si>
  <si>
    <t>UQ/059</t>
  </si>
  <si>
    <t>UQ/060</t>
  </si>
  <si>
    <t>UQ/061</t>
  </si>
  <si>
    <t>UQ/062</t>
  </si>
  <si>
    <t>UQ/063</t>
  </si>
  <si>
    <t>16년</t>
  </si>
  <si>
    <t>UQ/064</t>
  </si>
  <si>
    <t>UQ/065</t>
  </si>
  <si>
    <t>17년</t>
  </si>
  <si>
    <t>UQ/066</t>
  </si>
  <si>
    <t>1089/IRK/003</t>
  </si>
  <si>
    <t>IRK/003</t>
  </si>
  <si>
    <t>1104/IRK/004</t>
  </si>
  <si>
    <t>IRK/004</t>
  </si>
  <si>
    <t>960/KNM/006</t>
  </si>
  <si>
    <t>케냐</t>
  </si>
  <si>
    <t>KNM</t>
  </si>
  <si>
    <t>KNM/003</t>
  </si>
  <si>
    <t>980/KNM/008</t>
  </si>
  <si>
    <t>KNM/006</t>
  </si>
  <si>
    <t>1006/KNM/010</t>
  </si>
  <si>
    <t>KNM/008</t>
  </si>
  <si>
    <t>1055/KNM/012</t>
  </si>
  <si>
    <t>KNM/010</t>
  </si>
  <si>
    <t>1365/PKK/090</t>
  </si>
  <si>
    <t>1366/IRR/114</t>
  </si>
  <si>
    <t>1367/CKH/322</t>
  </si>
  <si>
    <t>1369/INT/016</t>
  </si>
  <si>
    <t>1370/CKH/323</t>
  </si>
  <si>
    <t>1371/RK/127</t>
  </si>
  <si>
    <t>1372/RKH/042</t>
  </si>
  <si>
    <t>1373/ZBJ/228</t>
  </si>
  <si>
    <t>1374/INA/055</t>
  </si>
  <si>
    <t>1375/INA/054</t>
  </si>
  <si>
    <t>1376/CKH/324</t>
  </si>
  <si>
    <t>1377/UQS/003</t>
  </si>
  <si>
    <t>1378/NGM/184</t>
  </si>
  <si>
    <t>1379/PKK/093</t>
  </si>
  <si>
    <t>1380/RK/128</t>
  </si>
  <si>
    <t>1381/CKH/325</t>
  </si>
  <si>
    <t>1382/CKH/326</t>
  </si>
  <si>
    <t>1384/INT/020</t>
  </si>
  <si>
    <t>1385/CKH/327</t>
  </si>
  <si>
    <t>1386/RKH/043</t>
  </si>
  <si>
    <t>1387/INA/056</t>
  </si>
  <si>
    <t>1389/IRR/119</t>
  </si>
  <si>
    <t>1390/CKH/328</t>
  </si>
  <si>
    <t>1391/UQS/005</t>
  </si>
  <si>
    <t>1392/NGM/186</t>
  </si>
  <si>
    <t>1393/RK/129</t>
  </si>
  <si>
    <t>1394/IRR/120</t>
  </si>
  <si>
    <t>1395/UQS/004</t>
  </si>
  <si>
    <t>1396/IGG/005</t>
  </si>
  <si>
    <t>1397/CKH/329</t>
  </si>
  <si>
    <t>1398/INA/060</t>
  </si>
  <si>
    <t>1399/ZBJ/230</t>
  </si>
  <si>
    <t>1400/PKK/097</t>
  </si>
  <si>
    <t>1401/CKH/330</t>
  </si>
  <si>
    <t>1402/INT/025</t>
  </si>
  <si>
    <t>1404/RK/130</t>
  </si>
  <si>
    <t>1405/INA/062</t>
  </si>
  <si>
    <t>1406/CKH/331</t>
  </si>
  <si>
    <t>1407/NGM/188</t>
  </si>
  <si>
    <t>1408/UQS/009</t>
  </si>
  <si>
    <t>1409/INA/064</t>
  </si>
  <si>
    <t>1410/UQS/008</t>
  </si>
  <si>
    <t>1411/CKH/332</t>
  </si>
  <si>
    <t>1412/IRR/124</t>
  </si>
  <si>
    <t>1413/CKH/333</t>
  </si>
  <si>
    <t>1414/INT/029</t>
  </si>
  <si>
    <t>1415/CKH/344</t>
  </si>
  <si>
    <t>1416/RK/131</t>
  </si>
  <si>
    <t>1417/INA/067</t>
  </si>
  <si>
    <t>1418/ZBJ/232-A</t>
  </si>
  <si>
    <t>1419/CKH/335</t>
  </si>
  <si>
    <t>1420/UQS/015</t>
  </si>
  <si>
    <t>1421/CKH/336</t>
  </si>
  <si>
    <t xml:space="preserve"> 캄보디아</t>
  </si>
  <si>
    <t>1422/NGM/192</t>
  </si>
  <si>
    <t>1423/INT/031</t>
  </si>
  <si>
    <t>1424/CKH/337</t>
  </si>
  <si>
    <t>1425/ZBJ/236</t>
  </si>
  <si>
    <t>1426/CKH/338</t>
  </si>
  <si>
    <t>1427/INA/070</t>
  </si>
  <si>
    <t>1428/IRR/131</t>
  </si>
  <si>
    <t>1429/NGM/194</t>
  </si>
  <si>
    <t>1430/RK/132</t>
  </si>
  <si>
    <t>1431/UQS/018</t>
  </si>
  <si>
    <t>1432/CKH/339</t>
  </si>
  <si>
    <t>1433/INT/035</t>
  </si>
  <si>
    <t>1434/PKK/101</t>
  </si>
  <si>
    <t>1435/CKH/340</t>
  </si>
  <si>
    <t>1436/ZBJ/238</t>
  </si>
  <si>
    <t>1437/RK/133</t>
  </si>
  <si>
    <t>1438/CKH/341</t>
  </si>
  <si>
    <t>1439/NGM/196</t>
  </si>
  <si>
    <t>1441/INA/073</t>
  </si>
  <si>
    <t>1442/CKH/342</t>
  </si>
  <si>
    <t>1443/CKH/343</t>
  </si>
  <si>
    <t>1444/ZBJ/240</t>
  </si>
  <si>
    <t>1445/RKH/044</t>
  </si>
  <si>
    <t>1446/CKH/344</t>
  </si>
  <si>
    <t>1447/NGM/198</t>
  </si>
  <si>
    <t>1448/IRR/134</t>
  </si>
  <si>
    <t>1449/RK/134</t>
  </si>
  <si>
    <t>1450/INT/038</t>
  </si>
  <si>
    <t>1451/CKH/345</t>
  </si>
  <si>
    <t>1452/ZBJ/242</t>
  </si>
  <si>
    <t>1454/CKH/346</t>
  </si>
  <si>
    <t>1455/NGM/200</t>
  </si>
  <si>
    <t>1456/IGG/013</t>
  </si>
  <si>
    <t>1457/PKK/104</t>
  </si>
  <si>
    <t>1458/CKH/347</t>
  </si>
  <si>
    <t>1459/RK/135</t>
  </si>
  <si>
    <t>1460/IRR/137</t>
  </si>
  <si>
    <t>1461/ZBJ/244</t>
  </si>
  <si>
    <t>1462/CKH/348</t>
  </si>
  <si>
    <t>1464/INT/042</t>
  </si>
  <si>
    <t>1465/RKH/045</t>
  </si>
  <si>
    <t>1466/NGM/202</t>
  </si>
  <si>
    <t>1467/CKH/349</t>
  </si>
  <si>
    <t>1468/RK/136</t>
  </si>
  <si>
    <t>1469/INT/044</t>
  </si>
  <si>
    <t>1470/ZBJ/245</t>
  </si>
  <si>
    <t>1471/CKH/350</t>
  </si>
  <si>
    <t>1472/CKH/351</t>
  </si>
  <si>
    <t>1473/NGM/203</t>
  </si>
  <si>
    <t>1474/IRR/140</t>
  </si>
  <si>
    <t>1475/UQS/027</t>
  </si>
  <si>
    <t>1476/INA/079</t>
  </si>
  <si>
    <t>1477/CKH/352</t>
  </si>
  <si>
    <t>1478/ZBJ/247</t>
  </si>
  <si>
    <t>1479/PKK/108</t>
  </si>
  <si>
    <t>1480/INT/047</t>
  </si>
  <si>
    <t>1481/NGM/205</t>
  </si>
  <si>
    <t>1482/CKH/353</t>
  </si>
  <si>
    <t>14838/RKH/046</t>
  </si>
  <si>
    <t>1484/RK/137</t>
  </si>
  <si>
    <t>1485/INA/081</t>
  </si>
  <si>
    <t>1486/CKH/354</t>
  </si>
  <si>
    <t>1487/IRR/143</t>
  </si>
  <si>
    <t>1488/ZBJ/249</t>
  </si>
  <si>
    <t>1489/UQS/029</t>
  </si>
  <si>
    <t>1490/NGM/207</t>
  </si>
  <si>
    <t>1491/CKH/355</t>
  </si>
  <si>
    <t>1492/INT/052</t>
  </si>
  <si>
    <t>1493/ZBJ/251</t>
  </si>
  <si>
    <t>1494/CKH/356</t>
  </si>
  <si>
    <t>1495/RK/138</t>
  </si>
  <si>
    <t>1496/IRR/146</t>
  </si>
  <si>
    <t>1498/NGM/209</t>
  </si>
  <si>
    <t>1499/UQS/035</t>
  </si>
  <si>
    <t>1500/CKH/357</t>
  </si>
  <si>
    <t>1501/PKK/111</t>
  </si>
  <si>
    <t>1502/ZBJ/253</t>
  </si>
  <si>
    <t>1503/INA/085</t>
  </si>
  <si>
    <t>1504/CKH/358</t>
  </si>
  <si>
    <t>1505/IRR/151</t>
  </si>
  <si>
    <t>1506/RKH/047</t>
  </si>
  <si>
    <t>1507/NGM/211</t>
  </si>
  <si>
    <t>1508/CKH/359</t>
  </si>
  <si>
    <t>1509/RK/139</t>
  </si>
  <si>
    <t>1510/INT/057</t>
  </si>
  <si>
    <t>1511/ZBJ/255</t>
  </si>
  <si>
    <t>1513/IRR/154</t>
  </si>
  <si>
    <t>1514/CKH/360</t>
  </si>
  <si>
    <t>1515/NGM/213</t>
  </si>
  <si>
    <t>1516/INT/059</t>
  </si>
  <si>
    <t>1517/ZBJ/257</t>
  </si>
  <si>
    <t>1518/CKH/361</t>
  </si>
  <si>
    <t>1519/CKH/362</t>
  </si>
  <si>
    <t>1520/INT/061</t>
  </si>
  <si>
    <t>1521/NGM/215</t>
  </si>
  <si>
    <t>1522/RK/140</t>
  </si>
  <si>
    <t>1523/CKH/363</t>
  </si>
  <si>
    <t>1524/CW/008</t>
  </si>
  <si>
    <t>1525/UQS/041</t>
  </si>
  <si>
    <t>1526/ZBJ/259</t>
  </si>
  <si>
    <t>1527/INT/062</t>
  </si>
  <si>
    <t>1528/CKH/364</t>
  </si>
  <si>
    <t>1529/IRR/157</t>
  </si>
  <si>
    <t>1530/PKK/115</t>
  </si>
  <si>
    <t>1531/UQS/040</t>
  </si>
  <si>
    <t>1532/INT/063</t>
  </si>
  <si>
    <t xml:space="preserve"> 인도</t>
  </si>
  <si>
    <t>1533/NGJJ/003</t>
  </si>
  <si>
    <t>NGJJ</t>
  </si>
  <si>
    <t>1534/CKH/365</t>
  </si>
  <si>
    <t>1535/RK/141</t>
  </si>
  <si>
    <t>1536/INT/064</t>
  </si>
  <si>
    <t>1537/NGM/217</t>
  </si>
  <si>
    <t>1538/UQS/044</t>
  </si>
  <si>
    <t>1539/CKH/366</t>
  </si>
  <si>
    <t>1540/IRR/162</t>
  </si>
  <si>
    <t>1541/ZBJ/261</t>
  </si>
  <si>
    <t>1542/MSTM/001</t>
  </si>
  <si>
    <t>MSTM</t>
  </si>
  <si>
    <t>1543/INT/067</t>
  </si>
  <si>
    <t>1544/CKH/368</t>
  </si>
  <si>
    <t>1545/RKH/048</t>
  </si>
  <si>
    <t>1546/NGM/219</t>
  </si>
  <si>
    <t>1547/UQS/046</t>
  </si>
  <si>
    <t>1548/CKH/369</t>
  </si>
  <si>
    <t>1549/RK/142</t>
  </si>
  <si>
    <t>1550/INA/093</t>
  </si>
  <si>
    <t>1551/ZBJ/263</t>
  </si>
  <si>
    <t>1552/CKH/370</t>
  </si>
  <si>
    <t>1552/INT/070</t>
  </si>
  <si>
    <t>1553/CKH/371</t>
  </si>
  <si>
    <t>1554/PKK/118</t>
  </si>
  <si>
    <t>1555/NGM/221</t>
  </si>
  <si>
    <t>1556/UQS/049</t>
  </si>
  <si>
    <t>1557/UQS/050</t>
  </si>
  <si>
    <t>1558/IRR/167</t>
  </si>
  <si>
    <t>1559/CKH/372</t>
  </si>
  <si>
    <t>1560/CKH/373</t>
  </si>
  <si>
    <t>1561/RK/143</t>
  </si>
  <si>
    <t>1562/INT/072</t>
  </si>
  <si>
    <t>1563/CKH/374</t>
  </si>
  <si>
    <t>1564/NGM/223</t>
  </si>
  <si>
    <t>1565/CMK/001</t>
  </si>
  <si>
    <t>콩고</t>
  </si>
  <si>
    <t>1566/CKH/375</t>
  </si>
  <si>
    <t>1568/INT/075</t>
  </si>
  <si>
    <t>1569/RK/144</t>
  </si>
  <si>
    <t>1570/CKH/376</t>
  </si>
  <si>
    <t>1571/NGM/225</t>
  </si>
  <si>
    <t>1572/IRR/171</t>
  </si>
  <si>
    <t>1573/INT/076</t>
  </si>
  <si>
    <t>1574/CKH/377</t>
  </si>
  <si>
    <t>1575/PKK/121</t>
  </si>
  <si>
    <t>1576/NGJJ/010</t>
  </si>
  <si>
    <t>1577/RKH/049</t>
  </si>
  <si>
    <t>1578/UQS/056</t>
  </si>
  <si>
    <t>일자</t>
  </si>
  <si>
    <t>송장</t>
  </si>
  <si>
    <t>국가</t>
  </si>
  <si>
    <t>단가</t>
  </si>
  <si>
    <t>1579/CKH/379</t>
  </si>
  <si>
    <t>SEGU 6013431</t>
  </si>
  <si>
    <t>1580/INA/098</t>
  </si>
  <si>
    <t>GAOU 6229720</t>
  </si>
  <si>
    <t>PONU 7933261</t>
  </si>
  <si>
    <t>1582/CKH/380</t>
  </si>
  <si>
    <t>TGBU 6355549</t>
  </si>
  <si>
    <t>1583/RK/145</t>
  </si>
  <si>
    <t>CMAU 6321018</t>
  </si>
  <si>
    <t>1584/UQS/057</t>
  </si>
  <si>
    <t>NEXU 9550568</t>
  </si>
  <si>
    <t>1585/NGM/228</t>
  </si>
  <si>
    <t>MRKU 4720379</t>
  </si>
  <si>
    <t>1586/INT/081</t>
  </si>
  <si>
    <t>CAIU 9844616</t>
  </si>
  <si>
    <t>1587/CKH/381</t>
  </si>
  <si>
    <t>CAIU 7205874</t>
  </si>
  <si>
    <t>1588/IRR/175</t>
  </si>
  <si>
    <t>KOCU 4038654</t>
  </si>
  <si>
    <t>1589/NGM/230</t>
  </si>
  <si>
    <t>MRKU 3552244</t>
  </si>
  <si>
    <t>1590/CKH/382</t>
  </si>
  <si>
    <t>TCNU 8504282</t>
  </si>
  <si>
    <t>1591/INT/084</t>
  </si>
  <si>
    <t xml:space="preserve">인도 </t>
  </si>
  <si>
    <t>CAIU 7367880</t>
  </si>
  <si>
    <t>1592/RK/146</t>
  </si>
  <si>
    <t>SEGU 4981362</t>
  </si>
  <si>
    <t>1593/UQS/061</t>
  </si>
  <si>
    <t>CRXU 9502158</t>
  </si>
  <si>
    <t>1594/UQS/060</t>
  </si>
  <si>
    <t>BEAU 4674831</t>
  </si>
  <si>
    <t>모아무역입</t>
  </si>
  <si>
    <t>CAIU 7185021</t>
  </si>
  <si>
    <t>1596/CKH/383</t>
  </si>
  <si>
    <t>DFSU 6673949</t>
  </si>
  <si>
    <t>1597/NGM/231</t>
  </si>
  <si>
    <t>TCNU 2498710</t>
  </si>
  <si>
    <t>1598/INT/088</t>
  </si>
  <si>
    <t>HDMU 6659759</t>
  </si>
  <si>
    <t>1599/PKK/125</t>
  </si>
  <si>
    <t>TGBU 6237171</t>
  </si>
  <si>
    <t>1600/CKH/384</t>
  </si>
  <si>
    <t>BSIU 9444364</t>
  </si>
  <si>
    <t>1601/IRR/178</t>
  </si>
  <si>
    <t>DFSU 6233493</t>
  </si>
  <si>
    <t>1603/RKH/050</t>
  </si>
  <si>
    <t>APHU 6883995</t>
  </si>
  <si>
    <t>1604/DXB/001</t>
  </si>
  <si>
    <t>GAOU 6375330</t>
  </si>
  <si>
    <t>1605/IRR/181</t>
  </si>
  <si>
    <t>HMMU 6183085</t>
  </si>
  <si>
    <t>1606/UQS/064</t>
  </si>
  <si>
    <t>HLBU 1082939</t>
  </si>
  <si>
    <t>1607/CKH/385</t>
  </si>
  <si>
    <t>CAIU 7666876</t>
  </si>
  <si>
    <t>1608/UQS/063</t>
  </si>
  <si>
    <t>FDCU 0120990</t>
  </si>
  <si>
    <t>1609/INA/101</t>
  </si>
  <si>
    <t>KOCU 4307326</t>
  </si>
  <si>
    <t>1610/INT/090</t>
  </si>
  <si>
    <t>KOCU 4281670</t>
  </si>
  <si>
    <t>1611/NGM/233</t>
  </si>
  <si>
    <t>MRKU 63046441</t>
  </si>
  <si>
    <t>1612/CKH/386</t>
  </si>
  <si>
    <t>HMMU 6215500</t>
  </si>
  <si>
    <t>1613/IRR/184</t>
  </si>
  <si>
    <t>CAIU 7130570</t>
  </si>
  <si>
    <t>1614/INT/093</t>
  </si>
  <si>
    <t>DFSU 6201623</t>
  </si>
  <si>
    <t>1616/CKH/387</t>
  </si>
  <si>
    <t>HDMU 6698415</t>
  </si>
  <si>
    <t>1617/ZBJ/265</t>
  </si>
  <si>
    <t>PCIU 6406644</t>
  </si>
  <si>
    <t>1618/RK/147</t>
  </si>
  <si>
    <t>TCNU 1103971</t>
  </si>
  <si>
    <t>1619/INT/096</t>
  </si>
  <si>
    <t>TRLU 7179298</t>
  </si>
  <si>
    <t>1620/PKK/128</t>
  </si>
  <si>
    <t>GAOU 6189741</t>
  </si>
  <si>
    <t>1621/CKH/388</t>
  </si>
  <si>
    <t>TCNU 7610124</t>
  </si>
  <si>
    <t>1622/IRR/188</t>
  </si>
  <si>
    <t>HMMU 6211084</t>
  </si>
  <si>
    <t>1623/NGM/235</t>
  </si>
  <si>
    <t>MRKU 8308319</t>
  </si>
  <si>
    <t>1624/UQS/069</t>
  </si>
  <si>
    <t>HLXU 8527936</t>
  </si>
  <si>
    <t>1624/CKH/389</t>
  </si>
  <si>
    <t>TCNU 8330365</t>
  </si>
  <si>
    <t>1625/INT/099</t>
  </si>
  <si>
    <t>GAOU 6382658</t>
  </si>
  <si>
    <t>1626/ZBJ/267</t>
  </si>
  <si>
    <t>PCIU 8779999</t>
  </si>
  <si>
    <t>1627/UQS/068</t>
  </si>
  <si>
    <t>FCIU 8272406</t>
  </si>
  <si>
    <t>1628/IRR/191</t>
  </si>
  <si>
    <t>KOCU 4194810</t>
  </si>
  <si>
    <t>1629/CKH/390</t>
  </si>
  <si>
    <t>KOCU 4260698</t>
  </si>
  <si>
    <t>1630/INT/101</t>
  </si>
  <si>
    <t>HMMU 6033850</t>
  </si>
  <si>
    <t>1631/UQS/071</t>
  </si>
  <si>
    <t>HLXU 8317170</t>
  </si>
  <si>
    <t>1632/NGM/237</t>
  </si>
  <si>
    <t>MRKU 5593854</t>
  </si>
  <si>
    <t>1633/CKH/391</t>
  </si>
  <si>
    <t>CAIU 7524845</t>
  </si>
  <si>
    <t>1634/INT/103</t>
  </si>
  <si>
    <t>DFSU 6793672</t>
  </si>
  <si>
    <t>1635/RK/148</t>
  </si>
  <si>
    <t>1636/IRR/194</t>
  </si>
  <si>
    <t>1637/PKK/131</t>
  </si>
  <si>
    <t>1639/CKH/392</t>
  </si>
  <si>
    <t>1640/UQS/075</t>
  </si>
  <si>
    <t>1641/INT/106</t>
  </si>
  <si>
    <t>1643/INT/107</t>
  </si>
  <si>
    <t>1644/IRR/197</t>
  </si>
  <si>
    <t>1645/CKH/393</t>
  </si>
  <si>
    <t>1646/ZBJ/269</t>
  </si>
  <si>
    <t>1647/LKB/001</t>
  </si>
  <si>
    <t>1648/INA/104</t>
  </si>
  <si>
    <t>1649/RK/149</t>
  </si>
  <si>
    <t>1650/CKH/394</t>
  </si>
  <si>
    <t>1653/CKH/395</t>
  </si>
  <si>
    <t>1654/UQS/077</t>
  </si>
  <si>
    <t>1655/INT/113</t>
  </si>
  <si>
    <t>1657/IRR/200</t>
  </si>
  <si>
    <t>1658/PKK/134</t>
  </si>
  <si>
    <t>1659/CKH/396</t>
  </si>
  <si>
    <t>1660/RK/150</t>
  </si>
  <si>
    <t>1662/INT/117</t>
  </si>
  <si>
    <t>1663/UQS/081</t>
  </si>
  <si>
    <t>1664/CKH/397</t>
  </si>
  <si>
    <t>1665/ZBJ/271</t>
  </si>
  <si>
    <t>1666/CKH/398</t>
  </si>
  <si>
    <t>1667/IRR/204</t>
  </si>
  <si>
    <t>1669/INT/120</t>
  </si>
  <si>
    <t>1670/UQS/083</t>
  </si>
  <si>
    <t>1671/CKH/399</t>
  </si>
  <si>
    <t>1674/IRR/208</t>
  </si>
  <si>
    <t>1676/LKB/004</t>
  </si>
  <si>
    <t>1677/CKH/400</t>
  </si>
  <si>
    <t>1679/ZBJ/</t>
  </si>
  <si>
    <t>1680/PKK/137</t>
  </si>
  <si>
    <t>1684/UQS/087</t>
  </si>
  <si>
    <t>1687/CW/013</t>
  </si>
  <si>
    <t>오리털</t>
  </si>
  <si>
    <t>2021.12.10</t>
  </si>
  <si>
    <t>2021.12.20</t>
  </si>
  <si>
    <t>2021.12.22</t>
  </si>
  <si>
    <t>2021.12.30</t>
  </si>
  <si>
    <t>2022.01.04</t>
  </si>
  <si>
    <t>2022.01.05</t>
  </si>
  <si>
    <t>2022.01.10</t>
  </si>
  <si>
    <t>2022.01.11</t>
  </si>
  <si>
    <t>1098621090043X</t>
  </si>
  <si>
    <t>1098621090255X</t>
  </si>
  <si>
    <t>1098621090251X</t>
  </si>
  <si>
    <t>1098621100021X</t>
  </si>
  <si>
    <t>1098621100046X</t>
  </si>
  <si>
    <t>1098621100185X</t>
  </si>
  <si>
    <t>1098621100168X</t>
  </si>
  <si>
    <t>1098621100294X</t>
  </si>
  <si>
    <t>1098621100265X</t>
  </si>
  <si>
    <t>1098621111131X</t>
  </si>
  <si>
    <t>1098621111038X</t>
  </si>
  <si>
    <t>1098621111143X</t>
  </si>
  <si>
    <t>1098621111228X</t>
  </si>
  <si>
    <t>1098621111229X</t>
  </si>
  <si>
    <t>1098621111165X</t>
  </si>
  <si>
    <t>1098621111225X</t>
  </si>
  <si>
    <t>1098621120047X</t>
  </si>
  <si>
    <t>1098621120055X</t>
  </si>
  <si>
    <t>1098621111293X</t>
  </si>
  <si>
    <t>1098621120054X</t>
  </si>
  <si>
    <t>1098621120100X</t>
  </si>
  <si>
    <t>1098621120106X</t>
  </si>
  <si>
    <t>MIC/RK/158</t>
  </si>
  <si>
    <t>MIC/INT/169</t>
  </si>
  <si>
    <t>MIC/CKH/416</t>
  </si>
  <si>
    <t>MIC/LKB/023</t>
  </si>
  <si>
    <t>MIC/UMH/007</t>
  </si>
  <si>
    <t>MIC/CKH/417</t>
  </si>
  <si>
    <t>MIC/IRR/256</t>
  </si>
  <si>
    <t>MIC/INT/175</t>
  </si>
  <si>
    <t>MIC/ZBJ/285</t>
  </si>
  <si>
    <t>MIC/RK/159</t>
  </si>
  <si>
    <t>MIC/PKK/152</t>
  </si>
  <si>
    <t>MIC/IRR/260</t>
  </si>
  <si>
    <t>MIC/CKH/418</t>
  </si>
  <si>
    <t>MIC/LKB/026</t>
  </si>
  <si>
    <t>MIC/CKH/419</t>
  </si>
  <si>
    <t>MIC/UMH/009</t>
  </si>
  <si>
    <t>MIC/INT/176</t>
  </si>
  <si>
    <t>MIC/ZBJ/286</t>
  </si>
  <si>
    <t>MIC/RKH/054</t>
  </si>
  <si>
    <t>1766/RK/160</t>
  </si>
  <si>
    <t>1767/NGM/283</t>
  </si>
  <si>
    <t>1768/INT/179</t>
  </si>
  <si>
    <t>2021.12.31</t>
  </si>
  <si>
    <t>2021.01.04</t>
  </si>
  <si>
    <t>2021.01.05</t>
  </si>
  <si>
    <t>2021.01.07</t>
  </si>
  <si>
    <t>2021.01.12</t>
  </si>
  <si>
    <t>2021.01.13</t>
  </si>
  <si>
    <t>2021.01.18</t>
  </si>
  <si>
    <t>2021.01.20</t>
  </si>
  <si>
    <t>2021.01.21</t>
  </si>
  <si>
    <t>2021.01.25</t>
  </si>
  <si>
    <t>2021.01.28</t>
  </si>
  <si>
    <t>2021.01.29</t>
  </si>
  <si>
    <t>2021.02.01</t>
  </si>
  <si>
    <t>2021.02.08</t>
  </si>
  <si>
    <t>2021.02.15</t>
  </si>
  <si>
    <t>2021.02.16</t>
  </si>
  <si>
    <t>2021.02.18</t>
  </si>
  <si>
    <t>2021.02.19</t>
  </si>
  <si>
    <t>2021.02.22</t>
  </si>
  <si>
    <t>2021.02.23</t>
  </si>
  <si>
    <t>2021.02.25</t>
  </si>
  <si>
    <t>2021.02.26</t>
  </si>
  <si>
    <t>2021.03.04</t>
  </si>
  <si>
    <t>2021.03.05</t>
  </si>
  <si>
    <t>2021.03.09</t>
  </si>
  <si>
    <t>2021.03.10</t>
  </si>
  <si>
    <t>2021.03.11</t>
  </si>
  <si>
    <t>2021.03.12</t>
  </si>
  <si>
    <t>2021.03.16</t>
  </si>
  <si>
    <t>2021.03.17</t>
  </si>
  <si>
    <t>2021.03.18</t>
  </si>
  <si>
    <t>2021.03.24</t>
  </si>
  <si>
    <t>2021.03.30</t>
  </si>
  <si>
    <t>2021.03.31</t>
  </si>
  <si>
    <t>2021.04.02</t>
  </si>
  <si>
    <t>2021.04.06</t>
  </si>
  <si>
    <t>2021.04.08</t>
  </si>
  <si>
    <t>2021.04.09</t>
  </si>
  <si>
    <t>2021.04.12</t>
  </si>
  <si>
    <t>2021.04.14</t>
  </si>
  <si>
    <t>2021.04.15</t>
  </si>
  <si>
    <t>2021.04.16</t>
  </si>
  <si>
    <t>2021.04.19</t>
  </si>
  <si>
    <t>2021.04.22</t>
  </si>
  <si>
    <t>2021.05.17</t>
  </si>
  <si>
    <t>2021.06.17</t>
  </si>
  <si>
    <t>2021.06.21</t>
  </si>
  <si>
    <t>2021.06.22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</si>
  <si>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</si>
  <si>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</si>
  <si>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</si>
  <si>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</si>
  <si>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</si>
  <si>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</si>
  <si>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</si>
  <si>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2021.07.08</t>
  </si>
  <si>
    <t>2021.07.09</t>
  </si>
  <si>
    <t>2021.07.14</t>
  </si>
  <si>
    <t>2021.07.15</t>
  </si>
  <si>
    <t>2021.07.19</t>
  </si>
  <si>
    <t>2021.07.20</t>
  </si>
  <si>
    <t>2021.07.22</t>
  </si>
  <si>
    <t>2021.07.23</t>
  </si>
  <si>
    <t>2021.07.28</t>
  </si>
  <si>
    <t>2021.07.29</t>
  </si>
  <si>
    <t>2021.08.02</t>
  </si>
  <si>
    <t>2021.08.03</t>
  </si>
  <si>
    <t>2021.08.04</t>
  </si>
  <si>
    <t>2021.08.05</t>
  </si>
  <si>
    <t>2021.08.06</t>
  </si>
  <si>
    <t>2021.08.10</t>
  </si>
  <si>
    <t>2021.08.11</t>
  </si>
  <si>
    <t>2021.08.12</t>
  </si>
  <si>
    <t>2021.08.18</t>
  </si>
  <si>
    <t>2021.08.20</t>
  </si>
  <si>
    <t>2021.08.23</t>
  </si>
  <si>
    <t>2021.08.24</t>
  </si>
  <si>
    <t>2021.08.26</t>
  </si>
  <si>
    <t>2021.08.27</t>
  </si>
  <si>
    <t>2021.08.30</t>
  </si>
  <si>
    <t>2021.08.31</t>
  </si>
  <si>
    <t>2021.09.01</t>
  </si>
  <si>
    <t>2021.09.02</t>
  </si>
  <si>
    <t>2021.09.08</t>
  </si>
  <si>
    <t>2021.09.09</t>
  </si>
  <si>
    <t>2021.09.10</t>
  </si>
  <si>
    <t>2021.09.14</t>
  </si>
  <si>
    <t>2021.09.15</t>
  </si>
  <si>
    <t>2021.09.23</t>
  </si>
  <si>
    <t>2021.09.27</t>
  </si>
  <si>
    <t>2021.09.28</t>
  </si>
  <si>
    <t>2021.09.29</t>
  </si>
  <si>
    <t>2021.09.30</t>
  </si>
  <si>
    <t>2021.10.01</t>
  </si>
  <si>
    <t>2021.10.06</t>
  </si>
  <si>
    <t>2021.10.07</t>
  </si>
  <si>
    <t>2021.10.12</t>
  </si>
  <si>
    <t>2021.10.14</t>
  </si>
  <si>
    <t>2021.10.15</t>
  </si>
  <si>
    <t>2021.10.18</t>
  </si>
  <si>
    <t>2021.10.19</t>
  </si>
  <si>
    <t>2021.10.20</t>
  </si>
  <si>
    <t>2021.10.22</t>
  </si>
  <si>
    <t>2021.10.25</t>
  </si>
  <si>
    <t>2021.10.26</t>
  </si>
  <si>
    <t>2021.10.28</t>
  </si>
  <si>
    <t>2021.11.02</t>
  </si>
  <si>
    <t>2021.11.03</t>
  </si>
  <si>
    <t>2021.11.04</t>
  </si>
  <si>
    <t>2021.11.08</t>
  </si>
  <si>
    <t>2021.11.09</t>
  </si>
  <si>
    <t>2021.11.11</t>
  </si>
  <si>
    <t>2021.11.12</t>
  </si>
  <si>
    <t>2021.11.15</t>
  </si>
  <si>
    <t>2021.11.16</t>
  </si>
  <si>
    <t>2021.11.18</t>
  </si>
  <si>
    <t>2021.11.22</t>
  </si>
  <si>
    <t>2021.11.23</t>
  </si>
  <si>
    <t>2021.11.25</t>
  </si>
  <si>
    <t>2021.11.26</t>
  </si>
  <si>
    <t>2021.11.29</t>
  </si>
  <si>
    <t>2021.12.06</t>
  </si>
  <si>
    <t>2021.12.07</t>
  </si>
  <si>
    <t>2021.12.08</t>
  </si>
  <si>
    <t>2021.12.13</t>
  </si>
  <si>
    <t>2021.12.14</t>
  </si>
  <si>
    <t>2021.12.15</t>
  </si>
  <si>
    <t>2021.12.16</t>
  </si>
  <si>
    <t>2021.12.17</t>
  </si>
  <si>
    <t>2021.12.21</t>
  </si>
  <si>
    <t>2021.12.23</t>
  </si>
  <si>
    <t>2021.12.24</t>
  </si>
  <si>
    <t>2021.12.27</t>
  </si>
  <si>
    <t>2021.12.28</t>
  </si>
  <si>
    <t>2021.12.29</t>
  </si>
  <si>
    <t>2022.01.03</t>
  </si>
  <si>
    <t>2022.01.06</t>
  </si>
  <si>
    <t>2022.01.07</t>
  </si>
  <si>
    <t>2022.01.12</t>
  </si>
  <si>
    <t>1,147.40</t>
  </si>
  <si>
    <t>1,170.40</t>
  </si>
  <si>
    <t>1,171.70</t>
  </si>
  <si>
    <t>1,181.70</t>
  </si>
  <si>
    <t>1,166.30</t>
  </si>
  <si>
    <t>1,188.90</t>
  </si>
  <si>
    <t>1,187.70</t>
  </si>
  <si>
    <t>1,177.30</t>
  </si>
  <si>
    <t>1,176.40</t>
  </si>
  <si>
    <t>1,186.60</t>
  </si>
  <si>
    <t>UMH</t>
    <phoneticPr fontId="11" type="noConversion"/>
  </si>
  <si>
    <t>NGM/282</t>
    <phoneticPr fontId="11" type="noConversion"/>
  </si>
  <si>
    <t>NGM/281</t>
    <phoneticPr fontId="11" type="noConversion"/>
  </si>
  <si>
    <t>NGM/279</t>
    <phoneticPr fontId="11" type="noConversion"/>
  </si>
  <si>
    <t>NGM/275</t>
    <phoneticPr fontId="11" type="noConversion"/>
  </si>
  <si>
    <t>INA/111</t>
    <phoneticPr fontId="11" type="noConversion"/>
  </si>
  <si>
    <t>PKK/152</t>
    <phoneticPr fontId="11" type="noConversion"/>
  </si>
  <si>
    <t>1709/UQS/094</t>
    <phoneticPr fontId="11" type="noConversion"/>
  </si>
  <si>
    <t>UQS/094</t>
    <phoneticPr fontId="11" type="noConversion"/>
  </si>
  <si>
    <t>CKH/421</t>
  </si>
  <si>
    <t>CKH/421</t>
    <phoneticPr fontId="11" type="noConversion"/>
  </si>
  <si>
    <t>LKB/028</t>
  </si>
  <si>
    <t>LKB/028</t>
    <phoneticPr fontId="11" type="noConversion"/>
  </si>
  <si>
    <t>UQ/067</t>
    <phoneticPr fontId="11" type="noConversion"/>
  </si>
  <si>
    <t>UMH/011</t>
  </si>
  <si>
    <t>UMH/011</t>
    <phoneticPr fontId="11" type="noConversion"/>
  </si>
  <si>
    <t>CKH/422</t>
  </si>
  <si>
    <t>CKH/422</t>
    <phoneticPr fontId="11" type="noConversion"/>
  </si>
  <si>
    <t>PMR/002</t>
  </si>
  <si>
    <t>PMR/002</t>
    <phoneticPr fontId="11" type="noConversion"/>
  </si>
  <si>
    <t>CKH/423</t>
  </si>
  <si>
    <t>CKH/423</t>
    <phoneticPr fontId="11" type="noConversion"/>
  </si>
  <si>
    <t>RK/160</t>
  </si>
  <si>
    <t>RK/160</t>
    <phoneticPr fontId="11" type="noConversion"/>
  </si>
  <si>
    <t>LKB/030</t>
  </si>
  <si>
    <t>LKB/030</t>
    <phoneticPr fontId="11" type="noConversion"/>
  </si>
  <si>
    <t>UMH/013</t>
  </si>
  <si>
    <t>UMH/013</t>
    <phoneticPr fontId="11" type="noConversion"/>
  </si>
  <si>
    <t>RK/161</t>
  </si>
  <si>
    <t>RK/161</t>
    <phoneticPr fontId="11" type="noConversion"/>
  </si>
  <si>
    <t>CKH/424</t>
  </si>
  <si>
    <t>CKH/424</t>
    <phoneticPr fontId="11" type="noConversion"/>
  </si>
  <si>
    <t>1098621120151X</t>
  </si>
  <si>
    <t>1098621120266X</t>
  </si>
  <si>
    <t>1098621120197X</t>
  </si>
  <si>
    <t>1098621120230X</t>
  </si>
  <si>
    <t>1098622010030X</t>
  </si>
  <si>
    <t>1098622010004X</t>
  </si>
  <si>
    <t>1098622010062X</t>
  </si>
  <si>
    <t>1098622010073X</t>
  </si>
  <si>
    <t>1098622010072X</t>
  </si>
  <si>
    <t>1098622010107X</t>
  </si>
  <si>
    <t>1098622010138X</t>
  </si>
  <si>
    <t>1098622010209X</t>
  </si>
  <si>
    <t>1098622010217X</t>
  </si>
  <si>
    <t>1098622020017X</t>
  </si>
  <si>
    <t>1098622010136X</t>
  </si>
  <si>
    <t>1098622020113X</t>
  </si>
  <si>
    <t>1098622020082X</t>
  </si>
  <si>
    <t>1098622010211X</t>
  </si>
  <si>
    <t>1098622020036X</t>
  </si>
  <si>
    <t>1098622020083X</t>
  </si>
  <si>
    <t>1098622020127X</t>
  </si>
  <si>
    <t>1098622020182X</t>
  </si>
  <si>
    <t>1098622020245X</t>
  </si>
  <si>
    <t>1098622020173X</t>
  </si>
  <si>
    <t>1098622030083X</t>
  </si>
  <si>
    <t>1098622030053X</t>
  </si>
  <si>
    <t>1098622030101X</t>
  </si>
  <si>
    <t>1098622030108X</t>
  </si>
  <si>
    <t>1098622030149X</t>
  </si>
  <si>
    <t>1098622030143X</t>
  </si>
  <si>
    <t>1098622030150X</t>
  </si>
  <si>
    <t>1098622030222X</t>
  </si>
  <si>
    <t>IRR/262</t>
  </si>
  <si>
    <t>INT/179</t>
  </si>
  <si>
    <t>CKH/420</t>
  </si>
  <si>
    <t>NGM/283</t>
  </si>
  <si>
    <t>ZBJ/287</t>
  </si>
  <si>
    <t>IRR/265</t>
  </si>
  <si>
    <t>NGM/284</t>
  </si>
  <si>
    <t>IRR/267</t>
  </si>
  <si>
    <t>ZBJ/288</t>
  </si>
  <si>
    <t>IRR/269</t>
  </si>
  <si>
    <t>NGM/285</t>
  </si>
  <si>
    <t>IRR/271</t>
  </si>
  <si>
    <t>IRR/273</t>
  </si>
  <si>
    <t>INT/188</t>
  </si>
  <si>
    <t>IRR/0002</t>
  </si>
  <si>
    <t>ZBJ/289</t>
  </si>
  <si>
    <t>PMR/004</t>
  </si>
  <si>
    <t>INT/190</t>
  </si>
  <si>
    <t>1770/ZBJ/287</t>
  </si>
  <si>
    <t>1771/CKH/421</t>
  </si>
  <si>
    <t>1772/UMH/011</t>
  </si>
  <si>
    <t>1773/LKB/028</t>
  </si>
  <si>
    <t>1774/INT/181</t>
  </si>
  <si>
    <t>1775/IRR/267</t>
  </si>
  <si>
    <t>1776/CKH/422</t>
  </si>
  <si>
    <t>1777/PMR/002</t>
  </si>
  <si>
    <t>PMR</t>
  </si>
  <si>
    <t>1778/NGM/284</t>
  </si>
  <si>
    <t>1779/RK/161</t>
  </si>
  <si>
    <t>1780/INT/183</t>
  </si>
  <si>
    <t>1781/IRR/269</t>
  </si>
  <si>
    <t>1782/ZBJ/288</t>
  </si>
  <si>
    <t>1783/CKH/423</t>
  </si>
  <si>
    <t>1784/LKB/030</t>
  </si>
  <si>
    <t>1785/INT/185</t>
  </si>
  <si>
    <t>1786/UMH/013</t>
  </si>
  <si>
    <t>1787/IRR/271</t>
  </si>
  <si>
    <t>1788/NGM/285</t>
  </si>
  <si>
    <t>1789/CKH/424</t>
  </si>
  <si>
    <t>1790/IRR/273</t>
  </si>
  <si>
    <t>1791/INT/188</t>
  </si>
  <si>
    <t>1792/PMR/004</t>
  </si>
  <si>
    <t>1793/RK/162</t>
  </si>
  <si>
    <t>1794/ZBJ/289</t>
  </si>
  <si>
    <t>1795/IRR/0002</t>
  </si>
  <si>
    <t>1796/INT/190</t>
  </si>
  <si>
    <t>1797/IRR/0003</t>
  </si>
  <si>
    <t>1798/CKH/425</t>
  </si>
  <si>
    <t>1799/LKB/032</t>
  </si>
  <si>
    <t>1800/NGM/286</t>
  </si>
  <si>
    <t>1801/INT/191</t>
  </si>
  <si>
    <t>1802/IRR/275</t>
  </si>
  <si>
    <t>1803/UMH/015</t>
  </si>
  <si>
    <t>1804/RKH/055</t>
  </si>
  <si>
    <t>1805/CKH/426</t>
  </si>
  <si>
    <t>1806/ZBJ/290</t>
  </si>
  <si>
    <t>RKH</t>
    <phoneticPr fontId="11" type="noConversion"/>
  </si>
  <si>
    <t>RK/</t>
    <phoneticPr fontId="11" type="noConversion"/>
  </si>
  <si>
    <t>UQS</t>
    <phoneticPr fontId="11" type="noConversion"/>
  </si>
  <si>
    <t>ZBJ/287</t>
    <phoneticPr fontId="11" type="noConversion"/>
  </si>
  <si>
    <t>ZBJ/289</t>
    <phoneticPr fontId="11" type="noConversion"/>
  </si>
  <si>
    <t>ZBJ/288</t>
    <phoneticPr fontId="11" type="noConversion"/>
  </si>
  <si>
    <t>1769/IRR/265</t>
    <phoneticPr fontId="11" type="noConversion"/>
  </si>
  <si>
    <t>IRR/262</t>
    <phoneticPr fontId="11" type="noConversion"/>
  </si>
  <si>
    <t>INT/179</t>
    <phoneticPr fontId="11" type="noConversion"/>
  </si>
  <si>
    <t>INT/181</t>
    <phoneticPr fontId="11" type="noConversion"/>
  </si>
  <si>
    <t>INT/183</t>
    <phoneticPr fontId="11" type="noConversion"/>
  </si>
  <si>
    <t>INT/185</t>
    <phoneticPr fontId="11" type="noConversion"/>
  </si>
  <si>
    <t>IRR/265</t>
    <phoneticPr fontId="11" type="noConversion"/>
  </si>
  <si>
    <t>IRR/267</t>
    <phoneticPr fontId="11" type="noConversion"/>
  </si>
  <si>
    <t>IRR/269</t>
    <phoneticPr fontId="11" type="noConversion"/>
  </si>
  <si>
    <t>IRR/271</t>
    <phoneticPr fontId="11" type="noConversion"/>
  </si>
  <si>
    <t>IRR/273</t>
    <phoneticPr fontId="11" type="noConversion"/>
  </si>
  <si>
    <t>INT/188</t>
    <phoneticPr fontId="11" type="noConversion"/>
  </si>
  <si>
    <t>IRR/0002</t>
    <phoneticPr fontId="11" type="noConversion"/>
  </si>
  <si>
    <t>INT/190</t>
    <phoneticPr fontId="11" type="noConversion"/>
  </si>
  <si>
    <t>IRR/0003</t>
    <phoneticPr fontId="11" type="noConversion"/>
  </si>
  <si>
    <t>RK/159</t>
    <phoneticPr fontId="11" type="noConversion"/>
  </si>
  <si>
    <t>RKH/054</t>
    <phoneticPr fontId="11" type="noConversion"/>
  </si>
  <si>
    <t>NGM/277</t>
    <phoneticPr fontId="11" type="noConversion"/>
  </si>
  <si>
    <t>ZBJ/290</t>
    <phoneticPr fontId="11" type="noConversion"/>
  </si>
  <si>
    <t>이자원가</t>
  </si>
  <si>
    <t>PMR/006</t>
    <phoneticPr fontId="11" type="noConversion"/>
  </si>
  <si>
    <t>CKH/430</t>
    <phoneticPr fontId="11" type="noConversion"/>
  </si>
  <si>
    <t>CKH/428</t>
    <phoneticPr fontId="11" type="noConversion"/>
  </si>
  <si>
    <t>UMH/017</t>
    <phoneticPr fontId="11" type="noConversion"/>
  </si>
  <si>
    <t>RK/163</t>
    <phoneticPr fontId="11" type="noConversion"/>
  </si>
  <si>
    <t>LKB/034</t>
    <phoneticPr fontId="11" type="noConversion"/>
  </si>
  <si>
    <t>RKH/055</t>
    <phoneticPr fontId="11" type="noConversion"/>
  </si>
  <si>
    <t>CKH/427</t>
    <phoneticPr fontId="11" type="noConversion"/>
  </si>
  <si>
    <t>RK/162</t>
    <phoneticPr fontId="11" type="noConversion"/>
  </si>
  <si>
    <t>PMR/004</t>
    <phoneticPr fontId="11" type="noConversion"/>
  </si>
  <si>
    <t>CKH/426</t>
    <phoneticPr fontId="11" type="noConversion"/>
  </si>
  <si>
    <t>LKB/032</t>
    <phoneticPr fontId="11" type="noConversion"/>
  </si>
  <si>
    <t>CKH/425</t>
    <phoneticPr fontId="11" type="noConversion"/>
  </si>
  <si>
    <t>1807/RK/163</t>
  </si>
  <si>
    <t>1808/INT/193</t>
  </si>
  <si>
    <t>1809/IRR/277</t>
  </si>
  <si>
    <t>1810/PMR/006</t>
  </si>
  <si>
    <t>1811/NGM/287</t>
  </si>
  <si>
    <t>1812/CKH/427</t>
  </si>
  <si>
    <t>1813/INT/195</t>
  </si>
  <si>
    <t>1814/LKB/034</t>
  </si>
  <si>
    <t>1815/ZBJ/291</t>
  </si>
  <si>
    <t>1816/UMH/017</t>
  </si>
  <si>
    <t>1817/INT/197</t>
  </si>
  <si>
    <t>1818/IRR/279</t>
  </si>
  <si>
    <t>1819/RK/164</t>
  </si>
  <si>
    <t>1820/CKH/428</t>
  </si>
  <si>
    <t>1821/IRR/282</t>
  </si>
  <si>
    <t>1822/INT/200</t>
  </si>
  <si>
    <t>1823/NGM/288</t>
  </si>
  <si>
    <t>1824/IRR/284</t>
  </si>
  <si>
    <t>1825/CKH/429</t>
  </si>
  <si>
    <t>1826/PMR/009</t>
  </si>
  <si>
    <t>1827/LKB/036</t>
  </si>
  <si>
    <t>1828/INT/202</t>
  </si>
  <si>
    <t>1829/ZBJ/282</t>
  </si>
  <si>
    <t>1830/IRR/286</t>
  </si>
  <si>
    <t>1831/RK/165</t>
  </si>
  <si>
    <t>1832/CKH/430</t>
  </si>
  <si>
    <t>1833/INT/204</t>
  </si>
  <si>
    <t>1834/IRR/288</t>
  </si>
  <si>
    <t>1098622030148X</t>
  </si>
  <si>
    <t>1098622030279X</t>
  </si>
  <si>
    <t>1098622040042X</t>
  </si>
  <si>
    <t>1098622030255X</t>
  </si>
  <si>
    <t>1098622040093X</t>
  </si>
  <si>
    <t>1098622040034X</t>
  </si>
  <si>
    <t>1098622040072X</t>
  </si>
  <si>
    <t>1098622040092X</t>
  </si>
  <si>
    <t>1098622040056X</t>
  </si>
  <si>
    <t>1098622040183X</t>
  </si>
  <si>
    <t>1098622040144X</t>
  </si>
  <si>
    <t>1098622040185X</t>
  </si>
  <si>
    <t>1098622040261X</t>
  </si>
  <si>
    <t>1098622040181X</t>
  </si>
  <si>
    <t>1098622050117X</t>
  </si>
  <si>
    <t>1098622050052X</t>
  </si>
  <si>
    <t>1098622050048X</t>
  </si>
  <si>
    <t>1098622050122X</t>
  </si>
  <si>
    <t>1098622050119X</t>
  </si>
  <si>
    <t>1098622050221X</t>
  </si>
  <si>
    <t>1098622050197X</t>
  </si>
  <si>
    <t>1098622050259X</t>
  </si>
  <si>
    <t>1098622060009X</t>
  </si>
  <si>
    <t>1098622060043X</t>
  </si>
  <si>
    <t>1098622060123X</t>
  </si>
  <si>
    <t>1098622050298X</t>
  </si>
  <si>
    <t>1098622060204X</t>
  </si>
  <si>
    <t>INT/191</t>
    <phoneticPr fontId="11" type="noConversion"/>
  </si>
  <si>
    <t>NGM/286</t>
    <phoneticPr fontId="11" type="noConversion"/>
  </si>
  <si>
    <t>IRR/275</t>
    <phoneticPr fontId="11" type="noConversion"/>
  </si>
  <si>
    <t>IRR/277</t>
    <phoneticPr fontId="11" type="noConversion"/>
  </si>
  <si>
    <t>NGM/287</t>
    <phoneticPr fontId="11" type="noConversion"/>
  </si>
  <si>
    <t>INT/195</t>
    <phoneticPr fontId="11" type="noConversion"/>
  </si>
  <si>
    <t>IRR/279</t>
    <phoneticPr fontId="11" type="noConversion"/>
  </si>
  <si>
    <t>INT/197</t>
    <phoneticPr fontId="11" type="noConversion"/>
  </si>
  <si>
    <t>IRR/284</t>
    <phoneticPr fontId="11" type="noConversion"/>
  </si>
  <si>
    <t>RK/164</t>
    <phoneticPr fontId="11" type="noConversion"/>
  </si>
  <si>
    <t>LKB/036</t>
    <phoneticPr fontId="11" type="noConversion"/>
  </si>
  <si>
    <t>NGM/283</t>
    <phoneticPr fontId="11" type="noConversion"/>
  </si>
  <si>
    <t>CKH/429</t>
    <phoneticPr fontId="11" type="noConversion"/>
  </si>
  <si>
    <t>INT/193</t>
    <phoneticPr fontId="11" type="noConversion"/>
  </si>
  <si>
    <t>IRR/282</t>
    <phoneticPr fontId="11" type="noConversion"/>
  </si>
  <si>
    <t>PMR</t>
    <phoneticPr fontId="11" type="noConversion"/>
  </si>
  <si>
    <t>UMH/015</t>
    <phoneticPr fontId="11" type="noConversion"/>
  </si>
  <si>
    <t>INT/200</t>
    <phoneticPr fontId="11" type="noConversion"/>
  </si>
  <si>
    <t>1829/ZBJ/292</t>
    <phoneticPr fontId="11" type="noConversion"/>
  </si>
  <si>
    <t>ZBJ/292</t>
    <phoneticPr fontId="11" type="noConversion"/>
  </si>
  <si>
    <t>입금착오</t>
    <phoneticPr fontId="11" type="noConversion"/>
  </si>
  <si>
    <t>CKH/431</t>
    <phoneticPr fontId="11" type="noConversion"/>
  </si>
  <si>
    <t>PMR/009</t>
    <phoneticPr fontId="11" type="noConversion"/>
  </si>
  <si>
    <t>RK/165</t>
    <phoneticPr fontId="11" type="noConversion"/>
  </si>
  <si>
    <t>LKB/038</t>
    <phoneticPr fontId="11" type="noConversion"/>
  </si>
  <si>
    <t>CKH/432</t>
    <phoneticPr fontId="11" type="noConversion"/>
  </si>
  <si>
    <t>PMR/011</t>
    <phoneticPr fontId="11" type="noConversion"/>
  </si>
  <si>
    <t>RK/166</t>
    <phoneticPr fontId="11" type="noConversion"/>
  </si>
  <si>
    <t>CKH/433</t>
    <phoneticPr fontId="11" type="noConversion"/>
  </si>
  <si>
    <t>LKB/040</t>
    <phoneticPr fontId="11" type="noConversion"/>
  </si>
  <si>
    <t>CKH/434</t>
  </si>
  <si>
    <t>CKH/434</t>
    <phoneticPr fontId="11" type="noConversion"/>
  </si>
  <si>
    <t>RKH/056</t>
  </si>
  <si>
    <t>RKH/056</t>
    <phoneticPr fontId="11" type="noConversion"/>
  </si>
  <si>
    <t>RK/167</t>
  </si>
  <si>
    <t>RK/167</t>
    <phoneticPr fontId="11" type="noConversion"/>
  </si>
  <si>
    <t>CKH/435</t>
  </si>
  <si>
    <t>CKH/435</t>
    <phoneticPr fontId="11" type="noConversion"/>
  </si>
  <si>
    <t>LKB/043</t>
  </si>
  <si>
    <t>LKB/043</t>
    <phoneticPr fontId="11" type="noConversion"/>
  </si>
  <si>
    <t>RK/168</t>
  </si>
  <si>
    <t>RK/168</t>
    <phoneticPr fontId="11" type="noConversion"/>
  </si>
  <si>
    <t>CKH/436</t>
  </si>
  <si>
    <t>CKH/436</t>
    <phoneticPr fontId="11" type="noConversion"/>
  </si>
  <si>
    <t>PKK/153</t>
  </si>
  <si>
    <t>PKK/153</t>
    <phoneticPr fontId="11" type="noConversion"/>
  </si>
  <si>
    <t>UMH/020</t>
  </si>
  <si>
    <t>UMH/020</t>
    <phoneticPr fontId="11" type="noConversion"/>
  </si>
  <si>
    <t>이자</t>
    <phoneticPr fontId="11" type="noConversion"/>
  </si>
  <si>
    <t>CKH/437</t>
  </si>
  <si>
    <t>CKH/437</t>
    <phoneticPr fontId="11" type="noConversion"/>
  </si>
  <si>
    <t>LKB/045</t>
  </si>
  <si>
    <t>LKB/045</t>
    <phoneticPr fontId="11" type="noConversion"/>
  </si>
  <si>
    <t>1835/NGM/289</t>
  </si>
  <si>
    <t>1836/CKH/431</t>
  </si>
  <si>
    <t>1837/INT/206</t>
  </si>
  <si>
    <t>1838/ZBJ/293</t>
  </si>
  <si>
    <t>1839/IRR/290</t>
  </si>
  <si>
    <t>1840/LKB/038</t>
  </si>
  <si>
    <t>1841/PMR/011</t>
  </si>
  <si>
    <t>1842/RK/166</t>
  </si>
  <si>
    <t>1843/CKH/432</t>
  </si>
  <si>
    <t>1844/INT/208</t>
  </si>
  <si>
    <t>1875/IRR/292</t>
  </si>
  <si>
    <t>1876/NGM/290</t>
  </si>
  <si>
    <t>1847/IRR/294</t>
  </si>
  <si>
    <t>1848/CKH/433</t>
  </si>
  <si>
    <t>1849/ZBJ/294</t>
  </si>
  <si>
    <t>1850/INT/210</t>
  </si>
  <si>
    <t>1851/LKB/040</t>
  </si>
  <si>
    <t>1852/RKH/056</t>
  </si>
  <si>
    <t>1853/RK/167</t>
  </si>
  <si>
    <t>1854/IRR/296</t>
  </si>
  <si>
    <t>1855/PKK/153</t>
  </si>
  <si>
    <t>1856/CKH/434</t>
  </si>
  <si>
    <t>1857/ZBJ/295</t>
  </si>
  <si>
    <t>1858/INT/213</t>
  </si>
  <si>
    <t>1859/IRR/298</t>
  </si>
  <si>
    <t>1860/CKH/435</t>
  </si>
  <si>
    <t>1861/RK/168</t>
  </si>
  <si>
    <t>1862/ZBJ/296</t>
  </si>
  <si>
    <t>1863/LKB/043</t>
  </si>
  <si>
    <t>1864/INT/001</t>
  </si>
  <si>
    <t>1865/IRR/002</t>
  </si>
  <si>
    <t>1866/UMH/020</t>
  </si>
  <si>
    <t>1867/CKH/436</t>
  </si>
  <si>
    <t>1868/ZBJ/297</t>
  </si>
  <si>
    <t>1869/IRR/004</t>
  </si>
  <si>
    <t>1870/PKK/155</t>
  </si>
  <si>
    <t>1871/INT/003</t>
  </si>
  <si>
    <t>1872/CKH/437</t>
  </si>
  <si>
    <t>1873/RK/169</t>
  </si>
  <si>
    <t>1874/ZBJ/298</t>
  </si>
  <si>
    <t>1875/LKB/045</t>
  </si>
  <si>
    <t>1876/IRR/006</t>
  </si>
  <si>
    <t>1098622060098X</t>
  </si>
  <si>
    <t>INT/200</t>
  </si>
  <si>
    <t>1098622060096X</t>
  </si>
  <si>
    <t>NGM/288</t>
  </si>
  <si>
    <t>1098622060187X</t>
  </si>
  <si>
    <t>CKH/429</t>
  </si>
  <si>
    <t>1098622060186X</t>
  </si>
  <si>
    <t>1098622070015X</t>
  </si>
  <si>
    <t>INT/202</t>
  </si>
  <si>
    <t>1098622050261X</t>
  </si>
  <si>
    <t>ZBJ/291</t>
  </si>
  <si>
    <t>1098622070014X</t>
  </si>
  <si>
    <t>ZBJ/292</t>
  </si>
  <si>
    <t>1098622070055X</t>
  </si>
  <si>
    <t>IRR/286</t>
  </si>
  <si>
    <t>1098622070095X</t>
  </si>
  <si>
    <t>CKH/430</t>
  </si>
  <si>
    <t>1098622070053X</t>
  </si>
  <si>
    <t>RK/165</t>
  </si>
  <si>
    <t>1098622070140X</t>
  </si>
  <si>
    <t>INT/204</t>
  </si>
  <si>
    <t>1098622070151X</t>
  </si>
  <si>
    <t>IRR/288</t>
  </si>
  <si>
    <t>1098622070225X</t>
  </si>
  <si>
    <t>1098622080050X</t>
  </si>
  <si>
    <t>1098622080053X</t>
  </si>
  <si>
    <t>1098622080054X</t>
  </si>
  <si>
    <t>1098622080051X</t>
  </si>
  <si>
    <t>1098622080113X</t>
  </si>
  <si>
    <t>1098622080211X</t>
  </si>
  <si>
    <t>1098622090008X</t>
  </si>
  <si>
    <t>1098622080131X</t>
  </si>
  <si>
    <t>1098622090007X</t>
  </si>
  <si>
    <t>1098622090060X</t>
  </si>
  <si>
    <t>1098622090005X</t>
  </si>
  <si>
    <t>1098622090202X</t>
  </si>
  <si>
    <t>1098622090169X</t>
  </si>
  <si>
    <t>1098622090188X</t>
  </si>
  <si>
    <t>NGM/289</t>
    <phoneticPr fontId="11" type="noConversion"/>
  </si>
  <si>
    <t>INT/206</t>
    <phoneticPr fontId="11" type="noConversion"/>
  </si>
  <si>
    <t>IRR/290</t>
    <phoneticPr fontId="11" type="noConversion"/>
  </si>
  <si>
    <t>ZBJ/293</t>
    <phoneticPr fontId="11" type="noConversion"/>
  </si>
  <si>
    <t>INT/208</t>
    <phoneticPr fontId="11" type="noConversion"/>
  </si>
  <si>
    <t>NGM/290</t>
    <phoneticPr fontId="11" type="noConversion"/>
  </si>
  <si>
    <t>IRR/294</t>
    <phoneticPr fontId="11" type="noConversion"/>
  </si>
  <si>
    <t>INT/211</t>
    <phoneticPr fontId="11" type="noConversion"/>
  </si>
  <si>
    <t>IRR/292</t>
    <phoneticPr fontId="11" type="noConversion"/>
  </si>
  <si>
    <t>1098622090166X</t>
  </si>
  <si>
    <t>ZBJ/294</t>
  </si>
  <si>
    <t>1098622090159X</t>
  </si>
  <si>
    <t>CKH/433</t>
  </si>
  <si>
    <t>1098622090234X</t>
  </si>
  <si>
    <t>1098622090290X</t>
  </si>
  <si>
    <t>1098622100036X</t>
  </si>
  <si>
    <t>IRR/296</t>
  </si>
  <si>
    <t>1098622100084X</t>
  </si>
  <si>
    <t>1098622100085X</t>
  </si>
  <si>
    <t>1098622100125X</t>
  </si>
  <si>
    <t>ZBJ/295</t>
  </si>
  <si>
    <t>1098622100272X</t>
  </si>
  <si>
    <t>INT/213</t>
  </si>
  <si>
    <t>1098622110016X</t>
  </si>
  <si>
    <t>IRR/298</t>
  </si>
  <si>
    <t>1098622110030X</t>
  </si>
  <si>
    <t>1098622110031X</t>
  </si>
  <si>
    <t>1098622110054X</t>
  </si>
  <si>
    <t>ZBJ/296</t>
  </si>
  <si>
    <t>1098622110106X</t>
  </si>
  <si>
    <t>1098622110153X</t>
  </si>
  <si>
    <t>IRR/002</t>
  </si>
  <si>
    <t>1098622110218X</t>
  </si>
  <si>
    <t>1098622110220X</t>
  </si>
  <si>
    <t>INT/001</t>
  </si>
  <si>
    <t>1098622110224X</t>
  </si>
  <si>
    <t>1098622110239X</t>
  </si>
  <si>
    <t>ZBJ/297</t>
  </si>
  <si>
    <t>1098622120065X</t>
  </si>
  <si>
    <t>IRR/004</t>
  </si>
  <si>
    <t>1098622120091X</t>
  </si>
  <si>
    <t>PKK/155</t>
  </si>
  <si>
    <t>1098622120094X</t>
  </si>
  <si>
    <t>INT/003</t>
  </si>
  <si>
    <t>1098622120110X</t>
  </si>
  <si>
    <t>1098622120130X</t>
  </si>
  <si>
    <t>RK/169</t>
  </si>
  <si>
    <t>1098622120174X</t>
  </si>
  <si>
    <t>ZBJ/298</t>
  </si>
  <si>
    <t>1098622120179X</t>
  </si>
  <si>
    <t>21.1.1</t>
  </si>
  <si>
    <t>21.2.11</t>
  </si>
  <si>
    <t>21.2.12</t>
  </si>
  <si>
    <t>21.2.13</t>
  </si>
  <si>
    <t>21.3.1</t>
  </si>
  <si>
    <t>21.5.5</t>
  </si>
  <si>
    <t>21.5.19</t>
  </si>
  <si>
    <t>21.6.6</t>
  </si>
  <si>
    <t>21.7.17</t>
  </si>
  <si>
    <t>21.8.16</t>
  </si>
  <si>
    <t>21.9.20</t>
  </si>
  <si>
    <t>21.9.21</t>
  </si>
  <si>
    <t>21.9.22</t>
  </si>
  <si>
    <t>21.10.4</t>
  </si>
  <si>
    <t>21.10.11</t>
  </si>
  <si>
    <t>22.1.1</t>
  </si>
  <si>
    <t>22.1.31</t>
  </si>
  <si>
    <t>22.2.1</t>
  </si>
  <si>
    <t>22.2.2</t>
  </si>
  <si>
    <t>22.3.1</t>
  </si>
  <si>
    <t>22.3.9</t>
  </si>
  <si>
    <t>22.5.5</t>
  </si>
  <si>
    <t>22.5.8</t>
  </si>
  <si>
    <t>22.6.1</t>
  </si>
  <si>
    <t>22.6.6</t>
  </si>
  <si>
    <t>22.8.15</t>
  </si>
  <si>
    <t>22.9.9</t>
  </si>
  <si>
    <t>22.9.10</t>
  </si>
  <si>
    <t>22.9.11</t>
  </si>
  <si>
    <t>22.9.12</t>
  </si>
  <si>
    <t>22.10.3</t>
  </si>
  <si>
    <t>22.10.9</t>
  </si>
  <si>
    <t>22.10.10</t>
  </si>
  <si>
    <t>22.12.25</t>
  </si>
  <si>
    <t>D/C</t>
    <phoneticPr fontId="11" type="noConversion"/>
  </si>
  <si>
    <t>NGM/284</t>
    <phoneticPr fontId="11" type="noConversion"/>
  </si>
  <si>
    <t>INT/202</t>
    <phoneticPr fontId="11" type="noConversion"/>
  </si>
  <si>
    <t>IRR/286</t>
    <phoneticPr fontId="11" type="noConversion"/>
  </si>
  <si>
    <t>INT/204</t>
    <phoneticPr fontId="11" type="noConversion"/>
  </si>
  <si>
    <t>IRR/288</t>
    <phoneticPr fontId="11" type="noConversion"/>
  </si>
  <si>
    <t>1850/INT/211</t>
    <phoneticPr fontId="11" type="noConversion"/>
  </si>
  <si>
    <t>IRR/296</t>
    <phoneticPr fontId="11" type="noConversion"/>
  </si>
  <si>
    <t>INT/213</t>
    <phoneticPr fontId="11" type="noConversion"/>
  </si>
  <si>
    <t>IRR/298</t>
    <phoneticPr fontId="11" type="noConversion"/>
  </si>
  <si>
    <t>INT/001</t>
    <phoneticPr fontId="11" type="noConversion"/>
  </si>
  <si>
    <t>IRR/002</t>
    <phoneticPr fontId="11" type="noConversion"/>
  </si>
  <si>
    <t>IRR/004</t>
    <phoneticPr fontId="11" type="noConversion"/>
  </si>
  <si>
    <t>INT/003</t>
    <phoneticPr fontId="11" type="noConversion"/>
  </si>
  <si>
    <t>IRR/006</t>
    <phoneticPr fontId="11" type="noConversion"/>
  </si>
  <si>
    <t>결산</t>
    <phoneticPr fontId="11" type="noConversion"/>
  </si>
  <si>
    <t>ZBJ/294</t>
    <phoneticPr fontId="11" type="noConversion"/>
  </si>
  <si>
    <t>ZBJ/295</t>
    <phoneticPr fontId="11" type="noConversion"/>
  </si>
  <si>
    <t>ZBJ/296</t>
    <phoneticPr fontId="11" type="noConversion"/>
  </si>
  <si>
    <t>ZBJ/297</t>
    <phoneticPr fontId="11" type="noConversion"/>
  </si>
  <si>
    <t>ZBJ/298</t>
    <phoneticPr fontId="11" type="noConversion"/>
  </si>
  <si>
    <t>ZBJ선불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</si>
</sst>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24" formatCode="\$#,##0_);[Red]\(\$#,##0\)"/>
    <numFmt numFmtId="26" formatCode="\$#,##0.00_);[Red]\(\$#,##0.00\)"/>
    <numFmt numFmtId="176" formatCode="yy&quot;/&quot;m&quot;/&quot;d"/>
    <numFmt numFmtId="177" formatCode="#,##0.00_);[Red]\(#,##0.00\)"/>
    <numFmt numFmtId="178" formatCode="m&quot;/&quot;d"/>
    <numFmt numFmtId="179" formatCode="mm&quot;월&quot;\ dd&quot;일&quot;"/>
    <numFmt numFmtId="180" formatCode="\$#,##0.00"/>
    <numFmt numFmtId="181" formatCode="\10\2\70\1\6######\X"/>
    <numFmt numFmtId="182" formatCode="#,##0_);[Red]\(#,##0\)"/>
    <numFmt numFmtId="183" formatCode="\10\2\70\1\70#####\X"/>
    <numFmt numFmtId="184" formatCode="yyyy&quot;/&quot;m&quot;/&quot;d"/>
    <numFmt numFmtId="185" formatCode="yyyy\-mm\-dd"/>
    <numFmt numFmtId="186" formatCode="0.00_);[Red]\(0.00\)"/>
    <numFmt numFmtId="187" formatCode="&quot;₩&quot;#,##0"/>
    <numFmt numFmtId="188" formatCode="###,##0.00"/>
    <numFmt numFmtId="189" formatCode="&quot;₩&quot;#,##0_);[Red]\(&quot;₩&quot;#,##0\)"/>
    <numFmt numFmtId="190" formatCode="0_);[Red]\(0\)"/>
  </numFmts>
  <fonts count="14">
    <font>
      <sz val="11"/>
      <color theme="1"/>
      <name val="Arial"/>
    </font>
    <font>
      <sz val="9"/>
      <color theme="1"/>
      <name val="Gulimche"/>
      <family val="3"/>
      <charset val="129"/>
    </font>
    <font>
      <b/>
      <sz val="9"/>
      <color theme="1"/>
      <name val="Gulimche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Dotum"/>
      <family val="3"/>
      <charset val="129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Gulimche"/>
      <family val="3"/>
      <charset val="129"/>
    </font>
    <font>
      <b/>
      <sz val="11"/>
      <color rgb="FF000000"/>
      <name val="Calibri"/>
      <family val="2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  <font>
      <sz val="9"/>
      <name val="NanumGothic"/>
      <family val="3"/>
      <charset val="129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5E5E5"/>
      </right>
      <top/>
      <bottom style="thin">
        <color rgb="FFE5E5E5"/>
      </bottom>
      <diagonal/>
    </border>
  </borders>
  <cellStyleXfs count="1">
    <xf numFmtId="0" fontId="0" fillId="0" borderId="0"/>
  </cellStyleXfs>
  <cellXfs count="305"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2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26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26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9" fontId="1" fillId="0" borderId="1" xfId="0" applyNumberFormat="1" applyFont="1" applyBorder="1" applyAlignment="1">
      <alignment vertical="center"/>
    </xf>
    <xf numFmtId="18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26" fontId="1" fillId="2" borderId="1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26" fontId="1" fillId="3" borderId="1" xfId="0" applyNumberFormat="1" applyFont="1" applyFill="1" applyBorder="1" applyAlignment="1">
      <alignment vertical="center"/>
    </xf>
    <xf numFmtId="177" fontId="1" fillId="3" borderId="1" xfId="0" applyNumberFormat="1" applyFont="1" applyFill="1" applyBorder="1" applyAlignment="1">
      <alignment vertical="center"/>
    </xf>
    <xf numFmtId="178" fontId="1" fillId="3" borderId="1" xfId="0" applyNumberFormat="1" applyFont="1" applyFill="1" applyBorder="1" applyAlignment="1">
      <alignment vertical="center"/>
    </xf>
    <xf numFmtId="26" fontId="2" fillId="0" borderId="1" xfId="0" applyNumberFormat="1" applyFont="1" applyBorder="1" applyAlignment="1">
      <alignment horizontal="right" vertical="center"/>
    </xf>
    <xf numFmtId="26" fontId="1" fillId="0" borderId="0" xfId="0" applyNumberFormat="1" applyFont="1" applyAlignment="1">
      <alignment vertical="center"/>
    </xf>
    <xf numFmtId="179" fontId="1" fillId="4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180" fontId="1" fillId="0" borderId="0" xfId="0" applyNumberFormat="1" applyFont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80" fontId="1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26" fontId="1" fillId="2" borderId="3" xfId="0" applyNumberFormat="1" applyFont="1" applyFill="1" applyBorder="1" applyAlignment="1">
      <alignment vertical="center"/>
    </xf>
    <xf numFmtId="177" fontId="1" fillId="2" borderId="3" xfId="0" applyNumberFormat="1" applyFont="1" applyFill="1" applyBorder="1" applyAlignment="1">
      <alignment vertical="center"/>
    </xf>
    <xf numFmtId="26" fontId="1" fillId="3" borderId="3" xfId="0" applyNumberFormat="1" applyFont="1" applyFill="1" applyBorder="1" applyAlignment="1">
      <alignment vertical="center"/>
    </xf>
    <xf numFmtId="177" fontId="1" fillId="3" borderId="3" xfId="0" applyNumberFormat="1" applyFont="1" applyFill="1" applyBorder="1" applyAlignment="1">
      <alignment vertical="center"/>
    </xf>
    <xf numFmtId="178" fontId="1" fillId="3" borderId="3" xfId="0" applyNumberFormat="1" applyFont="1" applyFill="1" applyBorder="1" applyAlignment="1">
      <alignment vertical="center"/>
    </xf>
    <xf numFmtId="26" fontId="2" fillId="0" borderId="0" xfId="0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5" borderId="3" xfId="0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/>
    <xf numFmtId="0" fontId="3" fillId="6" borderId="1" xfId="0" applyFont="1" applyFill="1" applyBorder="1" applyAlignment="1">
      <alignment vertical="center" shrinkToFit="1"/>
    </xf>
    <xf numFmtId="0" fontId="3" fillId="3" borderId="1" xfId="0" applyFont="1" applyFill="1" applyBorder="1" applyAlignment="1">
      <alignment vertical="center" shrinkToFit="1"/>
    </xf>
    <xf numFmtId="176" fontId="3" fillId="0" borderId="0" xfId="0" quotePrefix="1" applyNumberFormat="1" applyFont="1" applyAlignment="1">
      <alignment vertical="center"/>
    </xf>
    <xf numFmtId="176" fontId="5" fillId="0" borderId="1" xfId="0" applyNumberFormat="1" applyFont="1" applyBorder="1"/>
    <xf numFmtId="0" fontId="5" fillId="0" borderId="1" xfId="0" applyFont="1" applyBorder="1"/>
    <xf numFmtId="181" fontId="3" fillId="0" borderId="1" xfId="0" applyNumberFormat="1" applyFont="1" applyBorder="1" applyAlignment="1">
      <alignment horizontal="right"/>
    </xf>
    <xf numFmtId="24" fontId="5" fillId="0" borderId="1" xfId="0" applyNumberFormat="1" applyFont="1" applyBorder="1" applyAlignment="1">
      <alignment horizontal="center"/>
    </xf>
    <xf numFmtId="182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83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82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/>
    <xf numFmtId="184" fontId="3" fillId="0" borderId="0" xfId="0" applyNumberFormat="1" applyFont="1" applyAlignment="1">
      <alignment vertical="center"/>
    </xf>
    <xf numFmtId="176" fontId="3" fillId="6" borderId="7" xfId="0" applyNumberFormat="1" applyFont="1" applyFill="1" applyBorder="1" applyAlignment="1">
      <alignment vertical="center" shrinkToFit="1"/>
    </xf>
    <xf numFmtId="180" fontId="3" fillId="6" borderId="1" xfId="0" applyNumberFormat="1" applyFont="1" applyFill="1" applyBorder="1" applyAlignment="1">
      <alignment vertical="center" shrinkToFit="1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85" fontId="6" fillId="0" borderId="11" xfId="0" applyNumberFormat="1" applyFont="1" applyBorder="1" applyAlignment="1">
      <alignment horizontal="center" vertical="center"/>
    </xf>
    <xf numFmtId="185" fontId="6" fillId="0" borderId="12" xfId="0" applyNumberFormat="1" applyFont="1" applyBorder="1" applyAlignment="1">
      <alignment horizontal="center" vertical="center"/>
    </xf>
    <xf numFmtId="26" fontId="3" fillId="0" borderId="12" xfId="0" applyNumberFormat="1" applyFont="1" applyBorder="1" applyAlignment="1">
      <alignment vertical="center"/>
    </xf>
    <xf numFmtId="180" fontId="3" fillId="6" borderId="9" xfId="0" applyNumberFormat="1" applyFont="1" applyFill="1" applyBorder="1" applyAlignment="1">
      <alignment vertical="center"/>
    </xf>
    <xf numFmtId="185" fontId="6" fillId="0" borderId="13" xfId="0" applyNumberFormat="1" applyFont="1" applyBorder="1" applyAlignment="1">
      <alignment horizontal="center" vertical="center"/>
    </xf>
    <xf numFmtId="26" fontId="1" fillId="0" borderId="14" xfId="0" applyNumberFormat="1" applyFont="1" applyBorder="1" applyAlignment="1">
      <alignment vertical="center"/>
    </xf>
    <xf numFmtId="185" fontId="6" fillId="0" borderId="15" xfId="0" applyNumberFormat="1" applyFont="1" applyBorder="1" applyAlignment="1">
      <alignment horizontal="right" vertical="center"/>
    </xf>
    <xf numFmtId="185" fontId="6" fillId="6" borderId="16" xfId="0" applyNumberFormat="1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82" fontId="6" fillId="0" borderId="15" xfId="0" applyNumberFormat="1" applyFont="1" applyBorder="1" applyAlignment="1">
      <alignment horizontal="center" vertical="center"/>
    </xf>
    <xf numFmtId="185" fontId="6" fillId="0" borderId="15" xfId="0" applyNumberFormat="1" applyFont="1" applyBorder="1" applyAlignment="1">
      <alignment horizontal="center" vertical="center"/>
    </xf>
    <xf numFmtId="0" fontId="6" fillId="4" borderId="18" xfId="0" applyFont="1" applyFill="1" applyBorder="1" applyAlignment="1">
      <alignment vertical="center"/>
    </xf>
    <xf numFmtId="0" fontId="6" fillId="6" borderId="18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6" fontId="1" fillId="7" borderId="1" xfId="0" applyNumberFormat="1" applyFont="1" applyFill="1" applyBorder="1" applyAlignment="1">
      <alignment vertical="center"/>
    </xf>
    <xf numFmtId="180" fontId="6" fillId="0" borderId="20" xfId="0" applyNumberFormat="1" applyFont="1" applyBorder="1" applyAlignment="1">
      <alignment horizontal="right" vertical="center"/>
    </xf>
    <xf numFmtId="186" fontId="6" fillId="0" borderId="21" xfId="0" applyNumberFormat="1" applyFont="1" applyBorder="1" applyAlignment="1">
      <alignment horizontal="center" vertical="center"/>
    </xf>
    <xf numFmtId="186" fontId="6" fillId="0" borderId="22" xfId="0" applyNumberFormat="1" applyFont="1" applyBorder="1" applyAlignment="1">
      <alignment horizontal="center" vertical="center"/>
    </xf>
    <xf numFmtId="186" fontId="6" fillId="0" borderId="20" xfId="0" applyNumberFormat="1" applyFont="1" applyBorder="1" applyAlignment="1">
      <alignment horizontal="center" vertical="center"/>
    </xf>
    <xf numFmtId="186" fontId="6" fillId="0" borderId="23" xfId="0" applyNumberFormat="1" applyFont="1" applyBorder="1" applyAlignment="1">
      <alignment horizontal="center" vertical="center"/>
    </xf>
    <xf numFmtId="180" fontId="6" fillId="0" borderId="20" xfId="0" applyNumberFormat="1" applyFont="1" applyBorder="1" applyAlignment="1">
      <alignment horizontal="center" vertical="center"/>
    </xf>
    <xf numFmtId="180" fontId="6" fillId="0" borderId="23" xfId="0" applyNumberFormat="1" applyFont="1" applyBorder="1" applyAlignment="1">
      <alignment horizontal="center" vertical="center"/>
    </xf>
    <xf numFmtId="176" fontId="3" fillId="4" borderId="24" xfId="0" applyNumberFormat="1" applyFont="1" applyFill="1" applyBorder="1" applyAlignment="1">
      <alignment horizontal="center" vertical="center" shrinkToFit="1"/>
    </xf>
    <xf numFmtId="176" fontId="3" fillId="7" borderId="1" xfId="0" applyNumberFormat="1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shrinkToFit="1"/>
    </xf>
    <xf numFmtId="26" fontId="3" fillId="7" borderId="1" xfId="0" applyNumberFormat="1" applyFont="1" applyFill="1" applyBorder="1" applyAlignment="1">
      <alignment horizontal="center" vertical="center" shrinkToFit="1"/>
    </xf>
    <xf numFmtId="180" fontId="3" fillId="4" borderId="1" xfId="0" applyNumberFormat="1" applyFont="1" applyFill="1" applyBorder="1" applyAlignment="1">
      <alignment vertical="center" shrinkToFit="1"/>
    </xf>
    <xf numFmtId="0" fontId="3" fillId="4" borderId="7" xfId="0" applyFont="1" applyFill="1" applyBorder="1" applyAlignment="1">
      <alignment vertical="center"/>
    </xf>
    <xf numFmtId="17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77" fontId="1" fillId="7" borderId="1" xfId="0" applyNumberFormat="1" applyFont="1" applyFill="1" applyBorder="1" applyAlignment="1">
      <alignment vertical="center"/>
    </xf>
    <xf numFmtId="178" fontId="1" fillId="7" borderId="1" xfId="0" applyNumberFormat="1" applyFont="1" applyFill="1" applyBorder="1" applyAlignment="1">
      <alignment vertical="center"/>
    </xf>
    <xf numFmtId="187" fontId="3" fillId="4" borderId="25" xfId="0" applyNumberFormat="1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176" fontId="3" fillId="4" borderId="24" xfId="0" applyNumberFormat="1" applyFont="1" applyFill="1" applyBorder="1" applyAlignment="1">
      <alignment vertical="center"/>
    </xf>
    <xf numFmtId="180" fontId="3" fillId="4" borderId="1" xfId="0" applyNumberFormat="1" applyFont="1" applyFill="1" applyBorder="1" applyAlignment="1">
      <alignment horizontal="right"/>
    </xf>
    <xf numFmtId="188" fontId="3" fillId="4" borderId="27" xfId="0" applyNumberFormat="1" applyFont="1" applyFill="1" applyBorder="1" applyAlignment="1">
      <alignment vertical="center"/>
    </xf>
    <xf numFmtId="26" fontId="3" fillId="4" borderId="24" xfId="0" applyNumberFormat="1" applyFont="1" applyFill="1" applyBorder="1" applyAlignment="1">
      <alignment vertical="center"/>
    </xf>
    <xf numFmtId="26" fontId="3" fillId="4" borderId="4" xfId="0" applyNumberFormat="1" applyFont="1" applyFill="1" applyBorder="1" applyAlignment="1">
      <alignment vertical="center"/>
    </xf>
    <xf numFmtId="180" fontId="3" fillId="4" borderId="24" xfId="0" applyNumberFormat="1" applyFont="1" applyFill="1" applyBorder="1" applyAlignment="1">
      <alignment vertical="center"/>
    </xf>
    <xf numFmtId="187" fontId="3" fillId="4" borderId="4" xfId="0" applyNumberFormat="1" applyFont="1" applyFill="1" applyBorder="1" applyAlignment="1">
      <alignment vertical="center"/>
    </xf>
    <xf numFmtId="187" fontId="3" fillId="4" borderId="24" xfId="0" applyNumberFormat="1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176" fontId="3" fillId="6" borderId="1" xfId="0" applyNumberFormat="1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26" fontId="3" fillId="6" borderId="1" xfId="0" applyNumberFormat="1" applyFont="1" applyFill="1" applyBorder="1" applyAlignment="1">
      <alignment horizontal="center" vertical="center" shrinkToFit="1"/>
    </xf>
    <xf numFmtId="26" fontId="3" fillId="0" borderId="14" xfId="0" applyNumberFormat="1" applyFont="1" applyBorder="1" applyAlignment="1">
      <alignment vertical="center"/>
    </xf>
    <xf numFmtId="176" fontId="3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26" fontId="3" fillId="6" borderId="1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8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80" fontId="3" fillId="0" borderId="1" xfId="0" applyNumberFormat="1" applyFont="1" applyBorder="1" applyAlignment="1">
      <alignment vertical="center"/>
    </xf>
    <xf numFmtId="26" fontId="3" fillId="0" borderId="1" xfId="0" applyNumberFormat="1" applyFont="1" applyBorder="1" applyAlignment="1">
      <alignment vertical="center"/>
    </xf>
    <xf numFmtId="180" fontId="3" fillId="0" borderId="0" xfId="0" applyNumberFormat="1" applyFont="1" applyAlignment="1">
      <alignment vertical="center"/>
    </xf>
    <xf numFmtId="26" fontId="3" fillId="7" borderId="28" xfId="0" applyNumberFormat="1" applyFont="1" applyFill="1" applyBorder="1" applyAlignment="1">
      <alignment vertical="center"/>
    </xf>
    <xf numFmtId="185" fontId="3" fillId="7" borderId="29" xfId="0" applyNumberFormat="1" applyFont="1" applyFill="1" applyBorder="1" applyAlignment="1">
      <alignment vertical="center"/>
    </xf>
    <xf numFmtId="176" fontId="3" fillId="0" borderId="30" xfId="0" applyNumberFormat="1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26" fontId="3" fillId="0" borderId="31" xfId="0" applyNumberFormat="1" applyFont="1" applyBorder="1" applyAlignment="1">
      <alignment vertical="center"/>
    </xf>
    <xf numFmtId="26" fontId="8" fillId="7" borderId="32" xfId="0" applyNumberFormat="1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85" fontId="3" fillId="0" borderId="12" xfId="0" applyNumberFormat="1" applyFont="1" applyBorder="1" applyAlignment="1">
      <alignment horizontal="right" vertical="center"/>
    </xf>
    <xf numFmtId="180" fontId="3" fillId="6" borderId="34" xfId="0" applyNumberFormat="1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185" fontId="3" fillId="0" borderId="11" xfId="0" applyNumberFormat="1" applyFont="1" applyBorder="1" applyAlignment="1">
      <alignment vertical="center"/>
    </xf>
    <xf numFmtId="180" fontId="3" fillId="0" borderId="12" xfId="0" applyNumberFormat="1" applyFont="1" applyBorder="1" applyAlignment="1">
      <alignment vertical="center"/>
    </xf>
    <xf numFmtId="185" fontId="3" fillId="0" borderId="35" xfId="0" applyNumberFormat="1" applyFont="1" applyBorder="1" applyAlignment="1">
      <alignment horizontal="right" vertical="center"/>
    </xf>
    <xf numFmtId="189" fontId="8" fillId="6" borderId="36" xfId="0" applyNumberFormat="1" applyFont="1" applyFill="1" applyBorder="1" applyAlignment="1">
      <alignment vertical="center"/>
    </xf>
    <xf numFmtId="186" fontId="3" fillId="0" borderId="35" xfId="0" applyNumberFormat="1" applyFont="1" applyBorder="1" applyAlignment="1">
      <alignment horizontal="right" vertical="center"/>
    </xf>
    <xf numFmtId="185" fontId="3" fillId="0" borderId="35" xfId="0" applyNumberFormat="1" applyFont="1" applyBorder="1" applyAlignment="1">
      <alignment vertical="center"/>
    </xf>
    <xf numFmtId="180" fontId="3" fillId="0" borderId="37" xfId="0" applyNumberFormat="1" applyFont="1" applyBorder="1" applyAlignment="1">
      <alignment vertical="center"/>
    </xf>
    <xf numFmtId="180" fontId="3" fillId="0" borderId="38" xfId="0" applyNumberFormat="1" applyFont="1" applyBorder="1" applyAlignment="1">
      <alignment horizontal="right" vertical="center"/>
    </xf>
    <xf numFmtId="180" fontId="3" fillId="0" borderId="39" xfId="0" applyNumberFormat="1" applyFont="1" applyBorder="1" applyAlignment="1">
      <alignment vertical="center"/>
    </xf>
    <xf numFmtId="187" fontId="3" fillId="0" borderId="40" xfId="0" applyNumberFormat="1" applyFont="1" applyBorder="1" applyAlignment="1">
      <alignment vertical="center"/>
    </xf>
    <xf numFmtId="187" fontId="3" fillId="0" borderId="37" xfId="0" applyNumberFormat="1" applyFont="1" applyBorder="1" applyAlignment="1">
      <alignment vertical="center"/>
    </xf>
    <xf numFmtId="187" fontId="3" fillId="0" borderId="38" xfId="0" applyNumberFormat="1" applyFont="1" applyBorder="1" applyAlignment="1">
      <alignment vertical="center"/>
    </xf>
    <xf numFmtId="26" fontId="6" fillId="6" borderId="9" xfId="0" applyNumberFormat="1" applyFont="1" applyFill="1" applyBorder="1" applyAlignment="1">
      <alignment horizontal="center" vertical="center"/>
    </xf>
    <xf numFmtId="26" fontId="3" fillId="6" borderId="19" xfId="0" applyNumberFormat="1" applyFont="1" applyFill="1" applyBorder="1" applyAlignment="1">
      <alignment vertical="center"/>
    </xf>
    <xf numFmtId="176" fontId="1" fillId="8" borderId="1" xfId="0" applyNumberFormat="1" applyFont="1" applyFill="1" applyBorder="1" applyAlignment="1">
      <alignment horizontal="center" vertical="center"/>
    </xf>
    <xf numFmtId="26" fontId="1" fillId="8" borderId="1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177" fontId="1" fillId="8" borderId="1" xfId="0" applyNumberFormat="1" applyFont="1" applyFill="1" applyBorder="1" applyAlignment="1">
      <alignment vertical="center"/>
    </xf>
    <xf numFmtId="178" fontId="1" fillId="8" borderId="1" xfId="0" applyNumberFormat="1" applyFont="1" applyFill="1" applyBorder="1" applyAlignment="1">
      <alignment vertical="center"/>
    </xf>
    <xf numFmtId="0" fontId="3" fillId="4" borderId="41" xfId="0" applyFont="1" applyFill="1" applyBorder="1" applyAlignment="1">
      <alignment vertical="center"/>
    </xf>
    <xf numFmtId="26" fontId="3" fillId="0" borderId="0" xfId="0" applyNumberFormat="1" applyFont="1" applyAlignment="1">
      <alignment vertical="center"/>
    </xf>
    <xf numFmtId="26" fontId="3" fillId="0" borderId="12" xfId="0" applyNumberFormat="1" applyFont="1" applyBorder="1" applyAlignment="1">
      <alignment horizontal="right" vertical="center"/>
    </xf>
    <xf numFmtId="190" fontId="6" fillId="6" borderId="9" xfId="0" applyNumberFormat="1" applyFont="1" applyFill="1" applyBorder="1" applyAlignment="1">
      <alignment horizontal="center" vertical="center"/>
    </xf>
    <xf numFmtId="176" fontId="6" fillId="6" borderId="18" xfId="0" applyNumberFormat="1" applyFont="1" applyFill="1" applyBorder="1" applyAlignment="1">
      <alignment vertical="center"/>
    </xf>
    <xf numFmtId="176" fontId="3" fillId="0" borderId="11" xfId="0" applyNumberFormat="1" applyFont="1" applyBorder="1" applyAlignment="1">
      <alignment vertical="center"/>
    </xf>
    <xf numFmtId="0" fontId="7" fillId="4" borderId="41" xfId="0" applyFont="1" applyFill="1" applyBorder="1" applyAlignment="1">
      <alignment horizontal="center" vertical="center"/>
    </xf>
    <xf numFmtId="184" fontId="3" fillId="4" borderId="3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4" fontId="3" fillId="0" borderId="6" xfId="0" applyNumberFormat="1" applyFont="1" applyBorder="1" applyAlignment="1">
      <alignment vertical="center" wrapText="1"/>
    </xf>
    <xf numFmtId="4" fontId="3" fillId="0" borderId="14" xfId="0" applyNumberFormat="1" applyFont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9" fillId="7" borderId="3" xfId="0" applyFont="1" applyFill="1" applyBorder="1" applyAlignment="1">
      <alignment vertical="center"/>
    </xf>
    <xf numFmtId="184" fontId="9" fillId="7" borderId="3" xfId="0" applyNumberFormat="1" applyFont="1" applyFill="1" applyBorder="1" applyAlignment="1">
      <alignment vertical="center"/>
    </xf>
    <xf numFmtId="185" fontId="3" fillId="0" borderId="0" xfId="0" applyNumberFormat="1" applyFont="1" applyAlignment="1">
      <alignment vertical="center"/>
    </xf>
    <xf numFmtId="184" fontId="3" fillId="0" borderId="1" xfId="0" applyNumberFormat="1" applyFont="1" applyBorder="1" applyAlignment="1">
      <alignment vertical="center" wrapText="1"/>
    </xf>
    <xf numFmtId="184" fontId="3" fillId="4" borderId="1" xfId="0" applyNumberFormat="1" applyFont="1" applyFill="1" applyBorder="1" applyAlignment="1">
      <alignment vertical="center" wrapText="1"/>
    </xf>
    <xf numFmtId="4" fontId="3" fillId="4" borderId="1" xfId="0" applyNumberFormat="1" applyFont="1" applyFill="1" applyBorder="1" applyAlignment="1">
      <alignment vertical="center" wrapText="1"/>
    </xf>
    <xf numFmtId="4" fontId="3" fillId="4" borderId="3" xfId="0" applyNumberFormat="1" applyFont="1" applyFill="1" applyBorder="1" applyAlignment="1">
      <alignment vertical="center" wrapText="1"/>
    </xf>
    <xf numFmtId="4" fontId="3" fillId="0" borderId="42" xfId="0" applyNumberFormat="1" applyFont="1" applyBorder="1" applyAlignment="1">
      <alignment vertical="center" wrapText="1"/>
    </xf>
    <xf numFmtId="185" fontId="3" fillId="3" borderId="3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84" fontId="3" fillId="9" borderId="3" xfId="0" applyNumberFormat="1" applyFont="1" applyFill="1" applyBorder="1" applyAlignment="1">
      <alignment vertical="center"/>
    </xf>
    <xf numFmtId="179" fontId="3" fillId="3" borderId="3" xfId="0" applyNumberFormat="1" applyFont="1" applyFill="1" applyBorder="1" applyAlignment="1">
      <alignment vertical="center"/>
    </xf>
    <xf numFmtId="179" fontId="3" fillId="0" borderId="0" xfId="0" applyNumberFormat="1" applyFont="1" applyAlignment="1">
      <alignment vertical="center"/>
    </xf>
    <xf numFmtId="184" fontId="3" fillId="0" borderId="0" xfId="0" applyNumberFormat="1" applyFont="1" applyAlignment="1">
      <alignment vertical="center" wrapText="1"/>
    </xf>
    <xf numFmtId="184" fontId="3" fillId="9" borderId="7" xfId="0" applyNumberFormat="1" applyFont="1" applyFill="1" applyBorder="1" applyAlignment="1">
      <alignment vertical="center"/>
    </xf>
    <xf numFmtId="185" fontId="6" fillId="0" borderId="17" xfId="0" applyNumberFormat="1" applyFont="1" applyBorder="1" applyAlignment="1">
      <alignment horizontal="center" vertical="center"/>
    </xf>
    <xf numFmtId="182" fontId="6" fillId="6" borderId="16" xfId="0" applyNumberFormat="1" applyFont="1" applyFill="1" applyBorder="1" applyAlignment="1">
      <alignment horizontal="center" vertical="center"/>
    </xf>
    <xf numFmtId="189" fontId="6" fillId="0" borderId="43" xfId="0" applyNumberFormat="1" applyFont="1" applyBorder="1" applyAlignment="1">
      <alignment horizontal="center" vertical="center"/>
    </xf>
    <xf numFmtId="185" fontId="3" fillId="0" borderId="37" xfId="0" applyNumberFormat="1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180" fontId="3" fillId="0" borderId="44" xfId="0" applyNumberFormat="1" applyFont="1" applyBorder="1" applyAlignment="1">
      <alignment vertical="center"/>
    </xf>
    <xf numFmtId="186" fontId="3" fillId="0" borderId="44" xfId="0" applyNumberFormat="1" applyFont="1" applyBorder="1" applyAlignment="1">
      <alignment vertical="center"/>
    </xf>
    <xf numFmtId="180" fontId="3" fillId="6" borderId="38" xfId="0" applyNumberFormat="1" applyFont="1" applyFill="1" applyBorder="1" applyAlignment="1">
      <alignment vertical="center"/>
    </xf>
    <xf numFmtId="180" fontId="3" fillId="10" borderId="10" xfId="0" applyNumberFormat="1" applyFont="1" applyFill="1" applyBorder="1" applyAlignment="1">
      <alignment vertical="center"/>
    </xf>
    <xf numFmtId="180" fontId="6" fillId="0" borderId="45" xfId="0" applyNumberFormat="1" applyFont="1" applyBorder="1" applyAlignment="1">
      <alignment horizontal="center" vertical="center"/>
    </xf>
    <xf numFmtId="186" fontId="6" fillId="0" borderId="46" xfId="0" applyNumberFormat="1" applyFont="1" applyBorder="1" applyAlignment="1">
      <alignment horizontal="right" vertical="center"/>
    </xf>
    <xf numFmtId="186" fontId="6" fillId="0" borderId="47" xfId="0" applyNumberFormat="1" applyFont="1" applyBorder="1" applyAlignment="1">
      <alignment horizontal="center" vertical="center"/>
    </xf>
    <xf numFmtId="186" fontId="6" fillId="0" borderId="20" xfId="0" applyNumberFormat="1" applyFont="1" applyBorder="1" applyAlignment="1">
      <alignment horizontal="right" vertical="center"/>
    </xf>
    <xf numFmtId="186" fontId="6" fillId="0" borderId="21" xfId="0" applyNumberFormat="1" applyFont="1" applyBorder="1" applyAlignment="1">
      <alignment horizontal="right" vertical="center"/>
    </xf>
    <xf numFmtId="186" fontId="6" fillId="0" borderId="23" xfId="0" applyNumberFormat="1" applyFont="1" applyBorder="1" applyAlignment="1">
      <alignment horizontal="right" vertical="center"/>
    </xf>
    <xf numFmtId="180" fontId="6" fillId="0" borderId="21" xfId="0" applyNumberFormat="1" applyFont="1" applyBorder="1" applyAlignment="1">
      <alignment horizontal="center" vertical="center"/>
    </xf>
    <xf numFmtId="189" fontId="6" fillId="0" borderId="48" xfId="0" applyNumberFormat="1" applyFont="1" applyBorder="1" applyAlignment="1">
      <alignment horizontal="center" vertical="center"/>
    </xf>
    <xf numFmtId="185" fontId="3" fillId="0" borderId="49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80" fontId="3" fillId="0" borderId="5" xfId="0" applyNumberFormat="1" applyFont="1" applyBorder="1" applyAlignment="1">
      <alignment vertical="center"/>
    </xf>
    <xf numFmtId="188" fontId="3" fillId="4" borderId="19" xfId="0" applyNumberFormat="1" applyFont="1" applyFill="1" applyBorder="1" applyAlignment="1">
      <alignment horizontal="right"/>
    </xf>
    <xf numFmtId="180" fontId="3" fillId="4" borderId="50" xfId="0" applyNumberFormat="1" applyFont="1" applyFill="1" applyBorder="1" applyAlignment="1">
      <alignment vertical="center"/>
    </xf>
    <xf numFmtId="176" fontId="3" fillId="4" borderId="20" xfId="0" applyNumberFormat="1" applyFont="1" applyFill="1" applyBorder="1" applyAlignment="1">
      <alignment vertical="center"/>
    </xf>
    <xf numFmtId="180" fontId="3" fillId="4" borderId="23" xfId="0" applyNumberFormat="1" applyFont="1" applyFill="1" applyBorder="1" applyAlignment="1">
      <alignment vertical="center"/>
    </xf>
    <xf numFmtId="26" fontId="3" fillId="4" borderId="1" xfId="0" applyNumberFormat="1" applyFont="1" applyFill="1" applyBorder="1" applyAlignment="1">
      <alignment vertical="center"/>
    </xf>
    <xf numFmtId="26" fontId="3" fillId="4" borderId="1" xfId="0" applyNumberFormat="1" applyFont="1" applyFill="1" applyBorder="1" applyAlignment="1">
      <alignment horizontal="right"/>
    </xf>
    <xf numFmtId="180" fontId="3" fillId="4" borderId="4" xfId="0" applyNumberFormat="1" applyFont="1" applyFill="1" applyBorder="1" applyAlignment="1">
      <alignment vertical="center" shrinkToFit="1"/>
    </xf>
    <xf numFmtId="187" fontId="3" fillId="4" borderId="1" xfId="0" applyNumberFormat="1" applyFont="1" applyFill="1" applyBorder="1" applyAlignment="1">
      <alignment vertical="center"/>
    </xf>
    <xf numFmtId="189" fontId="3" fillId="4" borderId="51" xfId="0" applyNumberFormat="1" applyFont="1" applyFill="1" applyBorder="1" applyAlignment="1">
      <alignment vertical="center"/>
    </xf>
    <xf numFmtId="185" fontId="3" fillId="0" borderId="24" xfId="0" applyNumberFormat="1" applyFont="1" applyBorder="1" applyAlignment="1">
      <alignment vertical="center"/>
    </xf>
    <xf numFmtId="180" fontId="3" fillId="4" borderId="4" xfId="0" applyNumberFormat="1" applyFont="1" applyFill="1" applyBorder="1" applyAlignment="1">
      <alignment vertical="center"/>
    </xf>
    <xf numFmtId="26" fontId="1" fillId="0" borderId="24" xfId="0" applyNumberFormat="1" applyFont="1" applyBorder="1" applyAlignment="1">
      <alignment vertical="center"/>
    </xf>
    <xf numFmtId="185" fontId="3" fillId="0" borderId="52" xfId="0" applyNumberFormat="1" applyFont="1" applyBorder="1" applyAlignment="1">
      <alignment vertical="center"/>
    </xf>
    <xf numFmtId="180" fontId="3" fillId="0" borderId="30" xfId="0" applyNumberFormat="1" applyFont="1" applyBorder="1" applyAlignment="1">
      <alignment vertical="center"/>
    </xf>
    <xf numFmtId="187" fontId="3" fillId="4" borderId="53" xfId="0" applyNumberFormat="1" applyFont="1" applyFill="1" applyBorder="1" applyAlignment="1">
      <alignment vertical="center"/>
    </xf>
    <xf numFmtId="176" fontId="3" fillId="4" borderId="52" xfId="0" applyNumberFormat="1" applyFont="1" applyFill="1" applyBorder="1" applyAlignment="1">
      <alignment vertical="center"/>
    </xf>
    <xf numFmtId="180" fontId="3" fillId="4" borderId="53" xfId="0" applyNumberFormat="1" applyFont="1" applyFill="1" applyBorder="1" applyAlignment="1">
      <alignment vertical="center"/>
    </xf>
    <xf numFmtId="26" fontId="3" fillId="4" borderId="30" xfId="0" applyNumberFormat="1" applyFont="1" applyFill="1" applyBorder="1" applyAlignment="1">
      <alignment vertical="center"/>
    </xf>
    <xf numFmtId="26" fontId="3" fillId="4" borderId="30" xfId="0" applyNumberFormat="1" applyFont="1" applyFill="1" applyBorder="1" applyAlignment="1">
      <alignment horizontal="right"/>
    </xf>
    <xf numFmtId="180" fontId="3" fillId="4" borderId="53" xfId="0" applyNumberFormat="1" applyFont="1" applyFill="1" applyBorder="1" applyAlignment="1">
      <alignment vertical="center" shrinkToFit="1"/>
    </xf>
    <xf numFmtId="187" fontId="3" fillId="4" borderId="52" xfId="0" applyNumberFormat="1" applyFont="1" applyFill="1" applyBorder="1" applyAlignment="1">
      <alignment vertical="center"/>
    </xf>
    <xf numFmtId="187" fontId="3" fillId="4" borderId="30" xfId="0" applyNumberFormat="1" applyFont="1" applyFill="1" applyBorder="1" applyAlignment="1">
      <alignment vertical="center"/>
    </xf>
    <xf numFmtId="186" fontId="3" fillId="0" borderId="12" xfId="0" applyNumberFormat="1" applyFont="1" applyBorder="1" applyAlignment="1">
      <alignment horizontal="right" vertical="center"/>
    </xf>
    <xf numFmtId="180" fontId="3" fillId="0" borderId="35" xfId="0" applyNumberFormat="1" applyFont="1" applyBorder="1" applyAlignment="1">
      <alignment vertical="center"/>
    </xf>
    <xf numFmtId="189" fontId="8" fillId="7" borderId="36" xfId="0" applyNumberFormat="1" applyFont="1" applyFill="1" applyBorder="1" applyAlignment="1">
      <alignment vertical="center"/>
    </xf>
    <xf numFmtId="185" fontId="3" fillId="0" borderId="11" xfId="0" applyNumberFormat="1" applyFont="1" applyBorder="1" applyAlignment="1">
      <alignment horizontal="right" vertical="center"/>
    </xf>
    <xf numFmtId="187" fontId="3" fillId="0" borderId="12" xfId="0" applyNumberFormat="1" applyFont="1" applyBorder="1" applyAlignment="1">
      <alignment vertical="center"/>
    </xf>
    <xf numFmtId="189" fontId="3" fillId="0" borderId="13" xfId="0" applyNumberFormat="1" applyFont="1" applyBorder="1" applyAlignment="1">
      <alignment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54" xfId="0" applyFont="1" applyFill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6" fillId="6" borderId="2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85" fontId="3" fillId="0" borderId="20" xfId="0" applyNumberFormat="1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186" fontId="3" fillId="0" borderId="21" xfId="0" applyNumberFormat="1" applyFont="1" applyBorder="1" applyAlignment="1">
      <alignment vertical="center"/>
    </xf>
    <xf numFmtId="180" fontId="3" fillId="0" borderId="21" xfId="0" applyNumberFormat="1" applyFont="1" applyBorder="1" applyAlignment="1">
      <alignment vertical="center"/>
    </xf>
    <xf numFmtId="26" fontId="3" fillId="0" borderId="21" xfId="0" applyNumberFormat="1" applyFont="1" applyBorder="1" applyAlignment="1">
      <alignment vertical="center"/>
    </xf>
    <xf numFmtId="180" fontId="3" fillId="6" borderId="23" xfId="0" applyNumberFormat="1" applyFont="1" applyFill="1" applyBorder="1" applyAlignment="1">
      <alignment vertical="center"/>
    </xf>
    <xf numFmtId="180" fontId="3" fillId="10" borderId="54" xfId="0" applyNumberFormat="1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176" fontId="3" fillId="6" borderId="24" xfId="0" applyNumberFormat="1" applyFont="1" applyFill="1" applyBorder="1" applyAlignment="1">
      <alignment horizontal="center" vertical="center" shrinkToFit="1"/>
    </xf>
    <xf numFmtId="188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vertical="center"/>
    </xf>
    <xf numFmtId="188" fontId="3" fillId="4" borderId="4" xfId="0" applyNumberFormat="1" applyFont="1" applyFill="1" applyBorder="1" applyAlignment="1">
      <alignment horizontal="right"/>
    </xf>
    <xf numFmtId="180" fontId="3" fillId="4" borderId="51" xfId="0" applyNumberFormat="1" applyFont="1" applyFill="1" applyBorder="1" applyAlignment="1">
      <alignment vertical="center"/>
    </xf>
    <xf numFmtId="186" fontId="3" fillId="0" borderId="1" xfId="0" applyNumberFormat="1" applyFont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180" fontId="3" fillId="6" borderId="1" xfId="0" applyNumberFormat="1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26" fontId="3" fillId="7" borderId="47" xfId="0" applyNumberFormat="1" applyFont="1" applyFill="1" applyBorder="1" applyAlignment="1">
      <alignment vertical="center"/>
    </xf>
    <xf numFmtId="185" fontId="3" fillId="0" borderId="2" xfId="0" applyNumberFormat="1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88" fontId="3" fillId="4" borderId="30" xfId="0" applyNumberFormat="1" applyFont="1" applyFill="1" applyBorder="1" applyAlignment="1">
      <alignment horizontal="right"/>
    </xf>
    <xf numFmtId="26" fontId="3" fillId="0" borderId="30" xfId="0" applyNumberFormat="1" applyFont="1" applyBorder="1" applyAlignment="1">
      <alignment vertical="center"/>
    </xf>
    <xf numFmtId="185" fontId="3" fillId="7" borderId="56" xfId="0" applyNumberFormat="1" applyFont="1" applyFill="1" applyBorder="1" applyAlignment="1">
      <alignment vertical="center"/>
    </xf>
    <xf numFmtId="185" fontId="3" fillId="0" borderId="57" xfId="0" applyNumberFormat="1" applyFont="1" applyBorder="1" applyAlignment="1">
      <alignment vertical="center"/>
    </xf>
    <xf numFmtId="186" fontId="3" fillId="0" borderId="30" xfId="0" applyNumberFormat="1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180" fontId="3" fillId="6" borderId="60" xfId="0" applyNumberFormat="1" applyFont="1" applyFill="1" applyBorder="1" applyAlignment="1">
      <alignment vertical="center"/>
    </xf>
    <xf numFmtId="26" fontId="3" fillId="0" borderId="35" xfId="0" applyNumberFormat="1" applyFont="1" applyBorder="1" applyAlignment="1">
      <alignment vertical="center"/>
    </xf>
    <xf numFmtId="26" fontId="1" fillId="7" borderId="36" xfId="0" applyNumberFormat="1" applyFont="1" applyFill="1" applyBorder="1" applyAlignment="1">
      <alignment vertical="center"/>
    </xf>
    <xf numFmtId="186" fontId="3" fillId="0" borderId="35" xfId="0" applyNumberFormat="1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3" fillId="5" borderId="62" xfId="0" applyFont="1" applyFill="1" applyBorder="1" applyAlignment="1">
      <alignment horizontal="center" vertical="center"/>
    </xf>
    <xf numFmtId="0" fontId="3" fillId="11" borderId="6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176" fontId="3" fillId="3" borderId="7" xfId="0" applyNumberFormat="1" applyFont="1" applyFill="1" applyBorder="1" applyAlignment="1">
      <alignment vertical="center" shrinkToFit="1"/>
    </xf>
    <xf numFmtId="180" fontId="3" fillId="3" borderId="1" xfId="0" applyNumberFormat="1" applyFont="1" applyFill="1" applyBorder="1" applyAlignment="1">
      <alignment vertical="center" shrinkToFit="1"/>
    </xf>
    <xf numFmtId="26" fontId="10" fillId="3" borderId="3" xfId="0" applyNumberFormat="1" applyFont="1" applyFill="1" applyBorder="1" applyAlignment="1">
      <alignment vertical="center"/>
    </xf>
    <xf numFmtId="176" fontId="3" fillId="3" borderId="63" xfId="0" applyNumberFormat="1" applyFont="1" applyFill="1" applyBorder="1" applyAlignment="1">
      <alignment vertical="center" shrinkToFit="1"/>
    </xf>
    <xf numFmtId="0" fontId="3" fillId="3" borderId="63" xfId="0" applyFont="1" applyFill="1" applyBorder="1" applyAlignment="1">
      <alignment vertical="center" shrinkToFit="1"/>
    </xf>
    <xf numFmtId="176" fontId="3" fillId="3" borderId="63" xfId="0" applyNumberFormat="1" applyFont="1" applyFill="1" applyBorder="1" applyAlignment="1">
      <alignment horizontal="center" vertical="center" shrinkToFit="1"/>
    </xf>
    <xf numFmtId="0" fontId="3" fillId="3" borderId="63" xfId="0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vertical="center" shrinkToFit="1"/>
    </xf>
    <xf numFmtId="176" fontId="3" fillId="6" borderId="63" xfId="0" applyNumberFormat="1" applyFont="1" applyFill="1" applyBorder="1" applyAlignment="1">
      <alignment vertical="center" shrinkToFit="1"/>
    </xf>
    <xf numFmtId="0" fontId="3" fillId="6" borderId="63" xfId="0" applyFont="1" applyFill="1" applyBorder="1" applyAlignment="1">
      <alignment vertical="center" shrinkToFit="1"/>
    </xf>
    <xf numFmtId="176" fontId="3" fillId="6" borderId="1" xfId="0" applyNumberFormat="1" applyFont="1" applyFill="1" applyBorder="1" applyAlignment="1">
      <alignment vertical="center" shrinkToFit="1"/>
    </xf>
    <xf numFmtId="26" fontId="10" fillId="6" borderId="50" xfId="0" applyNumberFormat="1" applyFont="1" applyFill="1" applyBorder="1" applyAlignment="1">
      <alignment vertical="center"/>
    </xf>
    <xf numFmtId="176" fontId="3" fillId="6" borderId="63" xfId="0" applyNumberFormat="1" applyFont="1" applyFill="1" applyBorder="1" applyAlignment="1">
      <alignment horizontal="center" vertical="center" shrinkToFit="1"/>
    </xf>
    <xf numFmtId="0" fontId="3" fillId="6" borderId="63" xfId="0" applyFont="1" applyFill="1" applyBorder="1" applyAlignment="1">
      <alignment horizontal="center" vertical="center" shrinkToFit="1"/>
    </xf>
    <xf numFmtId="180" fontId="6" fillId="6" borderId="1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horizontal="right" vertical="center" shrinkToFit="1"/>
    </xf>
    <xf numFmtId="0" fontId="3" fillId="11" borderId="1" xfId="0" applyFont="1" applyFill="1" applyBorder="1" applyAlignment="1">
      <alignment vertical="center" shrinkToFit="1"/>
    </xf>
    <xf numFmtId="0" fontId="12" fillId="0" borderId="64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2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3" fillId="13" borderId="0" xfId="0" applyFont="1" applyFill="1" applyAlignment="1">
      <alignment vertical="center"/>
    </xf>
    <xf numFmtId="179" fontId="1" fillId="0" borderId="3" xfId="0" applyNumberFormat="1" applyFont="1" applyBorder="1" applyAlignment="1">
      <alignment vertical="center"/>
    </xf>
    <xf numFmtId="180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0"/>
  <sheetViews>
    <sheetView zoomScale="70" zoomScaleNormal="70" workbookViewId="0">
      <pane ySplit="1" topLeftCell="A9" activePane="bottomLeft" state="frozen"/>
      <selection pane="bottomLeft" activeCell="G15" sqref="G15"/>
    </sheetView>
  </sheetViews>
  <sheetFormatPr defaultColWidth="12.625" defaultRowHeight="15" customHeight="1"/>
  <cols>
    <col min="1" max="1" width="10" bestFit="1" customWidth="1"/>
    <col min="2" max="2" width="13.75" customWidth="1"/>
    <col min="3" max="3" width="13" bestFit="1" customWidth="1"/>
    <col min="4" max="4" width="8" customWidth="1"/>
    <col min="5" max="5" width="10.375" customWidth="1"/>
    <col min="6" max="6" width="12.25" bestFit="1" customWidth="1"/>
    <col min="7" max="7" width="11" customWidth="1"/>
    <col min="8" max="8" width="11.25" bestFit="1" customWidth="1"/>
    <col min="9" max="9" width="8.375" customWidth="1"/>
    <col min="10" max="10" width="12.5" bestFit="1" customWidth="1"/>
    <col min="11" max="11" width="14.125" bestFit="1" customWidth="1"/>
    <col min="12" max="12" width="9.125" customWidth="1"/>
    <col min="13" max="13" width="14.125" bestFit="1" customWidth="1"/>
    <col min="14" max="14" width="8.5" customWidth="1"/>
    <col min="15" max="15" width="11.375" bestFit="1" customWidth="1"/>
    <col min="16" max="16" width="7.875" customWidth="1"/>
    <col min="17" max="17" width="12.25" bestFit="1" customWidth="1"/>
    <col min="18" max="18" width="9.125" customWidth="1"/>
    <col min="19" max="19" width="9.375" customWidth="1"/>
    <col min="20" max="26" width="7.875" customWidth="1"/>
  </cols>
  <sheetData>
    <row r="1" spans="1:26" ht="27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/>
      <c r="M1" s="10"/>
      <c r="N1" s="11" t="s">
        <v>9</v>
      </c>
      <c r="O1" s="12" t="s">
        <v>11</v>
      </c>
      <c r="P1" s="13" t="s">
        <v>8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7" customHeight="1">
      <c r="A2" s="1">
        <v>44562</v>
      </c>
      <c r="B2" s="14">
        <v>248594.73</v>
      </c>
      <c r="C2" s="14">
        <f t="shared" ref="C2:C98" si="0">B2-F2-D2</f>
        <v>0</v>
      </c>
      <c r="D2" s="14"/>
      <c r="E2" s="15" t="s">
        <v>12</v>
      </c>
      <c r="F2" s="16">
        <v>248594.73</v>
      </c>
      <c r="G2" s="17"/>
      <c r="H2" s="18">
        <v>248594.73</v>
      </c>
      <c r="I2" s="19">
        <f t="shared" ref="I2" si="1">_xlfn.IFNA(VLOOKUP(J2,$N$2:$P$151,3,0),0)</f>
        <v>1193.5</v>
      </c>
      <c r="J2" s="20">
        <v>44565</v>
      </c>
      <c r="K2" s="21">
        <f>IF(E2="","",SUM($F$2:F2)-SUMIF($N$2:$N$151,"&lt;="&amp;A2,$O$2:$O$151))</f>
        <v>248594.73</v>
      </c>
      <c r="L2" s="15" t="str">
        <f t="shared" ref="L2:L98" si="2">LEFT(E2,3)</f>
        <v>이월</v>
      </c>
      <c r="M2" s="22"/>
      <c r="N2" s="23">
        <v>44565</v>
      </c>
      <c r="O2" s="12">
        <v>248594.73</v>
      </c>
      <c r="P2" s="24">
        <v>1193.5</v>
      </c>
      <c r="Q2" s="10"/>
      <c r="R2" s="10"/>
      <c r="S2" s="294"/>
      <c r="T2" s="295"/>
      <c r="U2" s="10"/>
      <c r="V2" s="10"/>
      <c r="W2" s="10"/>
      <c r="X2" s="10"/>
      <c r="Y2" s="10"/>
      <c r="Z2" s="10"/>
    </row>
    <row r="3" spans="1:26" ht="27" customHeight="1">
      <c r="A3" s="1">
        <v>44565</v>
      </c>
      <c r="B3" s="14">
        <v>25229</v>
      </c>
      <c r="C3" s="14">
        <f t="shared" si="0"/>
        <v>160.7400000000016</v>
      </c>
      <c r="D3" s="14"/>
      <c r="E3" s="15" t="s">
        <v>1829</v>
      </c>
      <c r="F3" s="16">
        <v>25068.26</v>
      </c>
      <c r="G3" s="17">
        <f>_xlfn.IFNA(VLOOKUP(A3,환율!$A:$H,8,0),"")</f>
        <v>1190.8</v>
      </c>
      <c r="H3" s="18">
        <v>25068.26</v>
      </c>
      <c r="I3" s="19">
        <f t="shared" ref="I3:I66" si="3">_xlfn.IFNA(VLOOKUP(J3,$N$2:$P$151,3,0),0)</f>
        <v>1200.5</v>
      </c>
      <c r="J3" s="20">
        <v>44616</v>
      </c>
      <c r="K3" s="21">
        <f>IF(E3="","",SUM($F$2:F3)-SUMIF($N$2:$N$151,"&lt;="&amp;A3,$O$2:$O$151))</f>
        <v>25068.25999999998</v>
      </c>
      <c r="L3" s="15" t="str">
        <f t="shared" si="2"/>
        <v>ZBJ</v>
      </c>
      <c r="M3" s="22"/>
      <c r="N3" s="23">
        <v>44616</v>
      </c>
      <c r="O3" s="12">
        <v>214242.29</v>
      </c>
      <c r="P3" s="24">
        <v>1200.5</v>
      </c>
      <c r="Q3" s="10"/>
      <c r="R3" s="10"/>
      <c r="S3" s="294"/>
      <c r="T3" s="295"/>
      <c r="U3" s="10"/>
      <c r="V3" s="10"/>
      <c r="W3" s="10"/>
      <c r="X3" s="10"/>
      <c r="Y3" s="10"/>
      <c r="Z3" s="10"/>
    </row>
    <row r="4" spans="1:26" ht="27" customHeight="1">
      <c r="A4" s="1">
        <v>44565</v>
      </c>
      <c r="B4" s="14">
        <v>43095</v>
      </c>
      <c r="C4" s="14">
        <f t="shared" si="0"/>
        <v>0</v>
      </c>
      <c r="D4" s="14"/>
      <c r="E4" s="15" t="s">
        <v>1831</v>
      </c>
      <c r="F4" s="16">
        <v>43095</v>
      </c>
      <c r="G4" s="17">
        <f>_xlfn.IFNA(VLOOKUP(A4,환율!$A:$H,8,0),"")</f>
        <v>1190.8</v>
      </c>
      <c r="H4" s="18">
        <v>43095</v>
      </c>
      <c r="I4" s="19">
        <f t="shared" si="3"/>
        <v>1200.5</v>
      </c>
      <c r="J4" s="20">
        <v>44616</v>
      </c>
      <c r="K4" s="21">
        <f>IF(E4="","",SUM($F$2:F4)-SUMIF($N$2:$N$151,"&lt;="&amp;A4,$O$2:$O$151))</f>
        <v>68163.25999999998</v>
      </c>
      <c r="L4" s="15" t="str">
        <f>LEFT(E4,3)</f>
        <v>ZBJ</v>
      </c>
      <c r="M4" s="22"/>
      <c r="N4" s="23">
        <v>44634</v>
      </c>
      <c r="O4" s="12">
        <v>317313.09999999998</v>
      </c>
      <c r="P4" s="24">
        <v>1238.5</v>
      </c>
      <c r="Q4" s="25"/>
      <c r="R4" s="22"/>
      <c r="S4" s="294"/>
      <c r="T4" s="295"/>
      <c r="U4" s="10"/>
      <c r="V4" s="10"/>
      <c r="W4" s="10"/>
      <c r="X4" s="10"/>
      <c r="Y4" s="10"/>
      <c r="Z4" s="10"/>
    </row>
    <row r="5" spans="1:26" ht="27" customHeight="1">
      <c r="A5" s="1">
        <v>44565</v>
      </c>
      <c r="B5" s="14">
        <v>31676</v>
      </c>
      <c r="C5" s="14">
        <f>B5-F5-D5</f>
        <v>0</v>
      </c>
      <c r="D5" s="14"/>
      <c r="E5" s="15" t="s">
        <v>1830</v>
      </c>
      <c r="F5" s="16">
        <v>31676</v>
      </c>
      <c r="G5" s="17">
        <f>_xlfn.IFNA(VLOOKUP(A5,환율!$A:$H,8,0),"")</f>
        <v>1190.8</v>
      </c>
      <c r="H5" s="18">
        <v>31676</v>
      </c>
      <c r="I5" s="19">
        <f t="shared" si="3"/>
        <v>1200.5</v>
      </c>
      <c r="J5" s="20">
        <v>44616</v>
      </c>
      <c r="K5" s="21">
        <f>IF(E5="","",SUM($F$2:F5)-SUMIF($N$2:$N$151,"&lt;="&amp;A5,$O$2:$O$151))</f>
        <v>99839.25999999998</v>
      </c>
      <c r="L5" s="15" t="str">
        <f>LEFT(E5,3)</f>
        <v>ZBJ</v>
      </c>
      <c r="M5" s="22"/>
      <c r="N5" s="23">
        <v>44659</v>
      </c>
      <c r="O5" s="12">
        <v>245207.17</v>
      </c>
      <c r="P5" s="24">
        <v>1222.8</v>
      </c>
      <c r="Q5" s="10"/>
      <c r="R5" s="10"/>
      <c r="S5" s="294"/>
      <c r="T5" s="295"/>
      <c r="U5" s="10"/>
      <c r="V5" s="10"/>
      <c r="W5" s="10"/>
      <c r="X5" s="10"/>
      <c r="Y5" s="10"/>
      <c r="Z5" s="10"/>
    </row>
    <row r="6" spans="1:26" ht="27" customHeight="1">
      <c r="A6" s="1">
        <v>44566</v>
      </c>
      <c r="B6" s="14">
        <v>12530</v>
      </c>
      <c r="C6" s="14">
        <f t="shared" si="0"/>
        <v>81.430000000000291</v>
      </c>
      <c r="D6" s="14"/>
      <c r="E6" s="15" t="s">
        <v>1835</v>
      </c>
      <c r="F6" s="16">
        <v>12448.57</v>
      </c>
      <c r="G6" s="17">
        <f>_xlfn.IFNA(VLOOKUP(A6,환율!$A:$H,8,0),"")</f>
        <v>1194.3</v>
      </c>
      <c r="H6" s="18">
        <v>12448.57</v>
      </c>
      <c r="I6" s="19">
        <f t="shared" si="3"/>
        <v>1200.5</v>
      </c>
      <c r="J6" s="20">
        <v>44616</v>
      </c>
      <c r="K6" s="21">
        <f>IF(E6="","",SUM($F$2:F6)-SUMIF($N$2:$N$151,"&lt;="&amp;A6,$O$2:$O$151))</f>
        <v>112287.82999999999</v>
      </c>
      <c r="L6" s="15" t="str">
        <f t="shared" si="2"/>
        <v>INT</v>
      </c>
      <c r="M6" s="22"/>
      <c r="N6" s="23">
        <v>44680</v>
      </c>
      <c r="O6" s="12">
        <v>197664.24</v>
      </c>
      <c r="P6" s="26">
        <v>1270.3</v>
      </c>
      <c r="Q6" s="10"/>
      <c r="R6" s="10"/>
      <c r="S6" s="294"/>
      <c r="T6" s="295"/>
      <c r="U6" s="10"/>
      <c r="V6" s="10"/>
      <c r="W6" s="10"/>
      <c r="X6" s="10"/>
      <c r="Y6" s="10"/>
      <c r="Z6" s="10"/>
    </row>
    <row r="7" spans="1:26" ht="27" customHeight="1">
      <c r="A7" s="1">
        <v>44566</v>
      </c>
      <c r="B7" s="14">
        <v>9336</v>
      </c>
      <c r="C7" s="14">
        <v>0</v>
      </c>
      <c r="D7" s="14"/>
      <c r="E7" s="15" t="s">
        <v>1839</v>
      </c>
      <c r="F7" s="16">
        <v>9336</v>
      </c>
      <c r="G7" s="17">
        <f>_xlfn.IFNA(VLOOKUP(A7,환율!$A:$H,8,0),"")</f>
        <v>1194.3</v>
      </c>
      <c r="H7" s="18">
        <v>9336</v>
      </c>
      <c r="I7" s="19">
        <f t="shared" si="3"/>
        <v>1200.5</v>
      </c>
      <c r="J7" s="20">
        <v>44616</v>
      </c>
      <c r="K7" s="21">
        <f>IF(E7="","",SUM($F$2:F7)-SUMIF($N$2:$N$151,"&lt;="&amp;A7,$O$2:$O$151))</f>
        <v>121623.82999999999</v>
      </c>
      <c r="L7" s="15" t="str">
        <f>LEFT(E7,3)</f>
        <v>IRR</v>
      </c>
      <c r="M7" s="22"/>
      <c r="N7" s="23">
        <v>44719</v>
      </c>
      <c r="O7" s="12">
        <v>226207.8</v>
      </c>
      <c r="P7" s="26">
        <v>1254.7</v>
      </c>
      <c r="Q7" s="10"/>
      <c r="R7" s="10"/>
      <c r="S7" s="294"/>
      <c r="T7" s="295"/>
      <c r="U7" s="10"/>
      <c r="V7" s="10"/>
      <c r="W7" s="10"/>
      <c r="X7" s="10"/>
      <c r="Y7" s="10"/>
      <c r="Z7" s="10"/>
    </row>
    <row r="8" spans="1:26" ht="27" customHeight="1">
      <c r="A8" s="1">
        <v>44566</v>
      </c>
      <c r="B8" s="14">
        <v>8034</v>
      </c>
      <c r="C8" s="14">
        <v>0</v>
      </c>
      <c r="D8" s="14"/>
      <c r="E8" s="15" t="s">
        <v>1836</v>
      </c>
      <c r="F8" s="16">
        <v>8034</v>
      </c>
      <c r="G8" s="17">
        <f>_xlfn.IFNA(VLOOKUP(A8,환율!$A:$H,8,0),"")</f>
        <v>1194.3</v>
      </c>
      <c r="H8" s="18">
        <v>8034</v>
      </c>
      <c r="I8" s="19">
        <f t="shared" si="3"/>
        <v>1200.5</v>
      </c>
      <c r="J8" s="20">
        <v>44616</v>
      </c>
      <c r="K8" s="21">
        <f>IF(E8="","",SUM($F$2:F8)-SUMIF($N$2:$N$151,"&lt;="&amp;A8,$O$2:$O$151))</f>
        <v>129657.82999999999</v>
      </c>
      <c r="L8" s="15" t="str">
        <f>LEFT(E8,3)</f>
        <v>INT</v>
      </c>
      <c r="M8" s="22"/>
      <c r="N8" s="23">
        <v>44726</v>
      </c>
      <c r="O8" s="12">
        <v>339177.3</v>
      </c>
      <c r="P8" s="26">
        <v>1289</v>
      </c>
      <c r="Q8" s="10"/>
      <c r="R8" s="10"/>
      <c r="S8" s="294"/>
      <c r="T8" s="295"/>
      <c r="U8" s="10"/>
      <c r="V8" s="10"/>
      <c r="W8" s="10"/>
      <c r="X8" s="10"/>
      <c r="Y8" s="10"/>
      <c r="Z8" s="10"/>
    </row>
    <row r="9" spans="1:26" ht="27" customHeight="1">
      <c r="A9" s="1">
        <v>44571</v>
      </c>
      <c r="B9" s="14">
        <v>3625</v>
      </c>
      <c r="C9" s="14">
        <f t="shared" si="0"/>
        <v>162</v>
      </c>
      <c r="D9" s="14"/>
      <c r="E9" s="15" t="s">
        <v>1712</v>
      </c>
      <c r="F9" s="16">
        <v>3463</v>
      </c>
      <c r="G9" s="17">
        <f>_xlfn.IFNA(VLOOKUP(A9,환율!$A:$H,8,0),"")</f>
        <v>1202.4000000000001</v>
      </c>
      <c r="H9" s="18">
        <v>3463</v>
      </c>
      <c r="I9" s="19">
        <f t="shared" si="3"/>
        <v>1200.5</v>
      </c>
      <c r="J9" s="20">
        <v>44616</v>
      </c>
      <c r="K9" s="21">
        <f>IF(E9="","",SUM($F$2:F9)-SUMIF($N$2:$N$151,"&lt;="&amp;A9,$O$2:$O$151))</f>
        <v>133120.82999999999</v>
      </c>
      <c r="L9" s="15" t="str">
        <f t="shared" si="2"/>
        <v>PKK</v>
      </c>
      <c r="M9" s="22"/>
      <c r="N9" s="23">
        <v>44769</v>
      </c>
      <c r="O9" s="12">
        <v>218924.14</v>
      </c>
      <c r="P9" s="26">
        <v>1312.6</v>
      </c>
      <c r="Q9" s="10"/>
      <c r="R9" s="25"/>
      <c r="S9" s="294"/>
      <c r="T9" s="295"/>
      <c r="U9" s="10"/>
      <c r="V9" s="10"/>
      <c r="W9" s="10"/>
      <c r="X9" s="10"/>
      <c r="Y9" s="10"/>
      <c r="Z9" s="10"/>
    </row>
    <row r="10" spans="1:26" ht="27" customHeight="1">
      <c r="A10" s="1">
        <v>44571</v>
      </c>
      <c r="B10" s="14">
        <v>12435</v>
      </c>
      <c r="C10" s="14">
        <f>B10-F10-D10</f>
        <v>0</v>
      </c>
      <c r="D10" s="14"/>
      <c r="E10" s="15" t="s">
        <v>1712</v>
      </c>
      <c r="F10" s="16">
        <v>12435</v>
      </c>
      <c r="G10" s="17">
        <f>_xlfn.IFNA(VLOOKUP(A10,환율!$A:$H,8,0),"")</f>
        <v>1202.4000000000001</v>
      </c>
      <c r="H10" s="18">
        <v>12435</v>
      </c>
      <c r="I10" s="19">
        <f t="shared" si="3"/>
        <v>1200.5</v>
      </c>
      <c r="J10" s="20">
        <v>44616</v>
      </c>
      <c r="K10" s="21">
        <f>IF(E10="","",SUM($F$2:F10)-SUMIF($N$2:$N$151,"&lt;="&amp;A10,$O$2:$O$151))</f>
        <v>145555.82999999999</v>
      </c>
      <c r="L10" s="15" t="str">
        <f>LEFT(E10,3)</f>
        <v>PKK</v>
      </c>
      <c r="M10" s="22"/>
      <c r="N10" s="23">
        <v>44783</v>
      </c>
      <c r="O10" s="12">
        <v>97368.66</v>
      </c>
      <c r="P10" s="26">
        <v>1309.4000000000001</v>
      </c>
      <c r="Q10" s="10"/>
      <c r="R10" s="25"/>
      <c r="S10" s="294"/>
      <c r="T10" s="295"/>
      <c r="U10" s="10"/>
      <c r="V10" s="10"/>
      <c r="W10" s="10"/>
      <c r="X10" s="10"/>
      <c r="Y10" s="10"/>
      <c r="Z10" s="10"/>
    </row>
    <row r="11" spans="1:26" ht="27" customHeight="1">
      <c r="A11" s="1">
        <v>44571</v>
      </c>
      <c r="B11" s="14">
        <v>15000</v>
      </c>
      <c r="C11" s="14">
        <f t="shared" si="0"/>
        <v>23.540000000000873</v>
      </c>
      <c r="D11" s="14"/>
      <c r="E11" s="15" t="s">
        <v>1836</v>
      </c>
      <c r="F11" s="16">
        <v>14976.46</v>
      </c>
      <c r="G11" s="17">
        <f>_xlfn.IFNA(VLOOKUP(A11,환율!$A:$H,8,0),"")</f>
        <v>1202.4000000000001</v>
      </c>
      <c r="H11" s="18">
        <v>14976.46</v>
      </c>
      <c r="I11" s="19">
        <f t="shared" si="3"/>
        <v>1200.5</v>
      </c>
      <c r="J11" s="20">
        <v>44616</v>
      </c>
      <c r="K11" s="21">
        <f>IF(E11="","",SUM($F$2:F11)-SUMIF($N$2:$N$151,"&lt;="&amp;A11,$O$2:$O$151))</f>
        <v>160532.29</v>
      </c>
      <c r="L11" s="15" t="str">
        <f t="shared" si="2"/>
        <v>INT</v>
      </c>
      <c r="M11" s="22"/>
      <c r="N11" s="23">
        <v>44805</v>
      </c>
      <c r="O11" s="12">
        <v>142145.5</v>
      </c>
      <c r="P11" s="26">
        <v>1353</v>
      </c>
      <c r="Q11" s="10"/>
      <c r="R11" s="25"/>
      <c r="S11" s="294"/>
      <c r="T11" s="295"/>
      <c r="U11" s="10"/>
      <c r="V11" s="10"/>
      <c r="W11" s="10"/>
      <c r="X11" s="10"/>
      <c r="Y11" s="10"/>
      <c r="Z11" s="10"/>
    </row>
    <row r="12" spans="1:26" ht="27" customHeight="1">
      <c r="A12" s="1">
        <v>44571</v>
      </c>
      <c r="B12" s="14">
        <v>34465</v>
      </c>
      <c r="C12" s="14">
        <f t="shared" si="0"/>
        <v>35</v>
      </c>
      <c r="D12" s="14"/>
      <c r="E12" s="15" t="s">
        <v>1847</v>
      </c>
      <c r="F12" s="16">
        <v>34430</v>
      </c>
      <c r="G12" s="17">
        <f>_xlfn.IFNA(VLOOKUP(A12,환율!$A:$H,8,0),"")</f>
        <v>1202.4000000000001</v>
      </c>
      <c r="H12" s="18">
        <v>34430</v>
      </c>
      <c r="I12" s="19">
        <f t="shared" si="3"/>
        <v>1200.5</v>
      </c>
      <c r="J12" s="20">
        <v>44616</v>
      </c>
      <c r="K12" s="21">
        <f>IF(E12="","",SUM($F$2:F12)-SUMIF($N$2:$N$151,"&lt;="&amp;A12,$O$2:$O$151))</f>
        <v>194962.29</v>
      </c>
      <c r="L12" s="15" t="str">
        <f t="shared" si="2"/>
        <v>RK/</v>
      </c>
      <c r="M12" s="22"/>
      <c r="N12" s="23">
        <v>44819</v>
      </c>
      <c r="O12" s="12">
        <v>109673.16</v>
      </c>
      <c r="P12" s="26">
        <v>1394.2</v>
      </c>
      <c r="Q12" s="10"/>
      <c r="R12" s="25"/>
      <c r="S12" s="294"/>
      <c r="T12" s="295"/>
      <c r="U12" s="10"/>
      <c r="V12" s="10"/>
      <c r="W12" s="10"/>
      <c r="X12" s="10"/>
      <c r="Y12" s="10"/>
      <c r="Z12" s="10"/>
    </row>
    <row r="13" spans="1:26" ht="27" customHeight="1">
      <c r="A13" s="1">
        <v>44571</v>
      </c>
      <c r="B13" s="14">
        <v>19280</v>
      </c>
      <c r="C13" s="14">
        <v>0</v>
      </c>
      <c r="D13" s="14"/>
      <c r="E13" s="15" t="s">
        <v>1848</v>
      </c>
      <c r="F13" s="16">
        <v>19280</v>
      </c>
      <c r="G13" s="17">
        <f>_xlfn.IFNA(VLOOKUP(A13,환율!$A:$H,8,0),"")</f>
        <v>1202.4000000000001</v>
      </c>
      <c r="H13" s="18">
        <v>19280</v>
      </c>
      <c r="I13" s="19">
        <f t="shared" si="3"/>
        <v>1200.5</v>
      </c>
      <c r="J13" s="20">
        <v>44616</v>
      </c>
      <c r="K13" s="21">
        <f>IF(E13="","",SUM($F$2:F13)-SUMIF($N$2:$N$151,"&lt;="&amp;A13,$O$2:$O$151))</f>
        <v>214242.29</v>
      </c>
      <c r="L13" s="15" t="str">
        <f>LEFT(E13,3)</f>
        <v>RKH</v>
      </c>
      <c r="M13" s="22"/>
      <c r="N13" s="23">
        <v>44839</v>
      </c>
      <c r="O13" s="12">
        <v>191048.56</v>
      </c>
      <c r="P13" s="26">
        <v>1420.2</v>
      </c>
      <c r="Q13" s="10"/>
      <c r="R13" s="25"/>
      <c r="S13" s="294"/>
      <c r="T13" s="295"/>
      <c r="U13" s="10"/>
      <c r="V13" s="10"/>
      <c r="W13" s="10"/>
      <c r="X13" s="10"/>
      <c r="Y13" s="10"/>
      <c r="Z13" s="10"/>
    </row>
    <row r="14" spans="1:26" ht="27" customHeight="1">
      <c r="A14" s="1">
        <v>44572</v>
      </c>
      <c r="B14" s="14">
        <v>22640</v>
      </c>
      <c r="C14" s="14">
        <f t="shared" si="0"/>
        <v>34.5</v>
      </c>
      <c r="D14" s="14"/>
      <c r="E14" s="15" t="s">
        <v>1716</v>
      </c>
      <c r="F14" s="16">
        <v>22605.5</v>
      </c>
      <c r="G14" s="17">
        <f>_xlfn.IFNA(VLOOKUP(A14,환율!$A:$H,8,0),"")</f>
        <v>1200</v>
      </c>
      <c r="H14" s="18">
        <v>22605.5</v>
      </c>
      <c r="I14" s="19">
        <f t="shared" si="3"/>
        <v>1238.5</v>
      </c>
      <c r="J14" s="20">
        <v>44634</v>
      </c>
      <c r="K14" s="21">
        <f>IF(E14="","",SUM($F$2:F14)-SUMIF($N$2:$N$151,"&lt;="&amp;A14,$O$2:$O$151))</f>
        <v>236847.79</v>
      </c>
      <c r="L14" s="15" t="str">
        <f t="shared" si="2"/>
        <v>CKH</v>
      </c>
      <c r="M14" s="22"/>
      <c r="N14" s="23">
        <v>44862</v>
      </c>
      <c r="O14" s="12">
        <v>208487.5</v>
      </c>
      <c r="P14" s="26">
        <v>1416.9</v>
      </c>
      <c r="Q14" s="22"/>
      <c r="R14" s="25"/>
      <c r="S14" s="294"/>
      <c r="T14" s="295"/>
      <c r="U14" s="10"/>
      <c r="V14" s="10"/>
      <c r="W14" s="10"/>
      <c r="X14" s="10"/>
      <c r="Y14" s="10"/>
      <c r="Z14" s="10"/>
    </row>
    <row r="15" spans="1:26" ht="27" customHeight="1">
      <c r="A15" s="1">
        <v>44574</v>
      </c>
      <c r="B15" s="14">
        <v>24255</v>
      </c>
      <c r="C15" s="14">
        <f t="shared" si="0"/>
        <v>34.5</v>
      </c>
      <c r="D15" s="14"/>
      <c r="E15" s="15" t="s">
        <v>1718</v>
      </c>
      <c r="F15" s="16">
        <v>24220.5</v>
      </c>
      <c r="G15" s="17">
        <f>_xlfn.IFNA(VLOOKUP(A15,환율!$A:$H,8,0),"")</f>
        <v>1195.2</v>
      </c>
      <c r="H15" s="18">
        <v>24220.5</v>
      </c>
      <c r="I15" s="19">
        <f t="shared" si="3"/>
        <v>1238.5</v>
      </c>
      <c r="J15" s="20">
        <v>44634</v>
      </c>
      <c r="K15" s="21">
        <f>IF(E15="","",SUM($F$2:F15)-SUMIF($N$2:$N$151,"&lt;="&amp;A15,$O$2:$O$151))</f>
        <v>261068.29</v>
      </c>
      <c r="L15" s="15" t="str">
        <f t="shared" si="2"/>
        <v>LKB</v>
      </c>
      <c r="M15" s="22"/>
      <c r="N15" s="23">
        <v>44876</v>
      </c>
      <c r="O15" s="12">
        <v>135433.04</v>
      </c>
      <c r="P15" s="26">
        <v>1327.2</v>
      </c>
      <c r="Q15" s="10"/>
      <c r="R15" s="25"/>
      <c r="S15" s="294"/>
      <c r="T15" s="295"/>
      <c r="U15" s="10"/>
      <c r="V15" s="10"/>
      <c r="W15" s="10"/>
      <c r="X15" s="10"/>
      <c r="Y15" s="10"/>
      <c r="Z15" s="10"/>
    </row>
    <row r="16" spans="1:26" ht="27" customHeight="1">
      <c r="A16" s="1">
        <v>44578</v>
      </c>
      <c r="B16" s="14">
        <v>14004</v>
      </c>
      <c r="C16" s="14">
        <f t="shared" si="0"/>
        <v>85</v>
      </c>
      <c r="D16" s="14"/>
      <c r="E16" s="15" t="s">
        <v>1710</v>
      </c>
      <c r="F16" s="16">
        <v>13919</v>
      </c>
      <c r="G16" s="17">
        <f>_xlfn.IFNA(VLOOKUP(A16,환율!$A:$H,8,0),"")</f>
        <v>1187.5999999999999</v>
      </c>
      <c r="H16" s="18">
        <v>13919</v>
      </c>
      <c r="I16" s="19">
        <f t="shared" si="3"/>
        <v>1238.5</v>
      </c>
      <c r="J16" s="20">
        <v>44634</v>
      </c>
      <c r="K16" s="21">
        <f>IF(E16="","",SUM($F$2:F16)-SUMIF($N$2:$N$151,"&lt;="&amp;A16,$O$2:$O$151))</f>
        <v>274987.29000000004</v>
      </c>
      <c r="L16" s="15" t="str">
        <f t="shared" si="2"/>
        <v>NGM</v>
      </c>
      <c r="M16" s="22"/>
      <c r="N16" s="23">
        <v>44893</v>
      </c>
      <c r="O16" s="12">
        <v>69877.5</v>
      </c>
      <c r="P16" s="26">
        <v>1336.9</v>
      </c>
      <c r="Q16" s="10"/>
      <c r="R16" s="25"/>
      <c r="S16" s="294"/>
      <c r="T16" s="295"/>
      <c r="U16" s="10"/>
      <c r="V16" s="10"/>
      <c r="W16" s="10"/>
      <c r="X16" s="10"/>
      <c r="Y16" s="10"/>
      <c r="Z16" s="10"/>
    </row>
    <row r="17" spans="1:26" ht="27" customHeight="1">
      <c r="A17" s="1">
        <v>44578</v>
      </c>
      <c r="B17" s="14">
        <v>35996</v>
      </c>
      <c r="C17" s="14">
        <f>B17-F17-D17</f>
        <v>0</v>
      </c>
      <c r="D17" s="14"/>
      <c r="E17" s="15" t="s">
        <v>1849</v>
      </c>
      <c r="F17" s="16">
        <v>35996</v>
      </c>
      <c r="G17" s="17">
        <f>_xlfn.IFNA(VLOOKUP(A17,환율!$A:$H,8,0),"")</f>
        <v>1187.5999999999999</v>
      </c>
      <c r="H17" s="18">
        <v>35996</v>
      </c>
      <c r="I17" s="19">
        <f t="shared" si="3"/>
        <v>1238.5</v>
      </c>
      <c r="J17" s="20">
        <v>44634</v>
      </c>
      <c r="K17" s="21">
        <f>IF(E17="","",SUM($F$2:F17)-SUMIF($N$2:$N$151,"&lt;="&amp;A17,$O$2:$O$151))</f>
        <v>310983.29000000004</v>
      </c>
      <c r="L17" s="15" t="str">
        <f>LEFT(E17,3)</f>
        <v>NGM</v>
      </c>
      <c r="M17" s="22"/>
      <c r="N17" s="23">
        <v>44901</v>
      </c>
      <c r="O17" s="12">
        <v>39350</v>
      </c>
      <c r="P17" s="26">
        <v>1317.6</v>
      </c>
      <c r="Q17" s="25">
        <f>SUM(O17:O18)</f>
        <v>108406</v>
      </c>
      <c r="R17" s="25"/>
      <c r="S17" s="294"/>
      <c r="T17" s="295"/>
      <c r="U17" s="10"/>
      <c r="V17" s="10"/>
      <c r="W17" s="10"/>
      <c r="X17" s="10"/>
      <c r="Y17" s="10"/>
      <c r="Z17" s="10"/>
    </row>
    <row r="18" spans="1:26" ht="27" customHeight="1">
      <c r="A18" s="1">
        <v>44578</v>
      </c>
      <c r="B18" s="14">
        <v>8239</v>
      </c>
      <c r="C18" s="14">
        <f t="shared" si="0"/>
        <v>19</v>
      </c>
      <c r="D18" s="14"/>
      <c r="E18" s="15" t="s">
        <v>1836</v>
      </c>
      <c r="F18" s="16">
        <v>8220</v>
      </c>
      <c r="G18" s="17">
        <f>_xlfn.IFNA(VLOOKUP(A18,환율!$A:$H,8,0),"")</f>
        <v>1187.5999999999999</v>
      </c>
      <c r="H18" s="18">
        <v>8220</v>
      </c>
      <c r="I18" s="19">
        <f t="shared" si="3"/>
        <v>1238.5</v>
      </c>
      <c r="J18" s="20">
        <v>44634</v>
      </c>
      <c r="K18" s="21">
        <f>IF(E18="","",SUM($F$2:F18)-SUMIF($N$2:$N$151,"&lt;="&amp;A18,$O$2:$O$151))</f>
        <v>319203.29000000004</v>
      </c>
      <c r="L18" s="15" t="str">
        <f t="shared" si="2"/>
        <v>INT</v>
      </c>
      <c r="M18" s="22"/>
      <c r="N18" s="23">
        <v>44901</v>
      </c>
      <c r="O18" s="12">
        <v>69056</v>
      </c>
      <c r="P18" s="24">
        <v>1317.6</v>
      </c>
      <c r="Q18" s="10"/>
      <c r="R18" s="10"/>
      <c r="S18" s="294"/>
      <c r="T18" s="295"/>
      <c r="U18" s="10"/>
      <c r="V18" s="10"/>
      <c r="W18" s="10"/>
      <c r="X18" s="10"/>
      <c r="Y18" s="10"/>
      <c r="Z18" s="10"/>
    </row>
    <row r="19" spans="1:26" ht="27" customHeight="1">
      <c r="A19" s="1">
        <v>44580</v>
      </c>
      <c r="B19" s="14">
        <v>1130</v>
      </c>
      <c r="C19" s="14">
        <f t="shared" si="0"/>
        <v>19</v>
      </c>
      <c r="D19" s="14"/>
      <c r="E19" s="15" t="s">
        <v>1836</v>
      </c>
      <c r="F19" s="16">
        <v>1111</v>
      </c>
      <c r="G19" s="17">
        <f>_xlfn.IFNA(VLOOKUP(A19,환율!$A:$H,8,0),"")</f>
        <v>1188.9000000000001</v>
      </c>
      <c r="H19" s="18">
        <v>1111</v>
      </c>
      <c r="I19" s="19">
        <f t="shared" si="3"/>
        <v>1238.5</v>
      </c>
      <c r="J19" s="20">
        <v>44634</v>
      </c>
      <c r="K19" s="21">
        <f>IF(E19="","",SUM($F$2:F19)-SUMIF($N$2:$N$151,"&lt;="&amp;A19,$O$2:$O$151))</f>
        <v>320314.29000000004</v>
      </c>
      <c r="L19" s="15" t="str">
        <f t="shared" si="2"/>
        <v>INT</v>
      </c>
      <c r="M19" s="22"/>
      <c r="N19" s="23">
        <v>44916</v>
      </c>
      <c r="O19" s="12">
        <v>147485.32999999999</v>
      </c>
      <c r="P19" s="13">
        <v>1284.0999999999999</v>
      </c>
      <c r="Q19" s="10"/>
      <c r="R19" s="25"/>
      <c r="S19" s="294"/>
      <c r="T19" s="295"/>
      <c r="U19" s="10"/>
      <c r="V19" s="10"/>
      <c r="W19" s="10"/>
      <c r="X19" s="10"/>
      <c r="Y19" s="10"/>
      <c r="Z19" s="10"/>
    </row>
    <row r="20" spans="1:26" ht="27" customHeight="1">
      <c r="A20" s="1">
        <v>44580</v>
      </c>
      <c r="B20" s="14">
        <v>7263</v>
      </c>
      <c r="C20" s="14">
        <f>B20-F20-D20</f>
        <v>0</v>
      </c>
      <c r="D20" s="14"/>
      <c r="E20" s="15" t="s">
        <v>1840</v>
      </c>
      <c r="F20" s="16">
        <v>7263</v>
      </c>
      <c r="G20" s="17">
        <f>_xlfn.IFNA(VLOOKUP(A20,환율!$A:$H,8,0),"")</f>
        <v>1188.9000000000001</v>
      </c>
      <c r="H20" s="18">
        <v>7263</v>
      </c>
      <c r="I20" s="19">
        <f t="shared" si="3"/>
        <v>1238.5</v>
      </c>
      <c r="J20" s="20">
        <v>44634</v>
      </c>
      <c r="K20" s="21">
        <f>IF(E20="","",SUM($F$2:F20)-SUMIF($N$2:$N$151,"&lt;="&amp;A20,$O$2:$O$151))</f>
        <v>327577.29000000004</v>
      </c>
      <c r="L20" s="15" t="str">
        <f>LEFT(E20,3)</f>
        <v>IRR</v>
      </c>
      <c r="M20" s="22"/>
      <c r="N20" s="23">
        <v>44924</v>
      </c>
      <c r="O20" s="12">
        <v>54986.21</v>
      </c>
      <c r="P20" s="24">
        <v>1267.0999999999999</v>
      </c>
      <c r="Q20" s="10"/>
      <c r="R20" s="25"/>
      <c r="S20" s="294"/>
      <c r="T20" s="295"/>
      <c r="U20" s="10"/>
      <c r="V20" s="10"/>
      <c r="W20" s="10"/>
      <c r="X20" s="10"/>
      <c r="Y20" s="10"/>
      <c r="Z20" s="10"/>
    </row>
    <row r="21" spans="1:26" ht="27" customHeight="1">
      <c r="A21" s="1">
        <v>44580</v>
      </c>
      <c r="B21" s="14">
        <v>18092</v>
      </c>
      <c r="C21" s="14">
        <f t="shared" si="0"/>
        <v>40</v>
      </c>
      <c r="D21" s="14"/>
      <c r="E21" s="15" t="s">
        <v>1719</v>
      </c>
      <c r="F21" s="16">
        <v>18052</v>
      </c>
      <c r="G21" s="17">
        <f>_xlfn.IFNA(VLOOKUP(A21,환율!$A:$H,8,0),"")</f>
        <v>1188.9000000000001</v>
      </c>
      <c r="H21" s="18">
        <v>18052</v>
      </c>
      <c r="I21" s="19">
        <f t="shared" si="3"/>
        <v>1238.5</v>
      </c>
      <c r="J21" s="20">
        <v>44634</v>
      </c>
      <c r="K21" s="21">
        <f>IF(E21="","",SUM($F$2:F21)-SUMIF($N$2:$N$151,"&lt;="&amp;A21,$O$2:$O$151))</f>
        <v>345629.29000000004</v>
      </c>
      <c r="L21" s="15" t="str">
        <f t="shared" si="2"/>
        <v>UQ/</v>
      </c>
      <c r="M21" s="22"/>
      <c r="N21" s="23"/>
      <c r="O21" s="12"/>
      <c r="P21" s="24"/>
      <c r="Q21" s="10"/>
      <c r="R21" s="25"/>
      <c r="S21" s="294"/>
      <c r="T21" s="295"/>
      <c r="U21" s="10"/>
      <c r="V21" s="10"/>
      <c r="W21" s="10"/>
      <c r="X21" s="10"/>
      <c r="Y21" s="10"/>
      <c r="Z21" s="10"/>
    </row>
    <row r="22" spans="1:26" ht="27" customHeight="1">
      <c r="A22" s="1">
        <v>44582</v>
      </c>
      <c r="B22" s="14">
        <v>24857</v>
      </c>
      <c r="C22" s="14">
        <f t="shared" si="0"/>
        <v>30</v>
      </c>
      <c r="D22" s="14"/>
      <c r="E22" s="15" t="s">
        <v>1721</v>
      </c>
      <c r="F22" s="16">
        <v>24827</v>
      </c>
      <c r="G22" s="17">
        <f>_xlfn.IFNA(VLOOKUP(A22,환율!$A:$H,8,0),"")</f>
        <v>1190.4000000000001</v>
      </c>
      <c r="H22" s="18">
        <v>24827</v>
      </c>
      <c r="I22" s="19">
        <f t="shared" si="3"/>
        <v>1238.5</v>
      </c>
      <c r="J22" s="20">
        <v>44634</v>
      </c>
      <c r="K22" s="21">
        <f>IF(E22="","",SUM($F$2:F22)-SUMIF($N$2:$N$151,"&lt;="&amp;A22,$O$2:$O$151))</f>
        <v>370456.29000000004</v>
      </c>
      <c r="L22" s="15" t="str">
        <f t="shared" si="2"/>
        <v>UMH</v>
      </c>
      <c r="M22" s="22"/>
      <c r="N22" s="23"/>
      <c r="O22" s="12"/>
      <c r="P22" s="26"/>
      <c r="Q22" s="10"/>
      <c r="R22" s="25"/>
      <c r="S22" s="294"/>
      <c r="T22" s="295"/>
      <c r="U22" s="10"/>
      <c r="V22" s="10"/>
      <c r="W22" s="10"/>
      <c r="X22" s="10"/>
      <c r="Y22" s="10"/>
      <c r="Z22" s="10"/>
    </row>
    <row r="23" spans="1:26" ht="27" customHeight="1">
      <c r="A23" s="1">
        <v>44587</v>
      </c>
      <c r="B23" s="14">
        <v>23040</v>
      </c>
      <c r="C23" s="14">
        <f t="shared" si="0"/>
        <v>34.5</v>
      </c>
      <c r="D23" s="14"/>
      <c r="E23" s="15" t="s">
        <v>1723</v>
      </c>
      <c r="F23" s="16">
        <v>23005.5</v>
      </c>
      <c r="G23" s="17">
        <f>_xlfn.IFNA(VLOOKUP(A23,환율!$A:$H,8,0),"")</f>
        <v>1197.8</v>
      </c>
      <c r="H23" s="18">
        <v>23005.5</v>
      </c>
      <c r="I23" s="19">
        <f t="shared" si="3"/>
        <v>1238.5</v>
      </c>
      <c r="J23" s="20">
        <v>44634</v>
      </c>
      <c r="K23" s="21">
        <f>IF(E23="","",SUM($F$2:F23)-SUMIF($N$2:$N$151,"&lt;="&amp;A23,$O$2:$O$151))</f>
        <v>393461.79000000004</v>
      </c>
      <c r="L23" s="15" t="str">
        <f t="shared" si="2"/>
        <v>CKH</v>
      </c>
      <c r="M23" s="22"/>
      <c r="N23" s="23"/>
      <c r="O23" s="12"/>
      <c r="P23" s="26"/>
      <c r="Q23" s="10"/>
      <c r="R23" s="25"/>
      <c r="S23" s="294"/>
      <c r="T23" s="295"/>
      <c r="U23" s="10"/>
      <c r="V23" s="10"/>
      <c r="W23" s="10"/>
      <c r="X23" s="10"/>
      <c r="Y23" s="10"/>
      <c r="Z23" s="10"/>
    </row>
    <row r="24" spans="1:26" ht="27" customHeight="1">
      <c r="A24" s="1">
        <v>44588</v>
      </c>
      <c r="B24" s="14">
        <v>11645</v>
      </c>
      <c r="C24" s="14">
        <f t="shared" si="0"/>
        <v>5</v>
      </c>
      <c r="D24" s="14"/>
      <c r="E24" s="15" t="s">
        <v>1849</v>
      </c>
      <c r="F24" s="16">
        <v>11640</v>
      </c>
      <c r="G24" s="17">
        <f>_xlfn.IFNA(VLOOKUP(A24,환율!$A:$H,8,0),"")</f>
        <v>1197</v>
      </c>
      <c r="H24" s="18">
        <v>11640</v>
      </c>
      <c r="I24" s="19">
        <f t="shared" si="3"/>
        <v>1238.5</v>
      </c>
      <c r="J24" s="20">
        <v>44634</v>
      </c>
      <c r="K24" s="21">
        <f>IF(E24="","",SUM($F$2:F24)-SUMIF($N$2:$N$151,"&lt;="&amp;A24,$O$2:$O$151))</f>
        <v>405101.79000000004</v>
      </c>
      <c r="L24" s="15" t="str">
        <f t="shared" si="2"/>
        <v>NGM</v>
      </c>
      <c r="M24" s="22"/>
      <c r="N24" s="23"/>
      <c r="O24" s="12"/>
      <c r="P24" s="26"/>
      <c r="Q24" s="10"/>
      <c r="R24" s="25"/>
      <c r="S24" s="294"/>
      <c r="T24" s="295"/>
      <c r="U24" s="10"/>
      <c r="V24" s="10"/>
      <c r="W24" s="10"/>
      <c r="X24" s="10"/>
      <c r="Y24" s="10"/>
      <c r="Z24" s="10"/>
    </row>
    <row r="25" spans="1:26" ht="27" customHeight="1">
      <c r="A25" s="1">
        <v>44588</v>
      </c>
      <c r="B25" s="14">
        <v>38355</v>
      </c>
      <c r="C25" s="14">
        <f>B25-F25-D25</f>
        <v>0</v>
      </c>
      <c r="D25" s="14"/>
      <c r="E25" s="15" t="s">
        <v>1709</v>
      </c>
      <c r="F25" s="16">
        <v>38355</v>
      </c>
      <c r="G25" s="17">
        <f>_xlfn.IFNA(VLOOKUP(A25,환율!$A:$H,8,0),"")</f>
        <v>1197</v>
      </c>
      <c r="H25" s="18">
        <v>38355</v>
      </c>
      <c r="I25" s="19">
        <f t="shared" si="3"/>
        <v>1238.5</v>
      </c>
      <c r="J25" s="20">
        <v>44634</v>
      </c>
      <c r="K25" s="21">
        <f>IF(E25="","",SUM($F$2:F25)-SUMIF($N$2:$N$151,"&lt;="&amp;A25,$O$2:$O$151))</f>
        <v>443456.79000000004</v>
      </c>
      <c r="L25" s="15" t="str">
        <f>LEFT(E25,3)</f>
        <v>NGM</v>
      </c>
      <c r="M25" s="22"/>
      <c r="N25" s="23"/>
      <c r="O25" s="12"/>
      <c r="P25" s="26"/>
      <c r="Q25" s="10"/>
      <c r="R25" s="25"/>
      <c r="S25" s="294"/>
      <c r="T25" s="295"/>
      <c r="U25" s="10"/>
      <c r="V25" s="10"/>
      <c r="W25" s="10"/>
      <c r="X25" s="10"/>
      <c r="Y25" s="10"/>
      <c r="Z25" s="10"/>
    </row>
    <row r="26" spans="1:26" ht="27" customHeight="1">
      <c r="A26" s="1">
        <v>44602</v>
      </c>
      <c r="B26" s="14">
        <v>2051</v>
      </c>
      <c r="C26" s="14">
        <f t="shared" si="0"/>
        <v>8.4400000000000546</v>
      </c>
      <c r="D26" s="14"/>
      <c r="E26" s="15" t="s">
        <v>1840</v>
      </c>
      <c r="F26" s="16">
        <v>2042.56</v>
      </c>
      <c r="G26" s="17">
        <f>_xlfn.IFNA(VLOOKUP(A26,환율!$A:$H,8,0),"")</f>
        <v>1196</v>
      </c>
      <c r="H26" s="18">
        <v>2042.56</v>
      </c>
      <c r="I26" s="19">
        <f t="shared" si="3"/>
        <v>1238.5</v>
      </c>
      <c r="J26" s="20">
        <v>44634</v>
      </c>
      <c r="K26" s="21">
        <f>IF(E26="","",SUM($F$2:F26)-SUMIF($N$2:$N$151,"&lt;="&amp;A26,$O$2:$O$151))</f>
        <v>445499.35000000009</v>
      </c>
      <c r="L26" s="15" t="str">
        <f t="shared" si="2"/>
        <v>IRR</v>
      </c>
      <c r="M26" s="22"/>
      <c r="N26" s="23"/>
      <c r="O26" s="12"/>
      <c r="P26" s="26"/>
      <c r="Q26" s="10"/>
      <c r="R26" s="25"/>
      <c r="S26" s="294"/>
      <c r="T26" s="295"/>
      <c r="U26" s="10"/>
      <c r="V26" s="10"/>
      <c r="W26" s="10"/>
      <c r="X26" s="10"/>
      <c r="Y26" s="10"/>
      <c r="Z26" s="10"/>
    </row>
    <row r="27" spans="1:26" ht="27" customHeight="1">
      <c r="A27" s="1">
        <v>44602</v>
      </c>
      <c r="B27" s="14">
        <v>14733</v>
      </c>
      <c r="C27" s="14">
        <f>B27-F27-D27</f>
        <v>0</v>
      </c>
      <c r="D27" s="14"/>
      <c r="E27" s="15" t="s">
        <v>1837</v>
      </c>
      <c r="F27" s="16">
        <v>14733</v>
      </c>
      <c r="G27" s="17">
        <f>_xlfn.IFNA(VLOOKUP(A27,환율!$A:$H,8,0),"")</f>
        <v>1196</v>
      </c>
      <c r="H27" s="18">
        <v>14733</v>
      </c>
      <c r="I27" s="19">
        <f t="shared" si="3"/>
        <v>1238.5</v>
      </c>
      <c r="J27" s="20">
        <v>44634</v>
      </c>
      <c r="K27" s="21">
        <f>IF(E27="","",SUM($F$2:F27)-SUMIF($N$2:$N$151,"&lt;="&amp;A27,$O$2:$O$151))</f>
        <v>460232.35000000009</v>
      </c>
      <c r="L27" s="15" t="str">
        <f>LEFT(E27,3)</f>
        <v>INT</v>
      </c>
      <c r="M27" s="22"/>
      <c r="N27" s="23"/>
      <c r="O27" s="12"/>
      <c r="P27" s="26"/>
      <c r="Q27" s="10"/>
      <c r="R27" s="25"/>
      <c r="S27" s="294"/>
      <c r="T27" s="295"/>
      <c r="U27" s="10"/>
      <c r="V27" s="10"/>
      <c r="W27" s="10"/>
      <c r="X27" s="10"/>
      <c r="Y27" s="10"/>
      <c r="Z27" s="10"/>
    </row>
    <row r="28" spans="1:26" ht="27" customHeight="1">
      <c r="A28" s="1">
        <v>44606</v>
      </c>
      <c r="B28" s="14">
        <v>4615</v>
      </c>
      <c r="C28" s="14">
        <f t="shared" si="0"/>
        <v>170</v>
      </c>
      <c r="D28" s="14"/>
      <c r="E28" s="15" t="s">
        <v>1725</v>
      </c>
      <c r="F28" s="16">
        <v>4445</v>
      </c>
      <c r="G28" s="17">
        <f>_xlfn.IFNA(VLOOKUP(A28,환율!$A:$H,8,0),"")</f>
        <v>1199.5999999999999</v>
      </c>
      <c r="H28" s="18">
        <v>4445</v>
      </c>
      <c r="I28" s="19">
        <f t="shared" si="3"/>
        <v>1238.5</v>
      </c>
      <c r="J28" s="20">
        <v>44634</v>
      </c>
      <c r="K28" s="21">
        <f>IF(E28="","",SUM($F$2:F28)-SUMIF($N$2:$N$151,"&lt;="&amp;A28,$O$2:$O$151))</f>
        <v>464677.35000000009</v>
      </c>
      <c r="L28" s="15" t="str">
        <f t="shared" si="2"/>
        <v>PMR</v>
      </c>
      <c r="M28" s="22"/>
      <c r="N28" s="23"/>
      <c r="O28" s="12"/>
      <c r="P28" s="26"/>
      <c r="Q28" s="10"/>
      <c r="R28" s="25"/>
      <c r="S28" s="294"/>
      <c r="T28" s="295"/>
      <c r="U28" s="10"/>
      <c r="V28" s="10"/>
      <c r="W28" s="10"/>
      <c r="X28" s="10"/>
      <c r="Y28" s="10"/>
      <c r="Z28" s="10"/>
    </row>
    <row r="29" spans="1:26" ht="27" customHeight="1">
      <c r="A29" s="1">
        <v>44607</v>
      </c>
      <c r="B29" s="14">
        <v>7420</v>
      </c>
      <c r="C29" s="14">
        <f t="shared" si="0"/>
        <v>5</v>
      </c>
      <c r="D29" s="14"/>
      <c r="E29" s="15" t="s">
        <v>1837</v>
      </c>
      <c r="F29" s="16">
        <v>7415</v>
      </c>
      <c r="G29" s="17">
        <f>_xlfn.IFNA(VLOOKUP(A29,환율!$A:$H,8,0),"")</f>
        <v>1198.3</v>
      </c>
      <c r="H29" s="18">
        <v>7415</v>
      </c>
      <c r="I29" s="19">
        <f t="shared" si="3"/>
        <v>1238.5</v>
      </c>
      <c r="J29" s="20">
        <v>44634</v>
      </c>
      <c r="K29" s="21">
        <f>IF(E29="","",SUM($F$2:F29)-SUMIF($N$2:$N$151,"&lt;="&amp;A29,$O$2:$O$151))</f>
        <v>472092.35000000009</v>
      </c>
      <c r="L29" s="15" t="str">
        <f t="shared" si="2"/>
        <v>INT</v>
      </c>
      <c r="M29" s="22"/>
      <c r="N29" s="23"/>
      <c r="O29" s="12"/>
      <c r="P29" s="26"/>
      <c r="Q29" s="25"/>
      <c r="R29" s="25"/>
      <c r="S29" s="294"/>
      <c r="T29" s="295"/>
      <c r="U29" s="10"/>
      <c r="V29" s="10"/>
      <c r="W29" s="10"/>
      <c r="X29" s="10"/>
      <c r="Y29" s="10"/>
      <c r="Z29" s="10"/>
    </row>
    <row r="30" spans="1:26" ht="27" customHeight="1">
      <c r="A30" s="1">
        <v>44609</v>
      </c>
      <c r="B30" s="14">
        <v>23460</v>
      </c>
      <c r="C30" s="14">
        <f t="shared" si="0"/>
        <v>34.5</v>
      </c>
      <c r="D30" s="14"/>
      <c r="E30" s="15" t="s">
        <v>1727</v>
      </c>
      <c r="F30" s="16">
        <v>23425.5</v>
      </c>
      <c r="G30" s="17">
        <f>_xlfn.IFNA(VLOOKUP(A30,환율!$A:$H,8,0),"")</f>
        <v>1196.9000000000001</v>
      </c>
      <c r="H30" s="18">
        <v>23425.5</v>
      </c>
      <c r="I30" s="19">
        <f t="shared" si="3"/>
        <v>1238.5</v>
      </c>
      <c r="J30" s="20">
        <v>44634</v>
      </c>
      <c r="K30" s="21">
        <f>IF(E30="","",SUM($F$2:F30)-SUMIF($N$2:$N$151,"&lt;="&amp;A30,$O$2:$O$151))</f>
        <v>495517.85000000009</v>
      </c>
      <c r="L30" s="15" t="str">
        <f t="shared" si="2"/>
        <v>CKH</v>
      </c>
      <c r="M30" s="22"/>
      <c r="N30" s="23"/>
      <c r="O30" s="12"/>
      <c r="P30" s="26"/>
      <c r="Q30" s="10"/>
      <c r="R30" s="25"/>
      <c r="S30" s="294"/>
      <c r="T30" s="295"/>
      <c r="U30" s="10"/>
      <c r="V30" s="10"/>
      <c r="W30" s="10"/>
      <c r="X30" s="10"/>
      <c r="Y30" s="10"/>
      <c r="Z30" s="10"/>
    </row>
    <row r="31" spans="1:26" ht="27" customHeight="1">
      <c r="A31" s="1">
        <v>44613</v>
      </c>
      <c r="B31" s="14">
        <v>34800</v>
      </c>
      <c r="C31" s="14">
        <f t="shared" si="0"/>
        <v>18</v>
      </c>
      <c r="D31" s="14"/>
      <c r="E31" s="15" t="s">
        <v>1729</v>
      </c>
      <c r="F31" s="16">
        <v>34782</v>
      </c>
      <c r="G31" s="17">
        <f>_xlfn.IFNA(VLOOKUP(A31,환율!$A:$H,8,0),"")</f>
        <v>1196.4000000000001</v>
      </c>
      <c r="H31" s="18">
        <v>34782</v>
      </c>
      <c r="I31" s="19">
        <f t="shared" si="3"/>
        <v>1238.5</v>
      </c>
      <c r="J31" s="20">
        <v>44634</v>
      </c>
      <c r="K31" s="21">
        <f>IF(E31="","",SUM($F$2:F31)-SUMIF($N$2:$N$151,"&lt;="&amp;A31,$O$2:$O$151))</f>
        <v>530299.85000000009</v>
      </c>
      <c r="L31" s="15" t="str">
        <f t="shared" si="2"/>
        <v>RK/</v>
      </c>
      <c r="M31" s="22"/>
      <c r="N31" s="23"/>
      <c r="O31" s="12"/>
      <c r="P31" s="26"/>
      <c r="Q31" s="10"/>
      <c r="R31" s="25"/>
      <c r="S31" s="294"/>
      <c r="T31" s="295"/>
      <c r="U31" s="10"/>
      <c r="V31" s="10"/>
      <c r="W31" s="10"/>
      <c r="X31" s="10"/>
      <c r="Y31" s="10"/>
      <c r="Z31" s="10"/>
    </row>
    <row r="32" spans="1:26" ht="27" customHeight="1">
      <c r="A32" s="1">
        <v>44613</v>
      </c>
      <c r="B32" s="14">
        <v>23895</v>
      </c>
      <c r="C32" s="14">
        <f t="shared" si="0"/>
        <v>34.5</v>
      </c>
      <c r="D32" s="14"/>
      <c r="E32" s="15" t="s">
        <v>1731</v>
      </c>
      <c r="F32" s="16">
        <v>23860.5</v>
      </c>
      <c r="G32" s="17">
        <f>_xlfn.IFNA(VLOOKUP(A32,환율!$A:$H,8,0),"")</f>
        <v>1196.4000000000001</v>
      </c>
      <c r="H32" s="18">
        <v>1255.54</v>
      </c>
      <c r="I32" s="19">
        <f t="shared" si="3"/>
        <v>1238.5</v>
      </c>
      <c r="J32" s="20">
        <v>44634</v>
      </c>
      <c r="K32" s="21">
        <f>IF(E32="","",SUM($F$2:F32)-SUMIF($N$2:$N$151,"&lt;="&amp;A32,$O$2:$O$151))</f>
        <v>554160.35000000009</v>
      </c>
      <c r="L32" s="15" t="str">
        <f t="shared" si="2"/>
        <v>LKB</v>
      </c>
      <c r="M32" s="22"/>
      <c r="N32" s="23"/>
      <c r="O32" s="12"/>
      <c r="P32" s="26"/>
      <c r="Q32" s="10"/>
      <c r="R32" s="25"/>
      <c r="S32" s="294"/>
      <c r="T32" s="295"/>
      <c r="U32" s="10"/>
      <c r="V32" s="10"/>
      <c r="W32" s="10"/>
      <c r="X32" s="10"/>
      <c r="Y32" s="10"/>
      <c r="Z32" s="10"/>
    </row>
    <row r="33" spans="1:26" ht="27" customHeight="1">
      <c r="A33" s="1">
        <v>44613</v>
      </c>
      <c r="B33" s="14"/>
      <c r="C33" s="14">
        <f t="shared" ref="C33" si="4">B33-F33-D33</f>
        <v>0</v>
      </c>
      <c r="D33" s="14"/>
      <c r="E33" s="15" t="s">
        <v>1731</v>
      </c>
      <c r="F33" s="16"/>
      <c r="G33" s="17">
        <f>_xlfn.IFNA(VLOOKUP(A33,환율!$A:$H,8,0),"")</f>
        <v>1196.4000000000001</v>
      </c>
      <c r="H33" s="18">
        <f>F32-H32</f>
        <v>22604.959999999999</v>
      </c>
      <c r="I33" s="19">
        <f t="shared" si="3"/>
        <v>1222.8</v>
      </c>
      <c r="J33" s="20">
        <v>44659</v>
      </c>
      <c r="K33" s="21">
        <f>IF(E33="","",SUM($F$2:F33)-SUMIF($N$2:$N$151,"&lt;="&amp;A33,$O$2:$O$151))</f>
        <v>554160.35000000009</v>
      </c>
      <c r="L33" s="15" t="str">
        <f t="shared" ref="L33" si="5">LEFT(E33,3)</f>
        <v>LKB</v>
      </c>
      <c r="M33" s="22"/>
      <c r="N33" s="23"/>
      <c r="O33" s="12"/>
      <c r="P33" s="26"/>
      <c r="Q33" s="10"/>
      <c r="R33" s="25"/>
      <c r="S33" s="294"/>
      <c r="T33" s="295"/>
      <c r="U33" s="10"/>
      <c r="V33" s="10"/>
      <c r="W33" s="10"/>
      <c r="X33" s="10"/>
      <c r="Y33" s="10"/>
      <c r="Z33" s="10"/>
    </row>
    <row r="34" spans="1:26" ht="27" customHeight="1">
      <c r="A34" s="1">
        <v>44617</v>
      </c>
      <c r="B34" s="14">
        <v>24716</v>
      </c>
      <c r="C34" s="14">
        <f t="shared" si="0"/>
        <v>35</v>
      </c>
      <c r="D34" s="14"/>
      <c r="E34" s="15" t="s">
        <v>1733</v>
      </c>
      <c r="F34" s="16">
        <v>24681</v>
      </c>
      <c r="G34" s="17">
        <f>_xlfn.IFNA(VLOOKUP(A34,환율!$A:$H,8,0),"")</f>
        <v>1199.4000000000001</v>
      </c>
      <c r="H34" s="18">
        <v>24681</v>
      </c>
      <c r="I34" s="19">
        <f t="shared" si="3"/>
        <v>1222.8</v>
      </c>
      <c r="J34" s="20">
        <v>44659</v>
      </c>
      <c r="K34" s="21">
        <f>IF(E34="","",SUM($F$2:F34)-SUMIF($N$2:$N$151,"&lt;="&amp;A34,$O$2:$O$151))</f>
        <v>364599.06000000006</v>
      </c>
      <c r="L34" s="15" t="str">
        <f t="shared" si="2"/>
        <v>UMH</v>
      </c>
      <c r="M34" s="22"/>
      <c r="N34" s="23"/>
      <c r="O34" s="12"/>
      <c r="P34" s="26"/>
      <c r="Q34" s="10"/>
      <c r="R34" s="25"/>
      <c r="S34" s="294"/>
      <c r="T34" s="295"/>
      <c r="U34" s="10"/>
      <c r="V34" s="10"/>
      <c r="W34" s="10"/>
      <c r="X34" s="10"/>
      <c r="Y34" s="10"/>
      <c r="Z34" s="10"/>
    </row>
    <row r="35" spans="1:26" ht="27" customHeight="1">
      <c r="A35" s="1">
        <v>44622</v>
      </c>
      <c r="B35" s="14">
        <v>10415</v>
      </c>
      <c r="C35" s="14">
        <f t="shared" si="0"/>
        <v>27</v>
      </c>
      <c r="D35" s="14"/>
      <c r="E35" s="15" t="s">
        <v>1837</v>
      </c>
      <c r="F35" s="16">
        <v>10388</v>
      </c>
      <c r="G35" s="17">
        <f>_xlfn.IFNA(VLOOKUP(A35,환율!$A:$H,8,0),"")</f>
        <v>1205.5999999999999</v>
      </c>
      <c r="H35" s="18">
        <v>10388</v>
      </c>
      <c r="I35" s="19">
        <f t="shared" si="3"/>
        <v>1222.8</v>
      </c>
      <c r="J35" s="20">
        <v>44659</v>
      </c>
      <c r="K35" s="21">
        <f>IF(E35="","",SUM($F$2:F35)-SUMIF($N$2:$N$151,"&lt;="&amp;A35,$O$2:$O$151))</f>
        <v>374987.06000000006</v>
      </c>
      <c r="L35" s="15" t="str">
        <f t="shared" si="2"/>
        <v>INT</v>
      </c>
      <c r="M35" s="22"/>
      <c r="N35" s="23"/>
      <c r="O35" s="12"/>
      <c r="P35" s="24"/>
      <c r="Q35" s="10"/>
      <c r="R35" s="25"/>
      <c r="S35" s="294"/>
      <c r="T35" s="295"/>
      <c r="U35" s="10"/>
      <c r="V35" s="10"/>
      <c r="W35" s="10"/>
      <c r="X35" s="10"/>
      <c r="Y35" s="10"/>
      <c r="Z35" s="10"/>
    </row>
    <row r="36" spans="1:26" ht="27" customHeight="1">
      <c r="A36" s="1">
        <v>44622</v>
      </c>
      <c r="B36" s="14">
        <v>9451</v>
      </c>
      <c r="C36" s="14">
        <f>B36-F36-D36</f>
        <v>0</v>
      </c>
      <c r="D36" s="14"/>
      <c r="E36" s="15" t="s">
        <v>1841</v>
      </c>
      <c r="F36" s="16">
        <v>9451</v>
      </c>
      <c r="G36" s="17">
        <f>_xlfn.IFNA(VLOOKUP(A36,환율!$A:$H,8,0),"")</f>
        <v>1205.5999999999999</v>
      </c>
      <c r="H36" s="18">
        <v>9451</v>
      </c>
      <c r="I36" s="19">
        <f t="shared" si="3"/>
        <v>1222.8</v>
      </c>
      <c r="J36" s="20">
        <v>44659</v>
      </c>
      <c r="K36" s="21">
        <f>IF(E36="","",SUM($F$2:F36)-SUMIF($N$2:$N$151,"&lt;="&amp;A36,$O$2:$O$151))</f>
        <v>384438.06000000006</v>
      </c>
      <c r="L36" s="15" t="str">
        <f>LEFT(E36,3)</f>
        <v>IRR</v>
      </c>
      <c r="M36" s="22"/>
      <c r="N36" s="23"/>
      <c r="O36" s="12"/>
      <c r="P36" s="24"/>
      <c r="Q36" s="10"/>
      <c r="R36" s="10"/>
      <c r="S36" s="294"/>
      <c r="T36" s="295"/>
      <c r="U36" s="10"/>
      <c r="V36" s="10"/>
      <c r="W36" s="10"/>
      <c r="X36" s="10"/>
      <c r="Y36" s="10"/>
      <c r="Z36" s="10"/>
    </row>
    <row r="37" spans="1:26" ht="27" customHeight="1">
      <c r="A37" s="1">
        <v>44622</v>
      </c>
      <c r="B37" s="14">
        <v>9828</v>
      </c>
      <c r="C37" s="14">
        <f>B37-F37-D37</f>
        <v>0</v>
      </c>
      <c r="D37" s="14"/>
      <c r="E37" s="15" t="s">
        <v>1842</v>
      </c>
      <c r="F37" s="16">
        <v>9828</v>
      </c>
      <c r="G37" s="17">
        <f>_xlfn.IFNA(VLOOKUP(A37,환율!$A:$H,8,0),"")</f>
        <v>1205.5999999999999</v>
      </c>
      <c r="H37" s="18">
        <v>9828</v>
      </c>
      <c r="I37" s="19">
        <f t="shared" si="3"/>
        <v>1222.8</v>
      </c>
      <c r="J37" s="20">
        <v>44659</v>
      </c>
      <c r="K37" s="21">
        <f>IF(E37="","",SUM($F$2:F37)-SUMIF($N$2:$N$151,"&lt;="&amp;A37,$O$2:$O$151))</f>
        <v>394266.06000000006</v>
      </c>
      <c r="L37" s="15" t="str">
        <f>LEFT(E37,3)</f>
        <v>IRR</v>
      </c>
      <c r="M37" s="22"/>
      <c r="N37" s="23"/>
      <c r="O37" s="12"/>
      <c r="P37" s="24"/>
      <c r="Q37" s="10"/>
      <c r="R37" s="10"/>
      <c r="S37" s="294"/>
      <c r="T37" s="295"/>
      <c r="U37" s="10"/>
      <c r="V37" s="10"/>
      <c r="W37" s="10"/>
      <c r="X37" s="10"/>
      <c r="Y37" s="10"/>
      <c r="Z37" s="10"/>
    </row>
    <row r="38" spans="1:26" ht="27" customHeight="1">
      <c r="A38" s="1">
        <v>44622</v>
      </c>
      <c r="B38" s="14">
        <v>306</v>
      </c>
      <c r="C38" s="14">
        <f>B38-F38-D38</f>
        <v>0</v>
      </c>
      <c r="D38" s="14"/>
      <c r="E38" s="15" t="s">
        <v>1843</v>
      </c>
      <c r="F38" s="16">
        <v>306</v>
      </c>
      <c r="G38" s="17">
        <f>_xlfn.IFNA(VLOOKUP(A38,환율!$A:$H,8,0),"")</f>
        <v>1205.5999999999999</v>
      </c>
      <c r="H38" s="18">
        <v>306</v>
      </c>
      <c r="I38" s="19">
        <f t="shared" si="3"/>
        <v>1222.8</v>
      </c>
      <c r="J38" s="20">
        <v>44659</v>
      </c>
      <c r="K38" s="21">
        <f>IF(E38="","",SUM($F$2:F38)-SUMIF($N$2:$N$151,"&lt;="&amp;A38,$O$2:$O$151))</f>
        <v>394572.06000000006</v>
      </c>
      <c r="L38" s="15" t="str">
        <f>LEFT(E38,3)</f>
        <v>INT</v>
      </c>
      <c r="M38" s="22"/>
      <c r="N38" s="23"/>
      <c r="O38" s="12"/>
      <c r="P38" s="24"/>
      <c r="Q38" s="10"/>
      <c r="R38" s="10"/>
      <c r="S38" s="294"/>
      <c r="T38" s="295"/>
      <c r="U38" s="10"/>
      <c r="V38" s="10"/>
      <c r="W38" s="10"/>
      <c r="X38" s="10"/>
      <c r="Y38" s="10"/>
      <c r="Z38" s="10"/>
    </row>
    <row r="39" spans="1:26" ht="27" customHeight="1">
      <c r="A39" s="1">
        <v>44623</v>
      </c>
      <c r="B39" s="14">
        <v>7980</v>
      </c>
      <c r="C39" s="14">
        <f t="shared" si="0"/>
        <v>5</v>
      </c>
      <c r="D39" s="14"/>
      <c r="E39" s="15" t="s">
        <v>1843</v>
      </c>
      <c r="F39" s="16">
        <v>7975</v>
      </c>
      <c r="G39" s="17">
        <f>_xlfn.IFNA(VLOOKUP(A39,환율!$A:$H,8,0),"")</f>
        <v>1205</v>
      </c>
      <c r="H39" s="18">
        <v>7975</v>
      </c>
      <c r="I39" s="19">
        <f t="shared" si="3"/>
        <v>1222.8</v>
      </c>
      <c r="J39" s="20">
        <v>44659</v>
      </c>
      <c r="K39" s="21">
        <f>IF(E39="","",SUM($F$2:F39)-SUMIF($N$2:$N$151,"&lt;="&amp;A39,$O$2:$O$151))</f>
        <v>402547.06000000006</v>
      </c>
      <c r="L39" s="15" t="str">
        <f t="shared" si="2"/>
        <v>INT</v>
      </c>
      <c r="M39" s="22"/>
      <c r="N39" s="23"/>
      <c r="O39" s="12"/>
      <c r="P39" s="24"/>
      <c r="Q39" s="10"/>
      <c r="R39" s="10"/>
      <c r="S39" s="294"/>
      <c r="T39" s="295"/>
      <c r="U39" s="10"/>
      <c r="V39" s="10"/>
      <c r="W39" s="10"/>
      <c r="X39" s="10"/>
      <c r="Y39" s="10"/>
      <c r="Z39" s="10"/>
    </row>
    <row r="40" spans="1:26" ht="27" customHeight="1">
      <c r="A40" s="1">
        <v>44623</v>
      </c>
      <c r="B40" s="14">
        <v>24331</v>
      </c>
      <c r="C40" s="14">
        <f t="shared" si="0"/>
        <v>20</v>
      </c>
      <c r="D40" s="14"/>
      <c r="E40" s="15" t="s">
        <v>1843</v>
      </c>
      <c r="F40" s="16">
        <v>24311</v>
      </c>
      <c r="G40" s="17">
        <f>_xlfn.IFNA(VLOOKUP(A40,환율!$A:$H,8,0),"")</f>
        <v>1205</v>
      </c>
      <c r="H40" s="18">
        <v>24311</v>
      </c>
      <c r="I40" s="19">
        <f t="shared" si="3"/>
        <v>1222.8</v>
      </c>
      <c r="J40" s="20">
        <v>44659</v>
      </c>
      <c r="K40" s="21">
        <f>IF(E40="","",SUM($F$2:F40)-SUMIF($N$2:$N$151,"&lt;="&amp;A40,$O$2:$O$151))</f>
        <v>426858.06000000006</v>
      </c>
      <c r="L40" s="15" t="str">
        <f t="shared" si="2"/>
        <v>INT</v>
      </c>
      <c r="M40" s="22"/>
      <c r="N40" s="11"/>
      <c r="O40" s="12"/>
      <c r="P40" s="24"/>
      <c r="Q40" s="10"/>
      <c r="R40" s="10"/>
      <c r="S40" s="294"/>
      <c r="T40" s="295"/>
      <c r="U40" s="10"/>
      <c r="V40" s="10"/>
      <c r="W40" s="10"/>
      <c r="X40" s="10"/>
      <c r="Y40" s="10"/>
      <c r="Z40" s="10"/>
    </row>
    <row r="41" spans="1:26" ht="27" customHeight="1">
      <c r="A41" s="1">
        <v>44623</v>
      </c>
      <c r="B41" s="14">
        <v>669</v>
      </c>
      <c r="C41" s="14">
        <f>B41-F41-D41</f>
        <v>0</v>
      </c>
      <c r="D41" s="14"/>
      <c r="E41" s="15" t="s">
        <v>1844</v>
      </c>
      <c r="F41" s="16">
        <v>669</v>
      </c>
      <c r="G41" s="17">
        <f>_xlfn.IFNA(VLOOKUP(A41,환율!$A:$H,8,0),"")</f>
        <v>1205</v>
      </c>
      <c r="H41" s="18">
        <v>669</v>
      </c>
      <c r="I41" s="19">
        <f t="shared" si="3"/>
        <v>1222.8</v>
      </c>
      <c r="J41" s="20">
        <v>44659</v>
      </c>
      <c r="K41" s="21">
        <f>IF(E41="","",SUM($F$2:F41)-SUMIF($N$2:$N$151,"&lt;="&amp;A41,$O$2:$O$151))</f>
        <v>427527.06000000006</v>
      </c>
      <c r="L41" s="15" t="str">
        <f>LEFT(E41,3)</f>
        <v>IRR</v>
      </c>
      <c r="M41" s="22"/>
      <c r="N41" s="11"/>
      <c r="O41" s="12"/>
      <c r="P41" s="24"/>
      <c r="Q41" s="10"/>
      <c r="R41" s="10"/>
      <c r="S41" s="294"/>
      <c r="T41" s="295"/>
      <c r="U41" s="10"/>
      <c r="V41" s="10"/>
      <c r="W41" s="10"/>
      <c r="X41" s="10"/>
      <c r="Y41" s="10"/>
      <c r="Z41" s="10"/>
    </row>
    <row r="42" spans="1:26" ht="27" customHeight="1">
      <c r="A42" s="1">
        <v>44630</v>
      </c>
      <c r="B42" s="14">
        <v>34995</v>
      </c>
      <c r="C42" s="14">
        <f t="shared" si="0"/>
        <v>18</v>
      </c>
      <c r="D42" s="14"/>
      <c r="E42" s="15" t="s">
        <v>1735</v>
      </c>
      <c r="F42" s="16">
        <v>34977</v>
      </c>
      <c r="G42" s="17">
        <f>_xlfn.IFNA(VLOOKUP(A42,환율!$A:$H,8,0),"")</f>
        <v>1234.5</v>
      </c>
      <c r="H42" s="18">
        <v>34977</v>
      </c>
      <c r="I42" s="19">
        <f t="shared" si="3"/>
        <v>1222.8</v>
      </c>
      <c r="J42" s="20">
        <v>44659</v>
      </c>
      <c r="K42" s="21">
        <f>IF(E42="","",SUM($F$2:F42)-SUMIF($N$2:$N$151,"&lt;="&amp;A42,$O$2:$O$151))</f>
        <v>462504.06000000006</v>
      </c>
      <c r="L42" s="15" t="str">
        <f t="shared" si="2"/>
        <v>RK/</v>
      </c>
      <c r="M42" s="22"/>
      <c r="N42" s="11"/>
      <c r="O42" s="12"/>
      <c r="P42" s="13"/>
      <c r="Q42" s="10"/>
      <c r="R42" s="10"/>
      <c r="S42" s="294"/>
      <c r="T42" s="295"/>
      <c r="U42" s="10"/>
      <c r="V42" s="10"/>
      <c r="W42" s="10"/>
      <c r="X42" s="10"/>
      <c r="Y42" s="10"/>
      <c r="Z42" s="10"/>
    </row>
    <row r="43" spans="1:26" ht="27" customHeight="1">
      <c r="A43" s="1">
        <v>44630</v>
      </c>
      <c r="B43" s="14">
        <v>7749</v>
      </c>
      <c r="C43" s="14">
        <f t="shared" si="0"/>
        <v>35</v>
      </c>
      <c r="D43" s="14"/>
      <c r="E43" s="15" t="s">
        <v>1844</v>
      </c>
      <c r="F43" s="16">
        <v>7714</v>
      </c>
      <c r="G43" s="17">
        <f>_xlfn.IFNA(VLOOKUP(A43,환율!$A:$H,8,0),"")</f>
        <v>1234.5</v>
      </c>
      <c r="H43" s="18">
        <v>7714</v>
      </c>
      <c r="I43" s="19">
        <f t="shared" si="3"/>
        <v>1222.8</v>
      </c>
      <c r="J43" s="20">
        <v>44659</v>
      </c>
      <c r="K43" s="21">
        <f>IF(E43="","",SUM($F$2:F43)-SUMIF($N$2:$N$151,"&lt;="&amp;A43,$O$2:$O$151))</f>
        <v>470218.06000000006</v>
      </c>
      <c r="L43" s="15" t="str">
        <f t="shared" si="2"/>
        <v>IRR</v>
      </c>
      <c r="M43" s="22"/>
      <c r="N43" s="11"/>
      <c r="O43" s="12"/>
      <c r="P43" s="13"/>
      <c r="Q43" s="10"/>
      <c r="R43" s="25"/>
      <c r="S43" s="294"/>
      <c r="T43" s="295"/>
      <c r="U43" s="10"/>
      <c r="V43" s="10"/>
      <c r="W43" s="10"/>
      <c r="X43" s="10"/>
      <c r="Y43" s="10"/>
      <c r="Z43" s="10"/>
    </row>
    <row r="44" spans="1:26" ht="27" customHeight="1">
      <c r="A44" s="1">
        <v>44634</v>
      </c>
      <c r="B44" s="14">
        <v>23270</v>
      </c>
      <c r="C44" s="14">
        <f t="shared" si="0"/>
        <v>34.5</v>
      </c>
      <c r="D44" s="14"/>
      <c r="E44" s="15" t="s">
        <v>1737</v>
      </c>
      <c r="F44" s="16">
        <v>23235.5</v>
      </c>
      <c r="G44" s="17">
        <f>_xlfn.IFNA(VLOOKUP(A44,환율!$A:$H,8,0),"")</f>
        <v>1232.4000000000001</v>
      </c>
      <c r="H44" s="18">
        <v>23235.5</v>
      </c>
      <c r="I44" s="19">
        <f t="shared" si="3"/>
        <v>1222.8</v>
      </c>
      <c r="J44" s="20">
        <v>44659</v>
      </c>
      <c r="K44" s="21">
        <f>IF(E44="","",SUM($F$2:F44)-SUMIF($N$2:$N$151,"&lt;="&amp;A44,$O$2:$O$151))</f>
        <v>176140.46000000008</v>
      </c>
      <c r="L44" s="15" t="str">
        <f t="shared" si="2"/>
        <v>CKH</v>
      </c>
      <c r="M44" s="22"/>
      <c r="N44" s="11"/>
      <c r="O44" s="12"/>
      <c r="P44" s="13"/>
      <c r="Q44" s="10"/>
      <c r="R44" s="25"/>
      <c r="S44" s="294"/>
      <c r="T44" s="295"/>
      <c r="U44" s="10"/>
      <c r="V44" s="10"/>
      <c r="W44" s="10"/>
      <c r="X44" s="10"/>
      <c r="Y44" s="10"/>
      <c r="Z44" s="10"/>
    </row>
    <row r="45" spans="1:26" ht="27" customHeight="1">
      <c r="A45" s="1">
        <v>44635</v>
      </c>
      <c r="B45" s="14">
        <v>11189</v>
      </c>
      <c r="C45" s="14">
        <f t="shared" si="0"/>
        <v>33.290000000000873</v>
      </c>
      <c r="D45" s="14"/>
      <c r="E45" s="15" t="s">
        <v>1830</v>
      </c>
      <c r="F45" s="16">
        <v>11155.71</v>
      </c>
      <c r="G45" s="17">
        <f>_xlfn.IFNA(VLOOKUP(A45,환율!$A:$H,8,0),"")</f>
        <v>1238.5999999999999</v>
      </c>
      <c r="H45" s="18">
        <v>11155.71</v>
      </c>
      <c r="I45" s="19">
        <f t="shared" si="3"/>
        <v>1222.8</v>
      </c>
      <c r="J45" s="20">
        <v>44659</v>
      </c>
      <c r="K45" s="21">
        <f>IF(E45="","",SUM($F$2:F45)-SUMIF($N$2:$N$151,"&lt;="&amp;A45,$O$2:$O$151))</f>
        <v>187296.17000000004</v>
      </c>
      <c r="L45" s="15" t="str">
        <f t="shared" si="2"/>
        <v>ZBJ</v>
      </c>
      <c r="M45" s="22"/>
      <c r="N45" s="11"/>
      <c r="O45" s="12"/>
      <c r="P45" s="13"/>
      <c r="Q45" s="10"/>
      <c r="R45" s="25"/>
      <c r="S45" s="294"/>
      <c r="T45" s="295"/>
      <c r="U45" s="10"/>
      <c r="V45" s="10"/>
      <c r="W45" s="10"/>
      <c r="X45" s="10"/>
      <c r="Y45" s="10"/>
      <c r="Z45" s="10"/>
    </row>
    <row r="46" spans="1:26" ht="27" customHeight="1">
      <c r="A46" s="1">
        <v>44635</v>
      </c>
      <c r="B46" s="14">
        <v>42530</v>
      </c>
      <c r="C46" s="14">
        <f>B46-F46-D46</f>
        <v>0</v>
      </c>
      <c r="D46" s="14"/>
      <c r="E46" s="15" t="s">
        <v>1850</v>
      </c>
      <c r="F46" s="16">
        <v>42530</v>
      </c>
      <c r="G46" s="17">
        <f>_xlfn.IFNA(VLOOKUP(A46,환율!$A:$H,8,0),"")</f>
        <v>1238.5999999999999</v>
      </c>
      <c r="H46" s="18">
        <v>42530</v>
      </c>
      <c r="I46" s="19">
        <f t="shared" si="3"/>
        <v>1222.8</v>
      </c>
      <c r="J46" s="20">
        <v>44659</v>
      </c>
      <c r="K46" s="21">
        <f>IF(E46="","",SUM($F$2:F46)-SUMIF($N$2:$N$151,"&lt;="&amp;A46,$O$2:$O$151))</f>
        <v>229826.17000000004</v>
      </c>
      <c r="L46" s="15" t="str">
        <f>LEFT(E46,3)</f>
        <v>ZBJ</v>
      </c>
      <c r="M46" s="22"/>
      <c r="N46" s="11"/>
      <c r="O46" s="12"/>
      <c r="P46" s="13"/>
      <c r="Q46" s="10"/>
      <c r="R46" s="25"/>
      <c r="S46" s="294"/>
      <c r="T46" s="295"/>
      <c r="U46" s="10"/>
      <c r="V46" s="10"/>
      <c r="W46" s="10"/>
      <c r="X46" s="10"/>
      <c r="Y46" s="10"/>
      <c r="Z46" s="10"/>
    </row>
    <row r="47" spans="1:26" ht="27" customHeight="1">
      <c r="A47" s="1">
        <v>44635</v>
      </c>
      <c r="B47" s="14">
        <v>15381</v>
      </c>
      <c r="C47" s="14">
        <f>B47-F47-D47</f>
        <v>0</v>
      </c>
      <c r="D47" s="14"/>
      <c r="E47" s="15" t="s">
        <v>1939</v>
      </c>
      <c r="F47" s="16">
        <v>15381</v>
      </c>
      <c r="G47" s="17">
        <f>_xlfn.IFNA(VLOOKUP(A47,환율!$A:$H,8,0),"")</f>
        <v>1238.5999999999999</v>
      </c>
      <c r="H47" s="18">
        <v>15381</v>
      </c>
      <c r="I47" s="19">
        <f t="shared" si="3"/>
        <v>1222.8</v>
      </c>
      <c r="J47" s="20">
        <v>44659</v>
      </c>
      <c r="K47" s="21">
        <f>IF(E47="","",SUM($F$2:F47)-SUMIF($N$2:$N$151,"&lt;="&amp;A47,$O$2:$O$151))</f>
        <v>245207.17000000004</v>
      </c>
      <c r="L47" s="15" t="str">
        <f>LEFT(E47,3)</f>
        <v>ZBJ</v>
      </c>
      <c r="M47" s="22"/>
      <c r="N47" s="11"/>
      <c r="O47" s="12"/>
      <c r="P47" s="13"/>
      <c r="Q47" s="10"/>
      <c r="R47" s="25"/>
      <c r="S47" s="294"/>
      <c r="T47" s="295"/>
      <c r="U47" s="10"/>
      <c r="V47" s="10"/>
      <c r="W47" s="10"/>
      <c r="X47" s="10"/>
      <c r="Y47" s="10"/>
      <c r="Z47" s="10"/>
    </row>
    <row r="48" spans="1:26" ht="27" customHeight="1">
      <c r="A48" s="1">
        <v>44637</v>
      </c>
      <c r="B48" s="14">
        <v>13249</v>
      </c>
      <c r="C48" s="14">
        <f>B48-F48-D48</f>
        <v>85</v>
      </c>
      <c r="D48" s="14"/>
      <c r="E48" s="15" t="s">
        <v>1709</v>
      </c>
      <c r="F48" s="16">
        <v>13164</v>
      </c>
      <c r="G48" s="17">
        <f>_xlfn.IFNA(VLOOKUP(A48,환율!$A:$H,8,0),"")</f>
        <v>1240.4000000000001</v>
      </c>
      <c r="H48" s="18">
        <v>13164</v>
      </c>
      <c r="I48" s="19">
        <f t="shared" si="3"/>
        <v>1270.3</v>
      </c>
      <c r="J48" s="20">
        <v>44680</v>
      </c>
      <c r="K48" s="21">
        <f>IF(E48="","",SUM($F$2:F48)-SUMIF($N$2:$N$151,"&lt;="&amp;A48,$O$2:$O$151))</f>
        <v>258371.17000000004</v>
      </c>
      <c r="L48" s="15" t="str">
        <f>LEFT(E48,3)</f>
        <v>NGM</v>
      </c>
      <c r="M48" s="22"/>
      <c r="N48" s="11"/>
      <c r="O48" s="12"/>
      <c r="P48" s="13"/>
      <c r="Q48" s="22"/>
      <c r="R48" s="25"/>
      <c r="S48" s="294"/>
      <c r="T48" s="295"/>
      <c r="U48" s="10"/>
      <c r="V48" s="10"/>
      <c r="W48" s="10"/>
      <c r="X48" s="10"/>
      <c r="Y48" s="10"/>
      <c r="Z48" s="10"/>
    </row>
    <row r="49" spans="1:26" ht="27" customHeight="1">
      <c r="A49" s="1">
        <v>44637</v>
      </c>
      <c r="B49" s="14">
        <v>36751</v>
      </c>
      <c r="C49" s="14">
        <f>B49-F49-D49</f>
        <v>0</v>
      </c>
      <c r="D49" s="14"/>
      <c r="E49" s="15" t="s">
        <v>1708</v>
      </c>
      <c r="F49" s="16">
        <v>36751</v>
      </c>
      <c r="G49" s="17">
        <f>_xlfn.IFNA(VLOOKUP(A49,환율!$A:$H,8,0),"")</f>
        <v>1240.4000000000001</v>
      </c>
      <c r="H49" s="18">
        <v>36751</v>
      </c>
      <c r="I49" s="19">
        <f t="shared" si="3"/>
        <v>1270.3</v>
      </c>
      <c r="J49" s="20">
        <v>44680</v>
      </c>
      <c r="K49" s="21">
        <f>IF(E49="","",SUM($F$2:F49)-SUMIF($N$2:$N$151,"&lt;="&amp;A49,$O$2:$O$151))</f>
        <v>295122.17000000004</v>
      </c>
      <c r="L49" s="15" t="str">
        <f>LEFT(E49,3)</f>
        <v>NGM</v>
      </c>
      <c r="M49" s="22"/>
      <c r="N49" s="11"/>
      <c r="O49" s="12"/>
      <c r="P49" s="13"/>
      <c r="Q49" s="10"/>
      <c r="R49" s="25"/>
      <c r="S49" s="294"/>
      <c r="T49" s="295"/>
      <c r="U49" s="10"/>
      <c r="V49" s="10"/>
      <c r="W49" s="10"/>
      <c r="X49" s="10"/>
      <c r="Y49" s="10"/>
      <c r="Z49" s="10"/>
    </row>
    <row r="50" spans="1:26" ht="27" customHeight="1">
      <c r="A50" s="1">
        <v>44637</v>
      </c>
      <c r="B50" s="14">
        <v>6328</v>
      </c>
      <c r="C50" s="14">
        <f t="shared" si="0"/>
        <v>5</v>
      </c>
      <c r="D50" s="14"/>
      <c r="E50" s="15" t="s">
        <v>1844</v>
      </c>
      <c r="F50" s="16">
        <v>6323</v>
      </c>
      <c r="G50" s="17">
        <f>_xlfn.IFNA(VLOOKUP(A50,환율!$A:$H,8,0),"")</f>
        <v>1240.4000000000001</v>
      </c>
      <c r="H50" s="18">
        <v>6323</v>
      </c>
      <c r="I50" s="19">
        <f t="shared" si="3"/>
        <v>1270.3</v>
      </c>
      <c r="J50" s="20">
        <v>44680</v>
      </c>
      <c r="K50" s="21">
        <f>IF(E50="","",SUM($F$2:F50)-SUMIF($N$2:$N$151,"&lt;="&amp;A50,$O$2:$O$151))</f>
        <v>301445.17000000004</v>
      </c>
      <c r="L50" s="15" t="str">
        <f t="shared" si="2"/>
        <v>IRR</v>
      </c>
      <c r="M50" s="22"/>
      <c r="N50" s="11"/>
      <c r="O50" s="12"/>
      <c r="P50" s="13"/>
      <c r="Q50" s="10"/>
      <c r="R50" s="25"/>
      <c r="S50" s="294"/>
      <c r="T50" s="295"/>
      <c r="U50" s="10"/>
      <c r="V50" s="10"/>
      <c r="W50" s="10"/>
      <c r="X50" s="10"/>
      <c r="Y50" s="10"/>
      <c r="Z50" s="10"/>
    </row>
    <row r="51" spans="1:26" ht="27" customHeight="1">
      <c r="A51" s="1">
        <v>44637</v>
      </c>
      <c r="B51" s="14">
        <v>833</v>
      </c>
      <c r="C51" s="14">
        <f>B51-F51-D51</f>
        <v>0</v>
      </c>
      <c r="D51" s="14"/>
      <c r="E51" s="15" t="s">
        <v>1845</v>
      </c>
      <c r="F51" s="16">
        <v>833</v>
      </c>
      <c r="G51" s="17">
        <f>_xlfn.IFNA(VLOOKUP(A51,환율!$A:$H,8,0),"")</f>
        <v>1240.4000000000001</v>
      </c>
      <c r="H51" s="18">
        <v>833</v>
      </c>
      <c r="I51" s="19">
        <f t="shared" si="3"/>
        <v>1270.3</v>
      </c>
      <c r="J51" s="20">
        <v>44680</v>
      </c>
      <c r="K51" s="21">
        <f>IF(E51="","",SUM($F$2:F51)-SUMIF($N$2:$N$151,"&lt;="&amp;A51,$O$2:$O$151))</f>
        <v>302278.17000000004</v>
      </c>
      <c r="L51" s="15" t="str">
        <f>LEFT(E51,3)</f>
        <v>INT</v>
      </c>
      <c r="M51" s="22"/>
      <c r="N51" s="11"/>
      <c r="O51" s="12"/>
      <c r="P51" s="24"/>
      <c r="Q51" s="10"/>
      <c r="R51" s="25"/>
      <c r="S51" s="294"/>
      <c r="T51" s="295"/>
      <c r="U51" s="10"/>
      <c r="V51" s="10"/>
      <c r="W51" s="10"/>
      <c r="X51" s="10"/>
      <c r="Y51" s="10"/>
      <c r="Z51" s="10"/>
    </row>
    <row r="52" spans="1:26" ht="27" customHeight="1">
      <c r="A52" s="1">
        <v>44637</v>
      </c>
      <c r="B52" s="14">
        <v>8905</v>
      </c>
      <c r="C52" s="14">
        <f t="shared" si="0"/>
        <v>5</v>
      </c>
      <c r="D52" s="14"/>
      <c r="E52" s="15" t="s">
        <v>1845</v>
      </c>
      <c r="F52" s="16">
        <v>8900</v>
      </c>
      <c r="G52" s="17">
        <f>_xlfn.IFNA(VLOOKUP(A52,환율!$A:$H,8,0),"")</f>
        <v>1240.4000000000001</v>
      </c>
      <c r="H52" s="18">
        <v>8900</v>
      </c>
      <c r="I52" s="19">
        <f t="shared" si="3"/>
        <v>1270.3</v>
      </c>
      <c r="J52" s="20">
        <v>44680</v>
      </c>
      <c r="K52" s="21">
        <f>IF(E52="","",SUM($F$2:F52)-SUMIF($N$2:$N$151,"&lt;="&amp;A52,$O$2:$O$151))</f>
        <v>311178.17000000004</v>
      </c>
      <c r="L52" s="15" t="str">
        <f t="shared" si="2"/>
        <v>INT</v>
      </c>
      <c r="M52" s="22"/>
      <c r="N52" s="11"/>
      <c r="O52" s="12"/>
      <c r="P52" s="24"/>
      <c r="Q52" s="10"/>
      <c r="R52" s="25"/>
      <c r="S52" s="294"/>
      <c r="T52" s="295"/>
      <c r="U52" s="10"/>
      <c r="V52" s="10"/>
      <c r="W52" s="10"/>
      <c r="X52" s="10"/>
      <c r="Y52" s="10"/>
      <c r="Z52" s="10"/>
    </row>
    <row r="53" spans="1:26" ht="27" customHeight="1">
      <c r="A53" s="1">
        <v>44642</v>
      </c>
      <c r="B53" s="14">
        <v>14800</v>
      </c>
      <c r="C53" s="14">
        <f t="shared" si="0"/>
        <v>162</v>
      </c>
      <c r="D53" s="14"/>
      <c r="E53" s="15" t="s">
        <v>1725</v>
      </c>
      <c r="F53" s="16">
        <v>14638</v>
      </c>
      <c r="G53" s="17">
        <f>_xlfn.IFNA(VLOOKUP(A53,환율!$A:$H,8,0),"")</f>
        <v>1213.7</v>
      </c>
      <c r="H53" s="18">
        <v>14638</v>
      </c>
      <c r="I53" s="19">
        <f t="shared" si="3"/>
        <v>1270.3</v>
      </c>
      <c r="J53" s="20">
        <v>44680</v>
      </c>
      <c r="K53" s="21">
        <f>IF(E53="","",SUM($F$2:F53)-SUMIF($N$2:$N$151,"&lt;="&amp;A53,$O$2:$O$151))</f>
        <v>325816.17000000004</v>
      </c>
      <c r="L53" s="15" t="str">
        <f t="shared" si="2"/>
        <v>PMR</v>
      </c>
      <c r="M53" s="22"/>
      <c r="N53" s="11"/>
      <c r="O53" s="12"/>
      <c r="P53" s="24"/>
      <c r="Q53" s="10"/>
      <c r="R53" s="25"/>
      <c r="S53" s="294"/>
      <c r="T53" s="295"/>
      <c r="U53" s="10"/>
      <c r="V53" s="10"/>
      <c r="W53" s="10"/>
      <c r="X53" s="10"/>
      <c r="Y53" s="10"/>
      <c r="Z53" s="10"/>
    </row>
    <row r="54" spans="1:26" ht="27" customHeight="1">
      <c r="A54" s="1">
        <v>44648</v>
      </c>
      <c r="B54" s="14">
        <v>8365</v>
      </c>
      <c r="C54" s="14">
        <f t="shared" si="0"/>
        <v>35</v>
      </c>
      <c r="D54" s="14"/>
      <c r="E54" s="15" t="s">
        <v>1845</v>
      </c>
      <c r="F54" s="16">
        <v>8330</v>
      </c>
      <c r="G54" s="17">
        <f>_xlfn.IFNA(VLOOKUP(A54,환율!$A:$H,8,0),"")</f>
        <v>1218.3</v>
      </c>
      <c r="H54" s="18">
        <v>8330</v>
      </c>
      <c r="I54" s="19">
        <f t="shared" si="3"/>
        <v>1270.3</v>
      </c>
      <c r="J54" s="20">
        <v>44680</v>
      </c>
      <c r="K54" s="21">
        <f>IF(E54="","",SUM($F$2:F54)-SUMIF($N$2:$N$151,"&lt;="&amp;A54,$O$2:$O$151))</f>
        <v>334146.17000000004</v>
      </c>
      <c r="L54" s="15" t="str">
        <f t="shared" si="2"/>
        <v>INT</v>
      </c>
      <c r="M54" s="22"/>
      <c r="N54" s="11"/>
      <c r="O54" s="12"/>
      <c r="P54" s="24"/>
      <c r="Q54" s="10"/>
      <c r="R54" s="25"/>
      <c r="S54" s="294"/>
      <c r="T54" s="295"/>
      <c r="U54" s="10"/>
      <c r="V54" s="10"/>
      <c r="W54" s="10"/>
      <c r="X54" s="10"/>
      <c r="Y54" s="10"/>
      <c r="Z54" s="10"/>
    </row>
    <row r="55" spans="1:26" ht="27" customHeight="1">
      <c r="A55" s="1">
        <v>44649</v>
      </c>
      <c r="B55" s="14">
        <v>7980</v>
      </c>
      <c r="C55" s="14">
        <f t="shared" si="0"/>
        <v>5</v>
      </c>
      <c r="D55" s="14"/>
      <c r="E55" s="15" t="s">
        <v>1845</v>
      </c>
      <c r="F55" s="16">
        <v>7975</v>
      </c>
      <c r="G55" s="17">
        <f>_xlfn.IFNA(VLOOKUP(A55,환율!$A:$H,8,0),"")</f>
        <v>1225.7</v>
      </c>
      <c r="H55" s="18">
        <v>7975</v>
      </c>
      <c r="I55" s="19">
        <f t="shared" si="3"/>
        <v>1270.3</v>
      </c>
      <c r="J55" s="20">
        <v>44680</v>
      </c>
      <c r="K55" s="21">
        <f>IF(E55="","",SUM($F$2:F55)-SUMIF($N$2:$N$151,"&lt;="&amp;A55,$O$2:$O$151))</f>
        <v>342121.17000000004</v>
      </c>
      <c r="L55" s="15" t="str">
        <f t="shared" si="2"/>
        <v>INT</v>
      </c>
      <c r="M55" s="22"/>
      <c r="N55" s="11"/>
      <c r="O55" s="12"/>
      <c r="P55" s="24"/>
      <c r="Q55" s="10"/>
      <c r="R55" s="25"/>
      <c r="S55" s="294"/>
      <c r="T55" s="295"/>
      <c r="U55" s="10"/>
      <c r="V55" s="10"/>
      <c r="W55" s="10"/>
      <c r="X55" s="10"/>
      <c r="Y55" s="10"/>
      <c r="Z55" s="10"/>
    </row>
    <row r="56" spans="1:26" ht="27" customHeight="1">
      <c r="A56" s="1">
        <v>44649</v>
      </c>
      <c r="B56" s="14">
        <v>6341</v>
      </c>
      <c r="C56" s="14">
        <f t="shared" si="0"/>
        <v>5</v>
      </c>
      <c r="D56" s="14"/>
      <c r="E56" s="15" t="s">
        <v>1845</v>
      </c>
      <c r="F56" s="16">
        <v>6336</v>
      </c>
      <c r="G56" s="17">
        <f>_xlfn.IFNA(VLOOKUP(A56,환율!$A:$H,8,0),"")</f>
        <v>1225.7</v>
      </c>
      <c r="H56" s="18">
        <v>6336</v>
      </c>
      <c r="I56" s="19">
        <f t="shared" si="3"/>
        <v>1270.3</v>
      </c>
      <c r="J56" s="20">
        <v>44680</v>
      </c>
      <c r="K56" s="21">
        <f>IF(E56="","",SUM($F$2:F56)-SUMIF($N$2:$N$151,"&lt;="&amp;A56,$O$2:$O$151))</f>
        <v>348457.17000000004</v>
      </c>
      <c r="L56" s="15" t="str">
        <f t="shared" si="2"/>
        <v>INT</v>
      </c>
      <c r="M56" s="22"/>
      <c r="N56" s="11"/>
      <c r="O56" s="12"/>
      <c r="P56" s="24"/>
      <c r="Q56" s="10"/>
      <c r="R56" s="25"/>
      <c r="S56" s="294"/>
      <c r="T56" s="295"/>
      <c r="U56" s="10"/>
      <c r="V56" s="10"/>
      <c r="W56" s="10"/>
      <c r="X56" s="10"/>
      <c r="Y56" s="10"/>
      <c r="Z56" s="10"/>
    </row>
    <row r="57" spans="1:26" ht="27" customHeight="1">
      <c r="A57" s="1">
        <v>44649</v>
      </c>
      <c r="B57" s="14">
        <v>1030</v>
      </c>
      <c r="C57" s="14">
        <f t="shared" si="0"/>
        <v>0</v>
      </c>
      <c r="D57" s="14"/>
      <c r="E57" s="15" t="s">
        <v>1846</v>
      </c>
      <c r="F57" s="16">
        <v>1030</v>
      </c>
      <c r="G57" s="17">
        <f>_xlfn.IFNA(VLOOKUP(A57,환율!$A:$H,8,0),"")</f>
        <v>1225.7</v>
      </c>
      <c r="H57" s="18">
        <v>1030</v>
      </c>
      <c r="I57" s="19">
        <f t="shared" si="3"/>
        <v>1270.3</v>
      </c>
      <c r="J57" s="20">
        <v>44680</v>
      </c>
      <c r="K57" s="21">
        <f>IF(E57="","",SUM($F$2:F57)-SUMIF($N$2:$N$151,"&lt;="&amp;A57,$O$2:$O$151))</f>
        <v>349487.17000000004</v>
      </c>
      <c r="L57" s="15" t="str">
        <f t="shared" si="2"/>
        <v>IRR</v>
      </c>
      <c r="M57" s="22"/>
      <c r="N57" s="11"/>
      <c r="O57" s="12"/>
      <c r="P57" s="24"/>
      <c r="Q57" s="10"/>
      <c r="R57" s="25"/>
      <c r="S57" s="294"/>
      <c r="T57" s="295"/>
      <c r="U57" s="10"/>
      <c r="V57" s="10"/>
      <c r="W57" s="10"/>
      <c r="X57" s="10"/>
      <c r="Y57" s="10"/>
      <c r="Z57" s="10"/>
    </row>
    <row r="58" spans="1:26" ht="27" customHeight="1">
      <c r="A58" s="1">
        <v>44657</v>
      </c>
      <c r="B58" s="14">
        <v>23250</v>
      </c>
      <c r="C58" s="14">
        <f t="shared" si="0"/>
        <v>34.5</v>
      </c>
      <c r="D58" s="14"/>
      <c r="E58" s="15" t="s">
        <v>1864</v>
      </c>
      <c r="F58" s="16">
        <v>23215.5</v>
      </c>
      <c r="G58" s="17">
        <f>_xlfn.IFNA(VLOOKUP(A58,환율!$A:$H,8,0),"")</f>
        <v>1212.5999999999999</v>
      </c>
      <c r="H58" s="18">
        <v>23215.5</v>
      </c>
      <c r="I58" s="19">
        <f t="shared" si="3"/>
        <v>1270.3</v>
      </c>
      <c r="J58" s="20">
        <v>44680</v>
      </c>
      <c r="K58" s="21">
        <f>IF(E58="","",SUM($F$2:F58)-SUMIF($N$2:$N$151,"&lt;="&amp;A58,$O$2:$O$151))</f>
        <v>372702.67000000004</v>
      </c>
      <c r="L58" s="15" t="str">
        <f t="shared" si="2"/>
        <v>CKH</v>
      </c>
      <c r="M58" s="22"/>
      <c r="N58" s="11"/>
      <c r="O58" s="12"/>
      <c r="P58" s="24"/>
      <c r="Q58" s="10"/>
      <c r="R58" s="25"/>
      <c r="S58" s="294"/>
      <c r="T58" s="295"/>
      <c r="U58" s="10"/>
      <c r="V58" s="10"/>
      <c r="W58" s="10"/>
      <c r="X58" s="10"/>
      <c r="Y58" s="10"/>
      <c r="Z58" s="10"/>
    </row>
    <row r="59" spans="1:26" ht="27" customHeight="1">
      <c r="A59" s="1">
        <v>44657</v>
      </c>
      <c r="B59" s="14">
        <v>7384</v>
      </c>
      <c r="C59" s="14">
        <f t="shared" si="0"/>
        <v>49.759999999998399</v>
      </c>
      <c r="D59" s="14"/>
      <c r="E59" s="15" t="s">
        <v>1846</v>
      </c>
      <c r="F59" s="16">
        <v>7334.2400000000016</v>
      </c>
      <c r="G59" s="17">
        <f>_xlfn.IFNA(VLOOKUP(A59,환율!$A:$H,8,0),"")</f>
        <v>1212.5999999999999</v>
      </c>
      <c r="H59" s="18">
        <v>7334.2400000000016</v>
      </c>
      <c r="I59" s="19">
        <f t="shared" si="3"/>
        <v>1270.3</v>
      </c>
      <c r="J59" s="20">
        <v>44680</v>
      </c>
      <c r="K59" s="21">
        <f>IF(E59="","",SUM($F$2:F59)-SUMIF($N$2:$N$151,"&lt;="&amp;A59,$O$2:$O$151))</f>
        <v>380036.91000000003</v>
      </c>
      <c r="L59" s="15" t="str">
        <f t="shared" si="2"/>
        <v>IRR</v>
      </c>
      <c r="M59" s="22"/>
      <c r="N59" s="11"/>
      <c r="O59" s="12"/>
      <c r="P59" s="24"/>
      <c r="Q59" s="10"/>
      <c r="R59" s="25"/>
      <c r="S59" s="294"/>
      <c r="T59" s="295"/>
      <c r="U59" s="10"/>
      <c r="V59" s="10"/>
      <c r="W59" s="10"/>
      <c r="X59" s="10"/>
      <c r="Y59" s="10"/>
      <c r="Z59" s="10"/>
    </row>
    <row r="60" spans="1:26" ht="27" customHeight="1">
      <c r="A60" s="1">
        <v>44657</v>
      </c>
      <c r="B60" s="14">
        <v>12616</v>
      </c>
      <c r="C60" s="14">
        <f>B60-F60-D60</f>
        <v>0</v>
      </c>
      <c r="D60" s="14"/>
      <c r="E60" s="15" t="s">
        <v>1920</v>
      </c>
      <c r="F60" s="16">
        <v>12616</v>
      </c>
      <c r="G60" s="17">
        <f>_xlfn.IFNA(VLOOKUP(A60,환율!$A:$H,8,0),"")</f>
        <v>1212.5999999999999</v>
      </c>
      <c r="H60" s="18">
        <v>12616</v>
      </c>
      <c r="I60" s="19">
        <f t="shared" si="3"/>
        <v>1270.3</v>
      </c>
      <c r="J60" s="20">
        <v>44680</v>
      </c>
      <c r="K60" s="21">
        <f>IF(E60="","",SUM($F$2:F60)-SUMIF($N$2:$N$151,"&lt;="&amp;A60,$O$2:$O$151))</f>
        <v>392652.91000000003</v>
      </c>
      <c r="L60" s="15" t="str">
        <f>LEFT(E60,3)</f>
        <v>INT</v>
      </c>
      <c r="M60" s="22"/>
      <c r="N60" s="11"/>
      <c r="O60" s="12"/>
      <c r="P60" s="24"/>
      <c r="Q60" s="10"/>
      <c r="R60" s="25"/>
      <c r="S60" s="294"/>
      <c r="T60" s="295"/>
      <c r="U60" s="10"/>
      <c r="V60" s="10"/>
      <c r="W60" s="10"/>
      <c r="X60" s="10"/>
      <c r="Y60" s="10"/>
      <c r="Z60" s="10"/>
    </row>
    <row r="61" spans="1:26" ht="27" customHeight="1">
      <c r="A61" s="1">
        <v>44657</v>
      </c>
      <c r="B61" s="14">
        <v>24790</v>
      </c>
      <c r="C61" s="14">
        <f t="shared" si="0"/>
        <v>34.5</v>
      </c>
      <c r="D61" s="14"/>
      <c r="E61" s="15" t="s">
        <v>1863</v>
      </c>
      <c r="F61" s="16">
        <v>24755.5</v>
      </c>
      <c r="G61" s="17">
        <f>_xlfn.IFNA(VLOOKUP(A61,환율!$A:$H,8,0),"")</f>
        <v>1212.5999999999999</v>
      </c>
      <c r="H61" s="18">
        <v>24755.5</v>
      </c>
      <c r="I61" s="19">
        <f t="shared" si="3"/>
        <v>1270.3</v>
      </c>
      <c r="J61" s="20">
        <v>44680</v>
      </c>
      <c r="K61" s="21">
        <f>IF(E61="","",SUM($F$2:F61)-SUMIF($N$2:$N$151,"&lt;="&amp;A61,$O$2:$O$151))</f>
        <v>417408.41000000003</v>
      </c>
      <c r="L61" s="15" t="str">
        <f t="shared" si="2"/>
        <v>LKB</v>
      </c>
      <c r="M61" s="22"/>
      <c r="N61" s="11"/>
      <c r="O61" s="12"/>
      <c r="P61" s="24"/>
      <c r="Q61" s="10"/>
      <c r="R61" s="25"/>
      <c r="S61" s="294"/>
      <c r="T61" s="295"/>
      <c r="U61" s="10"/>
      <c r="V61" s="10"/>
      <c r="W61" s="10"/>
      <c r="X61" s="10"/>
      <c r="Y61" s="10"/>
      <c r="Z61" s="10"/>
    </row>
    <row r="62" spans="1:26" ht="27" customHeight="1">
      <c r="A62" s="1">
        <v>44659</v>
      </c>
      <c r="B62" s="14">
        <v>20748</v>
      </c>
      <c r="C62" s="14">
        <f t="shared" si="0"/>
        <v>5</v>
      </c>
      <c r="D62" s="14"/>
      <c r="E62" s="15" t="s">
        <v>1920</v>
      </c>
      <c r="F62" s="16">
        <v>20743</v>
      </c>
      <c r="G62" s="17">
        <f>_xlfn.IFNA(VLOOKUP(A62,환율!$A:$H,8,0),"")</f>
        <v>1218.5</v>
      </c>
      <c r="H62" s="18">
        <v>20743</v>
      </c>
      <c r="I62" s="19">
        <f t="shared" si="3"/>
        <v>1270.3</v>
      </c>
      <c r="J62" s="20">
        <v>44680</v>
      </c>
      <c r="K62" s="21">
        <f>IF(E62="","",SUM($F$2:F62)-SUMIF($N$2:$N$151,"&lt;="&amp;A62,$O$2:$O$151))</f>
        <v>192944.24</v>
      </c>
      <c r="L62" s="15" t="str">
        <f t="shared" si="2"/>
        <v>INT</v>
      </c>
      <c r="M62" s="22"/>
      <c r="N62" s="11"/>
      <c r="O62" s="12"/>
      <c r="P62" s="24"/>
      <c r="Q62" s="10"/>
      <c r="R62" s="25"/>
      <c r="S62" s="294"/>
      <c r="T62" s="295"/>
      <c r="U62" s="10"/>
      <c r="V62" s="10"/>
      <c r="W62" s="10"/>
      <c r="X62" s="10"/>
      <c r="Y62" s="10"/>
      <c r="Z62" s="10"/>
    </row>
    <row r="63" spans="1:26" ht="27" customHeight="1">
      <c r="A63" s="1">
        <v>44659</v>
      </c>
      <c r="B63" s="14">
        <v>4252</v>
      </c>
      <c r="C63" s="14">
        <f>B63-F63-D63</f>
        <v>0</v>
      </c>
      <c r="D63" s="14"/>
      <c r="E63" s="15" t="s">
        <v>1922</v>
      </c>
      <c r="F63" s="16">
        <v>4252</v>
      </c>
      <c r="G63" s="17">
        <f>_xlfn.IFNA(VLOOKUP(A63,환율!$A:$H,8,0),"")</f>
        <v>1218.5</v>
      </c>
      <c r="H63" s="18">
        <v>4252</v>
      </c>
      <c r="I63" s="19">
        <f t="shared" si="3"/>
        <v>1270.3</v>
      </c>
      <c r="J63" s="20">
        <v>44680</v>
      </c>
      <c r="K63" s="21">
        <f>IF(E63="","",SUM($F$2:F63)-SUMIF($N$2:$N$151,"&lt;="&amp;A63,$O$2:$O$151))</f>
        <v>197196.24</v>
      </c>
      <c r="L63" s="15" t="str">
        <f>LEFT(E63,3)</f>
        <v>IRR</v>
      </c>
      <c r="M63" s="22"/>
      <c r="N63" s="11"/>
      <c r="O63" s="12"/>
      <c r="P63" s="24"/>
      <c r="Q63" s="10"/>
      <c r="R63" s="25"/>
      <c r="S63" s="294"/>
      <c r="T63" s="295"/>
      <c r="U63" s="10"/>
      <c r="V63" s="10"/>
      <c r="W63" s="10"/>
      <c r="X63" s="10"/>
      <c r="Y63" s="10"/>
      <c r="Z63" s="10"/>
    </row>
    <row r="64" spans="1:26" ht="27" customHeight="1">
      <c r="A64" s="1">
        <v>44659</v>
      </c>
      <c r="B64" s="14">
        <v>478</v>
      </c>
      <c r="C64" s="14">
        <f t="shared" si="0"/>
        <v>10</v>
      </c>
      <c r="D64" s="14"/>
      <c r="E64" s="15" t="s">
        <v>1922</v>
      </c>
      <c r="F64" s="16">
        <v>468</v>
      </c>
      <c r="G64" s="17">
        <f>_xlfn.IFNA(VLOOKUP(A64,환율!$A:$H,8,0),"")</f>
        <v>1218.5</v>
      </c>
      <c r="H64" s="18">
        <v>468</v>
      </c>
      <c r="I64" s="19">
        <f t="shared" si="3"/>
        <v>1270.3</v>
      </c>
      <c r="J64" s="20">
        <v>44680</v>
      </c>
      <c r="K64" s="21">
        <f>IF(E64="","",SUM($F$2:F64)-SUMIF($N$2:$N$151,"&lt;="&amp;A64,$O$2:$O$151))</f>
        <v>197664.24</v>
      </c>
      <c r="L64" s="15" t="str">
        <f t="shared" si="2"/>
        <v>IRR</v>
      </c>
      <c r="M64" s="22"/>
      <c r="N64" s="11"/>
      <c r="O64" s="12"/>
      <c r="P64" s="24"/>
      <c r="Q64" s="10"/>
      <c r="R64" s="25"/>
      <c r="S64" s="294"/>
      <c r="T64" s="295"/>
      <c r="U64" s="10"/>
      <c r="V64" s="10"/>
      <c r="W64" s="10"/>
      <c r="X64" s="10"/>
      <c r="Y64" s="10"/>
      <c r="Z64" s="10"/>
    </row>
    <row r="65" spans="1:26" ht="27" customHeight="1">
      <c r="A65" s="1">
        <v>44662</v>
      </c>
      <c r="B65" s="14">
        <v>11814</v>
      </c>
      <c r="C65" s="14">
        <f t="shared" si="0"/>
        <v>0</v>
      </c>
      <c r="D65" s="14"/>
      <c r="E65" s="15" t="s">
        <v>1708</v>
      </c>
      <c r="F65" s="16">
        <v>11814</v>
      </c>
      <c r="G65" s="17">
        <f>_xlfn.IFNA(VLOOKUP(A65,환율!$A:$H,8,0),"")</f>
        <v>1224</v>
      </c>
      <c r="H65" s="18">
        <v>11814</v>
      </c>
      <c r="I65" s="19">
        <f t="shared" si="3"/>
        <v>1254.7</v>
      </c>
      <c r="J65" s="20">
        <v>44719</v>
      </c>
      <c r="K65" s="21">
        <f>IF(E65="","",SUM($F$2:F65)-SUMIF($N$2:$N$151,"&lt;="&amp;A65,$O$2:$O$151))</f>
        <v>209478.24</v>
      </c>
      <c r="L65" s="15" t="str">
        <f t="shared" si="2"/>
        <v>NGM</v>
      </c>
      <c r="M65" s="22"/>
      <c r="N65" s="11"/>
      <c r="O65" s="12"/>
      <c r="P65" s="24"/>
      <c r="Q65" s="10"/>
      <c r="R65" s="25"/>
      <c r="S65" s="294"/>
      <c r="T65" s="295"/>
      <c r="U65" s="10"/>
      <c r="V65" s="10"/>
      <c r="W65" s="10"/>
      <c r="X65" s="10"/>
      <c r="Y65" s="10"/>
      <c r="Z65" s="10"/>
    </row>
    <row r="66" spans="1:26" ht="27" customHeight="1">
      <c r="A66" s="1">
        <v>44662</v>
      </c>
      <c r="B66" s="14">
        <v>38186</v>
      </c>
      <c r="C66" s="14">
        <f>B66-F66-D66</f>
        <v>0</v>
      </c>
      <c r="D66" s="14"/>
      <c r="E66" s="15" t="s">
        <v>1707</v>
      </c>
      <c r="F66" s="16">
        <v>38186</v>
      </c>
      <c r="G66" s="17">
        <f>_xlfn.IFNA(VLOOKUP(A66,환율!$A:$H,8,0),"")</f>
        <v>1224</v>
      </c>
      <c r="H66" s="18">
        <v>38186</v>
      </c>
      <c r="I66" s="19">
        <f t="shared" si="3"/>
        <v>1254.7</v>
      </c>
      <c r="J66" s="20">
        <v>44719</v>
      </c>
      <c r="K66" s="21">
        <f>IF(E66="","",SUM($F$2:F66)-SUMIF($N$2:$N$151,"&lt;="&amp;A66,$O$2:$O$151))</f>
        <v>247664.24</v>
      </c>
      <c r="L66" s="15" t="str">
        <f>LEFT(E66,3)</f>
        <v>NGM</v>
      </c>
      <c r="M66" s="22"/>
      <c r="N66" s="11"/>
      <c r="O66" s="12"/>
      <c r="P66" s="24"/>
      <c r="Q66" s="10"/>
      <c r="R66" s="25"/>
      <c r="S66" s="294"/>
      <c r="T66" s="295"/>
      <c r="U66" s="10"/>
      <c r="V66" s="10"/>
      <c r="W66" s="10"/>
      <c r="X66" s="10"/>
      <c r="Y66" s="10"/>
      <c r="Z66" s="10"/>
    </row>
    <row r="67" spans="1:26" ht="27" customHeight="1">
      <c r="A67" s="1">
        <v>44665</v>
      </c>
      <c r="B67" s="14">
        <v>6051</v>
      </c>
      <c r="C67" s="14">
        <f t="shared" si="0"/>
        <v>106.19999999999982</v>
      </c>
      <c r="D67" s="14"/>
      <c r="E67" s="15" t="s">
        <v>1922</v>
      </c>
      <c r="F67" s="16">
        <v>5944.8</v>
      </c>
      <c r="G67" s="17">
        <f>_xlfn.IFNA(VLOOKUP(A67,환율!$A:$H,8,0),"")</f>
        <v>1227.7</v>
      </c>
      <c r="H67" s="18">
        <v>5944.8</v>
      </c>
      <c r="I67" s="19">
        <f t="shared" ref="I67:I130" si="6">_xlfn.IFNA(VLOOKUP(J67,$N$2:$P$151,3,0),0)</f>
        <v>1254.7</v>
      </c>
      <c r="J67" s="20">
        <v>44719</v>
      </c>
      <c r="K67" s="21">
        <f>IF(E67="","",SUM($F$2:F67)-SUMIF($N$2:$N$151,"&lt;="&amp;A67,$O$2:$O$151))</f>
        <v>253609.04000000004</v>
      </c>
      <c r="L67" s="15" t="str">
        <f t="shared" si="2"/>
        <v>IRR</v>
      </c>
      <c r="M67" s="22"/>
      <c r="N67" s="11"/>
      <c r="O67" s="12"/>
      <c r="P67" s="13"/>
      <c r="Q67" s="10"/>
      <c r="R67" s="25"/>
      <c r="S67" s="294"/>
      <c r="T67" s="295"/>
      <c r="U67" s="10"/>
      <c r="V67" s="10"/>
      <c r="W67" s="10"/>
      <c r="X67" s="10"/>
      <c r="Y67" s="10"/>
      <c r="Z67" s="10"/>
    </row>
    <row r="68" spans="1:26" ht="27" customHeight="1">
      <c r="A68" s="1">
        <v>44665</v>
      </c>
      <c r="B68" s="14">
        <v>18949</v>
      </c>
      <c r="C68" s="14">
        <f>B68-F68-D68</f>
        <v>0</v>
      </c>
      <c r="D68" s="14"/>
      <c r="E68" s="15" t="s">
        <v>1933</v>
      </c>
      <c r="F68" s="16">
        <v>18949</v>
      </c>
      <c r="G68" s="17">
        <f>_xlfn.IFNA(VLOOKUP(A68,환율!$A:$H,8,0),"")</f>
        <v>1227.7</v>
      </c>
      <c r="H68" s="18">
        <v>18949</v>
      </c>
      <c r="I68" s="19">
        <f t="shared" si="6"/>
        <v>1254.7</v>
      </c>
      <c r="J68" s="20">
        <v>44719</v>
      </c>
      <c r="K68" s="21">
        <f>IF(E68="","",SUM($F$2:F68)-SUMIF($N$2:$N$151,"&lt;="&amp;A68,$O$2:$O$151))</f>
        <v>272558.04000000004</v>
      </c>
      <c r="L68" s="15" t="str">
        <f>LEFT(E68,3)</f>
        <v>INT</v>
      </c>
      <c r="M68" s="22"/>
      <c r="N68" s="11"/>
      <c r="O68" s="12"/>
      <c r="P68" s="13"/>
      <c r="Q68" s="10"/>
      <c r="R68" s="25"/>
      <c r="S68" s="294"/>
      <c r="T68" s="295"/>
      <c r="U68" s="10"/>
      <c r="V68" s="10"/>
      <c r="W68" s="10"/>
      <c r="X68" s="10"/>
      <c r="Y68" s="10"/>
      <c r="Z68" s="10"/>
    </row>
    <row r="69" spans="1:26" ht="27" customHeight="1">
      <c r="A69" s="1">
        <v>44666</v>
      </c>
      <c r="B69" s="14">
        <v>24716</v>
      </c>
      <c r="C69" s="14">
        <f t="shared" si="0"/>
        <v>35</v>
      </c>
      <c r="D69" s="14"/>
      <c r="E69" s="15" t="s">
        <v>1936</v>
      </c>
      <c r="F69" s="16">
        <v>24681</v>
      </c>
      <c r="G69" s="17">
        <f>_xlfn.IFNA(VLOOKUP(A69,환율!$A:$H,8,0),"")</f>
        <v>1224.2</v>
      </c>
      <c r="H69" s="18">
        <v>24681</v>
      </c>
      <c r="I69" s="19">
        <f t="shared" si="6"/>
        <v>1254.7</v>
      </c>
      <c r="J69" s="20">
        <v>44719</v>
      </c>
      <c r="K69" s="21">
        <f>IF(E69="","",SUM($F$2:F69)-SUMIF($N$2:$N$151,"&lt;="&amp;A69,$O$2:$O$151))</f>
        <v>297239.04000000004</v>
      </c>
      <c r="L69" s="15" t="str">
        <f t="shared" si="2"/>
        <v>UMH</v>
      </c>
      <c r="M69" s="22"/>
      <c r="N69" s="11"/>
      <c r="O69" s="12"/>
      <c r="P69" s="13"/>
      <c r="Q69" s="10"/>
      <c r="R69" s="25"/>
      <c r="S69" s="294"/>
      <c r="T69" s="295"/>
      <c r="U69" s="10"/>
      <c r="V69" s="10"/>
      <c r="W69" s="10"/>
      <c r="X69" s="10"/>
      <c r="Y69" s="10"/>
      <c r="Z69" s="10"/>
    </row>
    <row r="70" spans="1:26" ht="27" customHeight="1">
      <c r="A70" s="1">
        <v>44672</v>
      </c>
      <c r="B70" s="14">
        <v>24680</v>
      </c>
      <c r="C70" s="14">
        <f t="shared" si="0"/>
        <v>34.5</v>
      </c>
      <c r="D70" s="14"/>
      <c r="E70" s="15" t="s">
        <v>1862</v>
      </c>
      <c r="F70" s="16">
        <v>24645.5</v>
      </c>
      <c r="G70" s="17">
        <f>_xlfn.IFNA(VLOOKUP(A70,환율!$A:$H,8,0),"")</f>
        <v>1237.0999999999999</v>
      </c>
      <c r="H70" s="18">
        <v>24645.5</v>
      </c>
      <c r="I70" s="19">
        <f t="shared" si="6"/>
        <v>1254.7</v>
      </c>
      <c r="J70" s="20">
        <v>44719</v>
      </c>
      <c r="K70" s="21">
        <f>IF(E70="","",SUM($F$2:F70)-SUMIF($N$2:$N$151,"&lt;="&amp;A70,$O$2:$O$151))</f>
        <v>321884.54000000004</v>
      </c>
      <c r="L70" s="15" t="str">
        <f t="shared" si="2"/>
        <v>CKH</v>
      </c>
      <c r="M70" s="22"/>
      <c r="N70" s="11"/>
      <c r="O70" s="12"/>
      <c r="P70" s="13"/>
      <c r="Q70" s="10"/>
      <c r="R70" s="25"/>
      <c r="S70" s="294"/>
      <c r="T70" s="295"/>
      <c r="U70" s="10"/>
      <c r="V70" s="10"/>
      <c r="W70" s="10"/>
      <c r="X70" s="10"/>
      <c r="Y70" s="10"/>
      <c r="Z70" s="10"/>
    </row>
    <row r="71" spans="1:26" ht="27" customHeight="1">
      <c r="A71" s="1">
        <v>44672</v>
      </c>
      <c r="B71" s="14">
        <v>7434</v>
      </c>
      <c r="C71" s="14">
        <f t="shared" si="0"/>
        <v>5</v>
      </c>
      <c r="D71" s="14"/>
      <c r="E71" s="15" t="s">
        <v>1933</v>
      </c>
      <c r="F71" s="16">
        <v>7429</v>
      </c>
      <c r="G71" s="17">
        <f>_xlfn.IFNA(VLOOKUP(A71,환율!$A:$H,8,0),"")</f>
        <v>1237.0999999999999</v>
      </c>
      <c r="H71" s="18">
        <v>7429</v>
      </c>
      <c r="I71" s="19">
        <f t="shared" si="6"/>
        <v>1254.7</v>
      </c>
      <c r="J71" s="20">
        <v>44719</v>
      </c>
      <c r="K71" s="21">
        <f>IF(E71="","",SUM($F$2:F71)-SUMIF($N$2:$N$151,"&lt;="&amp;A71,$O$2:$O$151))</f>
        <v>329313.54000000004</v>
      </c>
      <c r="L71" s="15" t="str">
        <f t="shared" si="2"/>
        <v>INT</v>
      </c>
      <c r="M71" s="22"/>
      <c r="N71" s="11"/>
      <c r="O71" s="12"/>
      <c r="P71" s="13"/>
      <c r="Q71" s="10"/>
      <c r="R71" s="25"/>
      <c r="S71" s="294"/>
      <c r="T71" s="295"/>
      <c r="U71" s="10"/>
      <c r="V71" s="10"/>
      <c r="W71" s="10"/>
      <c r="X71" s="10"/>
      <c r="Y71" s="10"/>
      <c r="Z71" s="10"/>
    </row>
    <row r="72" spans="1:26" ht="27" customHeight="1">
      <c r="A72" s="1">
        <v>44677</v>
      </c>
      <c r="B72" s="14">
        <v>14800</v>
      </c>
      <c r="C72" s="14">
        <f t="shared" si="0"/>
        <v>162</v>
      </c>
      <c r="D72" s="14"/>
      <c r="E72" s="15" t="s">
        <v>1861</v>
      </c>
      <c r="F72" s="16">
        <v>14638</v>
      </c>
      <c r="G72" s="17">
        <f>_xlfn.IFNA(VLOOKUP(A72,환율!$A:$H,8,0),"")</f>
        <v>1247.0999999999999</v>
      </c>
      <c r="H72" s="18">
        <v>14638</v>
      </c>
      <c r="I72" s="19">
        <f t="shared" si="6"/>
        <v>1254.7</v>
      </c>
      <c r="J72" s="20">
        <v>44719</v>
      </c>
      <c r="K72" s="21">
        <f>IF(E72="","",SUM($F$2:F72)-SUMIF($N$2:$N$151,"&lt;="&amp;A72,$O$2:$O$151))</f>
        <v>343951.54000000004</v>
      </c>
      <c r="L72" s="15" t="str">
        <f t="shared" si="2"/>
        <v>PMR</v>
      </c>
      <c r="M72" s="22"/>
      <c r="N72" s="11"/>
      <c r="O72" s="12"/>
      <c r="P72" s="13"/>
      <c r="Q72" s="10"/>
      <c r="R72" s="25"/>
      <c r="S72" s="294"/>
      <c r="T72" s="295"/>
      <c r="U72" s="10"/>
      <c r="V72" s="10"/>
      <c r="W72" s="10"/>
      <c r="X72" s="10"/>
      <c r="Y72" s="10"/>
      <c r="Z72" s="10"/>
    </row>
    <row r="73" spans="1:26" ht="27" customHeight="1">
      <c r="A73" s="1">
        <v>44683</v>
      </c>
      <c r="B73" s="14">
        <v>3840</v>
      </c>
      <c r="C73" s="14">
        <f t="shared" si="0"/>
        <v>5</v>
      </c>
      <c r="D73" s="14"/>
      <c r="E73" s="15" t="s">
        <v>1861</v>
      </c>
      <c r="F73" s="16">
        <v>3835</v>
      </c>
      <c r="G73" s="17">
        <f>_xlfn.IFNA(VLOOKUP(A73,환율!$A:$H,8,0),"")</f>
        <v>1265.4000000000001</v>
      </c>
      <c r="H73" s="18">
        <v>3835</v>
      </c>
      <c r="I73" s="19">
        <f t="shared" si="6"/>
        <v>1254.7</v>
      </c>
      <c r="J73" s="20">
        <v>44719</v>
      </c>
      <c r="K73" s="21">
        <f>IF(E73="","",SUM($F$2:F73)-SUMIF($N$2:$N$151,"&lt;="&amp;A73,$O$2:$O$151))</f>
        <v>150122.30000000005</v>
      </c>
      <c r="L73" s="15" t="str">
        <f t="shared" si="2"/>
        <v>PMR</v>
      </c>
      <c r="M73" s="22"/>
      <c r="N73" s="11"/>
      <c r="O73" s="12"/>
      <c r="P73" s="13"/>
      <c r="Q73" s="10"/>
      <c r="R73" s="18"/>
      <c r="S73" s="294"/>
      <c r="T73" s="295"/>
      <c r="U73" s="10"/>
      <c r="V73" s="10"/>
      <c r="W73" s="10"/>
      <c r="X73" s="10"/>
      <c r="Y73" s="10"/>
      <c r="Z73" s="10"/>
    </row>
    <row r="74" spans="1:26" ht="27" customHeight="1">
      <c r="A74" s="1">
        <v>44687</v>
      </c>
      <c r="B74" s="14">
        <v>34705</v>
      </c>
      <c r="C74" s="14">
        <f t="shared" si="0"/>
        <v>18</v>
      </c>
      <c r="D74" s="14"/>
      <c r="E74" s="15" t="s">
        <v>1860</v>
      </c>
      <c r="F74" s="16">
        <v>34687</v>
      </c>
      <c r="G74" s="17">
        <f>_xlfn.IFNA(VLOOKUP(A74,환율!$A:$H,8,0),"")</f>
        <v>1261.8</v>
      </c>
      <c r="H74" s="18">
        <v>34687</v>
      </c>
      <c r="I74" s="19">
        <f t="shared" si="6"/>
        <v>1254.7</v>
      </c>
      <c r="J74" s="20">
        <v>44719</v>
      </c>
      <c r="K74" s="21">
        <f>IF(E74="","",SUM($F$2:F74)-SUMIF($N$2:$N$151,"&lt;="&amp;A74,$O$2:$O$151))</f>
        <v>184809.30000000005</v>
      </c>
      <c r="L74" s="15" t="str">
        <f t="shared" si="2"/>
        <v>RK/</v>
      </c>
      <c r="M74" s="22"/>
      <c r="N74" s="11"/>
      <c r="O74" s="12"/>
      <c r="P74" s="13"/>
      <c r="Q74" s="10"/>
      <c r="R74" s="25"/>
      <c r="S74" s="294"/>
      <c r="T74" s="295"/>
      <c r="U74" s="10"/>
      <c r="V74" s="10"/>
      <c r="W74" s="10"/>
      <c r="X74" s="10"/>
      <c r="Y74" s="10"/>
      <c r="Z74" s="10"/>
    </row>
    <row r="75" spans="1:26" ht="27" customHeight="1">
      <c r="A75" s="1">
        <v>44690</v>
      </c>
      <c r="B75" s="14">
        <v>6853</v>
      </c>
      <c r="C75" s="14">
        <f t="shared" si="0"/>
        <v>5</v>
      </c>
      <c r="D75" s="14"/>
      <c r="E75" s="15" t="s">
        <v>1933</v>
      </c>
      <c r="F75" s="16">
        <v>6848</v>
      </c>
      <c r="G75" s="17">
        <f>_xlfn.IFNA(VLOOKUP(A75,환율!$A:$H,8,0),"")</f>
        <v>1272.7</v>
      </c>
      <c r="H75" s="18">
        <v>6848</v>
      </c>
      <c r="I75" s="19">
        <f t="shared" si="6"/>
        <v>1254.7</v>
      </c>
      <c r="J75" s="20">
        <v>44719</v>
      </c>
      <c r="K75" s="21">
        <f>IF(E75="","",SUM($F$2:F75)-SUMIF($N$2:$N$151,"&lt;="&amp;A75,$O$2:$O$151))</f>
        <v>191657.30000000005</v>
      </c>
      <c r="L75" s="15" t="str">
        <f t="shared" si="2"/>
        <v>INT</v>
      </c>
      <c r="M75" s="22"/>
      <c r="N75" s="11"/>
      <c r="O75" s="12"/>
      <c r="P75" s="13"/>
      <c r="Q75" s="10"/>
      <c r="R75" s="25"/>
      <c r="S75" s="294"/>
      <c r="T75" s="295"/>
      <c r="U75" s="10"/>
      <c r="V75" s="10"/>
      <c r="W75" s="10"/>
      <c r="X75" s="10"/>
      <c r="Y75" s="10"/>
      <c r="Z75" s="10"/>
    </row>
    <row r="76" spans="1:26" ht="27" customHeight="1">
      <c r="A76" s="1">
        <v>44692</v>
      </c>
      <c r="B76" s="14">
        <v>114</v>
      </c>
      <c r="C76" s="14">
        <f t="shared" si="0"/>
        <v>15</v>
      </c>
      <c r="D76" s="14"/>
      <c r="E76" s="15" t="s">
        <v>1933</v>
      </c>
      <c r="F76" s="16">
        <v>99</v>
      </c>
      <c r="G76" s="17">
        <f>_xlfn.IFNA(VLOOKUP(A76,환율!$A:$H,8,0),"")</f>
        <v>1275.5</v>
      </c>
      <c r="H76" s="18">
        <v>99</v>
      </c>
      <c r="I76" s="19">
        <f t="shared" si="6"/>
        <v>1254.7</v>
      </c>
      <c r="J76" s="20">
        <v>44719</v>
      </c>
      <c r="K76" s="21">
        <f>IF(E76="","",SUM($F$2:F76)-SUMIF($N$2:$N$151,"&lt;="&amp;A76,$O$2:$O$151))</f>
        <v>191756.30000000005</v>
      </c>
      <c r="L76" s="15" t="str">
        <f t="shared" si="2"/>
        <v>INT</v>
      </c>
      <c r="M76" s="22"/>
      <c r="N76" s="11"/>
      <c r="O76" s="12"/>
      <c r="P76" s="13"/>
      <c r="Q76" s="10"/>
      <c r="R76" s="25"/>
      <c r="S76" s="294"/>
      <c r="T76" s="295"/>
      <c r="U76" s="10"/>
      <c r="V76" s="10"/>
      <c r="W76" s="10"/>
      <c r="X76" s="10"/>
      <c r="Y76" s="10"/>
      <c r="Z76" s="10"/>
    </row>
    <row r="77" spans="1:26" ht="27" customHeight="1">
      <c r="A77" s="1">
        <v>44692</v>
      </c>
      <c r="B77" s="14">
        <v>6431</v>
      </c>
      <c r="C77" s="14">
        <f>B77-F77-D77</f>
        <v>0</v>
      </c>
      <c r="D77" s="14"/>
      <c r="E77" s="15" t="s">
        <v>1923</v>
      </c>
      <c r="F77" s="16">
        <v>6431</v>
      </c>
      <c r="G77" s="17">
        <f>_xlfn.IFNA(VLOOKUP(A77,환율!$A:$H,8,0),"")</f>
        <v>1275.5</v>
      </c>
      <c r="H77" s="18">
        <v>6431</v>
      </c>
      <c r="I77" s="19">
        <f t="shared" si="6"/>
        <v>1254.7</v>
      </c>
      <c r="J77" s="20">
        <v>44719</v>
      </c>
      <c r="K77" s="21">
        <f>IF(E77="","",SUM($F$2:F77)-SUMIF($N$2:$N$151,"&lt;="&amp;A77,$O$2:$O$151))</f>
        <v>198187.30000000005</v>
      </c>
      <c r="L77" s="15" t="str">
        <f>LEFT(E77,3)</f>
        <v>IRR</v>
      </c>
      <c r="M77" s="22"/>
      <c r="N77" s="11"/>
      <c r="O77" s="12"/>
      <c r="P77" s="13"/>
      <c r="Q77" s="10"/>
      <c r="R77" s="25"/>
      <c r="S77" s="294"/>
      <c r="T77" s="295"/>
      <c r="U77" s="10"/>
      <c r="V77" s="10"/>
      <c r="W77" s="10"/>
      <c r="X77" s="10"/>
      <c r="Y77" s="10"/>
      <c r="Z77" s="10"/>
    </row>
    <row r="78" spans="1:26" ht="27" customHeight="1">
      <c r="A78" s="1">
        <v>44692</v>
      </c>
      <c r="B78" s="14">
        <v>165</v>
      </c>
      <c r="C78" s="14">
        <f t="shared" si="0"/>
        <v>0</v>
      </c>
      <c r="D78" s="14"/>
      <c r="E78" s="15" t="s">
        <v>1861</v>
      </c>
      <c r="F78" s="16">
        <v>165</v>
      </c>
      <c r="G78" s="17">
        <f>_xlfn.IFNA(VLOOKUP(A78,환율!$A:$H,8,0),"")</f>
        <v>1275.5</v>
      </c>
      <c r="H78" s="18">
        <v>165</v>
      </c>
      <c r="I78" s="19">
        <f t="shared" si="6"/>
        <v>1254.7</v>
      </c>
      <c r="J78" s="20">
        <v>44719</v>
      </c>
      <c r="K78" s="21">
        <f>IF(E78="","",SUM($F$2:F78)-SUMIF($N$2:$N$151,"&lt;="&amp;A78,$O$2:$O$151))</f>
        <v>198352.30000000005</v>
      </c>
      <c r="L78" s="15" t="str">
        <f t="shared" si="2"/>
        <v>PMR</v>
      </c>
      <c r="M78" s="22"/>
      <c r="N78" s="11"/>
      <c r="O78" s="12"/>
      <c r="P78" s="13"/>
      <c r="Q78" s="10"/>
      <c r="R78" s="25"/>
      <c r="S78" s="294"/>
      <c r="T78" s="295"/>
      <c r="U78" s="10"/>
      <c r="V78" s="10"/>
      <c r="W78" s="10"/>
      <c r="X78" s="10"/>
      <c r="Y78" s="10"/>
      <c r="Z78" s="10"/>
    </row>
    <row r="79" spans="1:26" ht="27" customHeight="1">
      <c r="A79" s="1">
        <v>44692</v>
      </c>
      <c r="B79" s="14">
        <v>3855</v>
      </c>
      <c r="C79" s="14">
        <f>B79-F79-D79</f>
        <v>305</v>
      </c>
      <c r="D79" s="14"/>
      <c r="E79" s="15" t="s">
        <v>1852</v>
      </c>
      <c r="F79" s="16">
        <v>3550</v>
      </c>
      <c r="G79" s="17">
        <f>_xlfn.IFNA(VLOOKUP(A79,환율!$A:$H,8,0),"")</f>
        <v>1275.5</v>
      </c>
      <c r="H79" s="18">
        <v>3550</v>
      </c>
      <c r="I79" s="19">
        <f t="shared" si="6"/>
        <v>1254.7</v>
      </c>
      <c r="J79" s="20">
        <v>44719</v>
      </c>
      <c r="K79" s="21">
        <f>IF(E79="","",SUM($F$2:F79)-SUMIF($N$2:$N$151,"&lt;="&amp;A79,$O$2:$O$151))</f>
        <v>201902.30000000005</v>
      </c>
      <c r="L79" s="15" t="str">
        <f>LEFT(E79,3)</f>
        <v>PMR</v>
      </c>
      <c r="M79" s="22"/>
      <c r="N79" s="11"/>
      <c r="O79" s="12"/>
      <c r="P79" s="13"/>
      <c r="Q79" s="10"/>
      <c r="R79" s="25"/>
      <c r="S79" s="294"/>
      <c r="T79" s="295"/>
      <c r="U79" s="10"/>
      <c r="V79" s="10"/>
      <c r="W79" s="10"/>
      <c r="X79" s="10"/>
      <c r="Y79" s="10"/>
      <c r="Z79" s="10"/>
    </row>
    <row r="80" spans="1:26" ht="27" customHeight="1">
      <c r="A80" s="1">
        <v>44693</v>
      </c>
      <c r="B80" s="14">
        <v>24340</v>
      </c>
      <c r="C80" s="14">
        <f t="shared" si="0"/>
        <v>34.5</v>
      </c>
      <c r="D80" s="14"/>
      <c r="E80" s="15" t="s">
        <v>1859</v>
      </c>
      <c r="F80" s="16">
        <v>24305.5</v>
      </c>
      <c r="G80" s="17">
        <f>_xlfn.IFNA(VLOOKUP(A80,환율!$A:$H,8,0),"")</f>
        <v>1277</v>
      </c>
      <c r="H80" s="18">
        <v>24305.5</v>
      </c>
      <c r="I80" s="19">
        <f t="shared" si="6"/>
        <v>1254.7</v>
      </c>
      <c r="J80" s="20">
        <v>44719</v>
      </c>
      <c r="K80" s="21">
        <f>IF(E80="","",SUM($F$2:F80)-SUMIF($N$2:$N$151,"&lt;="&amp;A80,$O$2:$O$151))</f>
        <v>226207.80000000005</v>
      </c>
      <c r="L80" s="15" t="str">
        <f t="shared" si="2"/>
        <v>CKH</v>
      </c>
      <c r="M80" s="22"/>
      <c r="N80" s="11"/>
      <c r="O80" s="12"/>
      <c r="P80" s="13"/>
      <c r="Q80" s="10"/>
      <c r="R80" s="25"/>
      <c r="S80" s="294"/>
      <c r="T80" s="295"/>
      <c r="U80" s="10"/>
      <c r="V80" s="10"/>
      <c r="W80" s="10"/>
      <c r="X80" s="10"/>
      <c r="Y80" s="10"/>
      <c r="Z80" s="10"/>
    </row>
    <row r="81" spans="1:26" ht="27" customHeight="1">
      <c r="A81" s="1">
        <v>44694</v>
      </c>
      <c r="B81" s="14">
        <v>27724</v>
      </c>
      <c r="C81" s="14">
        <f t="shared" si="0"/>
        <v>153.20000000000073</v>
      </c>
      <c r="D81" s="14"/>
      <c r="E81" s="15" t="s">
        <v>1939</v>
      </c>
      <c r="F81" s="16">
        <v>27570.799999999999</v>
      </c>
      <c r="G81" s="17">
        <f>_xlfn.IFNA(VLOOKUP(A81,환율!$A:$H,8,0),"")</f>
        <v>1286.4000000000001</v>
      </c>
      <c r="H81" s="18">
        <v>27570.799999999999</v>
      </c>
      <c r="I81" s="19">
        <f t="shared" si="6"/>
        <v>1289</v>
      </c>
      <c r="J81" s="20">
        <v>44726</v>
      </c>
      <c r="K81" s="21">
        <f>IF(E81="","",SUM($F$2:F81)-SUMIF($N$2:$N$151,"&lt;="&amp;A81,$O$2:$O$151))</f>
        <v>253778.60000000009</v>
      </c>
      <c r="L81" s="15" t="str">
        <f t="shared" si="2"/>
        <v>ZBJ</v>
      </c>
      <c r="M81" s="22"/>
      <c r="N81" s="11"/>
      <c r="O81" s="12"/>
      <c r="P81" s="13"/>
      <c r="Q81" s="10"/>
      <c r="R81" s="25"/>
      <c r="S81" s="294"/>
      <c r="T81" s="295"/>
      <c r="U81" s="10"/>
      <c r="V81" s="10"/>
      <c r="W81" s="10"/>
      <c r="X81" s="10"/>
      <c r="Y81" s="10"/>
      <c r="Z81" s="10"/>
    </row>
    <row r="82" spans="1:26" ht="27" customHeight="1">
      <c r="A82" s="1">
        <v>44694</v>
      </c>
      <c r="B82" s="14">
        <v>43615</v>
      </c>
      <c r="C82" s="14">
        <f t="shared" ref="C82" si="7">B82-F82-D82</f>
        <v>0</v>
      </c>
      <c r="D82" s="14"/>
      <c r="E82" s="15" t="s">
        <v>2056</v>
      </c>
      <c r="F82" s="16">
        <v>43615</v>
      </c>
      <c r="G82" s="17">
        <f>_xlfn.IFNA(VLOOKUP(A82,환율!$A:$H,8,0),"")</f>
        <v>1286.4000000000001</v>
      </c>
      <c r="H82" s="18">
        <v>43615</v>
      </c>
      <c r="I82" s="19">
        <f t="shared" si="6"/>
        <v>1289</v>
      </c>
      <c r="J82" s="20">
        <v>44726</v>
      </c>
      <c r="K82" s="21">
        <f>IF(E82="","",SUM($F$2:F82)-SUMIF($N$2:$N$151,"&lt;="&amp;A82,$O$2:$O$151))</f>
        <v>297393.60000000009</v>
      </c>
      <c r="L82" s="15" t="str">
        <f t="shared" ref="L82" si="8">LEFT(E82,3)</f>
        <v>ZBJ</v>
      </c>
      <c r="M82" s="22"/>
      <c r="N82" s="11"/>
      <c r="O82" s="12"/>
      <c r="P82" s="13"/>
      <c r="Q82" s="10"/>
      <c r="R82" s="25"/>
      <c r="S82" s="294"/>
      <c r="T82" s="295"/>
      <c r="U82" s="10"/>
      <c r="V82" s="10"/>
      <c r="W82" s="10"/>
      <c r="X82" s="10"/>
      <c r="Y82" s="10"/>
      <c r="Z82" s="10"/>
    </row>
    <row r="83" spans="1:26" ht="27" customHeight="1">
      <c r="A83" s="1">
        <v>44694</v>
      </c>
      <c r="B83" s="14">
        <v>33661</v>
      </c>
      <c r="C83" s="14">
        <f t="shared" ref="C83" si="9">B83-F83-D83</f>
        <v>0</v>
      </c>
      <c r="D83" s="14"/>
      <c r="E83" s="15" t="s">
        <v>2153</v>
      </c>
      <c r="F83" s="16">
        <v>33661</v>
      </c>
      <c r="G83" s="17">
        <f>_xlfn.IFNA(VLOOKUP(A83,환율!$A:$H,8,0),"")</f>
        <v>1286.4000000000001</v>
      </c>
      <c r="H83" s="18">
        <v>33661</v>
      </c>
      <c r="I83" s="19">
        <f t="shared" si="6"/>
        <v>1289</v>
      </c>
      <c r="J83" s="20">
        <v>44726</v>
      </c>
      <c r="K83" s="21">
        <f>IF(E83="","",SUM($F$2:F83)-SUMIF($N$2:$N$151,"&lt;="&amp;A83,$O$2:$O$151))</f>
        <v>331054.60000000009</v>
      </c>
      <c r="L83" s="15" t="str">
        <f t="shared" ref="L83" si="10">LEFT(E83,3)</f>
        <v>ZBJ</v>
      </c>
      <c r="M83" s="22"/>
      <c r="N83" s="11"/>
      <c r="O83" s="12"/>
      <c r="P83" s="27"/>
      <c r="Q83" s="10"/>
      <c r="R83" s="10"/>
      <c r="S83" s="294"/>
      <c r="T83" s="295"/>
      <c r="U83" s="10"/>
      <c r="V83" s="10"/>
      <c r="W83" s="10"/>
      <c r="X83" s="10"/>
      <c r="Y83" s="10"/>
      <c r="Z83" s="10"/>
    </row>
    <row r="84" spans="1:26" ht="27" customHeight="1">
      <c r="A84" s="1">
        <v>44694</v>
      </c>
      <c r="B84" s="14">
        <v>17830</v>
      </c>
      <c r="C84" s="14">
        <f t="shared" si="0"/>
        <v>18</v>
      </c>
      <c r="D84" s="14"/>
      <c r="E84" s="15" t="s">
        <v>1858</v>
      </c>
      <c r="F84" s="16">
        <v>17812</v>
      </c>
      <c r="G84" s="17">
        <f>_xlfn.IFNA(VLOOKUP(A84,환율!$A:$H,8,0),"")</f>
        <v>1286.4000000000001</v>
      </c>
      <c r="H84" s="18">
        <v>17812</v>
      </c>
      <c r="I84" s="19">
        <f t="shared" si="6"/>
        <v>1289</v>
      </c>
      <c r="J84" s="20">
        <v>44726</v>
      </c>
      <c r="K84" s="21">
        <f>IF(E84="","",SUM($F$2:F84)-SUMIF($N$2:$N$151,"&lt;="&amp;A84,$O$2:$O$151))</f>
        <v>348866.60000000009</v>
      </c>
      <c r="L84" s="15" t="str">
        <f t="shared" si="2"/>
        <v>RKH</v>
      </c>
      <c r="M84" s="22"/>
      <c r="N84" s="11"/>
      <c r="O84" s="12"/>
      <c r="P84" s="13"/>
      <c r="Q84" s="10"/>
      <c r="R84" s="25"/>
      <c r="S84" s="294"/>
      <c r="T84" s="295"/>
      <c r="U84" s="10"/>
      <c r="V84" s="10"/>
      <c r="W84" s="10"/>
      <c r="X84" s="10"/>
      <c r="Y84" s="10"/>
      <c r="Z84" s="10"/>
    </row>
    <row r="85" spans="1:26" ht="27" customHeight="1">
      <c r="A85" s="1">
        <v>44694</v>
      </c>
      <c r="B85" s="14">
        <v>4585</v>
      </c>
      <c r="C85" s="14">
        <f t="shared" si="0"/>
        <v>19</v>
      </c>
      <c r="D85" s="14"/>
      <c r="E85" s="15" t="s">
        <v>1923</v>
      </c>
      <c r="F85" s="16">
        <v>4566</v>
      </c>
      <c r="G85" s="17">
        <f>_xlfn.IFNA(VLOOKUP(A85,환율!$A:$H,8,0),"")</f>
        <v>1286.4000000000001</v>
      </c>
      <c r="H85" s="18">
        <v>4566</v>
      </c>
      <c r="I85" s="19">
        <f t="shared" si="6"/>
        <v>1289</v>
      </c>
      <c r="J85" s="20">
        <v>44726</v>
      </c>
      <c r="K85" s="21">
        <f>IF(E85="","",SUM($F$2:F85)-SUMIF($N$2:$N$151,"&lt;="&amp;A85,$O$2:$O$151))</f>
        <v>353432.60000000009</v>
      </c>
      <c r="L85" s="15" t="str">
        <f t="shared" si="2"/>
        <v>IRR</v>
      </c>
      <c r="M85" s="22"/>
      <c r="N85" s="11"/>
      <c r="O85" s="12"/>
      <c r="P85" s="13"/>
      <c r="Q85" s="10"/>
      <c r="R85" s="25"/>
      <c r="S85" s="294"/>
      <c r="T85" s="295"/>
      <c r="U85" s="10"/>
      <c r="V85" s="10"/>
      <c r="W85" s="10"/>
      <c r="X85" s="10"/>
      <c r="Y85" s="10"/>
      <c r="Z85" s="10"/>
    </row>
    <row r="86" spans="1:26" ht="27" customHeight="1">
      <c r="A86" s="1">
        <v>44694</v>
      </c>
      <c r="B86" s="14">
        <v>2303</v>
      </c>
      <c r="C86" s="14">
        <f>B86-F86-D86</f>
        <v>0</v>
      </c>
      <c r="D86" s="14"/>
      <c r="E86" s="15" t="s">
        <v>1925</v>
      </c>
      <c r="F86" s="16">
        <v>2303</v>
      </c>
      <c r="G86" s="17">
        <f>_xlfn.IFNA(VLOOKUP(A86,환율!$A:$H,8,0),"")</f>
        <v>1286.4000000000001</v>
      </c>
      <c r="H86" s="18">
        <v>2303</v>
      </c>
      <c r="I86" s="19">
        <f t="shared" si="6"/>
        <v>1289</v>
      </c>
      <c r="J86" s="20">
        <v>44726</v>
      </c>
      <c r="K86" s="21">
        <f>IF(E86="","",SUM($F$2:F86)-SUMIF($N$2:$N$151,"&lt;="&amp;A86,$O$2:$O$151))</f>
        <v>355735.60000000009</v>
      </c>
      <c r="L86" s="15" t="str">
        <f>LEFT(E86,3)</f>
        <v>INT</v>
      </c>
      <c r="M86" s="22"/>
      <c r="N86" s="11"/>
      <c r="O86" s="12"/>
      <c r="P86" s="13"/>
      <c r="Q86" s="10"/>
      <c r="R86" s="10"/>
      <c r="S86" s="294"/>
      <c r="T86" s="295"/>
      <c r="U86" s="10"/>
      <c r="V86" s="10"/>
      <c r="W86" s="10"/>
      <c r="X86" s="10"/>
      <c r="Y86" s="10"/>
      <c r="Z86" s="10"/>
    </row>
    <row r="87" spans="1:26" ht="27" customHeight="1">
      <c r="A87" s="1">
        <v>44699</v>
      </c>
      <c r="B87" s="14">
        <v>25520</v>
      </c>
      <c r="C87" s="14">
        <f>B87-F87-D87</f>
        <v>34.5</v>
      </c>
      <c r="D87" s="14"/>
      <c r="E87" s="15" t="s">
        <v>1857</v>
      </c>
      <c r="F87" s="16">
        <v>25485.5</v>
      </c>
      <c r="G87" s="17">
        <f>_xlfn.IFNA(VLOOKUP(A87,환율!$A:$H,8,0),"")</f>
        <v>1277.2</v>
      </c>
      <c r="H87" s="18">
        <v>25485.5</v>
      </c>
      <c r="I87" s="19">
        <f t="shared" si="6"/>
        <v>1289</v>
      </c>
      <c r="J87" s="20">
        <v>44726</v>
      </c>
      <c r="K87" s="21">
        <f>IF(E87="","",SUM($F$2:F87)-SUMIF($N$2:$N$151,"&lt;="&amp;A87,$O$2:$O$151))</f>
        <v>381221.10000000009</v>
      </c>
      <c r="L87" s="15" t="str">
        <f>LEFT(E87,3)</f>
        <v>LKB</v>
      </c>
      <c r="M87" s="22"/>
      <c r="N87" s="11"/>
      <c r="O87" s="12"/>
      <c r="P87" s="13"/>
      <c r="Q87" s="10"/>
      <c r="R87" s="10"/>
      <c r="S87" s="294"/>
      <c r="T87" s="295"/>
      <c r="U87" s="10"/>
      <c r="V87" s="10"/>
      <c r="W87" s="10"/>
      <c r="X87" s="10"/>
      <c r="Y87" s="10"/>
      <c r="Z87" s="10"/>
    </row>
    <row r="88" spans="1:26" ht="27" customHeight="1">
      <c r="A88" s="1">
        <v>44705</v>
      </c>
      <c r="B88" s="14">
        <v>11359</v>
      </c>
      <c r="C88" s="14">
        <f t="shared" si="0"/>
        <v>5</v>
      </c>
      <c r="D88" s="14"/>
      <c r="E88" s="15" t="s">
        <v>1707</v>
      </c>
      <c r="F88" s="16">
        <v>11354</v>
      </c>
      <c r="G88" s="17">
        <f>_xlfn.IFNA(VLOOKUP(A88,환율!$A:$H,8,0),"")</f>
        <v>1267.7</v>
      </c>
      <c r="H88" s="18">
        <v>11354</v>
      </c>
      <c r="I88" s="19">
        <f t="shared" si="6"/>
        <v>1289</v>
      </c>
      <c r="J88" s="20">
        <v>44726</v>
      </c>
      <c r="K88" s="21">
        <f>IF(E88="","",SUM($F$2:F88)-SUMIF($N$2:$N$151,"&lt;="&amp;A88,$O$2:$O$151))</f>
        <v>392575.10000000009</v>
      </c>
      <c r="L88" s="15" t="str">
        <f t="shared" si="2"/>
        <v>NGM</v>
      </c>
      <c r="M88" s="22"/>
      <c r="N88" s="11"/>
      <c r="O88" s="12"/>
      <c r="P88" s="13"/>
      <c r="Q88" s="10"/>
      <c r="R88" s="10"/>
      <c r="S88" s="294"/>
      <c r="T88" s="295"/>
      <c r="U88" s="10"/>
      <c r="V88" s="10"/>
      <c r="W88" s="10"/>
      <c r="X88" s="10"/>
      <c r="Y88" s="10"/>
      <c r="Z88" s="10"/>
    </row>
    <row r="89" spans="1:26" ht="27" customHeight="1">
      <c r="A89" s="1">
        <v>44705</v>
      </c>
      <c r="B89" s="14">
        <v>38641</v>
      </c>
      <c r="C89" s="14">
        <f>B89-F89-D89</f>
        <v>0</v>
      </c>
      <c r="D89" s="14"/>
      <c r="E89" s="15" t="s">
        <v>1931</v>
      </c>
      <c r="F89" s="16">
        <v>38641</v>
      </c>
      <c r="G89" s="17">
        <f>_xlfn.IFNA(VLOOKUP(A89,환율!$A:$H,8,0),"")</f>
        <v>1267.7</v>
      </c>
      <c r="H89" s="18">
        <v>38641</v>
      </c>
      <c r="I89" s="19">
        <f t="shared" si="6"/>
        <v>1289</v>
      </c>
      <c r="J89" s="20">
        <v>44726</v>
      </c>
      <c r="K89" s="21">
        <f>IF(E89="","",SUM($F$2:F89)-SUMIF($N$2:$N$151,"&lt;="&amp;A89,$O$2:$O$151))</f>
        <v>431216.10000000009</v>
      </c>
      <c r="L89" s="15" t="str">
        <f>LEFT(E89,3)</f>
        <v>NGM</v>
      </c>
      <c r="M89" s="22"/>
      <c r="N89" s="11"/>
      <c r="O89" s="12"/>
      <c r="P89" s="13"/>
      <c r="Q89" s="10"/>
      <c r="R89" s="10"/>
      <c r="S89" s="294"/>
      <c r="T89" s="295"/>
      <c r="U89" s="10"/>
      <c r="V89" s="10"/>
      <c r="W89" s="10"/>
      <c r="X89" s="10"/>
      <c r="Y89" s="10"/>
      <c r="Z89" s="10"/>
    </row>
    <row r="90" spans="1:26" ht="27" customHeight="1">
      <c r="A90" s="1">
        <v>44705</v>
      </c>
      <c r="B90" s="14">
        <v>24000</v>
      </c>
      <c r="C90" s="14">
        <f t="shared" si="0"/>
        <v>5</v>
      </c>
      <c r="D90" s="14"/>
      <c r="E90" s="15" t="s">
        <v>1925</v>
      </c>
      <c r="F90" s="16">
        <v>23995</v>
      </c>
      <c r="G90" s="17">
        <f>_xlfn.IFNA(VLOOKUP(A90,환율!$A:$H,8,0),"")</f>
        <v>1267.7</v>
      </c>
      <c r="H90" s="18">
        <v>23995</v>
      </c>
      <c r="I90" s="19">
        <f t="shared" si="6"/>
        <v>1289</v>
      </c>
      <c r="J90" s="20">
        <v>44726</v>
      </c>
      <c r="K90" s="21">
        <f>IF(E90="","",SUM($F$2:F90)-SUMIF($N$2:$N$151,"&lt;="&amp;A90,$O$2:$O$151))</f>
        <v>455211.10000000009</v>
      </c>
      <c r="L90" s="15" t="str">
        <f t="shared" si="2"/>
        <v>INT</v>
      </c>
      <c r="M90" s="22"/>
      <c r="N90" s="11"/>
      <c r="O90" s="12"/>
      <c r="P90" s="13"/>
      <c r="Q90" s="10"/>
      <c r="R90" s="25"/>
      <c r="S90" s="294"/>
      <c r="T90" s="295"/>
      <c r="U90" s="10"/>
      <c r="V90" s="10"/>
      <c r="W90" s="10"/>
      <c r="X90" s="10"/>
      <c r="Y90" s="10"/>
      <c r="Z90" s="10"/>
    </row>
    <row r="91" spans="1:26" ht="27" customHeight="1">
      <c r="A91" s="1">
        <v>44708</v>
      </c>
      <c r="B91" s="14">
        <v>24042</v>
      </c>
      <c r="C91" s="14">
        <f t="shared" si="0"/>
        <v>35</v>
      </c>
      <c r="D91" s="14"/>
      <c r="E91" s="15" t="s">
        <v>1855</v>
      </c>
      <c r="F91" s="16">
        <v>24007</v>
      </c>
      <c r="G91" s="17">
        <f>_xlfn.IFNA(VLOOKUP(A91,환율!$A:$H,8,0),"")</f>
        <v>1266.4000000000001</v>
      </c>
      <c r="H91" s="18">
        <v>24007</v>
      </c>
      <c r="I91" s="19">
        <f t="shared" si="6"/>
        <v>1289</v>
      </c>
      <c r="J91" s="20">
        <v>44726</v>
      </c>
      <c r="K91" s="21">
        <f>IF(E91="","",SUM($F$2:F91)-SUMIF($N$2:$N$151,"&lt;="&amp;A91,$O$2:$O$151))</f>
        <v>479218.10000000009</v>
      </c>
      <c r="L91" s="15" t="str">
        <f t="shared" si="2"/>
        <v>UMH</v>
      </c>
      <c r="M91" s="22"/>
      <c r="N91" s="11"/>
      <c r="O91" s="12"/>
      <c r="P91" s="13"/>
      <c r="Q91" s="10"/>
      <c r="R91" s="25"/>
      <c r="S91" s="294"/>
      <c r="T91" s="295"/>
      <c r="U91" s="10"/>
      <c r="V91" s="10"/>
      <c r="W91" s="10"/>
      <c r="X91" s="10"/>
      <c r="Y91" s="10"/>
      <c r="Z91" s="10"/>
    </row>
    <row r="92" spans="1:26" ht="27" customHeight="1">
      <c r="A92" s="1">
        <v>44708</v>
      </c>
      <c r="B92" s="14">
        <v>7411</v>
      </c>
      <c r="C92" s="14">
        <f t="shared" si="0"/>
        <v>5</v>
      </c>
      <c r="D92" s="14"/>
      <c r="E92" s="15" t="s">
        <v>1925</v>
      </c>
      <c r="F92" s="16">
        <v>7406</v>
      </c>
      <c r="G92" s="17">
        <f>_xlfn.IFNA(VLOOKUP(A92,환율!$A:$H,8,0),"")</f>
        <v>1266.4000000000001</v>
      </c>
      <c r="H92" s="18">
        <v>7406</v>
      </c>
      <c r="I92" s="19">
        <f t="shared" si="6"/>
        <v>1289</v>
      </c>
      <c r="J92" s="20">
        <v>44726</v>
      </c>
      <c r="K92" s="21">
        <f>IF(E92="","",SUM($F$2:F92)-SUMIF($N$2:$N$151,"&lt;="&amp;A92,$O$2:$O$151))</f>
        <v>486624.10000000009</v>
      </c>
      <c r="L92" s="15" t="str">
        <f t="shared" si="2"/>
        <v>INT</v>
      </c>
      <c r="M92" s="22"/>
      <c r="N92" s="11"/>
      <c r="O92" s="12"/>
      <c r="P92" s="13"/>
      <c r="Q92" s="10"/>
      <c r="R92" s="25"/>
      <c r="S92" s="294"/>
      <c r="T92" s="295"/>
      <c r="U92" s="10"/>
      <c r="V92" s="10"/>
      <c r="W92" s="10"/>
      <c r="X92" s="10"/>
      <c r="Y92" s="10"/>
      <c r="Z92" s="10"/>
    </row>
    <row r="93" spans="1:26" ht="27" customHeight="1">
      <c r="A93" s="1">
        <v>44708</v>
      </c>
      <c r="B93" s="14">
        <v>156</v>
      </c>
      <c r="C93" s="14">
        <f>B93-F93-D93</f>
        <v>0</v>
      </c>
      <c r="D93" s="14"/>
      <c r="E93" s="15" t="s">
        <v>1927</v>
      </c>
      <c r="F93" s="16">
        <v>156</v>
      </c>
      <c r="G93" s="17">
        <f>_xlfn.IFNA(VLOOKUP(A93,환율!$A:$H,8,0),"")</f>
        <v>1266.4000000000001</v>
      </c>
      <c r="H93" s="18">
        <v>156</v>
      </c>
      <c r="I93" s="19">
        <f t="shared" si="6"/>
        <v>1289</v>
      </c>
      <c r="J93" s="20">
        <v>44726</v>
      </c>
      <c r="K93" s="21">
        <f>IF(E93="","",SUM($F$2:F93)-SUMIF($N$2:$N$151,"&lt;="&amp;A93,$O$2:$O$151))</f>
        <v>486780.10000000009</v>
      </c>
      <c r="L93" s="15" t="str">
        <f>LEFT(E93,3)</f>
        <v>INT</v>
      </c>
      <c r="M93" s="22"/>
      <c r="N93" s="11"/>
      <c r="O93" s="12"/>
      <c r="P93" s="13"/>
      <c r="Q93" s="10"/>
      <c r="R93" s="25"/>
      <c r="S93" s="294"/>
      <c r="T93" s="295"/>
      <c r="U93" s="10"/>
      <c r="V93" s="10"/>
      <c r="W93" s="10"/>
      <c r="X93" s="10"/>
      <c r="Y93" s="10"/>
      <c r="Z93" s="10"/>
    </row>
    <row r="94" spans="1:26" ht="27" customHeight="1">
      <c r="A94" s="1">
        <v>44711</v>
      </c>
      <c r="B94" s="14">
        <v>34745</v>
      </c>
      <c r="C94" s="14">
        <f t="shared" si="0"/>
        <v>18</v>
      </c>
      <c r="D94" s="14"/>
      <c r="E94" s="15" t="s">
        <v>1856</v>
      </c>
      <c r="F94" s="16">
        <v>34727</v>
      </c>
      <c r="G94" s="17">
        <f>_xlfn.IFNA(VLOOKUP(A94,환율!$A:$H,8,0),"")</f>
        <v>1256.9000000000001</v>
      </c>
      <c r="H94" s="18">
        <v>34727</v>
      </c>
      <c r="I94" s="19">
        <f t="shared" si="6"/>
        <v>1289</v>
      </c>
      <c r="J94" s="20">
        <v>44726</v>
      </c>
      <c r="K94" s="21">
        <f>IF(E94="","",SUM($F$2:F94)-SUMIF($N$2:$N$151,"&lt;="&amp;A94,$O$2:$O$151))</f>
        <v>521507.10000000009</v>
      </c>
      <c r="L94" s="15" t="str">
        <f t="shared" si="2"/>
        <v>RK/</v>
      </c>
      <c r="M94" s="22"/>
      <c r="N94" s="11"/>
      <c r="O94" s="12"/>
      <c r="P94" s="13"/>
      <c r="Q94" s="10"/>
      <c r="R94" s="25"/>
      <c r="S94" s="294"/>
      <c r="T94" s="295"/>
      <c r="U94" s="10"/>
      <c r="V94" s="10"/>
      <c r="W94" s="10"/>
      <c r="X94" s="10"/>
      <c r="Y94" s="10"/>
      <c r="Z94" s="10"/>
    </row>
    <row r="95" spans="1:26" ht="27" customHeight="1">
      <c r="A95" s="1">
        <v>44714</v>
      </c>
      <c r="B95" s="14">
        <v>30000</v>
      </c>
      <c r="C95" s="14">
        <f t="shared" si="0"/>
        <v>71</v>
      </c>
      <c r="D95" s="14"/>
      <c r="E95" s="15" t="s">
        <v>1927</v>
      </c>
      <c r="F95" s="16">
        <v>29929</v>
      </c>
      <c r="G95" s="17">
        <f>_xlfn.IFNA(VLOOKUP(A95,환율!$A:$H,8,0),"")</f>
        <v>1238.4000000000001</v>
      </c>
      <c r="H95" s="18">
        <v>29929</v>
      </c>
      <c r="I95" s="19">
        <f t="shared" si="6"/>
        <v>1289</v>
      </c>
      <c r="J95" s="20">
        <v>44726</v>
      </c>
      <c r="K95" s="21">
        <f>IF(E95="","",SUM($F$2:F95)-SUMIF($N$2:$N$151,"&lt;="&amp;A95,$O$2:$O$151))</f>
        <v>551436.10000000009</v>
      </c>
      <c r="L95" s="15" t="str">
        <f t="shared" si="2"/>
        <v>INT</v>
      </c>
      <c r="M95" s="22"/>
      <c r="N95" s="11"/>
      <c r="O95" s="12"/>
      <c r="P95" s="13"/>
      <c r="Q95" s="10"/>
      <c r="R95" s="25"/>
      <c r="S95" s="294"/>
      <c r="T95" s="295"/>
      <c r="U95" s="10"/>
      <c r="V95" s="10"/>
      <c r="W95" s="10"/>
      <c r="X95" s="10"/>
      <c r="Y95" s="10"/>
      <c r="Z95" s="10"/>
    </row>
    <row r="96" spans="1:26" ht="27" customHeight="1">
      <c r="A96" s="1">
        <v>44715</v>
      </c>
      <c r="B96" s="14">
        <v>5658</v>
      </c>
      <c r="C96" s="14">
        <f t="shared" si="0"/>
        <v>51</v>
      </c>
      <c r="D96" s="14"/>
      <c r="E96" s="15" t="s">
        <v>1927</v>
      </c>
      <c r="F96" s="16">
        <v>5607</v>
      </c>
      <c r="G96" s="17">
        <f>_xlfn.IFNA(VLOOKUP(A96,환율!$A:$H,8,0),"")</f>
        <v>1251.2</v>
      </c>
      <c r="H96" s="18">
        <v>5607</v>
      </c>
      <c r="I96" s="19">
        <f t="shared" si="6"/>
        <v>1289</v>
      </c>
      <c r="J96" s="20">
        <v>44726</v>
      </c>
      <c r="K96" s="21">
        <f>IF(E96="","",SUM($F$2:F96)-SUMIF($N$2:$N$151,"&lt;="&amp;A96,$O$2:$O$151))</f>
        <v>557043.10000000009</v>
      </c>
      <c r="L96" s="15" t="str">
        <f t="shared" si="2"/>
        <v>INT</v>
      </c>
      <c r="M96" s="22"/>
      <c r="N96" s="11"/>
      <c r="O96" s="12"/>
      <c r="P96" s="13"/>
      <c r="Q96" s="10"/>
      <c r="R96" s="25"/>
      <c r="S96" s="294"/>
      <c r="T96" s="295"/>
      <c r="U96" s="10"/>
      <c r="V96" s="10"/>
      <c r="W96" s="10"/>
      <c r="X96" s="10"/>
      <c r="Y96" s="10"/>
      <c r="Z96" s="10"/>
    </row>
    <row r="97" spans="1:26" ht="27" customHeight="1">
      <c r="A97" s="1">
        <v>44715</v>
      </c>
      <c r="B97" s="14">
        <v>8342</v>
      </c>
      <c r="C97" s="14">
        <f>B97-F97-D97</f>
        <v>0</v>
      </c>
      <c r="D97" s="14"/>
      <c r="E97" s="15" t="s">
        <v>1926</v>
      </c>
      <c r="F97" s="16">
        <v>8342</v>
      </c>
      <c r="G97" s="17">
        <f>_xlfn.IFNA(VLOOKUP(A97,환율!$A:$H,8,0),"")</f>
        <v>1251.2</v>
      </c>
      <c r="H97" s="18">
        <v>8342</v>
      </c>
      <c r="I97" s="19">
        <f t="shared" si="6"/>
        <v>1289</v>
      </c>
      <c r="J97" s="20">
        <v>44726</v>
      </c>
      <c r="K97" s="21">
        <f>IF(E97="","",SUM($F$2:F97)-SUMIF($N$2:$N$151,"&lt;="&amp;A97,$O$2:$O$151))</f>
        <v>565385.10000000009</v>
      </c>
      <c r="L97" s="15" t="str">
        <f>LEFT(E97,3)</f>
        <v>IRR</v>
      </c>
      <c r="M97" s="22"/>
      <c r="N97" s="11"/>
      <c r="O97" s="12"/>
      <c r="P97" s="13"/>
      <c r="Q97" s="10"/>
      <c r="R97" s="25"/>
      <c r="S97" s="294"/>
      <c r="T97" s="295"/>
      <c r="U97" s="10"/>
      <c r="V97" s="10"/>
      <c r="W97" s="10"/>
      <c r="X97" s="10"/>
      <c r="Y97" s="10"/>
      <c r="Z97" s="10"/>
    </row>
    <row r="98" spans="1:26" ht="27" customHeight="1">
      <c r="A98" s="1">
        <v>44720</v>
      </c>
      <c r="B98" s="14">
        <v>3372</v>
      </c>
      <c r="C98" s="14">
        <f t="shared" si="0"/>
        <v>35</v>
      </c>
      <c r="D98" s="14"/>
      <c r="E98" s="15" t="s">
        <v>1926</v>
      </c>
      <c r="F98" s="16">
        <v>3337</v>
      </c>
      <c r="G98" s="17">
        <f>_xlfn.IFNA(VLOOKUP(A98,환율!$A:$H,8,0),"")</f>
        <v>1257.0999999999999</v>
      </c>
      <c r="H98" s="18">
        <v>3337</v>
      </c>
      <c r="I98" s="19">
        <f t="shared" si="6"/>
        <v>1312.6</v>
      </c>
      <c r="J98" s="20">
        <v>44769</v>
      </c>
      <c r="K98" s="21">
        <f>IF(E98="","",SUM($F$2:F98)-SUMIF($N$2:$N$151,"&lt;="&amp;A98,$O$2:$O$151))</f>
        <v>342514.30000000005</v>
      </c>
      <c r="L98" s="15" t="str">
        <f t="shared" si="2"/>
        <v>IRR</v>
      </c>
      <c r="M98" s="22"/>
      <c r="N98" s="11"/>
      <c r="O98" s="12"/>
      <c r="P98" s="13"/>
      <c r="Q98" s="10"/>
      <c r="R98" s="25"/>
      <c r="S98" s="294"/>
      <c r="T98" s="295"/>
      <c r="U98" s="10"/>
      <c r="V98" s="10"/>
      <c r="W98" s="10"/>
      <c r="X98" s="10"/>
      <c r="Y98" s="10"/>
      <c r="Z98" s="10"/>
    </row>
    <row r="99" spans="1:26" ht="27" customHeight="1">
      <c r="A99" s="1">
        <v>44720</v>
      </c>
      <c r="B99" s="14">
        <v>3156</v>
      </c>
      <c r="C99" s="14">
        <f>B99-F99-D99</f>
        <v>0</v>
      </c>
      <c r="D99" s="14"/>
      <c r="E99" s="15" t="s">
        <v>1934</v>
      </c>
      <c r="F99" s="16">
        <v>3156</v>
      </c>
      <c r="G99" s="17">
        <f>_xlfn.IFNA(VLOOKUP(A99,환율!$A:$H,8,0),"")</f>
        <v>1257.0999999999999</v>
      </c>
      <c r="H99" s="18">
        <v>3156</v>
      </c>
      <c r="I99" s="19">
        <f t="shared" si="6"/>
        <v>1312.6</v>
      </c>
      <c r="J99" s="20">
        <v>44769</v>
      </c>
      <c r="K99" s="21">
        <f>IF(E99="","",SUM($F$2:F99)-SUMIF($N$2:$N$151,"&lt;="&amp;A99,$O$2:$O$151))</f>
        <v>345670.30000000005</v>
      </c>
      <c r="L99" s="15" t="str">
        <f>LEFT(E99,3)</f>
        <v>IRR</v>
      </c>
      <c r="M99" s="22"/>
      <c r="N99" s="11"/>
      <c r="O99" s="12"/>
      <c r="P99" s="13"/>
      <c r="Q99" s="10"/>
      <c r="R99" s="25"/>
      <c r="S99" s="294"/>
      <c r="T99" s="295"/>
      <c r="U99" s="10"/>
      <c r="V99" s="10"/>
      <c r="W99" s="10"/>
      <c r="X99" s="10"/>
      <c r="Y99" s="10"/>
      <c r="Z99" s="10"/>
    </row>
    <row r="100" spans="1:26" ht="27" customHeight="1">
      <c r="A100" s="1">
        <v>44720</v>
      </c>
      <c r="B100" s="14">
        <v>24920</v>
      </c>
      <c r="C100" s="14">
        <f>B100-F100-D100</f>
        <v>34.5</v>
      </c>
      <c r="D100" s="14"/>
      <c r="E100" s="15" t="s">
        <v>1854</v>
      </c>
      <c r="F100" s="16">
        <v>24885.5</v>
      </c>
      <c r="G100" s="17">
        <f>_xlfn.IFNA(VLOOKUP(A100,환율!$A:$H,8,0),"")</f>
        <v>1257.0999999999999</v>
      </c>
      <c r="H100" s="18">
        <v>24885.5</v>
      </c>
      <c r="I100" s="19">
        <f t="shared" si="6"/>
        <v>1312.6</v>
      </c>
      <c r="J100" s="20">
        <v>44769</v>
      </c>
      <c r="K100" s="21">
        <f>IF(E100="","",SUM($F$2:F100)-SUMIF($N$2:$N$151,"&lt;="&amp;A100,$O$2:$O$151))</f>
        <v>370555.80000000005</v>
      </c>
      <c r="L100" s="15" t="str">
        <f>LEFT(E100,3)</f>
        <v>CKH</v>
      </c>
      <c r="M100" s="22"/>
      <c r="N100" s="11"/>
      <c r="O100" s="12"/>
      <c r="P100" s="13"/>
      <c r="Q100" s="10"/>
      <c r="R100" s="10"/>
      <c r="S100" s="294"/>
      <c r="T100" s="295"/>
      <c r="U100" s="10"/>
      <c r="V100" s="10"/>
      <c r="W100" s="10"/>
      <c r="X100" s="10"/>
      <c r="Y100" s="10"/>
      <c r="Z100" s="10"/>
    </row>
    <row r="101" spans="1:26" ht="27" customHeight="1">
      <c r="A101" s="1">
        <v>44720</v>
      </c>
      <c r="B101" s="14">
        <v>8956</v>
      </c>
      <c r="C101" s="14">
        <f t="shared" ref="C101:C175" si="11">B101-F101-D101</f>
        <v>5</v>
      </c>
      <c r="D101" s="14"/>
      <c r="E101" s="15" t="s">
        <v>1934</v>
      </c>
      <c r="F101" s="16">
        <v>8951</v>
      </c>
      <c r="G101" s="17">
        <f>_xlfn.IFNA(VLOOKUP(A101,환율!$A:$H,8,0),"")</f>
        <v>1257.0999999999999</v>
      </c>
      <c r="H101" s="18">
        <v>8951</v>
      </c>
      <c r="I101" s="19">
        <f t="shared" si="6"/>
        <v>1312.6</v>
      </c>
      <c r="J101" s="20">
        <v>44769</v>
      </c>
      <c r="K101" s="21">
        <f>IF(E101="","",SUM($F$2:F101)-SUMIF($N$2:$N$151,"&lt;="&amp;A101,$O$2:$O$151))</f>
        <v>379506.80000000005</v>
      </c>
      <c r="L101" s="15" t="str">
        <f t="shared" ref="L101:L198" si="12">LEFT(E101,3)</f>
        <v>IRR</v>
      </c>
      <c r="M101" s="22"/>
      <c r="N101" s="11"/>
      <c r="O101" s="12"/>
      <c r="P101" s="13"/>
      <c r="Q101" s="10"/>
      <c r="R101" s="10"/>
      <c r="S101" s="294"/>
      <c r="T101" s="295"/>
      <c r="U101" s="10"/>
      <c r="V101" s="10"/>
      <c r="W101" s="10"/>
      <c r="X101" s="10"/>
      <c r="Y101" s="10"/>
      <c r="Z101" s="10"/>
    </row>
    <row r="102" spans="1:26" ht="27" customHeight="1">
      <c r="A102" s="1">
        <v>44720</v>
      </c>
      <c r="B102" s="14">
        <v>15044</v>
      </c>
      <c r="C102" s="14">
        <f>B102-F102-D102</f>
        <v>0</v>
      </c>
      <c r="D102" s="14"/>
      <c r="E102" s="15" t="s">
        <v>1937</v>
      </c>
      <c r="F102" s="16">
        <v>15044</v>
      </c>
      <c r="G102" s="17">
        <f>_xlfn.IFNA(VLOOKUP(A102,환율!$A:$H,8,0),"")</f>
        <v>1257.0999999999999</v>
      </c>
      <c r="H102" s="18">
        <v>15044</v>
      </c>
      <c r="I102" s="19">
        <f t="shared" si="6"/>
        <v>1312.6</v>
      </c>
      <c r="J102" s="20">
        <v>44769</v>
      </c>
      <c r="K102" s="21">
        <f>IF(E102="","",SUM($F$2:F102)-SUMIF($N$2:$N$151,"&lt;="&amp;A102,$O$2:$O$151))</f>
        <v>394550.80000000005</v>
      </c>
      <c r="L102" s="15" t="str">
        <f>LEFT(E102,3)</f>
        <v>INT</v>
      </c>
      <c r="M102" s="22"/>
      <c r="N102" s="11"/>
      <c r="O102" s="12"/>
      <c r="P102" s="13"/>
      <c r="Q102" s="10"/>
      <c r="R102" s="10"/>
      <c r="S102" s="294"/>
      <c r="T102" s="295"/>
      <c r="U102" s="10"/>
      <c r="V102" s="10"/>
      <c r="W102" s="10"/>
      <c r="X102" s="10"/>
      <c r="Y102" s="10"/>
      <c r="Z102" s="10"/>
    </row>
    <row r="103" spans="1:26" ht="27" customHeight="1">
      <c r="A103" s="1">
        <v>44720</v>
      </c>
      <c r="B103" s="14">
        <v>20571</v>
      </c>
      <c r="C103" s="14">
        <f t="shared" si="11"/>
        <v>5</v>
      </c>
      <c r="D103" s="14"/>
      <c r="E103" s="15" t="s">
        <v>1937</v>
      </c>
      <c r="F103" s="16">
        <v>20566</v>
      </c>
      <c r="G103" s="17">
        <f>_xlfn.IFNA(VLOOKUP(A103,환율!$A:$H,8,0),"")</f>
        <v>1257.0999999999999</v>
      </c>
      <c r="H103" s="18">
        <v>20566</v>
      </c>
      <c r="I103" s="19">
        <f t="shared" si="6"/>
        <v>1312.6</v>
      </c>
      <c r="J103" s="20">
        <v>44769</v>
      </c>
      <c r="K103" s="21">
        <f>IF(E103="","",SUM($F$2:F103)-SUMIF($N$2:$N$151,"&lt;="&amp;A103,$O$2:$O$151))</f>
        <v>415116.80000000005</v>
      </c>
      <c r="L103" s="15" t="str">
        <f t="shared" si="12"/>
        <v>INT</v>
      </c>
      <c r="M103" s="22"/>
      <c r="N103" s="11"/>
      <c r="O103" s="12"/>
      <c r="P103" s="13"/>
      <c r="Q103" s="10"/>
      <c r="R103" s="25"/>
      <c r="S103" s="294"/>
      <c r="T103" s="295"/>
      <c r="U103" s="10"/>
      <c r="V103" s="10"/>
      <c r="W103" s="10"/>
      <c r="X103" s="10"/>
      <c r="Y103" s="10"/>
      <c r="Z103" s="10"/>
    </row>
    <row r="104" spans="1:26" ht="27" customHeight="1">
      <c r="A104" s="1">
        <v>44720</v>
      </c>
      <c r="B104" s="14">
        <v>6431</v>
      </c>
      <c r="C104" s="14">
        <f t="shared" si="11"/>
        <v>0</v>
      </c>
      <c r="D104" s="14"/>
      <c r="E104" s="15" t="s">
        <v>1928</v>
      </c>
      <c r="F104" s="16">
        <v>6431</v>
      </c>
      <c r="G104" s="17">
        <f>_xlfn.IFNA(VLOOKUP(A104,환율!$A:$H,8,0),"")</f>
        <v>1257.0999999999999</v>
      </c>
      <c r="H104" s="18">
        <v>6431</v>
      </c>
      <c r="I104" s="19">
        <f t="shared" si="6"/>
        <v>1312.6</v>
      </c>
      <c r="J104" s="20">
        <v>44769</v>
      </c>
      <c r="K104" s="21">
        <f>IF(E104="","",SUM($F$2:F104)-SUMIF($N$2:$N$151,"&lt;="&amp;A104,$O$2:$O$151))</f>
        <v>421547.80000000005</v>
      </c>
      <c r="L104" s="15" t="str">
        <f t="shared" si="12"/>
        <v>IRR</v>
      </c>
      <c r="M104" s="22"/>
      <c r="N104" s="11"/>
      <c r="O104" s="12"/>
      <c r="P104" s="13"/>
      <c r="Q104" s="22"/>
      <c r="R104" s="25"/>
      <c r="S104" s="294"/>
      <c r="T104" s="295"/>
      <c r="U104" s="10"/>
      <c r="V104" s="10"/>
      <c r="W104" s="10"/>
      <c r="X104" s="10"/>
      <c r="Y104" s="10"/>
      <c r="Z104" s="10"/>
    </row>
    <row r="105" spans="1:26" ht="27" customHeight="1">
      <c r="A105" s="1">
        <v>44729</v>
      </c>
      <c r="B105" s="14">
        <v>5899</v>
      </c>
      <c r="C105" s="14">
        <f t="shared" si="11"/>
        <v>112.44999999999982</v>
      </c>
      <c r="D105" s="14"/>
      <c r="E105" s="15" t="s">
        <v>1928</v>
      </c>
      <c r="F105" s="16">
        <v>5786.55</v>
      </c>
      <c r="G105" s="17">
        <f>_xlfn.IFNA(VLOOKUP(A105,환율!$A:$H,8,0),"")</f>
        <v>1284.0999999999999</v>
      </c>
      <c r="H105" s="18">
        <v>5786.55</v>
      </c>
      <c r="I105" s="19">
        <f t="shared" si="6"/>
        <v>1312.6</v>
      </c>
      <c r="J105" s="20">
        <v>44769</v>
      </c>
      <c r="K105" s="21">
        <f>IF(E105="","",SUM($F$2:F105)-SUMIF($N$2:$N$151,"&lt;="&amp;A105,$O$2:$O$151))</f>
        <v>88157.050000000047</v>
      </c>
      <c r="L105" s="15" t="str">
        <f t="shared" si="12"/>
        <v>IRR</v>
      </c>
      <c r="M105" s="22"/>
      <c r="N105" s="11"/>
      <c r="O105" s="12"/>
      <c r="P105" s="13"/>
      <c r="Q105" s="22"/>
      <c r="R105" s="25"/>
      <c r="S105" s="294"/>
      <c r="T105" s="295"/>
      <c r="U105" s="10"/>
      <c r="V105" s="10"/>
      <c r="W105" s="10"/>
      <c r="X105" s="10"/>
      <c r="Y105" s="10"/>
      <c r="Z105" s="10"/>
    </row>
    <row r="106" spans="1:26" ht="27" customHeight="1">
      <c r="A106" s="1">
        <v>44729</v>
      </c>
      <c r="B106" s="14">
        <v>24101</v>
      </c>
      <c r="C106" s="14">
        <f t="shared" ref="C106" si="13">B106-F106-D106</f>
        <v>0</v>
      </c>
      <c r="D106" s="14"/>
      <c r="E106" s="15" t="s">
        <v>2139</v>
      </c>
      <c r="F106" s="16">
        <v>24101</v>
      </c>
      <c r="G106" s="17">
        <f>_xlfn.IFNA(VLOOKUP(A106,환율!$A:$H,8,0),"")</f>
        <v>1284.0999999999999</v>
      </c>
      <c r="H106" s="18">
        <v>24101</v>
      </c>
      <c r="I106" s="19">
        <f t="shared" si="6"/>
        <v>1312.6</v>
      </c>
      <c r="J106" s="20">
        <v>44769</v>
      </c>
      <c r="K106" s="21">
        <f>IF(E106="","",SUM($F$2:F106)-SUMIF($N$2:$N$151,"&lt;="&amp;A106,$O$2:$O$151))</f>
        <v>112258.05000000005</v>
      </c>
      <c r="L106" s="15" t="str">
        <f t="shared" ref="L106" si="14">LEFT(E106,3)</f>
        <v>INT</v>
      </c>
      <c r="M106" s="22"/>
      <c r="N106" s="11"/>
      <c r="O106" s="12"/>
      <c r="P106" s="13"/>
      <c r="Q106" s="22"/>
      <c r="R106" s="25"/>
      <c r="S106" s="294"/>
      <c r="T106" s="295"/>
      <c r="U106" s="10"/>
      <c r="V106" s="10"/>
      <c r="W106" s="10"/>
      <c r="X106" s="10"/>
      <c r="Y106" s="10"/>
      <c r="Z106" s="10"/>
    </row>
    <row r="107" spans="1:26" ht="27" customHeight="1">
      <c r="A107" s="1">
        <v>44730</v>
      </c>
      <c r="B107" s="14">
        <v>14.59</v>
      </c>
      <c r="C107" s="14">
        <f t="shared" si="11"/>
        <v>0</v>
      </c>
      <c r="D107" s="14"/>
      <c r="E107" s="15" t="s">
        <v>1851</v>
      </c>
      <c r="F107" s="16">
        <v>14.59</v>
      </c>
      <c r="G107" s="17">
        <f>_xlfn.IFNA(VLOOKUP(A107,환율!$A:$H,8,0),"")</f>
        <v>1284.0999999999999</v>
      </c>
      <c r="H107" s="18">
        <v>14.59</v>
      </c>
      <c r="I107" s="19">
        <f t="shared" si="6"/>
        <v>1312.6</v>
      </c>
      <c r="J107" s="20">
        <v>44769</v>
      </c>
      <c r="K107" s="21">
        <f>IF(E107="","",SUM($F$2:F107)-SUMIF($N$2:$N$151,"&lt;="&amp;A107,$O$2:$O$151))</f>
        <v>112272.64000000013</v>
      </c>
      <c r="L107" s="15" t="str">
        <f t="shared" si="12"/>
        <v>이자원</v>
      </c>
      <c r="M107" s="22"/>
      <c r="N107" s="11"/>
      <c r="O107" s="12"/>
      <c r="P107" s="13"/>
      <c r="Q107" s="10"/>
      <c r="R107" s="25"/>
      <c r="S107" s="294"/>
      <c r="T107" s="295"/>
      <c r="U107" s="10"/>
      <c r="V107" s="10"/>
      <c r="W107" s="10"/>
      <c r="X107" s="10"/>
      <c r="Y107" s="10"/>
      <c r="Z107" s="10"/>
    </row>
    <row r="108" spans="1:26" ht="27" customHeight="1">
      <c r="A108" s="1">
        <v>44734</v>
      </c>
      <c r="B108" s="14">
        <v>6490</v>
      </c>
      <c r="C108" s="14">
        <f t="shared" si="11"/>
        <v>35</v>
      </c>
      <c r="D108" s="14"/>
      <c r="E108" s="15" t="s">
        <v>2139</v>
      </c>
      <c r="F108" s="16">
        <v>6455</v>
      </c>
      <c r="G108" s="17">
        <f>_xlfn.IFNA(VLOOKUP(A108,환율!$A:$H,8,0),"")</f>
        <v>1290.5999999999999</v>
      </c>
      <c r="H108" s="18">
        <v>6455</v>
      </c>
      <c r="I108" s="19">
        <f t="shared" si="6"/>
        <v>1312.6</v>
      </c>
      <c r="J108" s="20">
        <v>44769</v>
      </c>
      <c r="K108" s="21">
        <f>IF(E108="","",SUM($F$2:F108)-SUMIF($N$2:$N$151,"&lt;="&amp;A108,$O$2:$O$151))</f>
        <v>118727.64000000013</v>
      </c>
      <c r="L108" s="15" t="str">
        <f t="shared" si="12"/>
        <v>INT</v>
      </c>
      <c r="M108" s="22"/>
      <c r="N108" s="11"/>
      <c r="O108" s="12"/>
      <c r="P108" s="13"/>
      <c r="Q108" s="10"/>
      <c r="R108" s="10"/>
      <c r="S108" s="294"/>
      <c r="T108" s="295"/>
      <c r="U108" s="10"/>
      <c r="V108" s="10"/>
      <c r="W108" s="10"/>
      <c r="X108" s="10"/>
      <c r="Y108" s="10"/>
      <c r="Z108" s="10"/>
    </row>
    <row r="109" spans="1:26" ht="27" customHeight="1">
      <c r="A109" s="1">
        <v>44734</v>
      </c>
      <c r="B109" s="14">
        <v>4922</v>
      </c>
      <c r="C109" s="14">
        <f t="shared" si="11"/>
        <v>5</v>
      </c>
      <c r="D109" s="14"/>
      <c r="E109" s="15" t="s">
        <v>2139</v>
      </c>
      <c r="F109" s="16">
        <v>4917</v>
      </c>
      <c r="G109" s="17">
        <f>_xlfn.IFNA(VLOOKUP(A109,환율!$A:$H,8,0),"")</f>
        <v>1290.5999999999999</v>
      </c>
      <c r="H109" s="18">
        <v>4917</v>
      </c>
      <c r="I109" s="19">
        <f t="shared" si="6"/>
        <v>1312.6</v>
      </c>
      <c r="J109" s="20">
        <v>44769</v>
      </c>
      <c r="K109" s="21">
        <f>IF(E109="","",SUM($F$2:F109)-SUMIF($N$2:$N$151,"&lt;="&amp;A109,$O$2:$O$151))</f>
        <v>123644.64000000013</v>
      </c>
      <c r="L109" s="15" t="str">
        <f t="shared" si="12"/>
        <v>INT</v>
      </c>
      <c r="M109" s="22"/>
      <c r="N109" s="11"/>
      <c r="O109" s="12"/>
      <c r="P109" s="13"/>
      <c r="Q109" s="10"/>
      <c r="R109" s="25"/>
      <c r="S109" s="294"/>
      <c r="T109" s="295"/>
      <c r="U109" s="10"/>
      <c r="V109" s="10"/>
      <c r="W109" s="10"/>
      <c r="X109" s="10"/>
      <c r="Y109" s="10"/>
      <c r="Z109" s="10"/>
    </row>
    <row r="110" spans="1:26" ht="27" customHeight="1">
      <c r="A110" s="1">
        <v>44734</v>
      </c>
      <c r="B110" s="14">
        <v>2439</v>
      </c>
      <c r="C110" s="14">
        <f t="shared" ref="C110" si="15">B110-F110-D110</f>
        <v>0</v>
      </c>
      <c r="D110" s="14"/>
      <c r="E110" s="15" t="s">
        <v>2140</v>
      </c>
      <c r="F110" s="16">
        <v>2439</v>
      </c>
      <c r="G110" s="17">
        <f>_xlfn.IFNA(VLOOKUP(A110,환율!$A:$H,8,0),"")</f>
        <v>1290.5999999999999</v>
      </c>
      <c r="H110" s="18">
        <v>2439</v>
      </c>
      <c r="I110" s="19">
        <f t="shared" si="6"/>
        <v>1312.6</v>
      </c>
      <c r="J110" s="20">
        <v>44769</v>
      </c>
      <c r="K110" s="21">
        <f>IF(E110="","",SUM($F$2:F110)-SUMIF($N$2:$N$151,"&lt;="&amp;A110,$O$2:$O$151))</f>
        <v>126083.64000000013</v>
      </c>
      <c r="L110" s="15" t="str">
        <f t="shared" ref="L110" si="16">LEFT(E110,3)</f>
        <v>IRR</v>
      </c>
      <c r="M110" s="22"/>
      <c r="N110" s="11"/>
      <c r="O110" s="12"/>
      <c r="P110" s="13"/>
      <c r="Q110" s="10"/>
      <c r="R110" s="22"/>
      <c r="S110" s="294"/>
      <c r="T110" s="295"/>
      <c r="U110" s="10"/>
      <c r="V110" s="10"/>
      <c r="W110" s="10"/>
      <c r="X110" s="10"/>
      <c r="Y110" s="10"/>
      <c r="Z110" s="10"/>
    </row>
    <row r="111" spans="1:26" ht="27" customHeight="1">
      <c r="A111" s="1">
        <v>44740</v>
      </c>
      <c r="B111" s="14">
        <v>24820</v>
      </c>
      <c r="C111" s="14">
        <f t="shared" si="11"/>
        <v>34.5</v>
      </c>
      <c r="D111" s="14"/>
      <c r="E111" s="15" t="s">
        <v>1932</v>
      </c>
      <c r="F111" s="16">
        <v>24785.5</v>
      </c>
      <c r="G111" s="17">
        <f>_xlfn.IFNA(VLOOKUP(A111,환율!$A:$H,8,0),"")</f>
        <v>1285.5999999999999</v>
      </c>
      <c r="H111" s="18">
        <v>24785.5</v>
      </c>
      <c r="I111" s="19">
        <f t="shared" si="6"/>
        <v>1312.6</v>
      </c>
      <c r="J111" s="20">
        <v>44769</v>
      </c>
      <c r="K111" s="21">
        <f>IF(E111="","",SUM($F$2:F111)-SUMIF($N$2:$N$151,"&lt;="&amp;A111,$O$2:$O$151))</f>
        <v>150869.14000000013</v>
      </c>
      <c r="L111" s="15" t="str">
        <f t="shared" si="12"/>
        <v>CKH</v>
      </c>
      <c r="M111" s="22"/>
      <c r="N111" s="11"/>
      <c r="O111" s="12"/>
      <c r="P111" s="13"/>
      <c r="Q111" s="10"/>
      <c r="R111" s="10"/>
      <c r="S111" s="294"/>
      <c r="T111" s="295"/>
      <c r="U111" s="10"/>
      <c r="V111" s="10"/>
      <c r="W111" s="10"/>
      <c r="X111" s="10"/>
      <c r="Y111" s="10"/>
      <c r="Z111" s="10"/>
    </row>
    <row r="112" spans="1:26" ht="27" customHeight="1">
      <c r="A112" s="1">
        <v>44740</v>
      </c>
      <c r="B112" s="14">
        <v>26625</v>
      </c>
      <c r="C112" s="14">
        <f>B112-F112-D112</f>
        <v>0</v>
      </c>
      <c r="D112" s="14"/>
      <c r="E112" s="15" t="s">
        <v>1930</v>
      </c>
      <c r="F112" s="16">
        <v>26625</v>
      </c>
      <c r="G112" s="17">
        <f>_xlfn.IFNA(VLOOKUP(A112,환율!$A:$H,8,0),"")</f>
        <v>1285.5999999999999</v>
      </c>
      <c r="H112" s="18">
        <v>26625</v>
      </c>
      <c r="I112" s="19">
        <f t="shared" si="6"/>
        <v>1312.6</v>
      </c>
      <c r="J112" s="20">
        <v>44769</v>
      </c>
      <c r="K112" s="21">
        <f>IF(E112="","",SUM($F$2:F112)-SUMIF($N$2:$N$151,"&lt;="&amp;A112,$O$2:$O$151))</f>
        <v>177494.14000000013</v>
      </c>
      <c r="L112" s="15" t="str">
        <f>LEFT(E112,3)</f>
        <v>LKB</v>
      </c>
      <c r="M112" s="22"/>
      <c r="N112" s="11"/>
      <c r="O112" s="12"/>
      <c r="P112" s="13"/>
      <c r="Q112" s="10"/>
      <c r="R112" s="25"/>
      <c r="S112" s="294"/>
      <c r="T112" s="295"/>
      <c r="U112" s="10"/>
      <c r="V112" s="10"/>
      <c r="W112" s="10"/>
      <c r="X112" s="10"/>
      <c r="Y112" s="10"/>
      <c r="Z112" s="10"/>
    </row>
    <row r="113" spans="1:26" ht="27" customHeight="1">
      <c r="A113" s="1">
        <v>44748</v>
      </c>
      <c r="B113" s="14">
        <v>6818</v>
      </c>
      <c r="C113" s="14">
        <f>B113-F113-D113</f>
        <v>5</v>
      </c>
      <c r="D113" s="14"/>
      <c r="E113" s="15" t="s">
        <v>2140</v>
      </c>
      <c r="F113" s="16">
        <v>6813</v>
      </c>
      <c r="G113" s="17">
        <f>_xlfn.IFNA(VLOOKUP(A113,환율!$A:$H,8,0),"")</f>
        <v>1298</v>
      </c>
      <c r="H113" s="18">
        <v>6813</v>
      </c>
      <c r="I113" s="19">
        <f t="shared" si="6"/>
        <v>1312.6</v>
      </c>
      <c r="J113" s="20">
        <v>44769</v>
      </c>
      <c r="K113" s="21">
        <f>IF(E113="","",SUM($F$2:F113)-SUMIF($N$2:$N$151,"&lt;="&amp;A113,$O$2:$O$151))</f>
        <v>184307.14000000013</v>
      </c>
      <c r="L113" s="15" t="str">
        <f>LEFT(E113,3)</f>
        <v>IRR</v>
      </c>
      <c r="M113" s="22"/>
      <c r="N113" s="11"/>
      <c r="O113" s="12"/>
      <c r="P113" s="13"/>
      <c r="Q113" s="10"/>
      <c r="R113" s="25"/>
      <c r="S113" s="294"/>
      <c r="T113" s="295"/>
      <c r="U113" s="10"/>
      <c r="V113" s="10"/>
      <c r="W113" s="10"/>
      <c r="X113" s="10"/>
      <c r="Y113" s="10"/>
      <c r="Z113" s="10"/>
    </row>
    <row r="114" spans="1:26" ht="27" customHeight="1">
      <c r="A114" s="1">
        <v>44748</v>
      </c>
      <c r="B114" s="14">
        <v>34635</v>
      </c>
      <c r="C114" s="14">
        <f t="shared" si="11"/>
        <v>18</v>
      </c>
      <c r="D114" s="14"/>
      <c r="E114" s="15" t="s">
        <v>1929</v>
      </c>
      <c r="F114" s="16">
        <v>34617</v>
      </c>
      <c r="G114" s="17">
        <f>_xlfn.IFNA(VLOOKUP(A114,환율!$A:$H,8,0),"")</f>
        <v>1298</v>
      </c>
      <c r="H114" s="18">
        <v>34617</v>
      </c>
      <c r="I114" s="19">
        <f t="shared" si="6"/>
        <v>1312.6</v>
      </c>
      <c r="J114" s="20">
        <v>44769</v>
      </c>
      <c r="K114" s="21">
        <f>IF(E114="","",SUM($F$2:F114)-SUMIF($N$2:$N$151,"&lt;="&amp;A114,$O$2:$O$151))</f>
        <v>218924.14000000013</v>
      </c>
      <c r="L114" s="15" t="str">
        <f t="shared" si="12"/>
        <v>RK/</v>
      </c>
      <c r="M114" s="22"/>
      <c r="N114" s="11"/>
      <c r="O114" s="12"/>
      <c r="P114" s="13"/>
      <c r="Q114" s="11"/>
      <c r="R114" s="12"/>
      <c r="S114" s="294"/>
      <c r="T114" s="295"/>
      <c r="U114" s="10"/>
      <c r="V114" s="10"/>
      <c r="W114" s="10"/>
      <c r="X114" s="10"/>
      <c r="Y114" s="10"/>
      <c r="Z114" s="10"/>
    </row>
    <row r="115" spans="1:26" ht="27" customHeight="1">
      <c r="A115" s="1">
        <v>44754</v>
      </c>
      <c r="B115" s="14">
        <v>3038</v>
      </c>
      <c r="C115" s="14">
        <f t="shared" si="11"/>
        <v>5</v>
      </c>
      <c r="D115" s="14"/>
      <c r="E115" s="15" t="s">
        <v>2140</v>
      </c>
      <c r="F115" s="16">
        <v>3033</v>
      </c>
      <c r="G115" s="17">
        <f>_xlfn.IFNA(VLOOKUP(A115,환율!$A:$H,8,0),"")</f>
        <v>1300.5999999999999</v>
      </c>
      <c r="H115" s="18">
        <v>3033</v>
      </c>
      <c r="I115" s="19">
        <f t="shared" si="6"/>
        <v>1309.4000000000001</v>
      </c>
      <c r="J115" s="20">
        <v>44783</v>
      </c>
      <c r="K115" s="21">
        <f>IF(E115="","",SUM($F$2:F115)-SUMIF($N$2:$N$151,"&lt;="&amp;A115,$O$2:$O$151))</f>
        <v>221957.14000000013</v>
      </c>
      <c r="L115" s="15" t="str">
        <f t="shared" si="12"/>
        <v>IRR</v>
      </c>
      <c r="M115" s="22"/>
      <c r="N115" s="11"/>
      <c r="O115" s="12"/>
      <c r="P115" s="13"/>
      <c r="Q115" s="11"/>
      <c r="R115" s="12"/>
      <c r="S115" s="294"/>
      <c r="T115" s="295"/>
      <c r="U115" s="10"/>
      <c r="V115" s="10"/>
      <c r="W115" s="10"/>
      <c r="X115" s="10"/>
      <c r="Y115" s="10"/>
      <c r="Z115" s="10"/>
    </row>
    <row r="116" spans="1:26" ht="27" customHeight="1">
      <c r="A116" s="1">
        <v>44754</v>
      </c>
      <c r="B116" s="14">
        <v>2991</v>
      </c>
      <c r="C116" s="14">
        <f t="shared" ref="C116" si="17">B116-F116-D116</f>
        <v>0</v>
      </c>
      <c r="D116" s="14"/>
      <c r="E116" s="15" t="s">
        <v>2141</v>
      </c>
      <c r="F116" s="16">
        <v>2991</v>
      </c>
      <c r="G116" s="17">
        <f>_xlfn.IFNA(VLOOKUP(A116,환율!$A:$H,8,0),"")</f>
        <v>1300.5999999999999</v>
      </c>
      <c r="H116" s="18">
        <v>2991</v>
      </c>
      <c r="I116" s="19">
        <f t="shared" si="6"/>
        <v>1309.4000000000001</v>
      </c>
      <c r="J116" s="20">
        <v>44783</v>
      </c>
      <c r="K116" s="21">
        <f>IF(E116="","",SUM($F$2:F116)-SUMIF($N$2:$N$151,"&lt;="&amp;A116,$O$2:$O$151))</f>
        <v>224948.14000000013</v>
      </c>
      <c r="L116" s="15" t="str">
        <f t="shared" ref="L116" si="18">LEFT(E116,3)</f>
        <v>INT</v>
      </c>
      <c r="M116" s="22"/>
      <c r="N116" s="11"/>
      <c r="O116" s="12"/>
      <c r="P116" s="13"/>
      <c r="Q116" s="11"/>
      <c r="R116" s="12"/>
      <c r="S116" s="294"/>
      <c r="T116" s="295"/>
      <c r="U116" s="10"/>
      <c r="V116" s="10"/>
      <c r="W116" s="10"/>
      <c r="X116" s="10"/>
      <c r="Y116" s="10"/>
      <c r="Z116" s="10"/>
    </row>
    <row r="117" spans="1:26" ht="27" customHeight="1">
      <c r="A117" s="1">
        <v>44755</v>
      </c>
      <c r="B117" s="14">
        <v>9674</v>
      </c>
      <c r="C117" s="14">
        <f t="shared" si="11"/>
        <v>31.549999999999272</v>
      </c>
      <c r="D117" s="14"/>
      <c r="E117" s="15" t="s">
        <v>2153</v>
      </c>
      <c r="F117" s="16">
        <v>9642.4500000000007</v>
      </c>
      <c r="G117" s="17">
        <f>_xlfn.IFNA(VLOOKUP(A117,환율!$A:$H,8,0),"")</f>
        <v>1312.9</v>
      </c>
      <c r="H117" s="18">
        <v>9642.4500000000007</v>
      </c>
      <c r="I117" s="19">
        <f t="shared" si="6"/>
        <v>1309.4000000000001</v>
      </c>
      <c r="J117" s="20">
        <v>44783</v>
      </c>
      <c r="K117" s="21">
        <f>IF(E117="","",SUM($F$2:F117)-SUMIF($N$2:$N$151,"&lt;="&amp;A117,$O$2:$O$151))</f>
        <v>234590.59000000008</v>
      </c>
      <c r="L117" s="15" t="str">
        <f t="shared" si="12"/>
        <v>ZBJ</v>
      </c>
      <c r="M117" s="22"/>
      <c r="N117" s="11"/>
      <c r="O117" s="12"/>
      <c r="P117" s="13"/>
      <c r="Q117" s="11"/>
      <c r="R117" s="12"/>
      <c r="S117" s="294"/>
      <c r="T117" s="295"/>
      <c r="U117" s="10"/>
      <c r="V117" s="10"/>
      <c r="W117" s="10"/>
      <c r="X117" s="10"/>
      <c r="Y117" s="10"/>
      <c r="Z117" s="10"/>
    </row>
    <row r="118" spans="1:26" ht="27" customHeight="1">
      <c r="A118" s="1">
        <v>44755</v>
      </c>
      <c r="B118" s="14">
        <v>31786</v>
      </c>
      <c r="C118" s="14">
        <f t="shared" ref="C118" si="19">B118-F118-D118</f>
        <v>0</v>
      </c>
      <c r="D118" s="14"/>
      <c r="E118" s="15" t="s">
        <v>2154</v>
      </c>
      <c r="F118" s="16">
        <v>31786</v>
      </c>
      <c r="G118" s="17">
        <f>_xlfn.IFNA(VLOOKUP(A118,환율!$A:$H,8,0),"")</f>
        <v>1312.9</v>
      </c>
      <c r="H118" s="18">
        <v>31786</v>
      </c>
      <c r="I118" s="19">
        <f t="shared" si="6"/>
        <v>1309.4000000000001</v>
      </c>
      <c r="J118" s="20">
        <v>44783</v>
      </c>
      <c r="K118" s="21">
        <f>IF(E118="","",SUM($F$2:F118)-SUMIF($N$2:$N$151,"&lt;="&amp;A118,$O$2:$O$151))</f>
        <v>266376.59000000008</v>
      </c>
      <c r="L118" s="15" t="str">
        <f t="shared" ref="L118" si="20">LEFT(E118,3)</f>
        <v>ZBJ</v>
      </c>
      <c r="M118" s="22"/>
      <c r="N118" s="11"/>
      <c r="O118" s="12"/>
      <c r="P118" s="13"/>
      <c r="Q118" s="11"/>
      <c r="R118" s="12"/>
      <c r="S118" s="294"/>
      <c r="T118" s="295"/>
      <c r="U118" s="10"/>
      <c r="V118" s="10"/>
      <c r="W118" s="10"/>
      <c r="X118" s="10"/>
      <c r="Y118" s="10"/>
      <c r="Z118" s="10"/>
    </row>
    <row r="119" spans="1:26" ht="27" customHeight="1">
      <c r="A119" s="1">
        <v>44755</v>
      </c>
      <c r="B119" s="14">
        <v>30000</v>
      </c>
      <c r="C119" s="14">
        <f t="shared" si="11"/>
        <v>30</v>
      </c>
      <c r="D119" s="14"/>
      <c r="E119" s="15" t="s">
        <v>2141</v>
      </c>
      <c r="F119" s="16">
        <v>29970</v>
      </c>
      <c r="G119" s="17">
        <f>_xlfn.IFNA(VLOOKUP(A119,환율!$A:$H,8,0),"")</f>
        <v>1312.9</v>
      </c>
      <c r="H119" s="18">
        <v>29970</v>
      </c>
      <c r="I119" s="19">
        <f t="shared" si="6"/>
        <v>1309.4000000000001</v>
      </c>
      <c r="J119" s="20">
        <v>44783</v>
      </c>
      <c r="K119" s="21">
        <f>IF(E119="","",SUM($F$2:F119)-SUMIF($N$2:$N$151,"&lt;="&amp;A119,$O$2:$O$151))</f>
        <v>296346.59000000008</v>
      </c>
      <c r="L119" s="15" t="str">
        <f t="shared" si="12"/>
        <v>INT</v>
      </c>
      <c r="M119" s="22"/>
      <c r="N119" s="11"/>
      <c r="O119" s="12"/>
      <c r="P119" s="13"/>
      <c r="Q119" s="11"/>
      <c r="R119" s="12"/>
      <c r="S119" s="294"/>
      <c r="T119" s="295"/>
      <c r="U119" s="10"/>
      <c r="V119" s="10"/>
      <c r="W119" s="10"/>
      <c r="X119" s="10"/>
      <c r="Y119" s="10"/>
      <c r="Z119" s="10"/>
    </row>
    <row r="120" spans="1:26" ht="27" customHeight="1">
      <c r="A120" s="1">
        <v>44760</v>
      </c>
      <c r="B120" s="14">
        <v>3143</v>
      </c>
      <c r="C120" s="14">
        <f>B120-F120-D120</f>
        <v>54.289999999999964</v>
      </c>
      <c r="D120" s="14"/>
      <c r="E120" s="15" t="s">
        <v>2141</v>
      </c>
      <c r="F120" s="16">
        <v>3088.71</v>
      </c>
      <c r="G120" s="17">
        <f>_xlfn.IFNA(VLOOKUP(A120,환율!$A:$H,8,0),"")</f>
        <v>1323.7</v>
      </c>
      <c r="H120" s="18">
        <v>3088.71</v>
      </c>
      <c r="I120" s="19">
        <f t="shared" si="6"/>
        <v>1309.4000000000001</v>
      </c>
      <c r="J120" s="20">
        <v>44783</v>
      </c>
      <c r="K120" s="21">
        <f>IF(E120="","",SUM($F$2:F120)-SUMIF($N$2:$N$151,"&lt;="&amp;A120,$O$2:$O$151))</f>
        <v>299435.30000000005</v>
      </c>
      <c r="L120" s="15" t="str">
        <f>LEFT(E120,3)</f>
        <v>INT</v>
      </c>
      <c r="M120" s="22"/>
      <c r="N120" s="11"/>
      <c r="O120" s="12"/>
      <c r="P120" s="13"/>
      <c r="Q120" s="11"/>
      <c r="R120" s="12"/>
      <c r="S120" s="294"/>
      <c r="T120" s="295"/>
      <c r="U120" s="10"/>
      <c r="V120" s="10"/>
      <c r="W120" s="10"/>
      <c r="X120" s="10"/>
      <c r="Y120" s="10"/>
      <c r="Z120" s="10"/>
    </row>
    <row r="121" spans="1:26" ht="27" customHeight="1">
      <c r="A121" s="1">
        <v>44760</v>
      </c>
      <c r="B121" s="14">
        <v>12403</v>
      </c>
      <c r="C121" s="14">
        <f>B121-F121-D121</f>
        <v>0</v>
      </c>
      <c r="D121" s="14"/>
      <c r="E121" s="15" t="s">
        <v>2142</v>
      </c>
      <c r="F121" s="16">
        <v>12403</v>
      </c>
      <c r="G121" s="17">
        <f>_xlfn.IFNA(VLOOKUP(A121,환율!$A:$H,8,0),"")</f>
        <v>1323.7</v>
      </c>
      <c r="H121" s="18">
        <v>12403</v>
      </c>
      <c r="I121" s="19">
        <f t="shared" si="6"/>
        <v>1309.4000000000001</v>
      </c>
      <c r="J121" s="20">
        <v>44783</v>
      </c>
      <c r="K121" s="21">
        <f>IF(E121="","",SUM($F$2:F121)-SUMIF($N$2:$N$151,"&lt;="&amp;A121,$O$2:$O$151))</f>
        <v>311838.30000000005</v>
      </c>
      <c r="L121" s="15" t="str">
        <f>LEFT(E121,3)</f>
        <v>IRR</v>
      </c>
      <c r="M121" s="22"/>
      <c r="N121" s="11"/>
      <c r="O121" s="12"/>
      <c r="P121" s="13"/>
      <c r="Q121" s="11"/>
      <c r="R121" s="12"/>
      <c r="S121" s="294"/>
      <c r="T121" s="295"/>
      <c r="U121" s="10"/>
      <c r="V121" s="10"/>
      <c r="W121" s="10"/>
      <c r="X121" s="10"/>
      <c r="Y121" s="10"/>
      <c r="Z121" s="10"/>
    </row>
    <row r="122" spans="1:26" ht="27" customHeight="1">
      <c r="A122" s="1">
        <v>44760</v>
      </c>
      <c r="B122" s="14">
        <v>4454</v>
      </c>
      <c r="C122" s="14">
        <f>B122-F122-D122</f>
        <v>0</v>
      </c>
      <c r="D122" s="14"/>
      <c r="E122" s="15" t="s">
        <v>2054</v>
      </c>
      <c r="F122" s="16">
        <v>4454</v>
      </c>
      <c r="G122" s="17">
        <f>_xlfn.IFNA(VLOOKUP(A122,환율!$A:$H,8,0),"")</f>
        <v>1323.7</v>
      </c>
      <c r="H122" s="18">
        <v>4454</v>
      </c>
      <c r="I122" s="19">
        <f t="shared" si="6"/>
        <v>1309.4000000000001</v>
      </c>
      <c r="J122" s="20">
        <v>44783</v>
      </c>
      <c r="K122" s="21">
        <f>IF(E122="","",SUM($F$2:F122)-SUMIF($N$2:$N$151,"&lt;="&amp;A122,$O$2:$O$151))</f>
        <v>316292.30000000005</v>
      </c>
      <c r="L122" s="15" t="str">
        <f>LEFT(E122,3)</f>
        <v>INT</v>
      </c>
      <c r="M122" s="22"/>
      <c r="N122" s="11"/>
      <c r="O122" s="12"/>
      <c r="P122" s="13"/>
      <c r="Q122" s="11"/>
      <c r="R122" s="12"/>
      <c r="S122" s="294"/>
      <c r="T122" s="295"/>
      <c r="U122" s="10"/>
      <c r="V122" s="10"/>
      <c r="W122" s="10"/>
      <c r="X122" s="10"/>
      <c r="Y122" s="10"/>
      <c r="Z122" s="10"/>
    </row>
    <row r="123" spans="1:26" ht="27" customHeight="1">
      <c r="A123" s="1">
        <v>44760</v>
      </c>
      <c r="B123" s="14">
        <v>23925</v>
      </c>
      <c r="C123" s="14">
        <f t="shared" si="11"/>
        <v>34.5</v>
      </c>
      <c r="D123" s="14"/>
      <c r="E123" s="15" t="s">
        <v>1853</v>
      </c>
      <c r="F123" s="16">
        <v>23890.5</v>
      </c>
      <c r="G123" s="17">
        <f>_xlfn.IFNA(VLOOKUP(A123,환율!$A:$H,8,0),"")</f>
        <v>1323.7</v>
      </c>
      <c r="H123" s="18">
        <v>0.5</v>
      </c>
      <c r="I123" s="19">
        <f t="shared" si="6"/>
        <v>1309.4000000000001</v>
      </c>
      <c r="J123" s="20">
        <v>44783</v>
      </c>
      <c r="K123" s="21">
        <f>IF(E123="","",SUM($F$2:F123)-SUMIF($N$2:$N$151,"&lt;="&amp;A123,$O$2:$O$151))</f>
        <v>340182.80000000005</v>
      </c>
      <c r="L123" s="15" t="str">
        <f t="shared" si="12"/>
        <v>CKH</v>
      </c>
      <c r="M123" s="22"/>
      <c r="N123" s="11"/>
      <c r="O123" s="12"/>
      <c r="P123" s="13"/>
      <c r="Q123" s="11"/>
      <c r="R123" s="12"/>
      <c r="S123" s="294"/>
      <c r="T123" s="295"/>
      <c r="U123" s="10"/>
      <c r="V123" s="10"/>
      <c r="W123" s="10"/>
      <c r="X123" s="10"/>
      <c r="Y123" s="10"/>
      <c r="Z123" s="10"/>
    </row>
    <row r="124" spans="1:26" ht="27" customHeight="1">
      <c r="A124" s="1">
        <v>44760</v>
      </c>
      <c r="B124" s="14"/>
      <c r="C124" s="14">
        <f t="shared" ref="C124" si="21">B124-F124-D124</f>
        <v>0</v>
      </c>
      <c r="D124" s="14"/>
      <c r="E124" s="15" t="s">
        <v>1853</v>
      </c>
      <c r="F124" s="16"/>
      <c r="G124" s="17">
        <f>_xlfn.IFNA(VLOOKUP(A124,환율!$A:$H,8,0),"")</f>
        <v>1323.7</v>
      </c>
      <c r="H124" s="18">
        <v>23890</v>
      </c>
      <c r="I124" s="19">
        <f t="shared" si="6"/>
        <v>1353</v>
      </c>
      <c r="J124" s="20">
        <v>44805</v>
      </c>
      <c r="K124" s="21">
        <f>IF(E124="","",SUM($F$2:F124)-SUMIF($N$2:$N$151,"&lt;="&amp;A124,$O$2:$O$151))</f>
        <v>340182.80000000005</v>
      </c>
      <c r="L124" s="15" t="str">
        <f t="shared" ref="L124" si="22">LEFT(E124,3)</f>
        <v>CKH</v>
      </c>
      <c r="M124" s="22"/>
      <c r="N124" s="302"/>
      <c r="O124" s="303"/>
      <c r="P124" s="304"/>
      <c r="Q124" s="11"/>
      <c r="R124" s="12"/>
      <c r="S124" s="294"/>
      <c r="T124" s="295"/>
      <c r="U124" s="10"/>
      <c r="V124" s="10"/>
      <c r="W124" s="10"/>
      <c r="X124" s="10"/>
      <c r="Y124" s="10"/>
      <c r="Z124" s="10"/>
    </row>
    <row r="125" spans="1:26" ht="27" customHeight="1">
      <c r="A125" s="1">
        <v>44760</v>
      </c>
      <c r="B125" s="14">
        <v>14800</v>
      </c>
      <c r="C125" s="14">
        <f>B125-F125-D125</f>
        <v>162</v>
      </c>
      <c r="D125" s="14"/>
      <c r="E125" s="15" t="s">
        <v>1852</v>
      </c>
      <c r="F125" s="16">
        <v>14638</v>
      </c>
      <c r="G125" s="17">
        <f>_xlfn.IFNA(VLOOKUP(A125,환율!$A:$H,8,0),"")</f>
        <v>1323.7</v>
      </c>
      <c r="H125" s="18">
        <v>14638</v>
      </c>
      <c r="I125" s="19">
        <f t="shared" si="6"/>
        <v>1353</v>
      </c>
      <c r="J125" s="20">
        <v>44805</v>
      </c>
      <c r="K125" s="21">
        <f>IF(E125="","",SUM($F$2:F125)-SUMIF($N$2:$N$151,"&lt;="&amp;A125,$O$2:$O$151))</f>
        <v>354820.80000000005</v>
      </c>
      <c r="L125" s="15" t="str">
        <f>LEFT(E125,3)</f>
        <v>PMR</v>
      </c>
      <c r="M125" s="22"/>
      <c r="N125" s="10"/>
      <c r="O125" s="25"/>
      <c r="P125" s="10"/>
      <c r="Q125" s="11"/>
      <c r="R125" s="12"/>
      <c r="S125" s="294"/>
      <c r="T125" s="295"/>
      <c r="U125" s="10"/>
      <c r="V125" s="10"/>
      <c r="W125" s="10"/>
      <c r="X125" s="10"/>
      <c r="Y125" s="10"/>
      <c r="Z125" s="10"/>
    </row>
    <row r="126" spans="1:26" ht="27" customHeight="1">
      <c r="A126" s="1">
        <v>44777</v>
      </c>
      <c r="B126" s="14">
        <v>6423.31</v>
      </c>
      <c r="C126" s="14">
        <f t="shared" si="11"/>
        <v>0</v>
      </c>
      <c r="D126" s="14"/>
      <c r="E126" s="15" t="s">
        <v>1940</v>
      </c>
      <c r="F126" s="16">
        <v>6423.31</v>
      </c>
      <c r="G126" s="17">
        <f>_xlfn.IFNA(VLOOKUP(A126,환율!$A:$H,8,0),"")</f>
        <v>1310.5</v>
      </c>
      <c r="H126" s="18"/>
      <c r="I126" s="19">
        <f t="shared" si="6"/>
        <v>1353</v>
      </c>
      <c r="J126" s="20">
        <v>44805</v>
      </c>
      <c r="K126" s="21">
        <f>IF(E126="","",SUM($F$2:F126)-SUMIF($N$2:$N$151,"&lt;="&amp;A126,$O$2:$O$151))</f>
        <v>142319.9700000002</v>
      </c>
      <c r="L126" s="15" t="str">
        <f t="shared" si="12"/>
        <v>입금착</v>
      </c>
      <c r="M126" s="22"/>
      <c r="N126" s="22"/>
      <c r="O126" s="22"/>
      <c r="P126" s="10"/>
      <c r="Q126" s="11"/>
      <c r="R126" s="12"/>
      <c r="S126" s="294"/>
      <c r="T126" s="295"/>
      <c r="U126" s="10"/>
      <c r="V126" s="10"/>
      <c r="W126" s="10"/>
      <c r="X126" s="10"/>
      <c r="Y126" s="10"/>
      <c r="Z126" s="10"/>
    </row>
    <row r="127" spans="1:26" ht="27" customHeight="1">
      <c r="A127" s="1">
        <v>44777</v>
      </c>
      <c r="B127" s="14">
        <v>-6423.31</v>
      </c>
      <c r="C127" s="14">
        <f t="shared" si="11"/>
        <v>0</v>
      </c>
      <c r="D127" s="14"/>
      <c r="E127" s="15" t="s">
        <v>1940</v>
      </c>
      <c r="F127" s="16">
        <v>-6423.31</v>
      </c>
      <c r="G127" s="17">
        <f>_xlfn.IFNA(VLOOKUP(A127,환율!$A:$H,8,0),"")</f>
        <v>1310.5</v>
      </c>
      <c r="H127" s="18"/>
      <c r="I127" s="19">
        <f t="shared" si="6"/>
        <v>1353</v>
      </c>
      <c r="J127" s="20">
        <v>44805</v>
      </c>
      <c r="K127" s="21">
        <f>IF(E127="","",SUM($F$2:F127)-SUMIF($N$2:$N$151,"&lt;="&amp;A127,$O$2:$O$151))</f>
        <v>135896.66000000015</v>
      </c>
      <c r="L127" s="15" t="str">
        <f t="shared" si="12"/>
        <v>입금착</v>
      </c>
      <c r="M127" s="22"/>
      <c r="N127" s="10"/>
      <c r="O127" s="25"/>
      <c r="P127" s="10"/>
      <c r="Q127" s="11"/>
      <c r="R127" s="12"/>
      <c r="S127" s="294"/>
      <c r="T127" s="295"/>
      <c r="U127" s="10"/>
      <c r="V127" s="10"/>
      <c r="W127" s="10"/>
      <c r="X127" s="10"/>
      <c r="Y127" s="10"/>
      <c r="Z127" s="10"/>
    </row>
    <row r="128" spans="1:26" ht="27" customHeight="1">
      <c r="A128" s="1">
        <v>44777</v>
      </c>
      <c r="B128" s="14">
        <v>6465</v>
      </c>
      <c r="C128" s="14">
        <f t="shared" si="11"/>
        <v>34</v>
      </c>
      <c r="D128" s="14"/>
      <c r="E128" s="15" t="s">
        <v>2054</v>
      </c>
      <c r="F128" s="16">
        <v>6431</v>
      </c>
      <c r="G128" s="17">
        <f>_xlfn.IFNA(VLOOKUP(A128,환율!$A:$H,8,0),"")</f>
        <v>1310.5</v>
      </c>
      <c r="H128" s="18">
        <v>6431</v>
      </c>
      <c r="I128" s="19">
        <f t="shared" si="6"/>
        <v>1353</v>
      </c>
      <c r="J128" s="20">
        <v>44805</v>
      </c>
      <c r="K128" s="21">
        <f>IF(E128="","",SUM($F$2:F128)-SUMIF($N$2:$N$151,"&lt;="&amp;A128,$O$2:$O$151))</f>
        <v>142327.66000000015</v>
      </c>
      <c r="L128" s="15" t="str">
        <f t="shared" si="12"/>
        <v>INT</v>
      </c>
      <c r="M128" s="22"/>
      <c r="N128" s="10"/>
      <c r="O128" s="25"/>
      <c r="P128" s="10"/>
      <c r="Q128" s="11"/>
      <c r="R128" s="12"/>
      <c r="S128" s="294"/>
      <c r="T128" s="295"/>
      <c r="U128" s="10"/>
      <c r="V128" s="10"/>
      <c r="W128" s="10"/>
      <c r="X128" s="10"/>
      <c r="Y128" s="10"/>
      <c r="Z128" s="10"/>
    </row>
    <row r="129" spans="1:26" ht="27" customHeight="1">
      <c r="A129" s="1">
        <v>44777</v>
      </c>
      <c r="B129" s="14">
        <v>7406</v>
      </c>
      <c r="C129" s="14">
        <f t="shared" si="11"/>
        <v>5</v>
      </c>
      <c r="D129" s="14"/>
      <c r="E129" s="15" t="s">
        <v>2054</v>
      </c>
      <c r="F129" s="16">
        <v>7401</v>
      </c>
      <c r="G129" s="17">
        <f>_xlfn.IFNA(VLOOKUP(A129,환율!$A:$H,8,0),"")</f>
        <v>1310.5</v>
      </c>
      <c r="H129" s="18">
        <v>7401</v>
      </c>
      <c r="I129" s="19">
        <f t="shared" si="6"/>
        <v>1353</v>
      </c>
      <c r="J129" s="20">
        <v>44805</v>
      </c>
      <c r="K129" s="21">
        <f>IF(E129="","",SUM($F$2:F129)-SUMIF($N$2:$N$151,"&lt;="&amp;A129,$O$2:$O$151))</f>
        <v>149728.66000000015</v>
      </c>
      <c r="L129" s="15" t="str">
        <f t="shared" si="12"/>
        <v>INT</v>
      </c>
      <c r="M129" s="22"/>
      <c r="N129" s="10"/>
      <c r="O129" s="25"/>
      <c r="P129" s="10"/>
      <c r="Q129" s="11"/>
      <c r="R129" s="12"/>
      <c r="S129" s="294"/>
      <c r="T129" s="295"/>
      <c r="U129" s="10"/>
      <c r="V129" s="10"/>
      <c r="W129" s="10"/>
      <c r="X129" s="10"/>
      <c r="Y129" s="10"/>
      <c r="Z129" s="10"/>
    </row>
    <row r="130" spans="1:26" ht="27" customHeight="1">
      <c r="A130" s="1">
        <v>44778</v>
      </c>
      <c r="B130" s="14">
        <v>7315</v>
      </c>
      <c r="C130" s="14">
        <f t="shared" si="11"/>
        <v>5</v>
      </c>
      <c r="D130" s="14"/>
      <c r="E130" s="15" t="s">
        <v>2054</v>
      </c>
      <c r="F130" s="16">
        <v>7310</v>
      </c>
      <c r="G130" s="17">
        <f>_xlfn.IFNA(VLOOKUP(A130,환율!$A:$H,8,0),"")</f>
        <v>1309.7</v>
      </c>
      <c r="H130" s="18">
        <v>7310</v>
      </c>
      <c r="I130" s="19">
        <f t="shared" si="6"/>
        <v>1353</v>
      </c>
      <c r="J130" s="20">
        <v>44805</v>
      </c>
      <c r="K130" s="21">
        <f>IF(E130="","",SUM($F$2:F130)-SUMIF($N$2:$N$151,"&lt;="&amp;A130,$O$2:$O$151))</f>
        <v>157038.66000000015</v>
      </c>
      <c r="L130" s="15" t="str">
        <f t="shared" si="12"/>
        <v>INT</v>
      </c>
      <c r="M130" s="22"/>
      <c r="N130" s="10"/>
      <c r="O130" s="25"/>
      <c r="P130" s="10"/>
      <c r="Q130" s="11"/>
      <c r="R130" s="12"/>
      <c r="S130" s="24"/>
      <c r="T130" s="10"/>
      <c r="U130" s="10"/>
      <c r="V130" s="10"/>
      <c r="W130" s="10"/>
      <c r="X130" s="10"/>
      <c r="Y130" s="10"/>
      <c r="Z130" s="10"/>
    </row>
    <row r="131" spans="1:26" ht="27" customHeight="1">
      <c r="A131" s="1">
        <v>44789</v>
      </c>
      <c r="B131" s="14">
        <v>25130</v>
      </c>
      <c r="C131" s="14">
        <f t="shared" si="11"/>
        <v>34.5</v>
      </c>
      <c r="D131" s="14"/>
      <c r="E131" s="15" t="s">
        <v>1941</v>
      </c>
      <c r="F131" s="16">
        <v>25095.5</v>
      </c>
      <c r="G131" s="17">
        <f>_xlfn.IFNA(VLOOKUP(A131,환율!$A:$H,8,0),"")</f>
        <v>1303.0999999999999</v>
      </c>
      <c r="H131" s="18">
        <v>25095.5</v>
      </c>
      <c r="I131" s="19">
        <f t="shared" ref="I131:I194" si="23">_xlfn.IFNA(VLOOKUP(J131,$N$2:$P$151,3,0),0)</f>
        <v>1353</v>
      </c>
      <c r="J131" s="20">
        <v>44805</v>
      </c>
      <c r="K131" s="21">
        <f>IF(E131="","",SUM($F$2:F131)-SUMIF($N$2:$N$151,"&lt;="&amp;A131,$O$2:$O$151))</f>
        <v>84765.5</v>
      </c>
      <c r="L131" s="15" t="str">
        <f t="shared" si="12"/>
        <v>CKH</v>
      </c>
      <c r="M131" s="22"/>
      <c r="N131" s="10"/>
      <c r="O131" s="25"/>
      <c r="P131" s="10"/>
      <c r="Q131" s="11"/>
      <c r="R131" s="12"/>
      <c r="S131" s="24"/>
      <c r="T131" s="10"/>
      <c r="U131" s="10"/>
      <c r="V131" s="10"/>
      <c r="W131" s="10"/>
      <c r="X131" s="10"/>
      <c r="Y131" s="10"/>
      <c r="Z131" s="10"/>
    </row>
    <row r="132" spans="1:26" ht="27" customHeight="1">
      <c r="A132" s="1">
        <v>44789</v>
      </c>
      <c r="B132" s="14">
        <v>7469</v>
      </c>
      <c r="C132" s="14">
        <f t="shared" si="11"/>
        <v>0</v>
      </c>
      <c r="D132" s="14"/>
      <c r="E132" s="15" t="s">
        <v>2054</v>
      </c>
      <c r="F132" s="16">
        <v>7469</v>
      </c>
      <c r="G132" s="17">
        <f>_xlfn.IFNA(VLOOKUP(A132,환율!$A:$H,8,0),"")</f>
        <v>1303.0999999999999</v>
      </c>
      <c r="H132" s="18">
        <v>7469</v>
      </c>
      <c r="I132" s="19">
        <f t="shared" si="23"/>
        <v>1353</v>
      </c>
      <c r="J132" s="20">
        <v>44805</v>
      </c>
      <c r="K132" s="21">
        <f>IF(E132="","",SUM($F$2:F132)-SUMIF($N$2:$N$151,"&lt;="&amp;A132,$O$2:$O$151))</f>
        <v>92234.5</v>
      </c>
      <c r="L132" s="15" t="str">
        <f t="shared" si="12"/>
        <v>INT</v>
      </c>
      <c r="M132" s="22"/>
      <c r="N132" s="10"/>
      <c r="O132" s="25"/>
      <c r="P132" s="10"/>
      <c r="Q132" s="11"/>
      <c r="R132" s="12"/>
      <c r="S132" s="24"/>
      <c r="T132" s="10"/>
      <c r="U132" s="10"/>
      <c r="V132" s="10"/>
      <c r="W132" s="10"/>
      <c r="X132" s="10"/>
      <c r="Y132" s="10"/>
      <c r="Z132" s="10"/>
    </row>
    <row r="133" spans="1:26" ht="27" customHeight="1">
      <c r="A133" s="1">
        <v>44789</v>
      </c>
      <c r="B133" s="14">
        <v>10349</v>
      </c>
      <c r="C133" s="14">
        <f>B133-F133-D133</f>
        <v>89</v>
      </c>
      <c r="D133" s="14"/>
      <c r="E133" s="15" t="s">
        <v>1931</v>
      </c>
      <c r="F133" s="16">
        <f>B133-89</f>
        <v>10260</v>
      </c>
      <c r="G133" s="17">
        <f>_xlfn.IFNA(VLOOKUP(A133,환율!$A:$H,8,0),"")</f>
        <v>1303.0999999999999</v>
      </c>
      <c r="H133" s="18">
        <v>10260</v>
      </c>
      <c r="I133" s="19">
        <f t="shared" si="23"/>
        <v>1353</v>
      </c>
      <c r="J133" s="20">
        <v>44805</v>
      </c>
      <c r="K133" s="21">
        <f>IF(E133="","",SUM($F$2:F133)-SUMIF($N$2:$N$151,"&lt;="&amp;A133,$O$2:$O$151))</f>
        <v>102494.5</v>
      </c>
      <c r="L133" s="15" t="str">
        <f>LEFT(E133,3)</f>
        <v>NGM</v>
      </c>
      <c r="M133" s="22"/>
      <c r="N133" s="10"/>
      <c r="O133" s="25"/>
      <c r="P133" s="10"/>
      <c r="Q133" s="11"/>
      <c r="R133" s="12"/>
      <c r="S133" s="24"/>
      <c r="T133" s="10"/>
      <c r="U133" s="10"/>
      <c r="V133" s="10"/>
      <c r="W133" s="10"/>
      <c r="X133" s="10"/>
      <c r="Y133" s="10"/>
      <c r="Z133" s="10"/>
    </row>
    <row r="134" spans="1:26" ht="27" customHeight="1">
      <c r="A134" s="1">
        <v>44789</v>
      </c>
      <c r="B134" s="14">
        <v>39651</v>
      </c>
      <c r="C134" s="14">
        <f>B134-F134-D134</f>
        <v>0</v>
      </c>
      <c r="D134" s="14"/>
      <c r="E134" s="15" t="s">
        <v>2138</v>
      </c>
      <c r="F134" s="16">
        <v>39651</v>
      </c>
      <c r="G134" s="17">
        <f>_xlfn.IFNA(VLOOKUP(A134,환율!$A:$H,8,0),"")</f>
        <v>1303.0999999999999</v>
      </c>
      <c r="H134" s="18">
        <v>39651</v>
      </c>
      <c r="I134" s="19">
        <f t="shared" si="23"/>
        <v>1353</v>
      </c>
      <c r="J134" s="20">
        <v>44805</v>
      </c>
      <c r="K134" s="21">
        <f>IF(E134="","",SUM($F$2:F134)-SUMIF($N$2:$N$151,"&lt;="&amp;A134,$O$2:$O$151))</f>
        <v>142145.5</v>
      </c>
      <c r="L134" s="15" t="str">
        <f>LEFT(E134,3)</f>
        <v>NGM</v>
      </c>
      <c r="M134" s="22"/>
      <c r="N134" s="10"/>
      <c r="O134" s="25"/>
      <c r="P134" s="10"/>
      <c r="Q134" s="11"/>
      <c r="R134" s="12"/>
      <c r="S134" s="24"/>
      <c r="T134" s="10"/>
      <c r="U134" s="10"/>
      <c r="V134" s="10"/>
      <c r="W134" s="10"/>
      <c r="X134" s="10"/>
      <c r="Y134" s="10"/>
      <c r="Z134" s="10"/>
    </row>
    <row r="135" spans="1:26" ht="27" customHeight="1">
      <c r="A135" s="1">
        <v>44790</v>
      </c>
      <c r="B135" s="14">
        <v>10504</v>
      </c>
      <c r="C135" s="14">
        <f t="shared" si="11"/>
        <v>79.840000000000146</v>
      </c>
      <c r="D135" s="14"/>
      <c r="E135" s="15" t="s">
        <v>2154</v>
      </c>
      <c r="F135" s="16">
        <v>10424.16</v>
      </c>
      <c r="G135" s="17">
        <f>_xlfn.IFNA(VLOOKUP(A135,환율!$A:$H,8,0),"")</f>
        <v>1309.5999999999999</v>
      </c>
      <c r="H135" s="18">
        <v>10424.16</v>
      </c>
      <c r="I135" s="19">
        <f t="shared" si="23"/>
        <v>1394.2</v>
      </c>
      <c r="J135" s="20">
        <v>44819</v>
      </c>
      <c r="K135" s="21">
        <f>IF(E135="","",SUM($F$2:F135)-SUMIF($N$2:$N$151,"&lt;="&amp;A135,$O$2:$O$151))</f>
        <v>152569.66000000015</v>
      </c>
      <c r="L135" s="15" t="str">
        <f t="shared" si="12"/>
        <v>ZBJ</v>
      </c>
      <c r="M135" s="22"/>
      <c r="N135" s="10"/>
      <c r="O135" s="25"/>
      <c r="P135" s="10"/>
      <c r="Q135" s="11"/>
      <c r="R135" s="12"/>
      <c r="S135" s="24"/>
      <c r="T135" s="10"/>
      <c r="U135" s="10"/>
      <c r="V135" s="10"/>
      <c r="W135" s="10"/>
      <c r="X135" s="10"/>
      <c r="Y135" s="10"/>
      <c r="Z135" s="10"/>
    </row>
    <row r="136" spans="1:26" ht="27" customHeight="1">
      <c r="A136" s="1">
        <v>44790</v>
      </c>
      <c r="B136" s="14">
        <v>39496</v>
      </c>
      <c r="C136" s="14">
        <f t="shared" ref="C136" si="24">B136-F136-D136</f>
        <v>0</v>
      </c>
      <c r="D136" s="14"/>
      <c r="E136" s="15" t="s">
        <v>2155</v>
      </c>
      <c r="F136" s="16">
        <v>39496</v>
      </c>
      <c r="G136" s="17">
        <f>_xlfn.IFNA(VLOOKUP(A136,환율!$A:$H,8,0),"")</f>
        <v>1309.5999999999999</v>
      </c>
      <c r="H136" s="18">
        <v>39496</v>
      </c>
      <c r="I136" s="19">
        <f t="shared" si="23"/>
        <v>1394.2</v>
      </c>
      <c r="J136" s="20">
        <v>44819</v>
      </c>
      <c r="K136" s="21">
        <f>IF(E136="","",SUM($F$2:F136)-SUMIF($N$2:$N$151,"&lt;="&amp;A136,$O$2:$O$151))</f>
        <v>192065.66000000015</v>
      </c>
      <c r="L136" s="15" t="str">
        <f t="shared" ref="L136" si="25">LEFT(E136,3)</f>
        <v>ZBJ</v>
      </c>
      <c r="M136" s="22"/>
      <c r="N136" s="10"/>
      <c r="O136" s="25"/>
      <c r="P136" s="10"/>
      <c r="Q136" s="11"/>
      <c r="R136" s="12"/>
      <c r="S136" s="24"/>
      <c r="T136" s="10"/>
      <c r="U136" s="10"/>
      <c r="V136" s="10"/>
      <c r="W136" s="10"/>
      <c r="X136" s="10"/>
      <c r="Y136" s="10"/>
      <c r="Z136" s="10"/>
    </row>
    <row r="137" spans="1:26" ht="27" customHeight="1">
      <c r="A137" s="1">
        <v>44792</v>
      </c>
      <c r="B137" s="14">
        <v>14800</v>
      </c>
      <c r="C137" s="14">
        <f>B137-F137-D137</f>
        <v>162</v>
      </c>
      <c r="D137" s="14"/>
      <c r="E137" s="15" t="s">
        <v>1942</v>
      </c>
      <c r="F137" s="16">
        <v>14638</v>
      </c>
      <c r="G137" s="17">
        <f>_xlfn.IFNA(VLOOKUP(A137,환율!$A:$H,8,0),"")</f>
        <v>1317.3</v>
      </c>
      <c r="H137" s="18">
        <v>14638</v>
      </c>
      <c r="I137" s="19">
        <f t="shared" si="23"/>
        <v>1394.2</v>
      </c>
      <c r="J137" s="20">
        <v>44819</v>
      </c>
      <c r="K137" s="21">
        <f>IF(E137="","",SUM($F$2:F137)-SUMIF($N$2:$N$151,"&lt;="&amp;A137,$O$2:$O$151))</f>
        <v>206703.66000000015</v>
      </c>
      <c r="L137" s="15" t="str">
        <f>LEFT(E137,3)</f>
        <v>PMR</v>
      </c>
      <c r="M137" s="22"/>
      <c r="N137" s="10"/>
      <c r="O137" s="25"/>
      <c r="P137" s="10"/>
      <c r="Q137" s="11"/>
      <c r="R137" s="12"/>
      <c r="S137" s="24"/>
      <c r="T137" s="10"/>
      <c r="U137" s="10"/>
      <c r="V137" s="10"/>
      <c r="W137" s="10"/>
      <c r="X137" s="10"/>
      <c r="Y137" s="10"/>
      <c r="Z137" s="10"/>
    </row>
    <row r="138" spans="1:26" ht="27" customHeight="1">
      <c r="A138" s="1">
        <v>44792</v>
      </c>
      <c r="B138" s="14">
        <v>33905</v>
      </c>
      <c r="C138" s="14">
        <f t="shared" si="11"/>
        <v>18</v>
      </c>
      <c r="D138" s="14"/>
      <c r="E138" s="15" t="s">
        <v>1943</v>
      </c>
      <c r="F138" s="16">
        <v>33887</v>
      </c>
      <c r="G138" s="17">
        <f>_xlfn.IFNA(VLOOKUP(A138,환율!$A:$H,8,0),"")</f>
        <v>1317.3</v>
      </c>
      <c r="H138" s="18">
        <v>33887</v>
      </c>
      <c r="I138" s="19">
        <f t="shared" si="23"/>
        <v>1394.2</v>
      </c>
      <c r="J138" s="20">
        <v>44819</v>
      </c>
      <c r="K138" s="21">
        <f>IF(E138="","",SUM($F$2:F138)-SUMIF($N$2:$N$151,"&lt;="&amp;A138,$O$2:$O$151))</f>
        <v>240590.66000000015</v>
      </c>
      <c r="L138" s="15" t="str">
        <f t="shared" si="12"/>
        <v>RK/</v>
      </c>
      <c r="M138" s="22"/>
      <c r="N138" s="10"/>
      <c r="O138" s="25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27" customHeight="1">
      <c r="A139" s="1">
        <v>44792</v>
      </c>
      <c r="B139" s="14">
        <v>2773</v>
      </c>
      <c r="C139" s="14">
        <f t="shared" si="11"/>
        <v>5</v>
      </c>
      <c r="D139" s="14"/>
      <c r="E139" s="15" t="s">
        <v>2054</v>
      </c>
      <c r="F139" s="16">
        <v>2768</v>
      </c>
      <c r="G139" s="17">
        <f>_xlfn.IFNA(VLOOKUP(A139,환율!$A:$H,8,0),"")</f>
        <v>1317.3</v>
      </c>
      <c r="H139" s="18">
        <v>2768</v>
      </c>
      <c r="I139" s="19">
        <f t="shared" si="23"/>
        <v>1394.2</v>
      </c>
      <c r="J139" s="20">
        <v>44819</v>
      </c>
      <c r="K139" s="21">
        <f>IF(E139="","",SUM($F$2:F139)-SUMIF($N$2:$N$151,"&lt;="&amp;A139,$O$2:$O$151))</f>
        <v>243358.66000000015</v>
      </c>
      <c r="L139" s="15" t="str">
        <f t="shared" si="12"/>
        <v>INT</v>
      </c>
      <c r="M139" s="22"/>
      <c r="N139" s="10"/>
      <c r="O139" s="25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27" customHeight="1">
      <c r="A140" s="1">
        <v>44792</v>
      </c>
      <c r="B140" s="14">
        <v>4605</v>
      </c>
      <c r="C140" s="14">
        <f t="shared" ref="C140" si="26">B140-F140-D140</f>
        <v>0</v>
      </c>
      <c r="D140" s="14"/>
      <c r="E140" s="15" t="s">
        <v>2055</v>
      </c>
      <c r="F140" s="16">
        <v>4605</v>
      </c>
      <c r="G140" s="17">
        <f>_xlfn.IFNA(VLOOKUP(A140,환율!$A:$H,8,0),"")</f>
        <v>1317.3</v>
      </c>
      <c r="H140" s="18">
        <v>4605</v>
      </c>
      <c r="I140" s="19">
        <f t="shared" si="23"/>
        <v>1394.2</v>
      </c>
      <c r="J140" s="20">
        <v>44819</v>
      </c>
      <c r="K140" s="21">
        <f>IF(E140="","",SUM($F$2:F140)-SUMIF($N$2:$N$151,"&lt;="&amp;A140,$O$2:$O$151))</f>
        <v>247963.66000000015</v>
      </c>
      <c r="L140" s="15" t="str">
        <f t="shared" ref="L140" si="27">LEFT(E140,3)</f>
        <v>IRR</v>
      </c>
      <c r="M140" s="22"/>
      <c r="N140" s="10"/>
      <c r="O140" s="25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27" customHeight="1">
      <c r="A141" s="1">
        <v>44792</v>
      </c>
      <c r="B141" s="14">
        <v>3855</v>
      </c>
      <c r="C141" s="14">
        <f t="shared" si="11"/>
        <v>0</v>
      </c>
      <c r="D141" s="14"/>
      <c r="E141" s="15" t="s">
        <v>2055</v>
      </c>
      <c r="F141" s="16">
        <v>3855</v>
      </c>
      <c r="G141" s="17">
        <f>_xlfn.IFNA(VLOOKUP(A141,환율!$A:$H,8,0),"")</f>
        <v>1317.3</v>
      </c>
      <c r="H141" s="18">
        <v>3855</v>
      </c>
      <c r="I141" s="19">
        <f t="shared" si="23"/>
        <v>1394.2</v>
      </c>
      <c r="J141" s="20">
        <v>44819</v>
      </c>
      <c r="K141" s="21">
        <f>IF(E141="","",SUM($F$2:F141)-SUMIF($N$2:$N$151,"&lt;="&amp;A141,$O$2:$O$151))</f>
        <v>251818.66000000015</v>
      </c>
      <c r="L141" s="15" t="str">
        <f t="shared" si="12"/>
        <v>IRR</v>
      </c>
      <c r="M141" s="22"/>
      <c r="N141" s="22"/>
      <c r="O141" s="25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27" customHeight="1">
      <c r="A142" s="1">
        <v>44792</v>
      </c>
      <c r="B142" s="14">
        <v>27455</v>
      </c>
      <c r="C142" s="14">
        <f t="shared" si="11"/>
        <v>34.5</v>
      </c>
      <c r="D142" s="14"/>
      <c r="E142" s="15" t="s">
        <v>1944</v>
      </c>
      <c r="F142" s="16">
        <v>27420.5</v>
      </c>
      <c r="G142" s="17">
        <f>_xlfn.IFNA(VLOOKUP(A142,환율!$A:$H,8,0),"")</f>
        <v>1317.3</v>
      </c>
      <c r="H142" s="18">
        <v>27420.5</v>
      </c>
      <c r="I142" s="19">
        <f t="shared" si="23"/>
        <v>1420.2</v>
      </c>
      <c r="J142" s="20">
        <v>44839</v>
      </c>
      <c r="K142" s="21">
        <f>IF(E142="","",SUM($F$2:F142)-SUMIF($N$2:$N$151,"&lt;="&amp;A142,$O$2:$O$151))</f>
        <v>279239.16000000015</v>
      </c>
      <c r="L142" s="15" t="str">
        <f t="shared" si="12"/>
        <v>LKB</v>
      </c>
      <c r="M142" s="22"/>
      <c r="N142" s="10"/>
      <c r="O142" s="25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27" customHeight="1">
      <c r="A143" s="1">
        <v>44799</v>
      </c>
      <c r="B143" s="14">
        <v>4288</v>
      </c>
      <c r="C143" s="14">
        <f t="shared" si="11"/>
        <v>25</v>
      </c>
      <c r="D143" s="14"/>
      <c r="E143" s="15" t="s">
        <v>2055</v>
      </c>
      <c r="F143" s="16">
        <v>4263</v>
      </c>
      <c r="G143" s="17">
        <f>_xlfn.IFNA(VLOOKUP(A143,환율!$A:$H,8,0),"")</f>
        <v>1336.9</v>
      </c>
      <c r="H143" s="18">
        <v>4263</v>
      </c>
      <c r="I143" s="19">
        <f t="shared" si="23"/>
        <v>1420.2</v>
      </c>
      <c r="J143" s="20">
        <v>44839</v>
      </c>
      <c r="K143" s="21">
        <f>IF(E143="","",SUM($F$2:F143)-SUMIF($N$2:$N$151,"&lt;="&amp;A143,$O$2:$O$151))</f>
        <v>283502.16000000015</v>
      </c>
      <c r="L143" s="15" t="str">
        <f t="shared" si="12"/>
        <v>IRR</v>
      </c>
      <c r="M143" s="22"/>
      <c r="N143" s="10"/>
      <c r="O143" s="25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27" customHeight="1">
      <c r="A144" s="1">
        <v>44799</v>
      </c>
      <c r="B144" s="14">
        <v>1706</v>
      </c>
      <c r="C144" s="14">
        <f t="shared" ref="C144" si="28">B144-F144-D144</f>
        <v>0</v>
      </c>
      <c r="D144" s="14"/>
      <c r="E144" s="15" t="s">
        <v>2057</v>
      </c>
      <c r="F144" s="16">
        <v>1706</v>
      </c>
      <c r="G144" s="17">
        <f>_xlfn.IFNA(VLOOKUP(A144,환율!$A:$H,8,0),"")</f>
        <v>1336.9</v>
      </c>
      <c r="H144" s="18">
        <v>1706</v>
      </c>
      <c r="I144" s="19">
        <f t="shared" si="23"/>
        <v>1420.2</v>
      </c>
      <c r="J144" s="20">
        <v>44839</v>
      </c>
      <c r="K144" s="21">
        <f>IF(E144="","",SUM($F$2:F144)-SUMIF($N$2:$N$151,"&lt;="&amp;A144,$O$2:$O$151))</f>
        <v>285208.16000000015</v>
      </c>
      <c r="L144" s="15" t="str">
        <f t="shared" ref="L144" si="29">LEFT(E144,3)</f>
        <v>INT</v>
      </c>
      <c r="M144" s="22"/>
      <c r="N144" s="10"/>
      <c r="O144" s="25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27" customHeight="1">
      <c r="A145" s="1">
        <v>44802</v>
      </c>
      <c r="B145" s="14">
        <v>25000</v>
      </c>
      <c r="C145" s="14">
        <f t="shared" si="11"/>
        <v>56</v>
      </c>
      <c r="D145" s="14"/>
      <c r="E145" s="15" t="s">
        <v>2057</v>
      </c>
      <c r="F145" s="16">
        <v>24944</v>
      </c>
      <c r="G145" s="17">
        <f>_xlfn.IFNA(VLOOKUP(A145,환율!$A:$H,8,0),"")</f>
        <v>1332.5</v>
      </c>
      <c r="H145" s="18">
        <v>24944</v>
      </c>
      <c r="I145" s="19">
        <f t="shared" si="23"/>
        <v>1420.2</v>
      </c>
      <c r="J145" s="20">
        <v>44839</v>
      </c>
      <c r="K145" s="21">
        <f>IF(E145="","",SUM($F$2:F145)-SUMIF($N$2:$N$151,"&lt;="&amp;A145,$O$2:$O$151))</f>
        <v>310152.16000000015</v>
      </c>
      <c r="L145" s="15" t="str">
        <f t="shared" si="12"/>
        <v>INT</v>
      </c>
      <c r="M145" s="22"/>
      <c r="N145" s="10"/>
      <c r="O145" s="25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27" customHeight="1">
      <c r="A146" s="1">
        <v>44803</v>
      </c>
      <c r="B146" s="14">
        <v>11629</v>
      </c>
      <c r="C146" s="14">
        <f t="shared" si="11"/>
        <v>5</v>
      </c>
      <c r="D146" s="14"/>
      <c r="E146" s="15" t="s">
        <v>2057</v>
      </c>
      <c r="F146" s="16">
        <v>11624</v>
      </c>
      <c r="G146" s="17">
        <f>_xlfn.IFNA(VLOOKUP(A146,환율!$A:$H,8,0),"")</f>
        <v>1347.7</v>
      </c>
      <c r="H146" s="18">
        <v>11624</v>
      </c>
      <c r="I146" s="19">
        <f t="shared" si="23"/>
        <v>1420.2</v>
      </c>
      <c r="J146" s="20">
        <v>44839</v>
      </c>
      <c r="K146" s="21">
        <f>IF(E146="","",SUM($F$2:F146)-SUMIF($N$2:$N$151,"&lt;="&amp;A146,$O$2:$O$151))</f>
        <v>321776.16000000015</v>
      </c>
      <c r="L146" s="15" t="str">
        <f t="shared" si="12"/>
        <v>INT</v>
      </c>
      <c r="M146" s="22"/>
      <c r="N146" s="25"/>
      <c r="O146" s="25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27" customHeight="1">
      <c r="A147" s="1">
        <v>44803</v>
      </c>
      <c r="B147" s="14">
        <v>3371</v>
      </c>
      <c r="C147" s="14">
        <f t="shared" ref="C147" si="30">B147-F147-D147</f>
        <v>0</v>
      </c>
      <c r="D147" s="14"/>
      <c r="E147" s="15" t="s">
        <v>2061</v>
      </c>
      <c r="F147" s="16">
        <v>3371</v>
      </c>
      <c r="G147" s="17">
        <f>_xlfn.IFNA(VLOOKUP(A147,환율!$A:$H,8,0),"")</f>
        <v>1347.7</v>
      </c>
      <c r="H147" s="18">
        <v>3371</v>
      </c>
      <c r="I147" s="19">
        <f t="shared" si="23"/>
        <v>1420.2</v>
      </c>
      <c r="J147" s="20">
        <v>44839</v>
      </c>
      <c r="K147" s="21">
        <f>IF(E147="","",SUM($F$2:F147)-SUMIF($N$2:$N$151,"&lt;="&amp;A147,$O$2:$O$151))</f>
        <v>325147.16000000015</v>
      </c>
      <c r="L147" s="15" t="str">
        <f t="shared" ref="L147" si="31">LEFT(E147,3)</f>
        <v>IRR</v>
      </c>
      <c r="M147" s="22"/>
      <c r="N147" s="10"/>
      <c r="O147" s="25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27" customHeight="1">
      <c r="A148" s="1">
        <v>44804</v>
      </c>
      <c r="B148" s="14">
        <v>24380</v>
      </c>
      <c r="C148" s="14">
        <f t="shared" si="11"/>
        <v>34.5</v>
      </c>
      <c r="D148" s="14"/>
      <c r="E148" s="15" t="s">
        <v>1945</v>
      </c>
      <c r="F148" s="16">
        <v>24345.5</v>
      </c>
      <c r="G148" s="17">
        <f>_xlfn.IFNA(VLOOKUP(A148,환율!$A:$H,8,0),"")</f>
        <v>1347.5</v>
      </c>
      <c r="H148" s="18">
        <v>24345.5</v>
      </c>
      <c r="I148" s="19">
        <f t="shared" si="23"/>
        <v>1420.2</v>
      </c>
      <c r="J148" s="20">
        <v>44839</v>
      </c>
      <c r="K148" s="21">
        <f>IF(E148="","",SUM($F$2:F148)-SUMIF($N$2:$N$151,"&lt;="&amp;A148,$O$2:$O$151))</f>
        <v>349492.66000000015</v>
      </c>
      <c r="L148" s="15" t="str">
        <f t="shared" si="12"/>
        <v>CKH</v>
      </c>
      <c r="M148" s="22"/>
      <c r="N148" s="10"/>
      <c r="O148" s="25"/>
      <c r="P148" s="10"/>
      <c r="Q148" s="11"/>
      <c r="R148" s="12"/>
      <c r="S148" s="24"/>
      <c r="T148" s="10"/>
      <c r="U148" s="10"/>
      <c r="V148" s="10"/>
      <c r="W148" s="10"/>
      <c r="X148" s="10"/>
      <c r="Y148" s="10"/>
      <c r="Z148" s="10"/>
    </row>
    <row r="149" spans="1:26" ht="27" customHeight="1">
      <c r="A149" s="1">
        <v>44806</v>
      </c>
      <c r="B149" s="14">
        <v>6587</v>
      </c>
      <c r="C149" s="14">
        <f t="shared" si="11"/>
        <v>15</v>
      </c>
      <c r="D149" s="14"/>
      <c r="E149" s="15" t="s">
        <v>2061</v>
      </c>
      <c r="F149" s="16">
        <v>6572</v>
      </c>
      <c r="G149" s="17">
        <f>_xlfn.IFNA(VLOOKUP(A149,환율!$A:$H,8,0),"")</f>
        <v>1351.4</v>
      </c>
      <c r="H149" s="18">
        <v>6572</v>
      </c>
      <c r="I149" s="19">
        <f t="shared" si="23"/>
        <v>1420.2</v>
      </c>
      <c r="J149" s="20">
        <v>44839</v>
      </c>
      <c r="K149" s="21">
        <f>IF(E149="","",SUM($F$2:F149)-SUMIF($N$2:$N$151,"&lt;="&amp;A149,$O$2:$O$151))</f>
        <v>213919.16000000015</v>
      </c>
      <c r="L149" s="15" t="str">
        <f t="shared" si="12"/>
        <v>IRR</v>
      </c>
      <c r="M149" s="22"/>
      <c r="N149" s="10"/>
      <c r="O149" s="25"/>
      <c r="P149" s="10"/>
      <c r="Q149" s="11"/>
      <c r="R149" s="12"/>
      <c r="S149" s="24"/>
      <c r="T149" s="10"/>
      <c r="U149" s="10"/>
      <c r="V149" s="10"/>
      <c r="W149" s="10"/>
      <c r="X149" s="10"/>
      <c r="Y149" s="10"/>
      <c r="Z149" s="10"/>
    </row>
    <row r="150" spans="1:26" ht="27" customHeight="1">
      <c r="A150" s="1">
        <v>44806</v>
      </c>
      <c r="B150" s="14">
        <v>4005</v>
      </c>
      <c r="C150" s="14">
        <f t="shared" si="11"/>
        <v>115</v>
      </c>
      <c r="D150" s="14"/>
      <c r="E150" s="15" t="s">
        <v>1942</v>
      </c>
      <c r="F150" s="16">
        <v>3890</v>
      </c>
      <c r="G150" s="17">
        <f>_xlfn.IFNA(VLOOKUP(A150,환율!$A:$H,8,0),"")</f>
        <v>1351.4</v>
      </c>
      <c r="H150" s="18">
        <v>3890</v>
      </c>
      <c r="I150" s="19">
        <f t="shared" si="23"/>
        <v>1420.2</v>
      </c>
      <c r="J150" s="20">
        <v>44839</v>
      </c>
      <c r="K150" s="21">
        <f>IF(E150="","",SUM($F$2:F150)-SUMIF($N$2:$N$151,"&lt;="&amp;A150,$O$2:$O$151))</f>
        <v>217809.16000000015</v>
      </c>
      <c r="L150" s="15" t="str">
        <f t="shared" si="12"/>
        <v>PMR</v>
      </c>
      <c r="M150" s="22"/>
      <c r="N150" s="10"/>
      <c r="O150" s="25"/>
      <c r="P150" s="10"/>
      <c r="Q150" s="11"/>
      <c r="R150" s="12"/>
      <c r="S150" s="24"/>
      <c r="T150" s="10"/>
      <c r="U150" s="10"/>
      <c r="V150" s="10"/>
      <c r="W150" s="10"/>
      <c r="X150" s="10"/>
      <c r="Y150" s="10"/>
      <c r="Z150" s="10"/>
    </row>
    <row r="151" spans="1:26" ht="27" customHeight="1">
      <c r="A151" s="1">
        <v>44811</v>
      </c>
      <c r="B151" s="14">
        <v>2942</v>
      </c>
      <c r="C151" s="14">
        <f>B151-F151-D151</f>
        <v>5</v>
      </c>
      <c r="D151" s="14"/>
      <c r="E151" s="15" t="s">
        <v>2061</v>
      </c>
      <c r="F151" s="16">
        <v>2937</v>
      </c>
      <c r="G151" s="17">
        <f>_xlfn.IFNA(VLOOKUP(A151,환율!$A:$H,8,0),"")</f>
        <v>1370.3</v>
      </c>
      <c r="H151" s="18">
        <v>2937</v>
      </c>
      <c r="I151" s="19">
        <f t="shared" si="23"/>
        <v>1420.2</v>
      </c>
      <c r="J151" s="20">
        <v>44839</v>
      </c>
      <c r="K151" s="21">
        <f>IF(E151="","",SUM($F$2:F151)-SUMIF($N$2:$N$151,"&lt;="&amp;A151,$O$2:$O$151))</f>
        <v>220746.16000000015</v>
      </c>
      <c r="L151" s="15" t="str">
        <f>LEFT(E151,3)</f>
        <v>IRR</v>
      </c>
      <c r="M151" s="22"/>
      <c r="N151" s="10"/>
      <c r="O151" s="25"/>
      <c r="P151" s="10"/>
      <c r="Q151" s="11"/>
      <c r="R151" s="12"/>
      <c r="S151" s="24"/>
      <c r="T151" s="10"/>
      <c r="U151" s="10"/>
      <c r="V151" s="10"/>
      <c r="W151" s="10"/>
      <c r="X151" s="10"/>
      <c r="Y151" s="10"/>
      <c r="Z151" s="10"/>
    </row>
    <row r="152" spans="1:26" ht="27" customHeight="1">
      <c r="A152" s="1">
        <v>44811</v>
      </c>
      <c r="B152" s="14">
        <v>12842</v>
      </c>
      <c r="C152" s="14">
        <f>B152-F152-D152</f>
        <v>0</v>
      </c>
      <c r="D152" s="14"/>
      <c r="E152" s="15" t="s">
        <v>2059</v>
      </c>
      <c r="F152" s="16">
        <v>12842</v>
      </c>
      <c r="G152" s="17">
        <f>_xlfn.IFNA(VLOOKUP(A152,환율!$A:$H,8,0),"")</f>
        <v>1370.3</v>
      </c>
      <c r="H152" s="18">
        <v>12842</v>
      </c>
      <c r="I152" s="19">
        <f t="shared" si="23"/>
        <v>1420.2</v>
      </c>
      <c r="J152" s="20">
        <v>44839</v>
      </c>
      <c r="K152" s="21">
        <f>IF(E152="","",SUM($F$2:F152)-SUMIF($N$2:$N$151,"&lt;="&amp;A152,$O$2:$O$151))</f>
        <v>233588.16000000015</v>
      </c>
      <c r="L152" s="15" t="str">
        <f>LEFT(E152,3)</f>
        <v>IRR</v>
      </c>
      <c r="M152" s="22"/>
      <c r="N152" s="10"/>
      <c r="O152" s="25"/>
      <c r="P152" s="10"/>
      <c r="Q152" s="11"/>
      <c r="R152" s="12"/>
      <c r="S152" s="24"/>
      <c r="T152" s="10"/>
      <c r="U152" s="10"/>
      <c r="V152" s="10"/>
      <c r="W152" s="10"/>
      <c r="X152" s="10"/>
      <c r="Y152" s="10"/>
      <c r="Z152" s="10"/>
    </row>
    <row r="153" spans="1:26" ht="27" customHeight="1">
      <c r="A153" s="1">
        <v>44811</v>
      </c>
      <c r="B153" s="14">
        <v>11216</v>
      </c>
      <c r="C153" s="14">
        <f>B153-F153-D153</f>
        <v>0</v>
      </c>
      <c r="D153" s="14"/>
      <c r="E153" s="15" t="s">
        <v>2060</v>
      </c>
      <c r="F153" s="16">
        <v>11216</v>
      </c>
      <c r="G153" s="17">
        <f>_xlfn.IFNA(VLOOKUP(A153,환율!$A:$H,8,0),"")</f>
        <v>1370.3</v>
      </c>
      <c r="H153" s="18">
        <v>11216</v>
      </c>
      <c r="I153" s="19">
        <f t="shared" si="23"/>
        <v>1420.2</v>
      </c>
      <c r="J153" s="20">
        <v>44839</v>
      </c>
      <c r="K153" s="21">
        <f>IF(E153="","",SUM($F$2:F153)-SUMIF($N$2:$N$151,"&lt;="&amp;A153,$O$2:$O$151))</f>
        <v>244804.16000000015</v>
      </c>
      <c r="L153" s="15" t="str">
        <f>LEFT(E153,3)</f>
        <v>INT</v>
      </c>
      <c r="M153" s="22"/>
      <c r="N153" s="22"/>
      <c r="O153" s="25"/>
      <c r="P153" s="10"/>
      <c r="Q153" s="11"/>
      <c r="R153" s="12"/>
      <c r="S153" s="24"/>
      <c r="T153" s="10"/>
      <c r="U153" s="10"/>
      <c r="V153" s="10"/>
      <c r="W153" s="10"/>
      <c r="X153" s="10"/>
      <c r="Y153" s="10"/>
      <c r="Z153" s="10"/>
    </row>
    <row r="154" spans="1:26" ht="27" customHeight="1">
      <c r="A154" s="1">
        <v>44818</v>
      </c>
      <c r="B154" s="14">
        <v>6022</v>
      </c>
      <c r="C154" s="14">
        <f t="shared" si="11"/>
        <v>25</v>
      </c>
      <c r="D154" s="14"/>
      <c r="E154" s="15" t="s">
        <v>2060</v>
      </c>
      <c r="F154" s="16">
        <v>5997</v>
      </c>
      <c r="G154" s="17">
        <f>_xlfn.IFNA(VLOOKUP(A154,환율!$A:$H,8,0),"")</f>
        <v>1374.8</v>
      </c>
      <c r="H154" s="18">
        <v>5997</v>
      </c>
      <c r="I154" s="19">
        <f t="shared" si="23"/>
        <v>1420.2</v>
      </c>
      <c r="J154" s="20">
        <v>44839</v>
      </c>
      <c r="K154" s="21">
        <f>IF(E154="","",SUM($F$2:F154)-SUMIF($N$2:$N$151,"&lt;="&amp;A154,$O$2:$O$151))</f>
        <v>250801.16000000015</v>
      </c>
      <c r="L154" s="15" t="str">
        <f t="shared" si="12"/>
        <v>INT</v>
      </c>
      <c r="M154" s="22"/>
      <c r="N154" s="10"/>
      <c r="O154" s="25"/>
      <c r="P154" s="10"/>
      <c r="Q154" s="11"/>
      <c r="R154" s="12"/>
      <c r="S154" s="24"/>
      <c r="T154" s="10"/>
      <c r="U154" s="10"/>
      <c r="V154" s="10"/>
      <c r="W154" s="10"/>
      <c r="X154" s="10"/>
      <c r="Y154" s="10"/>
      <c r="Z154" s="10"/>
    </row>
    <row r="155" spans="1:26" ht="27" customHeight="1">
      <c r="A155" s="1">
        <v>44819</v>
      </c>
      <c r="B155" s="14">
        <v>1979</v>
      </c>
      <c r="C155" s="14">
        <f t="shared" si="11"/>
        <v>79.440000000000055</v>
      </c>
      <c r="D155" s="14"/>
      <c r="E155" s="15" t="s">
        <v>2155</v>
      </c>
      <c r="F155" s="16">
        <v>1899.56</v>
      </c>
      <c r="G155" s="17">
        <f>_xlfn.IFNA(VLOOKUP(A155,환율!$A:$H,8,0),"")</f>
        <v>1391.7</v>
      </c>
      <c r="H155" s="18">
        <v>1899.56</v>
      </c>
      <c r="I155" s="19">
        <f t="shared" si="23"/>
        <v>1420.2</v>
      </c>
      <c r="J155" s="20">
        <v>44839</v>
      </c>
      <c r="K155" s="21">
        <f>IF(E155="","",SUM($F$2:F155)-SUMIF($N$2:$N$151,"&lt;="&amp;A155,$O$2:$O$151))</f>
        <v>143027.56000000006</v>
      </c>
      <c r="L155" s="15" t="str">
        <f t="shared" si="12"/>
        <v>ZBJ</v>
      </c>
      <c r="M155" s="22"/>
      <c r="N155" s="10"/>
      <c r="O155" s="25"/>
      <c r="P155" s="10"/>
      <c r="Q155" s="11"/>
      <c r="R155" s="12"/>
      <c r="S155" s="24"/>
      <c r="T155" s="10"/>
      <c r="U155" s="10"/>
      <c r="V155" s="10"/>
      <c r="W155" s="10"/>
      <c r="X155" s="10"/>
      <c r="Y155" s="10"/>
      <c r="Z155" s="10"/>
    </row>
    <row r="156" spans="1:26" ht="27" customHeight="1">
      <c r="A156" s="1">
        <v>44819</v>
      </c>
      <c r="B156" s="14">
        <v>41530</v>
      </c>
      <c r="C156" s="14">
        <f t="shared" si="11"/>
        <v>0</v>
      </c>
      <c r="D156" s="14"/>
      <c r="E156" s="15" t="s">
        <v>2156</v>
      </c>
      <c r="F156" s="16">
        <v>41530</v>
      </c>
      <c r="G156" s="17">
        <f>_xlfn.IFNA(VLOOKUP(A156,환율!$A:$H,8,0),"")</f>
        <v>1391.7</v>
      </c>
      <c r="H156" s="18">
        <v>41530</v>
      </c>
      <c r="I156" s="19">
        <f t="shared" si="23"/>
        <v>1420.2</v>
      </c>
      <c r="J156" s="20">
        <v>44839</v>
      </c>
      <c r="K156" s="21">
        <f>IF(E156="","",SUM($F$2:F156)-SUMIF($N$2:$N$151,"&lt;="&amp;A156,$O$2:$O$151))</f>
        <v>184557.56000000006</v>
      </c>
      <c r="L156" s="15" t="str">
        <f t="shared" ref="L156" si="32">LEFT(E156,3)</f>
        <v>ZBJ</v>
      </c>
      <c r="M156" s="22"/>
      <c r="N156" s="10"/>
      <c r="O156" s="25"/>
      <c r="P156" s="10"/>
      <c r="Q156" s="11"/>
      <c r="R156" s="12"/>
      <c r="S156" s="24"/>
      <c r="T156" s="10"/>
      <c r="U156" s="10"/>
      <c r="V156" s="10"/>
      <c r="W156" s="10"/>
      <c r="X156" s="10"/>
      <c r="Y156" s="10"/>
      <c r="Z156" s="10"/>
    </row>
    <row r="157" spans="1:26" ht="27" customHeight="1">
      <c r="A157" s="1">
        <v>44819</v>
      </c>
      <c r="B157" s="14">
        <v>6491</v>
      </c>
      <c r="C157" s="14">
        <f t="shared" ref="C157" si="33">B157-F157-D157</f>
        <v>0</v>
      </c>
      <c r="D157" s="14"/>
      <c r="E157" s="15" t="s">
        <v>2157</v>
      </c>
      <c r="F157" s="16">
        <v>6491</v>
      </c>
      <c r="G157" s="17">
        <f>_xlfn.IFNA(VLOOKUP(A157,환율!$A:$H,8,0),"")</f>
        <v>1391.7</v>
      </c>
      <c r="H157" s="18">
        <v>6491</v>
      </c>
      <c r="I157" s="19">
        <f t="shared" si="23"/>
        <v>1420.2</v>
      </c>
      <c r="J157" s="20">
        <v>44839</v>
      </c>
      <c r="K157" s="21">
        <f>IF(E157="","",SUM($F$2:F157)-SUMIF($N$2:$N$151,"&lt;="&amp;A157,$O$2:$O$151))</f>
        <v>191048.56000000006</v>
      </c>
      <c r="L157" s="15" t="str">
        <f t="shared" ref="L157" si="34">LEFT(E157,3)</f>
        <v>ZBJ</v>
      </c>
      <c r="M157" s="22"/>
      <c r="N157" s="10"/>
      <c r="O157" s="25"/>
      <c r="P157" s="10"/>
      <c r="Q157" s="11"/>
      <c r="R157" s="12"/>
      <c r="S157" s="24"/>
      <c r="T157" s="10"/>
      <c r="U157" s="10"/>
      <c r="V157" s="10"/>
      <c r="W157" s="10"/>
      <c r="X157" s="10"/>
      <c r="Y157" s="10"/>
      <c r="Z157" s="10"/>
    </row>
    <row r="158" spans="1:26" ht="27" customHeight="1">
      <c r="A158" s="1">
        <v>44824</v>
      </c>
      <c r="B158" s="14">
        <v>33630</v>
      </c>
      <c r="C158" s="14">
        <f t="shared" si="11"/>
        <v>18</v>
      </c>
      <c r="D158" s="14"/>
      <c r="E158" s="15" t="s">
        <v>1947</v>
      </c>
      <c r="F158" s="16">
        <v>33612</v>
      </c>
      <c r="G158" s="17">
        <f>_xlfn.IFNA(VLOOKUP(A158,환율!$A:$H,8,0),"")</f>
        <v>1390.1</v>
      </c>
      <c r="H158" s="18">
        <v>33612</v>
      </c>
      <c r="I158" s="19">
        <f t="shared" si="23"/>
        <v>1416.9</v>
      </c>
      <c r="J158" s="20">
        <v>44862</v>
      </c>
      <c r="K158" s="21">
        <f>IF(E158="","",SUM($F$2:F158)-SUMIF($N$2:$N$151,"&lt;="&amp;A158,$O$2:$O$151))</f>
        <v>224660.56000000006</v>
      </c>
      <c r="L158" s="15" t="str">
        <f t="shared" si="12"/>
        <v>RK/</v>
      </c>
      <c r="M158" s="22"/>
      <c r="N158" s="10"/>
      <c r="O158" s="25"/>
      <c r="P158" s="10"/>
      <c r="Q158" s="11"/>
      <c r="R158" s="12"/>
      <c r="S158" s="24"/>
      <c r="T158" s="10"/>
      <c r="U158" s="10"/>
      <c r="V158" s="10"/>
      <c r="W158" s="10"/>
      <c r="X158" s="10"/>
      <c r="Y158" s="10"/>
      <c r="Z158" s="10"/>
    </row>
    <row r="159" spans="1:26" ht="27" customHeight="1">
      <c r="A159" s="1">
        <v>44827</v>
      </c>
      <c r="B159" s="14">
        <v>24810</v>
      </c>
      <c r="C159" s="14">
        <f t="shared" si="11"/>
        <v>34.5</v>
      </c>
      <c r="D159" s="14"/>
      <c r="E159" s="15" t="s">
        <v>1948</v>
      </c>
      <c r="F159" s="16">
        <v>24775.5</v>
      </c>
      <c r="G159" s="17">
        <f>_xlfn.IFNA(VLOOKUP(A159,환율!$A:$H,8,0),"")</f>
        <v>1408</v>
      </c>
      <c r="H159" s="18">
        <v>24775.5</v>
      </c>
      <c r="I159" s="19">
        <f t="shared" si="23"/>
        <v>1416.9</v>
      </c>
      <c r="J159" s="20">
        <v>44862</v>
      </c>
      <c r="K159" s="21">
        <f>IF(E159="","",SUM($F$2:F159)-SUMIF($N$2:$N$151,"&lt;="&amp;A159,$O$2:$O$151))</f>
        <v>249436.06000000006</v>
      </c>
      <c r="L159" s="15" t="str">
        <f t="shared" si="12"/>
        <v>CKH</v>
      </c>
      <c r="M159" s="22"/>
      <c r="N159" s="10"/>
      <c r="O159" s="25"/>
      <c r="P159" s="10"/>
      <c r="Q159" s="11"/>
      <c r="R159" s="12"/>
      <c r="S159" s="24"/>
      <c r="T159" s="10"/>
      <c r="U159" s="10"/>
      <c r="V159" s="10"/>
      <c r="W159" s="10"/>
      <c r="X159" s="10"/>
      <c r="Y159" s="10"/>
      <c r="Z159" s="10"/>
    </row>
    <row r="160" spans="1:26" ht="27" customHeight="1">
      <c r="A160" s="1">
        <v>44832</v>
      </c>
      <c r="B160" s="14">
        <v>7399</v>
      </c>
      <c r="C160" s="14">
        <f t="shared" si="11"/>
        <v>0</v>
      </c>
      <c r="D160" s="14"/>
      <c r="E160" s="15" t="s">
        <v>2060</v>
      </c>
      <c r="F160" s="16">
        <v>7399</v>
      </c>
      <c r="G160" s="17">
        <f>_xlfn.IFNA(VLOOKUP(A160,환율!$A:$H,8,0),"")</f>
        <v>1427.2</v>
      </c>
      <c r="H160" s="18">
        <v>7399</v>
      </c>
      <c r="I160" s="19">
        <f t="shared" si="23"/>
        <v>1416.9</v>
      </c>
      <c r="J160" s="20">
        <v>44862</v>
      </c>
      <c r="K160" s="21">
        <f>IF(E160="","",SUM($F$2:F160)-SUMIF($N$2:$N$151,"&lt;="&amp;A160,$O$2:$O$151))</f>
        <v>256835.06000000006</v>
      </c>
      <c r="L160" s="15" t="str">
        <f t="shared" si="12"/>
        <v>INT</v>
      </c>
      <c r="M160" s="22"/>
      <c r="N160" s="10"/>
      <c r="O160" s="25"/>
      <c r="P160" s="22"/>
      <c r="Q160" s="22"/>
      <c r="R160" s="12"/>
      <c r="S160" s="24"/>
      <c r="T160" s="10"/>
      <c r="U160" s="10"/>
      <c r="V160" s="10"/>
      <c r="W160" s="10"/>
      <c r="X160" s="10"/>
      <c r="Y160" s="10"/>
      <c r="Z160" s="10"/>
    </row>
    <row r="161" spans="1:26" ht="27" customHeight="1">
      <c r="A161" s="1">
        <v>44834</v>
      </c>
      <c r="B161" s="14">
        <v>27655</v>
      </c>
      <c r="C161" s="14">
        <f t="shared" si="11"/>
        <v>34.5</v>
      </c>
      <c r="D161" s="14"/>
      <c r="E161" s="15" t="s">
        <v>1949</v>
      </c>
      <c r="F161" s="16">
        <v>27620.5</v>
      </c>
      <c r="G161" s="17">
        <f>_xlfn.IFNA(VLOOKUP(A161,환율!$A:$H,8,0),"")</f>
        <v>1434.8</v>
      </c>
      <c r="H161" s="18">
        <v>27620.5</v>
      </c>
      <c r="I161" s="19">
        <f t="shared" si="23"/>
        <v>1416.9</v>
      </c>
      <c r="J161" s="20">
        <v>44862</v>
      </c>
      <c r="K161" s="21">
        <f>IF(E161="","",SUM($F$2:F161)-SUMIF($N$2:$N$151,"&lt;="&amp;A161,$O$2:$O$151))</f>
        <v>284455.56000000006</v>
      </c>
      <c r="L161" s="15" t="str">
        <f t="shared" si="12"/>
        <v>LKB</v>
      </c>
      <c r="M161" s="22"/>
      <c r="N161" s="22"/>
      <c r="O161" s="25"/>
      <c r="P161" s="10"/>
      <c r="Q161" s="11"/>
      <c r="R161" s="12"/>
      <c r="S161" s="24"/>
      <c r="T161" s="10"/>
      <c r="U161" s="10"/>
      <c r="V161" s="10"/>
      <c r="W161" s="10"/>
      <c r="X161" s="10"/>
      <c r="Y161" s="10"/>
      <c r="Z161" s="10"/>
    </row>
    <row r="162" spans="1:26" ht="27" customHeight="1">
      <c r="A162" s="1">
        <v>44841</v>
      </c>
      <c r="B162" s="14">
        <v>14800</v>
      </c>
      <c r="C162" s="14">
        <f t="shared" si="11"/>
        <v>162</v>
      </c>
      <c r="D162" s="14"/>
      <c r="E162" s="15" t="s">
        <v>1946</v>
      </c>
      <c r="F162" s="16">
        <v>14638</v>
      </c>
      <c r="G162" s="17">
        <f>_xlfn.IFNA(VLOOKUP(A162,환율!$A:$H,8,0),"")</f>
        <v>1404.2</v>
      </c>
      <c r="H162" s="18">
        <v>14638</v>
      </c>
      <c r="I162" s="19">
        <f t="shared" si="23"/>
        <v>1416.9</v>
      </c>
      <c r="J162" s="20">
        <v>44862</v>
      </c>
      <c r="K162" s="21">
        <f>IF(E162="","",SUM($F$2:F162)-SUMIF($N$2:$N$151,"&lt;="&amp;A162,$O$2:$O$151))</f>
        <v>108045</v>
      </c>
      <c r="L162" s="15" t="str">
        <f t="shared" si="12"/>
        <v>PMR</v>
      </c>
      <c r="M162" s="22"/>
      <c r="N162" s="10"/>
      <c r="O162" s="25"/>
      <c r="P162" s="10"/>
      <c r="Q162" s="11"/>
      <c r="R162" s="12"/>
      <c r="S162" s="24"/>
      <c r="T162" s="10"/>
      <c r="U162" s="10"/>
      <c r="V162" s="10"/>
      <c r="W162" s="10"/>
      <c r="X162" s="10"/>
      <c r="Y162" s="10"/>
      <c r="Z162" s="10"/>
    </row>
    <row r="163" spans="1:26" ht="27" customHeight="1">
      <c r="A163" s="1">
        <v>44846</v>
      </c>
      <c r="B163" s="14">
        <v>12467</v>
      </c>
      <c r="C163" s="14">
        <f t="shared" si="11"/>
        <v>30</v>
      </c>
      <c r="D163" s="14"/>
      <c r="E163" s="15" t="s">
        <v>2060</v>
      </c>
      <c r="F163" s="16">
        <v>12437</v>
      </c>
      <c r="G163" s="17">
        <f>_xlfn.IFNA(VLOOKUP(A163,환율!$A:$H,8,0),"")</f>
        <v>1433.5</v>
      </c>
      <c r="H163" s="18">
        <v>12437</v>
      </c>
      <c r="I163" s="19">
        <f t="shared" si="23"/>
        <v>1416.9</v>
      </c>
      <c r="J163" s="20">
        <v>44862</v>
      </c>
      <c r="K163" s="21">
        <f>IF(E163="","",SUM($F$2:F163)-SUMIF($N$2:$N$151,"&lt;="&amp;A163,$O$2:$O$151))</f>
        <v>120482</v>
      </c>
      <c r="L163" s="15" t="str">
        <f t="shared" si="12"/>
        <v>INT</v>
      </c>
      <c r="M163" s="22"/>
      <c r="N163" s="10"/>
      <c r="O163" s="25"/>
      <c r="P163" s="10"/>
      <c r="Q163" s="11"/>
      <c r="R163" s="12"/>
      <c r="S163" s="24"/>
      <c r="T163" s="10"/>
      <c r="U163" s="10"/>
      <c r="V163" s="10"/>
      <c r="W163" s="10"/>
      <c r="X163" s="10"/>
      <c r="Y163" s="10"/>
      <c r="Z163" s="10"/>
    </row>
    <row r="164" spans="1:26" ht="27" customHeight="1">
      <c r="A164" s="1">
        <v>44848</v>
      </c>
      <c r="B164" s="14">
        <v>25435</v>
      </c>
      <c r="C164" s="14">
        <f t="shared" si="11"/>
        <v>34.5</v>
      </c>
      <c r="D164" s="14"/>
      <c r="E164" s="15" t="s">
        <v>1951</v>
      </c>
      <c r="F164" s="16">
        <v>25400.5</v>
      </c>
      <c r="G164" s="17">
        <f>_xlfn.IFNA(VLOOKUP(A164,환율!$A:$H,8,0),"")</f>
        <v>1427</v>
      </c>
      <c r="H164" s="18">
        <v>25400.5</v>
      </c>
      <c r="I164" s="19">
        <f t="shared" si="23"/>
        <v>1416.9</v>
      </c>
      <c r="J164" s="20">
        <v>44862</v>
      </c>
      <c r="K164" s="21">
        <f>IF(E164="","",SUM($F$2:F164)-SUMIF($N$2:$N$151,"&lt;="&amp;A164,$O$2:$O$151))</f>
        <v>145882.5</v>
      </c>
      <c r="L164" s="15" t="str">
        <f t="shared" si="12"/>
        <v>CKH</v>
      </c>
      <c r="M164" s="22"/>
      <c r="N164" s="10"/>
      <c r="O164" s="25"/>
      <c r="P164" s="10"/>
      <c r="Q164" s="22"/>
      <c r="R164" s="12"/>
      <c r="S164" s="24"/>
      <c r="T164" s="10"/>
      <c r="U164" s="10"/>
      <c r="V164" s="10"/>
      <c r="W164" s="10"/>
      <c r="X164" s="10"/>
      <c r="Y164" s="10"/>
      <c r="Z164" s="10"/>
    </row>
    <row r="165" spans="1:26" ht="27" customHeight="1">
      <c r="A165" s="1">
        <v>44852</v>
      </c>
      <c r="B165" s="14">
        <v>20930</v>
      </c>
      <c r="C165" s="14">
        <f t="shared" si="11"/>
        <v>18</v>
      </c>
      <c r="D165" s="14"/>
      <c r="E165" s="15" t="s">
        <v>1953</v>
      </c>
      <c r="F165" s="16">
        <v>20912</v>
      </c>
      <c r="G165" s="17">
        <f>_xlfn.IFNA(VLOOKUP(A165,환율!$A:$H,8,0),"")</f>
        <v>1436.6</v>
      </c>
      <c r="H165" s="18">
        <v>20912</v>
      </c>
      <c r="I165" s="19">
        <f t="shared" si="23"/>
        <v>1416.9</v>
      </c>
      <c r="J165" s="20">
        <v>44862</v>
      </c>
      <c r="K165" s="21">
        <f>IF(E165="","",SUM($F$2:F165)-SUMIF($N$2:$N$151,"&lt;="&amp;A165,$O$2:$O$151))</f>
        <v>166794.5</v>
      </c>
      <c r="L165" s="15" t="str">
        <f t="shared" si="12"/>
        <v>RKH</v>
      </c>
      <c r="M165" s="22"/>
      <c r="N165" s="22"/>
      <c r="O165" s="25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27" customHeight="1">
      <c r="A166" s="1">
        <v>44854</v>
      </c>
      <c r="B166" s="14">
        <v>34480</v>
      </c>
      <c r="C166" s="14">
        <f t="shared" si="11"/>
        <v>18</v>
      </c>
      <c r="D166" s="14"/>
      <c r="E166" s="15" t="s">
        <v>1955</v>
      </c>
      <c r="F166" s="16">
        <v>34462</v>
      </c>
      <c r="G166" s="17">
        <f>_xlfn.IFNA(VLOOKUP(A166,환율!$A:$H,8,0),"")</f>
        <v>1420.6</v>
      </c>
      <c r="H166" s="18">
        <v>34462</v>
      </c>
      <c r="I166" s="19">
        <f t="shared" si="23"/>
        <v>1416.9</v>
      </c>
      <c r="J166" s="20">
        <v>44862</v>
      </c>
      <c r="K166" s="21">
        <f>IF(E166="","",SUM($F$2:F166)-SUMIF($N$2:$N$151,"&lt;="&amp;A166,$O$2:$O$151))</f>
        <v>201256.5</v>
      </c>
      <c r="L166" s="15" t="str">
        <f t="shared" si="12"/>
        <v>RK/</v>
      </c>
      <c r="M166" s="22"/>
      <c r="N166" s="10"/>
      <c r="O166" s="25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27" customHeight="1">
      <c r="A167" s="1">
        <v>44860</v>
      </c>
      <c r="B167" s="14">
        <v>1047</v>
      </c>
      <c r="C167" s="14">
        <f t="shared" si="11"/>
        <v>35</v>
      </c>
      <c r="D167" s="14"/>
      <c r="E167" s="15" t="s">
        <v>2060</v>
      </c>
      <c r="F167" s="16">
        <v>1012</v>
      </c>
      <c r="G167" s="17">
        <f>_xlfn.IFNA(VLOOKUP(A167,환율!$A:$H,8,0),"")</f>
        <v>1436.5</v>
      </c>
      <c r="H167" s="18">
        <v>1012</v>
      </c>
      <c r="I167" s="19">
        <f t="shared" si="23"/>
        <v>1416.9</v>
      </c>
      <c r="J167" s="20">
        <v>44862</v>
      </c>
      <c r="K167" s="21">
        <f>IF(E167="","",SUM($F$2:F167)-SUMIF($N$2:$N$151,"&lt;="&amp;A167,$O$2:$O$151))</f>
        <v>202268.5</v>
      </c>
      <c r="L167" s="15" t="str">
        <f t="shared" si="12"/>
        <v>INT</v>
      </c>
      <c r="M167" s="22"/>
      <c r="N167" s="10"/>
      <c r="O167" s="25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27" customHeight="1">
      <c r="A168" s="1">
        <v>44860</v>
      </c>
      <c r="B168" s="14">
        <v>6219</v>
      </c>
      <c r="C168" s="14">
        <f t="shared" ref="C168" si="35">B168-F168-D168</f>
        <v>0</v>
      </c>
      <c r="D168" s="14"/>
      <c r="E168" s="15" t="s">
        <v>2144</v>
      </c>
      <c r="F168" s="16">
        <v>6219</v>
      </c>
      <c r="G168" s="17">
        <f>_xlfn.IFNA(VLOOKUP(A168,환율!$A:$H,8,0),"")</f>
        <v>1436.5</v>
      </c>
      <c r="H168" s="18">
        <v>6219</v>
      </c>
      <c r="I168" s="19">
        <f t="shared" si="23"/>
        <v>1416.9</v>
      </c>
      <c r="J168" s="20">
        <v>44862</v>
      </c>
      <c r="K168" s="21">
        <f>IF(E168="","",SUM($F$2:F168)-SUMIF($N$2:$N$151,"&lt;="&amp;A168,$O$2:$O$151))</f>
        <v>208487.5</v>
      </c>
      <c r="L168" s="15" t="str">
        <f t="shared" ref="L168" si="36">LEFT(E168,3)</f>
        <v>IRR</v>
      </c>
      <c r="M168" s="22"/>
      <c r="N168" s="22"/>
      <c r="O168" s="28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27" customHeight="1">
      <c r="A169" s="1">
        <v>44862</v>
      </c>
      <c r="B169" s="14">
        <v>34594</v>
      </c>
      <c r="C169" s="14">
        <f t="shared" si="11"/>
        <v>79.169999999998254</v>
      </c>
      <c r="D169" s="14"/>
      <c r="E169" s="15" t="s">
        <v>2157</v>
      </c>
      <c r="F169" s="16">
        <v>34514.83</v>
      </c>
      <c r="G169" s="17">
        <f>_xlfn.IFNA(VLOOKUP(A169,환율!$A:$H,8,0),"")</f>
        <v>1418.1</v>
      </c>
      <c r="H169" s="18">
        <v>34514.83</v>
      </c>
      <c r="I169" s="19">
        <f t="shared" si="23"/>
        <v>1327.2</v>
      </c>
      <c r="J169" s="20">
        <v>44876</v>
      </c>
      <c r="K169" s="21">
        <f>IF(E169="","",SUM($F$2:F169)-SUMIF($N$2:$N$151,"&lt;="&amp;A169,$O$2:$O$151))</f>
        <v>34514.830000000075</v>
      </c>
      <c r="L169" s="15" t="str">
        <f t="shared" si="12"/>
        <v>ZBJ</v>
      </c>
      <c r="M169" s="22"/>
      <c r="N169" s="10"/>
      <c r="O169" s="25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27" customHeight="1">
      <c r="A170" s="1">
        <v>44862</v>
      </c>
      <c r="B170" s="14">
        <v>15406</v>
      </c>
      <c r="C170" s="14">
        <f t="shared" ref="C170" si="37">B170-F170-D170</f>
        <v>0</v>
      </c>
      <c r="D170" s="14"/>
      <c r="E170" s="15" t="s">
        <v>2158</v>
      </c>
      <c r="F170" s="16">
        <v>15406</v>
      </c>
      <c r="G170" s="17">
        <f>_xlfn.IFNA(VLOOKUP(A170,환율!$A:$H,8,0),"")</f>
        <v>1418.1</v>
      </c>
      <c r="H170" s="18">
        <v>15406</v>
      </c>
      <c r="I170" s="19">
        <f t="shared" si="23"/>
        <v>1327.2</v>
      </c>
      <c r="J170" s="20">
        <v>44876</v>
      </c>
      <c r="K170" s="21">
        <f>IF(E170="","",SUM($F$2:F170)-SUMIF($N$2:$N$151,"&lt;="&amp;A170,$O$2:$O$151))</f>
        <v>49920.830000000075</v>
      </c>
      <c r="L170" s="15" t="str">
        <f t="shared" ref="L170" si="38">LEFT(E170,3)</f>
        <v>ZBJ</v>
      </c>
      <c r="M170" s="22"/>
      <c r="N170" s="22"/>
      <c r="O170" s="28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27" customHeight="1">
      <c r="A171" s="1">
        <v>44866</v>
      </c>
      <c r="B171" s="14">
        <v>4835</v>
      </c>
      <c r="C171" s="14">
        <f t="shared" si="11"/>
        <v>0</v>
      </c>
      <c r="D171" s="14"/>
      <c r="E171" s="15" t="s">
        <v>2144</v>
      </c>
      <c r="F171" s="16">
        <v>4835</v>
      </c>
      <c r="G171" s="17">
        <f>_xlfn.IFNA(VLOOKUP(A171,환율!$A:$H,8,0),"")</f>
        <v>1422.2</v>
      </c>
      <c r="H171" s="18">
        <v>4835</v>
      </c>
      <c r="I171" s="19">
        <f t="shared" si="23"/>
        <v>1327.2</v>
      </c>
      <c r="J171" s="20">
        <v>44876</v>
      </c>
      <c r="K171" s="21">
        <f>IF(E171="","",SUM($F$2:F171)-SUMIF($N$2:$N$151,"&lt;="&amp;A171,$O$2:$O$151))</f>
        <v>54755.830000000075</v>
      </c>
      <c r="L171" s="15" t="str">
        <f t="shared" si="12"/>
        <v>IRR</v>
      </c>
      <c r="M171" s="22"/>
      <c r="N171" s="10"/>
      <c r="O171" s="28"/>
      <c r="P171" s="22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27" customHeight="1">
      <c r="A172" s="1">
        <v>44868</v>
      </c>
      <c r="B172" s="14">
        <v>25870</v>
      </c>
      <c r="C172" s="14">
        <f t="shared" si="11"/>
        <v>34.5</v>
      </c>
      <c r="D172" s="14"/>
      <c r="E172" s="15" t="s">
        <v>1957</v>
      </c>
      <c r="F172" s="16">
        <v>25835.5</v>
      </c>
      <c r="G172" s="17">
        <f>_xlfn.IFNA(VLOOKUP(A172,환율!$A:$H,8,0),"")</f>
        <v>1418</v>
      </c>
      <c r="H172" s="18">
        <v>25835.5</v>
      </c>
      <c r="I172" s="19">
        <f t="shared" si="23"/>
        <v>1327.2</v>
      </c>
      <c r="J172" s="20">
        <v>44876</v>
      </c>
      <c r="K172" s="21">
        <f>IF(E172="","",SUM($F$2:F172)-SUMIF($N$2:$N$151,"&lt;="&amp;A172,$O$2:$O$151))</f>
        <v>80591.330000000075</v>
      </c>
      <c r="L172" s="15" t="str">
        <f t="shared" si="12"/>
        <v>CKH</v>
      </c>
      <c r="M172" s="22"/>
      <c r="N172" s="10"/>
      <c r="O172" s="2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27" customHeight="1">
      <c r="A173" s="1">
        <v>44873</v>
      </c>
      <c r="B173" s="14">
        <v>1798</v>
      </c>
      <c r="C173" s="14">
        <f t="shared" si="11"/>
        <v>20</v>
      </c>
      <c r="D173" s="14"/>
      <c r="E173" s="15" t="s">
        <v>2144</v>
      </c>
      <c r="F173" s="16">
        <v>1778</v>
      </c>
      <c r="G173" s="17">
        <f>_xlfn.IFNA(VLOOKUP(A173,환율!$A:$H,8,0),"")</f>
        <v>1406.5</v>
      </c>
      <c r="H173" s="18">
        <v>1778</v>
      </c>
      <c r="I173" s="19">
        <f t="shared" si="23"/>
        <v>1327.2</v>
      </c>
      <c r="J173" s="20">
        <v>44876</v>
      </c>
      <c r="K173" s="21">
        <f>IF(E173="","",SUM($F$2:F173)-SUMIF($N$2:$N$151,"&lt;="&amp;A173,$O$2:$O$151))</f>
        <v>82369.330000000075</v>
      </c>
      <c r="L173" s="15" t="str">
        <f t="shared" si="12"/>
        <v>IRR</v>
      </c>
      <c r="M173" s="22"/>
      <c r="N173" s="10"/>
      <c r="O173" s="28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27" customHeight="1">
      <c r="A174" s="1">
        <v>44873</v>
      </c>
      <c r="B174" s="14">
        <v>5223</v>
      </c>
      <c r="C174" s="14">
        <f t="shared" ref="C174" si="39">B174-F174-D174</f>
        <v>0</v>
      </c>
      <c r="D174" s="14"/>
      <c r="E174" s="15" t="s">
        <v>2145</v>
      </c>
      <c r="F174" s="16">
        <v>5223</v>
      </c>
      <c r="G174" s="17">
        <f>_xlfn.IFNA(VLOOKUP(A174,환율!$A:$H,8,0),"")</f>
        <v>1406.5</v>
      </c>
      <c r="H174" s="18">
        <v>5223</v>
      </c>
      <c r="I174" s="19">
        <f t="shared" si="23"/>
        <v>1327.2</v>
      </c>
      <c r="J174" s="20">
        <v>44876</v>
      </c>
      <c r="K174" s="21">
        <f>IF(E174="","",SUM($F$2:F174)-SUMIF($N$2:$N$151,"&lt;="&amp;A174,$O$2:$O$151))</f>
        <v>87592.330000000075</v>
      </c>
      <c r="L174" s="15" t="str">
        <f t="shared" ref="L174" si="40">LEFT(E174,3)</f>
        <v>INT</v>
      </c>
      <c r="M174" s="22"/>
      <c r="N174" s="10"/>
      <c r="O174" s="25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27" customHeight="1">
      <c r="A175" s="1">
        <v>44873</v>
      </c>
      <c r="B175" s="14">
        <v>32743</v>
      </c>
      <c r="C175" s="14">
        <f t="shared" si="11"/>
        <v>69.290000000000873</v>
      </c>
      <c r="D175" s="14"/>
      <c r="E175" s="15" t="s">
        <v>2145</v>
      </c>
      <c r="F175" s="16">
        <v>32673.71</v>
      </c>
      <c r="G175" s="17">
        <f>_xlfn.IFNA(VLOOKUP(A175,환율!$A:$H,8,0),"")</f>
        <v>1406.5</v>
      </c>
      <c r="H175" s="18">
        <v>32673.71</v>
      </c>
      <c r="I175" s="19">
        <f t="shared" si="23"/>
        <v>1327.2</v>
      </c>
      <c r="J175" s="20">
        <v>44876</v>
      </c>
      <c r="K175" s="21">
        <f>IF(E175="","",SUM($F$2:F175)-SUMIF($N$2:$N$151,"&lt;="&amp;A175,$O$2:$O$151))</f>
        <v>120266.04000000004</v>
      </c>
      <c r="L175" s="15" t="str">
        <f t="shared" si="12"/>
        <v>INT</v>
      </c>
      <c r="M175" s="22"/>
      <c r="N175" s="10"/>
      <c r="O175" s="28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7" customHeight="1">
      <c r="A176" s="1">
        <v>44873</v>
      </c>
      <c r="B176" s="14">
        <v>6940</v>
      </c>
      <c r="C176" s="14">
        <f t="shared" ref="C176:C203" si="41">B176-F176-D176</f>
        <v>0</v>
      </c>
      <c r="D176" s="14"/>
      <c r="E176" s="15" t="s">
        <v>2146</v>
      </c>
      <c r="F176" s="16">
        <v>6940</v>
      </c>
      <c r="G176" s="17">
        <f>_xlfn.IFNA(VLOOKUP(A176,환율!$A:$H,8,0),"")</f>
        <v>1406.5</v>
      </c>
      <c r="H176" s="18">
        <v>6940</v>
      </c>
      <c r="I176" s="19">
        <f t="shared" si="23"/>
        <v>1327.2</v>
      </c>
      <c r="J176" s="20">
        <v>44876</v>
      </c>
      <c r="K176" s="21">
        <f>IF(E176="","",SUM($F$2:F176)-SUMIF($N$2:$N$151,"&lt;="&amp;A176,$O$2:$O$151))</f>
        <v>127206.04000000004</v>
      </c>
      <c r="L176" s="15" t="str">
        <f t="shared" ref="L176" si="42">LEFT(E176,3)</f>
        <v>IRR</v>
      </c>
      <c r="M176" s="22"/>
      <c r="N176" s="10"/>
      <c r="O176" s="25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27" customHeight="1">
      <c r="A177" s="1">
        <v>44875</v>
      </c>
      <c r="B177" s="14">
        <v>26165</v>
      </c>
      <c r="C177" s="14">
        <f t="shared" si="41"/>
        <v>34.5</v>
      </c>
      <c r="D177" s="14"/>
      <c r="E177" s="15" t="s">
        <v>1959</v>
      </c>
      <c r="F177" s="16">
        <v>26130.5</v>
      </c>
      <c r="G177" s="17">
        <f>_xlfn.IFNA(VLOOKUP(A177,환율!$A:$H,8,0),"")</f>
        <v>1368.3</v>
      </c>
      <c r="H177" s="18">
        <v>26130.5</v>
      </c>
      <c r="I177" s="19">
        <f t="shared" si="23"/>
        <v>1336.9</v>
      </c>
      <c r="J177" s="20">
        <v>44893</v>
      </c>
      <c r="K177" s="21">
        <f>IF(E177="","",SUM($F$2:F177)-SUMIF($N$2:$N$151,"&lt;="&amp;A177,$O$2:$O$151))</f>
        <v>153336.54000000004</v>
      </c>
      <c r="L177" s="15" t="str">
        <f t="shared" si="12"/>
        <v>LKB</v>
      </c>
      <c r="M177" s="22"/>
      <c r="N177" s="10"/>
      <c r="O177" s="2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27" customHeight="1">
      <c r="A178" s="1">
        <v>44875</v>
      </c>
      <c r="B178" s="14">
        <v>500</v>
      </c>
      <c r="C178" s="14">
        <f t="shared" si="41"/>
        <v>0</v>
      </c>
      <c r="D178" s="14"/>
      <c r="E178" s="15" t="s">
        <v>1957</v>
      </c>
      <c r="F178" s="16">
        <v>500</v>
      </c>
      <c r="G178" s="17">
        <f>_xlfn.IFNA(VLOOKUP(A178,환율!$A:$H,8,0),"")</f>
        <v>1368.3</v>
      </c>
      <c r="H178" s="18">
        <v>500</v>
      </c>
      <c r="I178" s="19">
        <f t="shared" si="23"/>
        <v>1336.9</v>
      </c>
      <c r="J178" s="20">
        <v>44893</v>
      </c>
      <c r="K178" s="21">
        <f>IF(E178="","",SUM($F$2:F178)-SUMIF($N$2:$N$151,"&lt;="&amp;A178,$O$2:$O$151))</f>
        <v>153836.54000000004</v>
      </c>
      <c r="L178" s="15" t="str">
        <f t="shared" ref="L178" si="43">LEFT(E178,3)</f>
        <v>CKH</v>
      </c>
      <c r="M178" s="22"/>
      <c r="N178" s="10"/>
      <c r="O178" s="28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27" customHeight="1">
      <c r="A179" s="1">
        <v>44875</v>
      </c>
      <c r="B179" s="14">
        <v>4947</v>
      </c>
      <c r="C179" s="14">
        <f t="shared" ref="C179" si="44">B179-F179-D179</f>
        <v>5</v>
      </c>
      <c r="D179" s="14"/>
      <c r="E179" s="15" t="s">
        <v>2146</v>
      </c>
      <c r="F179" s="16">
        <v>4942</v>
      </c>
      <c r="G179" s="17">
        <f>_xlfn.IFNA(VLOOKUP(A179,환율!$A:$H,8,0),"")</f>
        <v>1368.3</v>
      </c>
      <c r="H179" s="18">
        <v>4942</v>
      </c>
      <c r="I179" s="19">
        <f t="shared" si="23"/>
        <v>1327.2</v>
      </c>
      <c r="J179" s="20">
        <v>44876</v>
      </c>
      <c r="K179" s="21">
        <f>IF(E179="","",SUM($F$2:F179)-SUMIF($N$2:$N$151,"&lt;="&amp;A179,$O$2:$O$151))</f>
        <v>158778.54000000004</v>
      </c>
      <c r="L179" s="15" t="str">
        <f t="shared" ref="L179" si="45">LEFT(E179,3)</f>
        <v>IRR</v>
      </c>
      <c r="M179" s="22"/>
      <c r="N179" s="10"/>
      <c r="O179" s="28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27" customHeight="1">
      <c r="A180" s="1">
        <v>44875</v>
      </c>
      <c r="B180" s="14">
        <v>3285</v>
      </c>
      <c r="C180" s="14">
        <f t="shared" ref="C180" si="46">B180-F180-D180</f>
        <v>0</v>
      </c>
      <c r="D180" s="14"/>
      <c r="E180" s="15" t="s">
        <v>2147</v>
      </c>
      <c r="F180" s="16">
        <v>3285</v>
      </c>
      <c r="G180" s="17">
        <f>_xlfn.IFNA(VLOOKUP(A180,환율!$A:$H,8,0),"")</f>
        <v>1368.3</v>
      </c>
      <c r="H180" s="18">
        <v>3285</v>
      </c>
      <c r="I180" s="19">
        <f t="shared" si="23"/>
        <v>1327.2</v>
      </c>
      <c r="J180" s="20">
        <v>44876</v>
      </c>
      <c r="K180" s="21">
        <f>IF(E180="","",SUM($F$2:F180)-SUMIF($N$2:$N$151,"&lt;="&amp;A180,$O$2:$O$151))</f>
        <v>162063.54000000004</v>
      </c>
      <c r="L180" s="15" t="str">
        <f t="shared" ref="L180" si="47">LEFT(E180,3)</f>
        <v>INT</v>
      </c>
      <c r="M180" s="22"/>
      <c r="N180" s="10"/>
      <c r="O180" s="25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27" customHeight="1">
      <c r="A181" s="1">
        <v>44876</v>
      </c>
      <c r="B181" s="14">
        <v>8400</v>
      </c>
      <c r="C181" s="14">
        <f t="shared" si="41"/>
        <v>5</v>
      </c>
      <c r="D181" s="14"/>
      <c r="E181" s="15" t="s">
        <v>2147</v>
      </c>
      <c r="F181" s="16">
        <v>8395</v>
      </c>
      <c r="G181" s="17">
        <f>_xlfn.IFNA(VLOOKUP(A181,환율!$A:$H,8,0),"")</f>
        <v>1370.1</v>
      </c>
      <c r="H181" s="18">
        <v>8395</v>
      </c>
      <c r="I181" s="19">
        <f t="shared" si="23"/>
        <v>1336.9</v>
      </c>
      <c r="J181" s="20">
        <v>44893</v>
      </c>
      <c r="K181" s="21">
        <f>IF(E181="","",SUM($F$2:F181)-SUMIF($N$2:$N$151,"&lt;="&amp;A181,$O$2:$O$151))</f>
        <v>35025.5</v>
      </c>
      <c r="L181" s="15" t="str">
        <f t="shared" si="12"/>
        <v>INT</v>
      </c>
      <c r="M181" s="22"/>
      <c r="N181" s="10"/>
      <c r="O181" s="25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27" customHeight="1">
      <c r="A182" s="1">
        <v>44882</v>
      </c>
      <c r="B182" s="14">
        <v>34870</v>
      </c>
      <c r="C182" s="14">
        <f t="shared" si="41"/>
        <v>18</v>
      </c>
      <c r="D182" s="14"/>
      <c r="E182" s="15" t="s">
        <v>1961</v>
      </c>
      <c r="F182" s="16">
        <v>34852</v>
      </c>
      <c r="G182" s="17">
        <f>_xlfn.IFNA(VLOOKUP(A182,환율!$A:$H,8,0),"")</f>
        <v>1325.6</v>
      </c>
      <c r="H182" s="18">
        <v>34852</v>
      </c>
      <c r="I182" s="19">
        <f t="shared" si="23"/>
        <v>1336.9</v>
      </c>
      <c r="J182" s="20">
        <v>44893</v>
      </c>
      <c r="K182" s="21">
        <f>IF(E182="","",SUM($F$2:F182)-SUMIF($N$2:$N$151,"&lt;="&amp;A182,$O$2:$O$151))</f>
        <v>69877.5</v>
      </c>
      <c r="L182" s="15" t="str">
        <f t="shared" si="12"/>
        <v>RK/</v>
      </c>
      <c r="M182" s="22"/>
      <c r="N182" s="10"/>
      <c r="O182" s="25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27" customHeight="1">
      <c r="A183" s="1">
        <v>44882</v>
      </c>
      <c r="B183" s="14">
        <v>25757</v>
      </c>
      <c r="C183" s="14">
        <f t="shared" si="41"/>
        <v>90</v>
      </c>
      <c r="D183" s="14"/>
      <c r="E183" s="15" t="s">
        <v>2147</v>
      </c>
      <c r="F183" s="16">
        <v>25667</v>
      </c>
      <c r="G183" s="17">
        <f>_xlfn.IFNA(VLOOKUP(A183,환율!$A:$H,8,0),"")</f>
        <v>1325.6</v>
      </c>
      <c r="H183" s="18">
        <v>25667</v>
      </c>
      <c r="I183" s="19">
        <f t="shared" si="23"/>
        <v>1317.6</v>
      </c>
      <c r="J183" s="20">
        <v>44901</v>
      </c>
      <c r="K183" s="21">
        <f>IF(E183="","",SUM($F$2:F183)-SUMIF($N$2:$N$151,"&lt;="&amp;A183,$O$2:$O$151))</f>
        <v>95544.5</v>
      </c>
      <c r="L183" s="15" t="str">
        <f t="shared" si="12"/>
        <v>INT</v>
      </c>
      <c r="M183" s="22"/>
      <c r="N183" s="10"/>
      <c r="O183" s="25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27" customHeight="1">
      <c r="A184" s="1">
        <v>44882</v>
      </c>
      <c r="B184" s="14">
        <v>4243</v>
      </c>
      <c r="C184" s="14">
        <f t="shared" si="41"/>
        <v>0</v>
      </c>
      <c r="D184" s="14"/>
      <c r="E184" s="15" t="s">
        <v>2148</v>
      </c>
      <c r="F184" s="16">
        <v>4243</v>
      </c>
      <c r="G184" s="17">
        <f>_xlfn.IFNA(VLOOKUP(A184,환율!$A:$H,8,0),"")</f>
        <v>1325.6</v>
      </c>
      <c r="H184" s="18">
        <v>4243</v>
      </c>
      <c r="I184" s="19">
        <f t="shared" si="23"/>
        <v>1317.6</v>
      </c>
      <c r="J184" s="20">
        <v>44901</v>
      </c>
      <c r="K184" s="21">
        <f>IF(E184="","",SUM($F$2:F184)-SUMIF($N$2:$N$151,"&lt;="&amp;A184,$O$2:$O$151))</f>
        <v>99787.5</v>
      </c>
      <c r="L184" s="15" t="str">
        <f t="shared" si="12"/>
        <v>IRR</v>
      </c>
      <c r="M184" s="22"/>
      <c r="N184" s="10"/>
      <c r="O184" s="25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27" customHeight="1">
      <c r="A185" s="1">
        <v>44888</v>
      </c>
      <c r="B185" s="14">
        <v>26390</v>
      </c>
      <c r="C185" s="14">
        <f t="shared" si="41"/>
        <v>26390</v>
      </c>
      <c r="D185" s="14"/>
      <c r="E185" s="15" t="s">
        <v>1940</v>
      </c>
      <c r="F185" s="16"/>
      <c r="G185" s="17">
        <f>_xlfn.IFNA(VLOOKUP(A185,환율!$A:$H,8,0),"")</f>
        <v>1355.7</v>
      </c>
      <c r="H185" s="18"/>
      <c r="I185" s="19">
        <f t="shared" si="23"/>
        <v>0</v>
      </c>
      <c r="J185" s="20"/>
      <c r="K185" s="21">
        <f>IF(E185="","",SUM($F$2:F185)-SUMIF($N$2:$N$151,"&lt;="&amp;A185,$O$2:$O$151))</f>
        <v>99787.5</v>
      </c>
      <c r="L185" s="15" t="str">
        <f t="shared" si="12"/>
        <v>입금착</v>
      </c>
      <c r="M185" s="22"/>
      <c r="N185" s="10"/>
      <c r="O185" s="25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27" customHeight="1">
      <c r="A186" s="1">
        <v>44893</v>
      </c>
      <c r="B186" s="14">
        <v>-26390</v>
      </c>
      <c r="C186" s="14">
        <f t="shared" si="41"/>
        <v>-26390</v>
      </c>
      <c r="D186" s="14"/>
      <c r="E186" s="15" t="s">
        <v>1940</v>
      </c>
      <c r="F186" s="16"/>
      <c r="G186" s="17">
        <f>_xlfn.IFNA(VLOOKUP(A186,환율!$A:$H,8,0),"")</f>
        <v>1326.8</v>
      </c>
      <c r="H186" s="18"/>
      <c r="I186" s="19">
        <f t="shared" si="23"/>
        <v>0</v>
      </c>
      <c r="J186" s="20"/>
      <c r="K186" s="21">
        <f>IF(E186="","",SUM($F$2:F186)-SUMIF($N$2:$N$151,"&lt;="&amp;A186,$O$2:$O$151))</f>
        <v>29910</v>
      </c>
      <c r="L186" s="15" t="str">
        <f t="shared" ref="L186" si="48">LEFT(E186,3)</f>
        <v>입금착</v>
      </c>
      <c r="M186" s="22"/>
      <c r="N186" s="10"/>
      <c r="O186" s="25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27" customHeight="1">
      <c r="A187" s="1">
        <v>44895</v>
      </c>
      <c r="B187" s="14">
        <v>7558</v>
      </c>
      <c r="C187" s="14">
        <f t="shared" si="41"/>
        <v>5</v>
      </c>
      <c r="D187" s="14"/>
      <c r="E187" s="15" t="s">
        <v>2148</v>
      </c>
      <c r="F187" s="16">
        <v>7553</v>
      </c>
      <c r="G187" s="17">
        <f>_xlfn.IFNA(VLOOKUP(A187,환율!$A:$H,8,0),"")</f>
        <v>1331.5</v>
      </c>
      <c r="H187" s="18">
        <v>7553</v>
      </c>
      <c r="I187" s="19">
        <f t="shared" si="23"/>
        <v>1317.6</v>
      </c>
      <c r="J187" s="20">
        <v>44901</v>
      </c>
      <c r="K187" s="21">
        <f>IF(E187="","",SUM($F$2:F187)-SUMIF($N$2:$N$151,"&lt;="&amp;A187,$O$2:$O$151))</f>
        <v>37463</v>
      </c>
      <c r="L187" s="15" t="str">
        <f t="shared" si="12"/>
        <v>IRR</v>
      </c>
      <c r="M187" s="22"/>
      <c r="N187" s="10"/>
      <c r="O187" s="25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27" customHeight="1">
      <c r="A188" s="1">
        <v>44895</v>
      </c>
      <c r="B188" s="14">
        <v>667</v>
      </c>
      <c r="C188" s="14">
        <f t="shared" si="41"/>
        <v>0</v>
      </c>
      <c r="D188" s="14"/>
      <c r="E188" s="15" t="s">
        <v>2149</v>
      </c>
      <c r="F188" s="16">
        <v>667</v>
      </c>
      <c r="G188" s="17">
        <f>_xlfn.IFNA(VLOOKUP(A188,환율!$A:$H,8,0),"")</f>
        <v>1331.5</v>
      </c>
      <c r="H188" s="18">
        <v>667</v>
      </c>
      <c r="I188" s="19">
        <f t="shared" si="23"/>
        <v>1317.6</v>
      </c>
      <c r="J188" s="20">
        <v>44901</v>
      </c>
      <c r="K188" s="21">
        <f>IF(E188="","",SUM($F$2:F188)-SUMIF($N$2:$N$151,"&lt;="&amp;A188,$O$2:$O$151))</f>
        <v>38130</v>
      </c>
      <c r="L188" s="15" t="str">
        <f t="shared" si="12"/>
        <v>IRR</v>
      </c>
      <c r="M188" s="22"/>
      <c r="N188" s="10"/>
      <c r="O188" s="25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27" customHeight="1">
      <c r="A189" s="1">
        <v>44895</v>
      </c>
      <c r="B189" s="14">
        <v>8393</v>
      </c>
      <c r="C189" s="14">
        <f t="shared" si="41"/>
        <v>5</v>
      </c>
      <c r="D189" s="14"/>
      <c r="E189" s="15" t="s">
        <v>2149</v>
      </c>
      <c r="F189" s="16">
        <v>8388</v>
      </c>
      <c r="G189" s="17">
        <f>_xlfn.IFNA(VLOOKUP(A189,환율!$A:$H,8,0),"")</f>
        <v>1331.5</v>
      </c>
      <c r="H189" s="18">
        <v>8388</v>
      </c>
      <c r="I189" s="19">
        <f t="shared" si="23"/>
        <v>1317.6</v>
      </c>
      <c r="J189" s="20">
        <v>44901</v>
      </c>
      <c r="K189" s="21">
        <f>IF(E189="","",SUM($F$2:F189)-SUMIF($N$2:$N$151,"&lt;="&amp;A189,$O$2:$O$151))</f>
        <v>46518</v>
      </c>
      <c r="L189" s="15" t="str">
        <f t="shared" si="12"/>
        <v>IRR</v>
      </c>
      <c r="M189" s="22"/>
      <c r="N189" s="22"/>
      <c r="O189" s="25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27" customHeight="1">
      <c r="A190" s="1">
        <v>44896</v>
      </c>
      <c r="B190" s="14">
        <v>26390</v>
      </c>
      <c r="C190" s="14">
        <f t="shared" si="41"/>
        <v>34.5</v>
      </c>
      <c r="D190" s="14"/>
      <c r="E190" s="15" t="s">
        <v>1963</v>
      </c>
      <c r="F190" s="16">
        <v>26355.5</v>
      </c>
      <c r="G190" s="17">
        <f>_xlfn.IFNA(VLOOKUP(A190,환율!$A:$H,8,0),"")</f>
        <v>1320.1</v>
      </c>
      <c r="H190" s="18">
        <v>26355.5</v>
      </c>
      <c r="I190" s="19">
        <f t="shared" si="23"/>
        <v>1317.6</v>
      </c>
      <c r="J190" s="20">
        <v>44901</v>
      </c>
      <c r="K190" s="21">
        <f>IF(E190="","",SUM($F$2:F190)-SUMIF($N$2:$N$151,"&lt;="&amp;A190,$O$2:$O$151))</f>
        <v>72873.5</v>
      </c>
      <c r="L190" s="15" t="str">
        <f t="shared" ref="L190" si="49">LEFT(E190,3)</f>
        <v>CKH</v>
      </c>
      <c r="M190" s="22"/>
      <c r="N190" s="10"/>
      <c r="O190" s="25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27" customHeight="1">
      <c r="A191" s="1">
        <v>44897</v>
      </c>
      <c r="B191" s="14">
        <v>15000</v>
      </c>
      <c r="C191" s="14">
        <f t="shared" si="41"/>
        <v>162</v>
      </c>
      <c r="D191" s="14"/>
      <c r="E191" s="15" t="s">
        <v>1965</v>
      </c>
      <c r="F191" s="16">
        <v>14838</v>
      </c>
      <c r="G191" s="17">
        <f>_xlfn.IFNA(VLOOKUP(A191,환율!$A:$H,8,0),"")</f>
        <v>1300.8</v>
      </c>
      <c r="H191" s="18">
        <v>14838</v>
      </c>
      <c r="I191" s="19">
        <f t="shared" si="23"/>
        <v>1317.6</v>
      </c>
      <c r="J191" s="20">
        <v>44901</v>
      </c>
      <c r="K191" s="21">
        <f>IF(E191="","",SUM($F$2:F191)-SUMIF($N$2:$N$151,"&lt;="&amp;A191,$O$2:$O$151))</f>
        <v>87711.5</v>
      </c>
      <c r="L191" s="15" t="str">
        <f t="shared" si="12"/>
        <v>PKK</v>
      </c>
      <c r="M191" s="22"/>
      <c r="N191" s="10"/>
      <c r="O191" s="25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27" customHeight="1">
      <c r="A192" s="1">
        <v>44897</v>
      </c>
      <c r="B192" s="14">
        <v>20790</v>
      </c>
      <c r="C192" s="14">
        <f t="shared" si="41"/>
        <v>95</v>
      </c>
      <c r="D192" s="14"/>
      <c r="E192" s="15" t="s">
        <v>1967</v>
      </c>
      <c r="F192" s="16">
        <v>20695</v>
      </c>
      <c r="G192" s="17">
        <f>_xlfn.IFNA(VLOOKUP(A192,환율!$A:$H,8,0),"")</f>
        <v>1300.8</v>
      </c>
      <c r="H192" s="18">
        <v>20695</v>
      </c>
      <c r="I192" s="19">
        <f t="shared" si="23"/>
        <v>1317.6</v>
      </c>
      <c r="J192" s="20">
        <v>44901</v>
      </c>
      <c r="K192" s="21">
        <f>IF(E192="","",SUM($F$2:F192)-SUMIF($N$2:$N$151,"&lt;="&amp;A192,$O$2:$O$151))</f>
        <v>108406.5</v>
      </c>
      <c r="L192" s="15" t="str">
        <f t="shared" si="12"/>
        <v>UMH</v>
      </c>
      <c r="M192" s="22"/>
      <c r="N192" s="22"/>
      <c r="O192" s="25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27" customHeight="1">
      <c r="A193" s="1">
        <v>44908</v>
      </c>
      <c r="B193" s="14">
        <v>2068</v>
      </c>
      <c r="C193" s="14">
        <f t="shared" si="41"/>
        <v>18</v>
      </c>
      <c r="D193" s="14"/>
      <c r="E193" s="15" t="s">
        <v>2149</v>
      </c>
      <c r="F193" s="16">
        <v>2050</v>
      </c>
      <c r="G193" s="17">
        <f>_xlfn.IFNA(VLOOKUP(A193,환율!$A:$H,8,0),"")</f>
        <v>1310</v>
      </c>
      <c r="H193" s="18">
        <v>2050</v>
      </c>
      <c r="I193" s="19">
        <f t="shared" si="23"/>
        <v>1284.0999999999999</v>
      </c>
      <c r="J193" s="20">
        <v>44916</v>
      </c>
      <c r="K193" s="21">
        <f>IF(E193="","",SUM($F$2:F193)-SUMIF($N$2:$N$151,"&lt;="&amp;A193,$O$2:$O$151))</f>
        <v>2050.5</v>
      </c>
      <c r="L193" s="15" t="str">
        <f t="shared" si="12"/>
        <v>IRR</v>
      </c>
      <c r="M193" s="22"/>
      <c r="N193" s="22"/>
      <c r="O193" s="25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27" customHeight="1">
      <c r="A194" s="1">
        <v>44908</v>
      </c>
      <c r="B194" s="14">
        <v>17932</v>
      </c>
      <c r="C194" s="14">
        <f t="shared" ref="C194" si="50">B194-F194-D194</f>
        <v>0</v>
      </c>
      <c r="D194" s="14"/>
      <c r="E194" s="15" t="s">
        <v>2150</v>
      </c>
      <c r="F194" s="16">
        <v>17932</v>
      </c>
      <c r="G194" s="17">
        <f>_xlfn.IFNA(VLOOKUP(A194,환율!$A:$H,8,0),"")</f>
        <v>1310</v>
      </c>
      <c r="H194" s="18">
        <v>17932</v>
      </c>
      <c r="I194" s="19">
        <f t="shared" si="23"/>
        <v>1284.0999999999999</v>
      </c>
      <c r="J194" s="20">
        <v>44916</v>
      </c>
      <c r="K194" s="21">
        <f>IF(E194="","",SUM($F$2:F194)-SUMIF($N$2:$N$151,"&lt;="&amp;A194,$O$2:$O$151))</f>
        <v>19982.5</v>
      </c>
      <c r="L194" s="15" t="str">
        <f t="shared" ref="L194" si="51">LEFT(E194,3)</f>
        <v>INT</v>
      </c>
      <c r="M194" s="22"/>
      <c r="N194" s="22"/>
      <c r="O194" s="25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27" customHeight="1">
      <c r="A195" s="1">
        <v>44908</v>
      </c>
      <c r="B195" s="14">
        <v>100000</v>
      </c>
      <c r="C195" s="14">
        <f t="shared" si="41"/>
        <v>79.639999999999418</v>
      </c>
      <c r="D195" s="14"/>
      <c r="E195" s="15" t="s">
        <v>2158</v>
      </c>
      <c r="F195" s="16">
        <v>99920.36</v>
      </c>
      <c r="G195" s="17">
        <f>_xlfn.IFNA(VLOOKUP(A195,환율!$A:$H,8,0),"")</f>
        <v>1310</v>
      </c>
      <c r="H195" s="18">
        <v>99920.36</v>
      </c>
      <c r="I195" s="19">
        <f t="shared" ref="I195:I258" si="52">_xlfn.IFNA(VLOOKUP(J195,$N$2:$P$151,3,0),0)</f>
        <v>1284.0999999999999</v>
      </c>
      <c r="J195" s="20">
        <v>44916</v>
      </c>
      <c r="K195" s="21">
        <f>IF(E195="","",SUM($F$2:F195)-SUMIF($N$2:$N$151,"&lt;="&amp;A195,$O$2:$O$151))</f>
        <v>119902.85999999987</v>
      </c>
      <c r="L195" s="15" t="str">
        <f t="shared" si="12"/>
        <v>ZBJ</v>
      </c>
      <c r="M195" s="22"/>
      <c r="N195" s="10"/>
      <c r="O195" s="25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27" customHeight="1">
      <c r="A196" s="1">
        <v>44912</v>
      </c>
      <c r="B196" s="14">
        <v>6.97</v>
      </c>
      <c r="C196" s="14">
        <f t="shared" si="41"/>
        <v>0</v>
      </c>
      <c r="D196" s="14"/>
      <c r="E196" s="15" t="s">
        <v>1968</v>
      </c>
      <c r="F196" s="16">
        <v>6.97</v>
      </c>
      <c r="G196" s="17">
        <f>_xlfn.IFNA(VLOOKUP(A196,환율!$A:$H,8,0),"")</f>
        <v>1301</v>
      </c>
      <c r="H196" s="18">
        <v>6.97</v>
      </c>
      <c r="I196" s="19">
        <f t="shared" si="52"/>
        <v>1284.0999999999999</v>
      </c>
      <c r="J196" s="20">
        <v>44916</v>
      </c>
      <c r="K196" s="21">
        <f>IF(E196="","",SUM($F$2:F196)-SUMIF($N$2:$N$151,"&lt;="&amp;A196,$O$2:$O$151))</f>
        <v>119909.83000000007</v>
      </c>
      <c r="L196" s="15" t="str">
        <f t="shared" ref="L196" si="53">LEFT(E196,3)</f>
        <v>이자</v>
      </c>
      <c r="M196" s="22"/>
      <c r="N196" s="10"/>
      <c r="O196" s="25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27" customHeight="1">
      <c r="A197" s="1">
        <v>44914</v>
      </c>
      <c r="B197" s="14">
        <v>27050</v>
      </c>
      <c r="C197" s="14">
        <f t="shared" si="41"/>
        <v>34.5</v>
      </c>
      <c r="D197" s="14"/>
      <c r="E197" s="15" t="s">
        <v>1970</v>
      </c>
      <c r="F197" s="16">
        <v>27015.5</v>
      </c>
      <c r="G197" s="17">
        <f>_xlfn.IFNA(VLOOKUP(A197,환율!$A:$H,8,0),"")</f>
        <v>1310.0999999999999</v>
      </c>
      <c r="H197" s="18">
        <v>27015.5</v>
      </c>
      <c r="I197" s="19">
        <f t="shared" si="52"/>
        <v>1284.0999999999999</v>
      </c>
      <c r="J197" s="20">
        <v>44916</v>
      </c>
      <c r="K197" s="21">
        <f>IF(E197="","",SUM($F$2:F197)-SUMIF($N$2:$N$151,"&lt;="&amp;A197,$O$2:$O$151))</f>
        <v>146925.33000000007</v>
      </c>
      <c r="L197" s="15" t="str">
        <f t="shared" si="12"/>
        <v>CKH</v>
      </c>
      <c r="M197" s="22"/>
      <c r="N197" s="10"/>
      <c r="O197" s="25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27" customHeight="1">
      <c r="A198" s="1">
        <v>44914</v>
      </c>
      <c r="B198" s="14">
        <v>60</v>
      </c>
      <c r="C198" s="14">
        <f t="shared" si="41"/>
        <v>0</v>
      </c>
      <c r="D198" s="14"/>
      <c r="E198" s="15" t="s">
        <v>1963</v>
      </c>
      <c r="F198" s="16">
        <v>60</v>
      </c>
      <c r="G198" s="17">
        <f>_xlfn.IFNA(VLOOKUP(A198,환율!$A:$H,8,0),"")</f>
        <v>1310.0999999999999</v>
      </c>
      <c r="H198" s="18">
        <v>60</v>
      </c>
      <c r="I198" s="19">
        <f t="shared" si="52"/>
        <v>1284.0999999999999</v>
      </c>
      <c r="J198" s="20">
        <v>44916</v>
      </c>
      <c r="K198" s="21">
        <f>IF(E198="","",SUM($F$2:F198)-SUMIF($N$2:$N$151,"&lt;="&amp;A198,$O$2:$O$151))</f>
        <v>146985.33000000007</v>
      </c>
      <c r="L198" s="15" t="str">
        <f t="shared" si="12"/>
        <v>CKH</v>
      </c>
      <c r="M198" s="22"/>
      <c r="N198" s="10"/>
      <c r="O198" s="25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27" customHeight="1">
      <c r="A199" s="1">
        <v>44914</v>
      </c>
      <c r="B199" s="14">
        <v>500</v>
      </c>
      <c r="C199" s="14">
        <f t="shared" si="41"/>
        <v>0</v>
      </c>
      <c r="D199" s="14"/>
      <c r="E199" s="15" t="s">
        <v>1972</v>
      </c>
      <c r="F199" s="16">
        <v>500</v>
      </c>
      <c r="G199" s="17">
        <f>_xlfn.IFNA(VLOOKUP(A199,환율!$A:$H,8,0),"")</f>
        <v>1310.0999999999999</v>
      </c>
      <c r="H199" s="18">
        <v>500</v>
      </c>
      <c r="I199" s="19">
        <f t="shared" si="52"/>
        <v>1284.0999999999999</v>
      </c>
      <c r="J199" s="20">
        <v>44916</v>
      </c>
      <c r="K199" s="21">
        <f>IF(E199="","",SUM($F$2:F199)-SUMIF($N$2:$N$151,"&lt;="&amp;A199,$O$2:$O$151))</f>
        <v>147485.33000000007</v>
      </c>
      <c r="L199" s="15" t="str">
        <f t="shared" ref="L199:L263" si="54">LEFT(E199,3)</f>
        <v>LKB</v>
      </c>
      <c r="M199" s="22"/>
      <c r="N199" s="10"/>
      <c r="O199" s="25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27" customHeight="1">
      <c r="A200" s="1">
        <v>44921</v>
      </c>
      <c r="B200" s="14">
        <v>17881</v>
      </c>
      <c r="C200" s="14">
        <f t="shared" si="41"/>
        <v>69.290000000000873</v>
      </c>
      <c r="D200" s="14"/>
      <c r="E200" s="15" t="s">
        <v>2150</v>
      </c>
      <c r="F200" s="16">
        <v>17811.71</v>
      </c>
      <c r="G200" s="17">
        <f>_xlfn.IFNA(VLOOKUP(A200,환율!$A:$H,8,0),"")</f>
        <v>1282.2</v>
      </c>
      <c r="H200" s="18">
        <v>17811.71</v>
      </c>
      <c r="I200" s="19">
        <f t="shared" si="52"/>
        <v>1267.0999999999999</v>
      </c>
      <c r="J200" s="20">
        <v>44924</v>
      </c>
      <c r="K200" s="21">
        <f>IF(E200="","",SUM($F$2:F200)-SUMIF($N$2:$N$151,"&lt;="&amp;A200,$O$2:$O$151))</f>
        <v>17811.709999999963</v>
      </c>
      <c r="L200" s="15" t="str">
        <f t="shared" si="54"/>
        <v>INT</v>
      </c>
      <c r="M200" s="22"/>
      <c r="N200" s="10"/>
      <c r="O200" s="25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27" customHeight="1">
      <c r="A201" s="1">
        <v>44921</v>
      </c>
      <c r="B201" s="14">
        <v>12119</v>
      </c>
      <c r="C201" s="14">
        <f t="shared" si="41"/>
        <v>0</v>
      </c>
      <c r="D201" s="14"/>
      <c r="E201" s="15" t="s">
        <v>2151</v>
      </c>
      <c r="F201" s="16">
        <v>12119</v>
      </c>
      <c r="G201" s="17">
        <f>_xlfn.IFNA(VLOOKUP(A201,환율!$A:$H,8,0),"")</f>
        <v>1282.2</v>
      </c>
      <c r="H201" s="18">
        <v>12119</v>
      </c>
      <c r="I201" s="19">
        <f t="shared" si="52"/>
        <v>1267.0999999999999</v>
      </c>
      <c r="J201" s="20">
        <v>44924</v>
      </c>
      <c r="K201" s="21">
        <f>IF(E201="","",SUM($F$2:F201)-SUMIF($N$2:$N$151,"&lt;="&amp;A201,$O$2:$O$151))</f>
        <v>29930.709999999963</v>
      </c>
      <c r="L201" s="15" t="str">
        <f t="shared" si="54"/>
        <v>IRR</v>
      </c>
      <c r="M201" s="22"/>
      <c r="N201" s="10"/>
      <c r="O201" s="25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27" customHeight="1">
      <c r="A202" s="1">
        <v>44923</v>
      </c>
      <c r="B202" s="14">
        <v>25090</v>
      </c>
      <c r="C202" s="14">
        <f t="shared" si="41"/>
        <v>34.5</v>
      </c>
      <c r="D202" s="14"/>
      <c r="E202" s="15" t="s">
        <v>1972</v>
      </c>
      <c r="F202" s="16">
        <v>25055.5</v>
      </c>
      <c r="G202" s="17">
        <f>_xlfn.IFNA(VLOOKUP(A202,환율!$A:$H,8,0),"")</f>
        <v>1268.3</v>
      </c>
      <c r="H202" s="18">
        <v>25055.5</v>
      </c>
      <c r="I202" s="19">
        <f t="shared" si="52"/>
        <v>1267.0999999999999</v>
      </c>
      <c r="J202" s="20">
        <v>44924</v>
      </c>
      <c r="K202" s="21">
        <f>IF(E202="","",SUM($F$2:F202)-SUMIF($N$2:$N$151,"&lt;="&amp;A202,$O$2:$O$151))</f>
        <v>54986.209999999963</v>
      </c>
      <c r="L202" s="15" t="str">
        <f t="shared" si="54"/>
        <v>LKB</v>
      </c>
      <c r="M202" s="22"/>
      <c r="N202" s="10"/>
      <c r="O202" s="25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27" customHeight="1">
      <c r="A203" s="1">
        <v>44926</v>
      </c>
      <c r="B203" s="14"/>
      <c r="C203" s="14">
        <f t="shared" si="41"/>
        <v>0</v>
      </c>
      <c r="D203" s="14"/>
      <c r="E203" s="15" t="s">
        <v>2152</v>
      </c>
      <c r="F203" s="16"/>
      <c r="G203" s="17">
        <f>_xlfn.IFNA(VLOOKUP(A203,환율!$A:$H,8,0),"")</f>
        <v>1267.3</v>
      </c>
      <c r="H203" s="18"/>
      <c r="I203" s="19">
        <f t="shared" si="52"/>
        <v>0</v>
      </c>
      <c r="J203" s="20"/>
      <c r="K203" s="21">
        <f>IF(E203="","",SUM($F$2:F203)-SUMIF($N$2:$N$151,"&lt;="&amp;A203,$O$2:$O$151))</f>
        <v>0</v>
      </c>
      <c r="L203" s="15" t="str">
        <f t="shared" ref="L203" si="55">LEFT(E203,3)</f>
        <v>결산</v>
      </c>
      <c r="M203" s="22"/>
      <c r="N203" s="10"/>
      <c r="O203" s="25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27" customHeight="1">
      <c r="A204" s="1"/>
      <c r="B204" s="14"/>
      <c r="C204" s="14">
        <f t="shared" ref="C204" si="56">B204-F204-D204</f>
        <v>0</v>
      </c>
      <c r="D204" s="14"/>
      <c r="E204" s="15"/>
      <c r="F204" s="16"/>
      <c r="G204" s="17" t="str">
        <f>_xlfn.IFNA(VLOOKUP(A204,환율!$A:$H,8,0),"")</f>
        <v/>
      </c>
      <c r="H204" s="18"/>
      <c r="I204" s="19">
        <f t="shared" si="52"/>
        <v>0</v>
      </c>
      <c r="J204" s="20"/>
      <c r="K204" s="21" t="str">
        <f>IF(E204="","",SUM($F$2:F204)-SUMIF($N$2:$N$151,"&lt;="&amp;A204,$O$2:$O$151))</f>
        <v/>
      </c>
      <c r="L204" s="15" t="str">
        <f t="shared" si="54"/>
        <v/>
      </c>
      <c r="M204" s="22"/>
      <c r="N204" s="10"/>
      <c r="O204" s="25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27" customHeight="1">
      <c r="A205" s="1"/>
      <c r="B205" s="14"/>
      <c r="C205" s="14">
        <f t="shared" ref="C205:C206" si="57">B205-F205-D205</f>
        <v>0</v>
      </c>
      <c r="D205" s="14"/>
      <c r="E205" s="15"/>
      <c r="F205" s="16"/>
      <c r="G205" s="17" t="str">
        <f>_xlfn.IFNA(VLOOKUP(A205,환율!$A:$H,8,0),"")</f>
        <v/>
      </c>
      <c r="H205" s="18"/>
      <c r="I205" s="19">
        <f t="shared" si="52"/>
        <v>0</v>
      </c>
      <c r="J205" s="20"/>
      <c r="K205" s="21" t="str">
        <f>IF(E205="","",SUM($F$2:F205)-SUMIF($N$2:$N$151,"&lt;="&amp;A205,$O$2:$O$151))</f>
        <v/>
      </c>
      <c r="L205" s="15" t="str">
        <f t="shared" si="54"/>
        <v/>
      </c>
      <c r="M205" s="22"/>
      <c r="N205" s="10"/>
      <c r="O205" s="25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27" customHeight="1">
      <c r="A206" s="1"/>
      <c r="B206" s="14"/>
      <c r="C206" s="14">
        <f t="shared" si="57"/>
        <v>0</v>
      </c>
      <c r="D206" s="14"/>
      <c r="E206" s="15"/>
      <c r="F206" s="16"/>
      <c r="G206" s="17" t="str">
        <f>_xlfn.IFNA(VLOOKUP(A206,환율!$A:$H,8,0),"")</f>
        <v/>
      </c>
      <c r="H206" s="18"/>
      <c r="I206" s="19">
        <f t="shared" si="52"/>
        <v>0</v>
      </c>
      <c r="J206" s="20"/>
      <c r="K206" s="21" t="str">
        <f>IF(E206="","",SUM($F$2:F206)-SUMIF($N$2:$N$151,"&lt;="&amp;A206,$O$2:$O$151))</f>
        <v/>
      </c>
      <c r="L206" s="15" t="str">
        <f t="shared" si="54"/>
        <v/>
      </c>
      <c r="M206" s="22"/>
      <c r="N206" s="10"/>
      <c r="O206" s="25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27" customHeight="1">
      <c r="A207" s="1"/>
      <c r="B207" s="14"/>
      <c r="C207" s="14">
        <f t="shared" ref="C207:C263" si="58">B207-F207-D207</f>
        <v>0</v>
      </c>
      <c r="D207" s="14"/>
      <c r="E207" s="15"/>
      <c r="F207" s="16"/>
      <c r="G207" s="17" t="str">
        <f>_xlfn.IFNA(VLOOKUP(A207,환율!$A:$H,8,0),"")</f>
        <v/>
      </c>
      <c r="H207" s="18"/>
      <c r="I207" s="19">
        <f t="shared" si="52"/>
        <v>0</v>
      </c>
      <c r="J207" s="20"/>
      <c r="K207" s="21" t="str">
        <f>IF(E207="","",SUM($F$2:F207)-SUMIF($N$2:$N$151,"&lt;="&amp;A207,$O$2:$O$151))</f>
        <v/>
      </c>
      <c r="L207" s="15" t="str">
        <f t="shared" si="54"/>
        <v/>
      </c>
      <c r="M207" s="22"/>
      <c r="N207" s="10"/>
      <c r="O207" s="25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27" customHeight="1">
      <c r="A208" s="1"/>
      <c r="B208" s="14"/>
      <c r="C208" s="14">
        <f t="shared" si="58"/>
        <v>0</v>
      </c>
      <c r="D208" s="14"/>
      <c r="E208" s="15"/>
      <c r="F208" s="16"/>
      <c r="G208" s="17" t="str">
        <f>_xlfn.IFNA(VLOOKUP(A208,환율!$A:$H,8,0),"")</f>
        <v/>
      </c>
      <c r="H208" s="18"/>
      <c r="I208" s="19">
        <f t="shared" si="52"/>
        <v>0</v>
      </c>
      <c r="J208" s="20"/>
      <c r="K208" s="21" t="str">
        <f>IF(E208="","",SUM($F$2:F208)-SUMIF($N$2:$N$151,"&lt;="&amp;A208,$O$2:$O$151))</f>
        <v/>
      </c>
      <c r="L208" s="15" t="str">
        <f t="shared" si="54"/>
        <v/>
      </c>
      <c r="M208" s="22"/>
      <c r="N208" s="10"/>
      <c r="O208" s="25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27" customHeight="1">
      <c r="A209" s="1"/>
      <c r="B209" s="14"/>
      <c r="C209" s="14">
        <f t="shared" si="58"/>
        <v>0</v>
      </c>
      <c r="D209" s="14"/>
      <c r="E209" s="15"/>
      <c r="F209" s="16"/>
      <c r="G209" s="17" t="str">
        <f>_xlfn.IFNA(VLOOKUP(A209,환율!$A:$H,8,0),"")</f>
        <v/>
      </c>
      <c r="H209" s="18"/>
      <c r="I209" s="19">
        <f t="shared" si="52"/>
        <v>0</v>
      </c>
      <c r="J209" s="20"/>
      <c r="K209" s="21" t="str">
        <f>IF(E209="","",SUM($F$2:F209)-SUMIF($N$2:$N$151,"&lt;="&amp;A209,$O$2:$O$151))</f>
        <v/>
      </c>
      <c r="L209" s="15" t="str">
        <f t="shared" si="54"/>
        <v/>
      </c>
      <c r="M209" s="22"/>
      <c r="N209" s="10"/>
      <c r="O209" s="25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27" customHeight="1">
      <c r="A210" s="1"/>
      <c r="B210" s="14"/>
      <c r="C210" s="14">
        <f t="shared" si="58"/>
        <v>0</v>
      </c>
      <c r="D210" s="14"/>
      <c r="E210" s="15"/>
      <c r="F210" s="16"/>
      <c r="G210" s="17" t="str">
        <f>_xlfn.IFNA(VLOOKUP(A210,환율!$A:$H,8,0),"")</f>
        <v/>
      </c>
      <c r="H210" s="18"/>
      <c r="I210" s="19">
        <f t="shared" si="52"/>
        <v>0</v>
      </c>
      <c r="J210" s="20"/>
      <c r="K210" s="21" t="str">
        <f>IF(E210="","",SUM($F$2:F210)-SUMIF($N$2:$N$151,"&lt;="&amp;A210,$O$2:$O$151))</f>
        <v/>
      </c>
      <c r="L210" s="15" t="str">
        <f t="shared" si="54"/>
        <v/>
      </c>
      <c r="M210" s="22"/>
      <c r="N210" s="10"/>
      <c r="O210" s="25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27" customHeight="1">
      <c r="A211" s="1"/>
      <c r="B211" s="14"/>
      <c r="C211" s="14">
        <f t="shared" si="58"/>
        <v>0</v>
      </c>
      <c r="D211" s="14"/>
      <c r="E211" s="15"/>
      <c r="F211" s="16"/>
      <c r="G211" s="17" t="str">
        <f>_xlfn.IFNA(VLOOKUP(A211,환율!$A:$H,8,0),"")</f>
        <v/>
      </c>
      <c r="H211" s="18"/>
      <c r="I211" s="19">
        <f t="shared" si="52"/>
        <v>0</v>
      </c>
      <c r="J211" s="20"/>
      <c r="K211" s="21" t="str">
        <f>IF(E211="","",SUM($F$2:F211)-SUMIF($N$2:$N$151,"&lt;="&amp;A211,$O$2:$O$151))</f>
        <v/>
      </c>
      <c r="L211" s="15" t="str">
        <f t="shared" si="54"/>
        <v/>
      </c>
      <c r="M211" s="22"/>
      <c r="N211" s="10"/>
      <c r="O211" s="25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27" customHeight="1">
      <c r="A212" s="1"/>
      <c r="B212" s="14"/>
      <c r="C212" s="14">
        <f t="shared" si="58"/>
        <v>0</v>
      </c>
      <c r="D212" s="14"/>
      <c r="E212" s="15"/>
      <c r="F212" s="16"/>
      <c r="G212" s="17" t="str">
        <f>_xlfn.IFNA(VLOOKUP(A212,환율!$A:$H,8,0),"")</f>
        <v/>
      </c>
      <c r="H212" s="18"/>
      <c r="I212" s="19">
        <f t="shared" si="52"/>
        <v>0</v>
      </c>
      <c r="J212" s="20"/>
      <c r="K212" s="21" t="str">
        <f>IF(E212="","",SUM($F$2:F212)-SUMIF($N$2:$N$151,"&lt;="&amp;A212,$O$2:$O$151))</f>
        <v/>
      </c>
      <c r="L212" s="15" t="str">
        <f t="shared" si="54"/>
        <v/>
      </c>
      <c r="M212" s="22"/>
      <c r="N212" s="22"/>
      <c r="O212" s="25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27" customHeight="1">
      <c r="A213" s="1"/>
      <c r="B213" s="14"/>
      <c r="C213" s="14">
        <f t="shared" si="58"/>
        <v>0</v>
      </c>
      <c r="D213" s="14"/>
      <c r="E213" s="15"/>
      <c r="F213" s="16"/>
      <c r="G213" s="17" t="str">
        <f>_xlfn.IFNA(VLOOKUP(A213,환율!$A:$H,8,0),"")</f>
        <v/>
      </c>
      <c r="H213" s="18"/>
      <c r="I213" s="19">
        <f t="shared" si="52"/>
        <v>0</v>
      </c>
      <c r="J213" s="20"/>
      <c r="K213" s="21" t="str">
        <f>IF(E213="","",SUM($F$2:F213)-SUMIF($N$2:$N$151,"&lt;="&amp;A213,$O$2:$O$151))</f>
        <v/>
      </c>
      <c r="L213" s="15" t="str">
        <f t="shared" si="54"/>
        <v/>
      </c>
      <c r="M213" s="22"/>
      <c r="N213" s="10"/>
      <c r="O213" s="25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27" customHeight="1">
      <c r="A214" s="1"/>
      <c r="B214" s="14"/>
      <c r="C214" s="14">
        <f t="shared" si="58"/>
        <v>0</v>
      </c>
      <c r="D214" s="14"/>
      <c r="E214" s="15"/>
      <c r="F214" s="16"/>
      <c r="G214" s="17" t="str">
        <f>_xlfn.IFNA(VLOOKUP(A214,환율!$A:$H,8,0),"")</f>
        <v/>
      </c>
      <c r="H214" s="18"/>
      <c r="I214" s="19">
        <f t="shared" si="52"/>
        <v>0</v>
      </c>
      <c r="J214" s="20"/>
      <c r="K214" s="21" t="str">
        <f>IF(E214="","",SUM($F$2:F214)-SUMIF($N$2:$N$151,"&lt;="&amp;A214,$O$2:$O$151))</f>
        <v/>
      </c>
      <c r="L214" s="15" t="str">
        <f t="shared" si="54"/>
        <v/>
      </c>
      <c r="M214" s="22"/>
      <c r="N214" s="10"/>
      <c r="O214" s="25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27" customHeight="1">
      <c r="A215" s="1"/>
      <c r="B215" s="14"/>
      <c r="C215" s="14">
        <f t="shared" si="58"/>
        <v>0</v>
      </c>
      <c r="D215" s="14"/>
      <c r="E215" s="15"/>
      <c r="F215" s="16"/>
      <c r="G215" s="17" t="str">
        <f>_xlfn.IFNA(VLOOKUP(A215,환율!$A:$H,8,0),"")</f>
        <v/>
      </c>
      <c r="H215" s="18"/>
      <c r="I215" s="19">
        <f t="shared" si="52"/>
        <v>0</v>
      </c>
      <c r="J215" s="20"/>
      <c r="K215" s="21" t="str">
        <f>IF(E215="","",SUM($F$2:F215)-SUMIF($N$2:$N$151,"&lt;="&amp;A215,$O$2:$O$151))</f>
        <v/>
      </c>
      <c r="L215" s="15" t="str">
        <f t="shared" si="54"/>
        <v/>
      </c>
      <c r="M215" s="22"/>
      <c r="N215" s="22"/>
      <c r="O215" s="25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27" customHeight="1">
      <c r="A216" s="1"/>
      <c r="B216" s="14"/>
      <c r="C216" s="14">
        <f t="shared" si="58"/>
        <v>0</v>
      </c>
      <c r="D216" s="14"/>
      <c r="E216" s="15"/>
      <c r="F216" s="16"/>
      <c r="G216" s="17" t="str">
        <f>_xlfn.IFNA(VLOOKUP(A216,환율!$A:$H,8,0),"")</f>
        <v/>
      </c>
      <c r="H216" s="18"/>
      <c r="I216" s="19">
        <f t="shared" si="52"/>
        <v>0</v>
      </c>
      <c r="J216" s="20"/>
      <c r="K216" s="21" t="str">
        <f>IF(E216="","",SUM($F$2:F216)-SUMIF($N$2:$N$151,"&lt;="&amp;A216,$O$2:$O$151))</f>
        <v/>
      </c>
      <c r="L216" s="15" t="str">
        <f t="shared" si="54"/>
        <v/>
      </c>
      <c r="M216" s="22"/>
      <c r="N216" s="10"/>
      <c r="O216" s="25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27" customHeight="1">
      <c r="A217" s="1"/>
      <c r="B217" s="14"/>
      <c r="C217" s="14">
        <f t="shared" si="58"/>
        <v>0</v>
      </c>
      <c r="D217" s="14"/>
      <c r="E217" s="15"/>
      <c r="F217" s="16"/>
      <c r="G217" s="17" t="str">
        <f>_xlfn.IFNA(VLOOKUP(A217,환율!$A:$H,8,0),"")</f>
        <v/>
      </c>
      <c r="H217" s="18"/>
      <c r="I217" s="19">
        <f t="shared" si="52"/>
        <v>0</v>
      </c>
      <c r="J217" s="20"/>
      <c r="K217" s="21" t="str">
        <f>IF(E217="","",SUM($F$2:F217)-SUMIF($N$2:$N$151,"&lt;="&amp;A217,$O$2:$O$151))</f>
        <v/>
      </c>
      <c r="L217" s="15" t="str">
        <f t="shared" si="54"/>
        <v/>
      </c>
      <c r="M217" s="22"/>
      <c r="N217" s="10"/>
      <c r="O217" s="25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27" customHeight="1">
      <c r="A218" s="1"/>
      <c r="B218" s="14"/>
      <c r="C218" s="14">
        <f t="shared" si="58"/>
        <v>0</v>
      </c>
      <c r="D218" s="14"/>
      <c r="E218" s="15"/>
      <c r="F218" s="16"/>
      <c r="G218" s="17" t="str">
        <f>_xlfn.IFNA(VLOOKUP(A218,환율!$A:$H,8,0),"")</f>
        <v/>
      </c>
      <c r="H218" s="18"/>
      <c r="I218" s="19">
        <f t="shared" si="52"/>
        <v>0</v>
      </c>
      <c r="J218" s="20"/>
      <c r="K218" s="21" t="str">
        <f>IF(E218="","",SUM($F$2:F218)-SUMIF($N$2:$N$151,"&lt;="&amp;A218,$O$2:$O$151))</f>
        <v/>
      </c>
      <c r="L218" s="15" t="str">
        <f t="shared" si="54"/>
        <v/>
      </c>
      <c r="M218" s="22"/>
      <c r="N218" s="10"/>
      <c r="O218" s="25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27" customHeight="1">
      <c r="A219" s="1"/>
      <c r="B219" s="14"/>
      <c r="C219" s="14">
        <f t="shared" si="58"/>
        <v>0</v>
      </c>
      <c r="D219" s="14"/>
      <c r="E219" s="15"/>
      <c r="F219" s="16"/>
      <c r="G219" s="17" t="str">
        <f>_xlfn.IFNA(VLOOKUP(A219,환율!$A:$H,8,0),"")</f>
        <v/>
      </c>
      <c r="H219" s="18"/>
      <c r="I219" s="19">
        <f t="shared" si="52"/>
        <v>0</v>
      </c>
      <c r="J219" s="20"/>
      <c r="K219" s="21" t="str">
        <f>IF(E219="","",SUM($F$2:F219)-SUMIF($N$2:$N$151,"&lt;="&amp;A219,$O$2:$O$151))</f>
        <v/>
      </c>
      <c r="L219" s="15" t="str">
        <f t="shared" si="54"/>
        <v/>
      </c>
      <c r="M219" s="22"/>
      <c r="N219" s="10"/>
      <c r="O219" s="25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27" customHeight="1">
      <c r="A220" s="1"/>
      <c r="B220" s="14"/>
      <c r="C220" s="14">
        <f t="shared" si="58"/>
        <v>0</v>
      </c>
      <c r="D220" s="14"/>
      <c r="E220" s="15"/>
      <c r="F220" s="16"/>
      <c r="G220" s="17" t="str">
        <f>_xlfn.IFNA(VLOOKUP(A220,환율!$A:$H,8,0),"")</f>
        <v/>
      </c>
      <c r="H220" s="18"/>
      <c r="I220" s="19">
        <f t="shared" si="52"/>
        <v>0</v>
      </c>
      <c r="J220" s="20"/>
      <c r="K220" s="21" t="str">
        <f>IF(E220="","",SUM($F$2:F220)-SUMIF($N$2:$N$151,"&lt;="&amp;A220,$O$2:$O$151))</f>
        <v/>
      </c>
      <c r="L220" s="15" t="str">
        <f t="shared" si="54"/>
        <v/>
      </c>
      <c r="M220" s="22"/>
      <c r="N220" s="10"/>
      <c r="O220" s="25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27" customHeight="1">
      <c r="A221" s="1"/>
      <c r="B221" s="14"/>
      <c r="C221" s="14">
        <f t="shared" si="58"/>
        <v>0</v>
      </c>
      <c r="D221" s="14"/>
      <c r="E221" s="15"/>
      <c r="F221" s="16"/>
      <c r="G221" s="17" t="str">
        <f>_xlfn.IFNA(VLOOKUP(A221,환율!$A:$H,8,0),"")</f>
        <v/>
      </c>
      <c r="H221" s="18"/>
      <c r="I221" s="19">
        <f t="shared" si="52"/>
        <v>0</v>
      </c>
      <c r="J221" s="20"/>
      <c r="K221" s="21" t="str">
        <f>IF(E221="","",SUM($F$2:F221)-SUMIF($N$2:$N$151,"&lt;="&amp;A221,$O$2:$O$151))</f>
        <v/>
      </c>
      <c r="L221" s="15" t="str">
        <f t="shared" si="54"/>
        <v/>
      </c>
      <c r="M221" s="22"/>
      <c r="N221" s="10"/>
      <c r="O221" s="25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27" customHeight="1">
      <c r="A222" s="1"/>
      <c r="B222" s="14"/>
      <c r="C222" s="14">
        <f t="shared" si="58"/>
        <v>0</v>
      </c>
      <c r="D222" s="14"/>
      <c r="E222" s="15"/>
      <c r="F222" s="16"/>
      <c r="G222" s="17" t="str">
        <f>_xlfn.IFNA(VLOOKUP(A222,환율!$A:$H,8,0),"")</f>
        <v/>
      </c>
      <c r="H222" s="18"/>
      <c r="I222" s="19">
        <f t="shared" si="52"/>
        <v>0</v>
      </c>
      <c r="J222" s="20"/>
      <c r="K222" s="21" t="str">
        <f>IF(E222="","",SUM($F$2:F222)-SUMIF($N$2:$N$151,"&lt;="&amp;A222,$O$2:$O$151))</f>
        <v/>
      </c>
      <c r="L222" s="15" t="str">
        <f t="shared" si="54"/>
        <v/>
      </c>
      <c r="M222" s="22"/>
      <c r="N222" s="10"/>
      <c r="O222" s="25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27" customHeight="1">
      <c r="A223" s="1"/>
      <c r="B223" s="14"/>
      <c r="C223" s="14">
        <f t="shared" si="58"/>
        <v>0</v>
      </c>
      <c r="D223" s="14"/>
      <c r="E223" s="15"/>
      <c r="F223" s="16"/>
      <c r="G223" s="17" t="str">
        <f>_xlfn.IFNA(VLOOKUP(A223,환율!$A:$H,8,0),"")</f>
        <v/>
      </c>
      <c r="H223" s="18"/>
      <c r="I223" s="19">
        <f t="shared" si="52"/>
        <v>0</v>
      </c>
      <c r="J223" s="20"/>
      <c r="K223" s="21" t="str">
        <f>IF(E223="","",SUM($F$2:F223)-SUMIF($N$2:$N$151,"&lt;="&amp;A223,$O$2:$O$151))</f>
        <v/>
      </c>
      <c r="L223" s="15" t="str">
        <f t="shared" si="54"/>
        <v/>
      </c>
      <c r="M223" s="22"/>
      <c r="N223" s="10"/>
      <c r="O223" s="25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27" customHeight="1">
      <c r="A224" s="1"/>
      <c r="B224" s="14"/>
      <c r="C224" s="14">
        <f t="shared" si="58"/>
        <v>0</v>
      </c>
      <c r="D224" s="14"/>
      <c r="E224" s="15"/>
      <c r="F224" s="16"/>
      <c r="G224" s="17" t="str">
        <f>_xlfn.IFNA(VLOOKUP(A224,환율!$A:$H,8,0),"")</f>
        <v/>
      </c>
      <c r="H224" s="18"/>
      <c r="I224" s="19">
        <f t="shared" si="52"/>
        <v>0</v>
      </c>
      <c r="J224" s="20"/>
      <c r="K224" s="21" t="str">
        <f>IF(E224="","",SUM($F$2:F224)-SUMIF($N$2:$N$151,"&lt;="&amp;A224,$O$2:$O$151))</f>
        <v/>
      </c>
      <c r="L224" s="15" t="str">
        <f t="shared" si="54"/>
        <v/>
      </c>
      <c r="M224" s="22"/>
      <c r="N224" s="10"/>
      <c r="O224" s="25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27" customHeight="1">
      <c r="A225" s="1"/>
      <c r="B225" s="14"/>
      <c r="C225" s="14">
        <f t="shared" si="58"/>
        <v>0</v>
      </c>
      <c r="D225" s="14"/>
      <c r="E225" s="15"/>
      <c r="F225" s="16"/>
      <c r="G225" s="17" t="str">
        <f>_xlfn.IFNA(VLOOKUP(A225,환율!$A:$H,8,0),"")</f>
        <v/>
      </c>
      <c r="H225" s="18"/>
      <c r="I225" s="19">
        <f t="shared" si="52"/>
        <v>0</v>
      </c>
      <c r="J225" s="20"/>
      <c r="K225" s="21" t="str">
        <f>IF(E225="","",SUM($F$2:F225)-SUMIF($N$2:$N$151,"&lt;="&amp;A225,$O$2:$O$151))</f>
        <v/>
      </c>
      <c r="L225" s="15" t="str">
        <f t="shared" si="54"/>
        <v/>
      </c>
      <c r="M225" s="22"/>
      <c r="N225" s="11"/>
      <c r="O225" s="25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27" customHeight="1">
      <c r="A226" s="1"/>
      <c r="B226" s="14"/>
      <c r="C226" s="14">
        <f t="shared" si="58"/>
        <v>0</v>
      </c>
      <c r="D226" s="14"/>
      <c r="E226" s="15"/>
      <c r="F226" s="16"/>
      <c r="G226" s="17" t="str">
        <f>_xlfn.IFNA(VLOOKUP(A226,환율!$A:$H,8,0),"")</f>
        <v/>
      </c>
      <c r="H226" s="18"/>
      <c r="I226" s="19">
        <f t="shared" si="52"/>
        <v>0</v>
      </c>
      <c r="J226" s="20"/>
      <c r="K226" s="21" t="str">
        <f>IF(E226="","",SUM($F$2:F226)-SUMIF($N$2:$N$151,"&lt;="&amp;A226,$O$2:$O$151))</f>
        <v/>
      </c>
      <c r="L226" s="15" t="str">
        <f t="shared" si="54"/>
        <v/>
      </c>
      <c r="M226" s="22"/>
      <c r="N226" s="11"/>
      <c r="O226" s="25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27" customHeight="1">
      <c r="A227" s="1"/>
      <c r="B227" s="14"/>
      <c r="C227" s="14">
        <f t="shared" si="58"/>
        <v>0</v>
      </c>
      <c r="D227" s="14"/>
      <c r="E227" s="15"/>
      <c r="F227" s="16"/>
      <c r="G227" s="17" t="str">
        <f>_xlfn.IFNA(VLOOKUP(A227,환율!$A:$H,8,0),"")</f>
        <v/>
      </c>
      <c r="H227" s="18"/>
      <c r="I227" s="19">
        <f t="shared" si="52"/>
        <v>0</v>
      </c>
      <c r="J227" s="20"/>
      <c r="K227" s="21" t="str">
        <f>IF(E227="","",SUM($F$2:F227)-SUMIF($N$2:$N$151,"&lt;="&amp;A227,$O$2:$O$151))</f>
        <v/>
      </c>
      <c r="L227" s="15" t="str">
        <f t="shared" si="54"/>
        <v/>
      </c>
      <c r="M227" s="22"/>
      <c r="N227" s="11"/>
      <c r="O227" s="25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27" customHeight="1">
      <c r="A228" s="1"/>
      <c r="B228" s="14"/>
      <c r="C228" s="14">
        <f t="shared" si="58"/>
        <v>0</v>
      </c>
      <c r="D228" s="14"/>
      <c r="E228" s="15"/>
      <c r="F228" s="16"/>
      <c r="G228" s="17" t="str">
        <f>_xlfn.IFNA(VLOOKUP(A228,환율!$A:$H,8,0),"")</f>
        <v/>
      </c>
      <c r="H228" s="18"/>
      <c r="I228" s="19">
        <f t="shared" si="52"/>
        <v>0</v>
      </c>
      <c r="J228" s="20"/>
      <c r="K228" s="21" t="str">
        <f>IF(E228="","",SUM($F$2:F228)-SUMIF($N$2:$N$151,"&lt;="&amp;A228,$O$2:$O$151))</f>
        <v/>
      </c>
      <c r="L228" s="15" t="str">
        <f t="shared" si="54"/>
        <v/>
      </c>
      <c r="M228" s="22"/>
      <c r="N228" s="11"/>
      <c r="O228" s="25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27" customHeight="1">
      <c r="A229" s="1"/>
      <c r="B229" s="14"/>
      <c r="C229" s="14">
        <f t="shared" si="58"/>
        <v>0</v>
      </c>
      <c r="D229" s="14"/>
      <c r="E229" s="15"/>
      <c r="F229" s="16"/>
      <c r="G229" s="17"/>
      <c r="H229" s="18"/>
      <c r="I229" s="19">
        <f t="shared" si="52"/>
        <v>0</v>
      </c>
      <c r="J229" s="20"/>
      <c r="K229" s="21" t="str">
        <f>IF(E229="","",SUM($F$2:F229)-SUMIF($N$2:$N$151,"&lt;="&amp;A229,$O$2:$O$151))</f>
        <v/>
      </c>
      <c r="L229" s="15" t="str">
        <f t="shared" si="54"/>
        <v/>
      </c>
      <c r="M229" s="22"/>
      <c r="N229" s="11"/>
      <c r="O229" s="25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27" customHeight="1">
      <c r="A230" s="1"/>
      <c r="B230" s="14"/>
      <c r="C230" s="14">
        <f t="shared" si="58"/>
        <v>0</v>
      </c>
      <c r="D230" s="14"/>
      <c r="E230" s="15"/>
      <c r="F230" s="16"/>
      <c r="G230" s="17"/>
      <c r="H230" s="18"/>
      <c r="I230" s="19">
        <f t="shared" si="52"/>
        <v>0</v>
      </c>
      <c r="J230" s="20"/>
      <c r="K230" s="21" t="str">
        <f>IF(E230="","",SUM($F$2:F230)-SUMIF($N$2:$N$151,"&lt;="&amp;A230,$O$2:$O$151))</f>
        <v/>
      </c>
      <c r="L230" s="15" t="str">
        <f t="shared" si="54"/>
        <v/>
      </c>
      <c r="M230" s="22"/>
      <c r="N230" s="11"/>
      <c r="O230" s="25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27" customHeight="1">
      <c r="A231" s="1"/>
      <c r="B231" s="14"/>
      <c r="C231" s="14">
        <f t="shared" si="58"/>
        <v>0</v>
      </c>
      <c r="D231" s="14"/>
      <c r="E231" s="15"/>
      <c r="F231" s="16"/>
      <c r="G231" s="17"/>
      <c r="H231" s="18"/>
      <c r="I231" s="19">
        <f t="shared" si="52"/>
        <v>0</v>
      </c>
      <c r="J231" s="20"/>
      <c r="K231" s="21" t="str">
        <f>IF(E231="","",SUM($F$2:F231)-SUMIF($N$2:$N$151,"&lt;="&amp;A231,$O$2:$O$151))</f>
        <v/>
      </c>
      <c r="L231" s="15" t="str">
        <f t="shared" si="54"/>
        <v/>
      </c>
      <c r="M231" s="22"/>
      <c r="N231" s="10"/>
      <c r="O231" s="25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27" customHeight="1">
      <c r="A232" s="1"/>
      <c r="B232" s="14"/>
      <c r="C232" s="14">
        <f t="shared" si="58"/>
        <v>0</v>
      </c>
      <c r="D232" s="13"/>
      <c r="E232" s="15"/>
      <c r="F232" s="16"/>
      <c r="G232" s="17"/>
      <c r="H232" s="18"/>
      <c r="I232" s="19">
        <f t="shared" si="52"/>
        <v>0</v>
      </c>
      <c r="J232" s="20"/>
      <c r="K232" s="21" t="str">
        <f>IF(E232="","",SUM($F$2:F232)-SUMIF($N$2:$N$151,"&lt;="&amp;A232,$O$2:$O$151))</f>
        <v/>
      </c>
      <c r="L232" s="15" t="str">
        <f t="shared" si="54"/>
        <v/>
      </c>
      <c r="M232" s="22"/>
      <c r="N232" s="10"/>
      <c r="O232" s="25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27" customHeight="1">
      <c r="A233" s="1"/>
      <c r="B233" s="14"/>
      <c r="C233" s="14">
        <f t="shared" si="58"/>
        <v>0</v>
      </c>
      <c r="D233" s="13"/>
      <c r="E233" s="15"/>
      <c r="F233" s="16"/>
      <c r="G233" s="17"/>
      <c r="H233" s="18"/>
      <c r="I233" s="19">
        <f t="shared" si="52"/>
        <v>0</v>
      </c>
      <c r="J233" s="20"/>
      <c r="K233" s="21" t="str">
        <f>IF(E233="","",SUM($F$2:F233)-SUMIF($N$2:$N$151,"&lt;="&amp;A233,$O$2:$O$151))</f>
        <v/>
      </c>
      <c r="L233" s="15" t="str">
        <f t="shared" si="54"/>
        <v/>
      </c>
      <c r="M233" s="22"/>
      <c r="N233" s="10"/>
      <c r="O233" s="25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27" customHeight="1">
      <c r="A234" s="1"/>
      <c r="B234" s="14"/>
      <c r="C234" s="14">
        <f t="shared" si="58"/>
        <v>0</v>
      </c>
      <c r="D234" s="13"/>
      <c r="E234" s="15"/>
      <c r="F234" s="16"/>
      <c r="G234" s="17"/>
      <c r="H234" s="18"/>
      <c r="I234" s="19">
        <f t="shared" si="52"/>
        <v>0</v>
      </c>
      <c r="J234" s="20"/>
      <c r="K234" s="21" t="str">
        <f>IF(E234="","",SUM($F$2:F234)-SUMIF($N$2:$N$151,"&lt;="&amp;A234,$O$2:$O$151))</f>
        <v/>
      </c>
      <c r="L234" s="15" t="str">
        <f t="shared" si="54"/>
        <v/>
      </c>
      <c r="M234" s="22"/>
      <c r="N234" s="10"/>
      <c r="O234" s="25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27" customHeight="1">
      <c r="A235" s="1"/>
      <c r="B235" s="14"/>
      <c r="C235" s="14">
        <f t="shared" si="58"/>
        <v>0</v>
      </c>
      <c r="D235" s="13"/>
      <c r="E235" s="15"/>
      <c r="F235" s="16"/>
      <c r="G235" s="17"/>
      <c r="H235" s="18"/>
      <c r="I235" s="19">
        <f t="shared" si="52"/>
        <v>0</v>
      </c>
      <c r="J235" s="20"/>
      <c r="K235" s="21" t="str">
        <f>IF(E235="","",SUM($F$2:F235)-SUMIF($N$2:$N$151,"&lt;="&amp;A235,$O$2:$O$151))</f>
        <v/>
      </c>
      <c r="L235" s="15" t="str">
        <f t="shared" si="54"/>
        <v/>
      </c>
      <c r="M235" s="22"/>
      <c r="N235" s="10"/>
      <c r="O235" s="25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27" customHeight="1">
      <c r="A236" s="1"/>
      <c r="B236" s="14"/>
      <c r="C236" s="14">
        <f t="shared" si="58"/>
        <v>0</v>
      </c>
      <c r="D236" s="13"/>
      <c r="E236" s="15"/>
      <c r="F236" s="16"/>
      <c r="G236" s="17"/>
      <c r="H236" s="18"/>
      <c r="I236" s="19">
        <f t="shared" si="52"/>
        <v>0</v>
      </c>
      <c r="J236" s="20"/>
      <c r="K236" s="21" t="str">
        <f>IF(E236="","",SUM($F$2:F236)-SUMIF($N$2:$N$151,"&lt;="&amp;A236,$O$2:$O$151))</f>
        <v/>
      </c>
      <c r="L236" s="15" t="str">
        <f t="shared" si="54"/>
        <v/>
      </c>
      <c r="M236" s="22"/>
      <c r="N236" s="10"/>
      <c r="O236" s="25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27" customHeight="1">
      <c r="A237" s="1"/>
      <c r="B237" s="14"/>
      <c r="C237" s="14">
        <f t="shared" si="58"/>
        <v>0</v>
      </c>
      <c r="D237" s="13"/>
      <c r="E237" s="15"/>
      <c r="F237" s="16"/>
      <c r="G237" s="17"/>
      <c r="H237" s="18"/>
      <c r="I237" s="19">
        <f t="shared" si="52"/>
        <v>0</v>
      </c>
      <c r="J237" s="20"/>
      <c r="K237" s="21" t="str">
        <f>IF(E237="","",SUM($F$2:F237)-SUMIF($N$2:$N$151,"&lt;="&amp;A237,$O$2:$O$151))</f>
        <v/>
      </c>
      <c r="L237" s="15" t="str">
        <f t="shared" si="54"/>
        <v/>
      </c>
      <c r="M237" s="22"/>
      <c r="N237" s="10"/>
      <c r="O237" s="25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27" customHeight="1">
      <c r="A238" s="1"/>
      <c r="B238" s="14"/>
      <c r="C238" s="14">
        <f t="shared" si="58"/>
        <v>0</v>
      </c>
      <c r="D238" s="13"/>
      <c r="E238" s="15"/>
      <c r="F238" s="16"/>
      <c r="G238" s="17"/>
      <c r="H238" s="18"/>
      <c r="I238" s="19">
        <f t="shared" si="52"/>
        <v>0</v>
      </c>
      <c r="J238" s="20"/>
      <c r="K238" s="21" t="str">
        <f>IF(E238="","",SUM($F$2:F238)-SUMIF($N$2:$N$151,"&lt;="&amp;A238,$O$2:$O$151))</f>
        <v/>
      </c>
      <c r="L238" s="15" t="str">
        <f t="shared" si="54"/>
        <v/>
      </c>
      <c r="M238" s="22"/>
      <c r="N238" s="10"/>
      <c r="O238" s="25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27" customHeight="1">
      <c r="A239" s="1"/>
      <c r="B239" s="14"/>
      <c r="C239" s="14">
        <f t="shared" si="58"/>
        <v>0</v>
      </c>
      <c r="D239" s="13"/>
      <c r="E239" s="15"/>
      <c r="F239" s="16"/>
      <c r="G239" s="17"/>
      <c r="H239" s="18"/>
      <c r="I239" s="19">
        <f t="shared" si="52"/>
        <v>0</v>
      </c>
      <c r="J239" s="20"/>
      <c r="K239" s="21" t="str">
        <f>IF(E239="","",SUM($F$2:F239)-SUMIF($N$2:$N$151,"&lt;="&amp;A239,$O$2:$O$151))</f>
        <v/>
      </c>
      <c r="L239" s="15" t="str">
        <f t="shared" si="54"/>
        <v/>
      </c>
      <c r="M239" s="22"/>
      <c r="N239" s="10"/>
      <c r="O239" s="25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27" customHeight="1">
      <c r="A240" s="1"/>
      <c r="B240" s="14"/>
      <c r="C240" s="14">
        <f t="shared" si="58"/>
        <v>0</v>
      </c>
      <c r="D240" s="13"/>
      <c r="E240" s="15"/>
      <c r="F240" s="16"/>
      <c r="G240" s="17"/>
      <c r="H240" s="18"/>
      <c r="I240" s="19">
        <f t="shared" si="52"/>
        <v>0</v>
      </c>
      <c r="J240" s="20"/>
      <c r="K240" s="21" t="str">
        <f>IF(E240="","",SUM($F$2:F240)-SUMIF($N$2:$N$151,"&lt;="&amp;A240,$O$2:$O$151))</f>
        <v/>
      </c>
      <c r="L240" s="15" t="str">
        <f t="shared" si="54"/>
        <v/>
      </c>
      <c r="M240" s="22"/>
      <c r="N240" s="10"/>
      <c r="O240" s="25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27" customHeight="1">
      <c r="A241" s="1"/>
      <c r="B241" s="14"/>
      <c r="C241" s="14">
        <f t="shared" si="58"/>
        <v>0</v>
      </c>
      <c r="D241" s="13"/>
      <c r="E241" s="15"/>
      <c r="F241" s="16"/>
      <c r="G241" s="17"/>
      <c r="H241" s="18"/>
      <c r="I241" s="19">
        <f t="shared" si="52"/>
        <v>0</v>
      </c>
      <c r="J241" s="20"/>
      <c r="K241" s="21" t="str">
        <f>IF(E241="","",SUM($F$2:F241)-SUMIF($N$2:$N$151,"&lt;="&amp;A241,$O$2:$O$151))</f>
        <v/>
      </c>
      <c r="L241" s="15" t="str">
        <f t="shared" si="54"/>
        <v/>
      </c>
      <c r="M241" s="22"/>
      <c r="N241" s="10"/>
      <c r="O241" s="25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27" customHeight="1">
      <c r="A242" s="1"/>
      <c r="B242" s="14"/>
      <c r="C242" s="14">
        <f t="shared" si="58"/>
        <v>0</v>
      </c>
      <c r="D242" s="13"/>
      <c r="E242" s="15"/>
      <c r="F242" s="16"/>
      <c r="G242" s="17"/>
      <c r="H242" s="18"/>
      <c r="I242" s="19">
        <f t="shared" si="52"/>
        <v>0</v>
      </c>
      <c r="J242" s="20"/>
      <c r="K242" s="21" t="str">
        <f>IF(E242="","",SUM($F$2:F242)-SUMIF($N$2:$N$151,"&lt;="&amp;A242,$O$2:$O$151))</f>
        <v/>
      </c>
      <c r="L242" s="15" t="str">
        <f t="shared" si="54"/>
        <v/>
      </c>
      <c r="M242" s="22"/>
      <c r="N242" s="10"/>
      <c r="O242" s="25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27" customHeight="1">
      <c r="A243" s="1"/>
      <c r="B243" s="14"/>
      <c r="C243" s="14">
        <f t="shared" si="58"/>
        <v>0</v>
      </c>
      <c r="D243" s="13"/>
      <c r="E243" s="15"/>
      <c r="F243" s="16"/>
      <c r="G243" s="17"/>
      <c r="H243" s="18"/>
      <c r="I243" s="19">
        <f t="shared" si="52"/>
        <v>0</v>
      </c>
      <c r="J243" s="20"/>
      <c r="K243" s="21" t="str">
        <f>IF(E243="","",SUM($F$2:F243)-SUMIF($N$2:$N$151,"&lt;="&amp;A243,$O$2:$O$151))</f>
        <v/>
      </c>
      <c r="L243" s="15" t="str">
        <f t="shared" si="54"/>
        <v/>
      </c>
      <c r="M243" s="22"/>
      <c r="N243" s="10"/>
      <c r="O243" s="25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27" customHeight="1">
      <c r="A244" s="1"/>
      <c r="B244" s="14"/>
      <c r="C244" s="14">
        <f t="shared" si="58"/>
        <v>0</v>
      </c>
      <c r="D244" s="14"/>
      <c r="E244" s="15"/>
      <c r="F244" s="16"/>
      <c r="G244" s="17"/>
      <c r="H244" s="18"/>
      <c r="I244" s="19">
        <f t="shared" si="52"/>
        <v>0</v>
      </c>
      <c r="J244" s="20"/>
      <c r="K244" s="21" t="str">
        <f>IF(E244="","",SUM($F$2:F244)-SUMIF($N$2:$N$151,"&lt;="&amp;A244,$O$2:$O$151))</f>
        <v/>
      </c>
      <c r="L244" s="15" t="str">
        <f t="shared" si="54"/>
        <v/>
      </c>
      <c r="M244" s="22"/>
      <c r="N244" s="10"/>
      <c r="O244" s="25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27" customHeight="1">
      <c r="A245" s="1"/>
      <c r="B245" s="14"/>
      <c r="C245" s="14">
        <f t="shared" si="58"/>
        <v>0</v>
      </c>
      <c r="D245" s="13"/>
      <c r="E245" s="15"/>
      <c r="F245" s="16"/>
      <c r="G245" s="17"/>
      <c r="H245" s="18"/>
      <c r="I245" s="19">
        <f t="shared" si="52"/>
        <v>0</v>
      </c>
      <c r="J245" s="20"/>
      <c r="K245" s="21" t="str">
        <f>IF(E245="","",SUM($F$2:F245)-SUMIF($N$2:$N$151,"&lt;="&amp;A245,$O$2:$O$151))</f>
        <v/>
      </c>
      <c r="L245" s="15" t="str">
        <f t="shared" si="54"/>
        <v/>
      </c>
      <c r="M245" s="22"/>
      <c r="N245" s="10"/>
      <c r="O245" s="25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27" customHeight="1">
      <c r="A246" s="1"/>
      <c r="B246" s="14"/>
      <c r="C246" s="14">
        <f t="shared" si="58"/>
        <v>0</v>
      </c>
      <c r="D246" s="14"/>
      <c r="E246" s="15"/>
      <c r="F246" s="16"/>
      <c r="G246" s="17"/>
      <c r="H246" s="18"/>
      <c r="I246" s="19">
        <f t="shared" si="52"/>
        <v>0</v>
      </c>
      <c r="J246" s="20"/>
      <c r="K246" s="21" t="str">
        <f>IF(E246="","",SUM($F$2:F246)-SUMIF($N$2:$N$151,"&lt;="&amp;A246,$O$2:$O$151))</f>
        <v/>
      </c>
      <c r="L246" s="15" t="str">
        <f t="shared" si="54"/>
        <v/>
      </c>
      <c r="M246" s="22"/>
      <c r="N246" s="10"/>
      <c r="O246" s="25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27" customHeight="1">
      <c r="A247" s="1"/>
      <c r="B247" s="14"/>
      <c r="C247" s="14">
        <f t="shared" si="58"/>
        <v>0</v>
      </c>
      <c r="D247" s="13"/>
      <c r="E247" s="15"/>
      <c r="F247" s="16"/>
      <c r="G247" s="17"/>
      <c r="H247" s="18"/>
      <c r="I247" s="19">
        <f t="shared" si="52"/>
        <v>0</v>
      </c>
      <c r="J247" s="20"/>
      <c r="K247" s="21" t="str">
        <f>IF(E247="","",SUM($F$2:F247)-SUMIF($N$2:$N$151,"&lt;="&amp;A247,$O$2:$O$151))</f>
        <v/>
      </c>
      <c r="L247" s="15" t="str">
        <f t="shared" si="54"/>
        <v/>
      </c>
      <c r="M247" s="22"/>
      <c r="N247" s="10"/>
      <c r="O247" s="25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27" customHeight="1">
      <c r="A248" s="1"/>
      <c r="B248" s="14"/>
      <c r="C248" s="14">
        <f t="shared" si="58"/>
        <v>0</v>
      </c>
      <c r="D248" s="14"/>
      <c r="E248" s="15"/>
      <c r="F248" s="16"/>
      <c r="G248" s="17"/>
      <c r="H248" s="18"/>
      <c r="I248" s="19">
        <f t="shared" si="52"/>
        <v>0</v>
      </c>
      <c r="J248" s="20"/>
      <c r="K248" s="21" t="str">
        <f>IF(E248="","",SUM($F$2:F248)-SUMIF($N$2:$N$151,"&lt;="&amp;A248,$O$2:$O$151))</f>
        <v/>
      </c>
      <c r="L248" s="15" t="str">
        <f t="shared" si="54"/>
        <v/>
      </c>
      <c r="M248" s="22"/>
      <c r="N248" s="10"/>
      <c r="O248" s="25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27" customHeight="1">
      <c r="A249" s="1"/>
      <c r="B249" s="14"/>
      <c r="C249" s="14">
        <f t="shared" si="58"/>
        <v>0</v>
      </c>
      <c r="D249" s="14"/>
      <c r="E249" s="15"/>
      <c r="F249" s="16"/>
      <c r="G249" s="17"/>
      <c r="H249" s="18"/>
      <c r="I249" s="19">
        <f t="shared" si="52"/>
        <v>0</v>
      </c>
      <c r="J249" s="20"/>
      <c r="K249" s="21" t="str">
        <f>IF(E249="","",SUM($F$2:F249)-SUMIF($N$2:$N$151,"&lt;="&amp;A249,$O$2:$O$151))</f>
        <v/>
      </c>
      <c r="L249" s="15" t="str">
        <f t="shared" si="54"/>
        <v/>
      </c>
      <c r="M249" s="22"/>
      <c r="N249" s="10"/>
      <c r="O249" s="25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27" customHeight="1">
      <c r="A250" s="1"/>
      <c r="B250" s="14"/>
      <c r="C250" s="14">
        <f t="shared" si="58"/>
        <v>0</v>
      </c>
      <c r="D250" s="14"/>
      <c r="E250" s="15"/>
      <c r="F250" s="16"/>
      <c r="G250" s="17"/>
      <c r="H250" s="18"/>
      <c r="I250" s="19">
        <f t="shared" si="52"/>
        <v>0</v>
      </c>
      <c r="J250" s="20"/>
      <c r="K250" s="21" t="str">
        <f>IF(E250="","",SUM($F$2:F250)-SUMIF($N$2:$N$151,"&lt;="&amp;A250,$O$2:$O$151))</f>
        <v/>
      </c>
      <c r="L250" s="15" t="str">
        <f t="shared" si="54"/>
        <v/>
      </c>
      <c r="M250" s="22"/>
      <c r="N250" s="10"/>
      <c r="O250" s="25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27" customHeight="1">
      <c r="A251" s="1"/>
      <c r="B251" s="14"/>
      <c r="C251" s="14">
        <f t="shared" si="58"/>
        <v>0</v>
      </c>
      <c r="D251" s="14"/>
      <c r="E251" s="15"/>
      <c r="F251" s="16"/>
      <c r="G251" s="17"/>
      <c r="H251" s="18"/>
      <c r="I251" s="19">
        <f t="shared" si="52"/>
        <v>0</v>
      </c>
      <c r="J251" s="20"/>
      <c r="K251" s="21" t="str">
        <f>IF(E251="","",SUM($F$2:F251)-SUMIF($N$2:$N$151,"&lt;="&amp;A251,$O$2:$O$151))</f>
        <v/>
      </c>
      <c r="L251" s="15" t="str">
        <f t="shared" si="54"/>
        <v/>
      </c>
      <c r="M251" s="22"/>
      <c r="N251" s="10"/>
      <c r="O251" s="25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27" customHeight="1">
      <c r="A252" s="1"/>
      <c r="B252" s="14"/>
      <c r="C252" s="14">
        <f t="shared" si="58"/>
        <v>0</v>
      </c>
      <c r="D252" s="14"/>
      <c r="E252" s="15"/>
      <c r="F252" s="16"/>
      <c r="G252" s="17"/>
      <c r="H252" s="18"/>
      <c r="I252" s="19">
        <f t="shared" si="52"/>
        <v>0</v>
      </c>
      <c r="J252" s="20"/>
      <c r="K252" s="21" t="str">
        <f>IF(E252="","",SUM($F$2:F252)-SUMIF($N$2:$N$151,"&lt;="&amp;A252,$O$2:$O$151))</f>
        <v/>
      </c>
      <c r="L252" s="15" t="str">
        <f t="shared" si="54"/>
        <v/>
      </c>
      <c r="M252" s="22"/>
      <c r="N252" s="10"/>
      <c r="O252" s="25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27" customHeight="1">
      <c r="A253" s="1"/>
      <c r="B253" s="14"/>
      <c r="C253" s="14">
        <f t="shared" si="58"/>
        <v>0</v>
      </c>
      <c r="D253" s="14"/>
      <c r="E253" s="15"/>
      <c r="F253" s="16"/>
      <c r="G253" s="17"/>
      <c r="H253" s="18"/>
      <c r="I253" s="19">
        <f t="shared" si="52"/>
        <v>0</v>
      </c>
      <c r="J253" s="20"/>
      <c r="K253" s="21" t="str">
        <f>IF(E253="","",SUM($F$2:F253)-SUMIF($N$2:$N$151,"&lt;="&amp;A253,$O$2:$O$151))</f>
        <v/>
      </c>
      <c r="L253" s="15" t="str">
        <f t="shared" si="54"/>
        <v/>
      </c>
      <c r="M253" s="22"/>
      <c r="N253" s="10"/>
      <c r="O253" s="25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27" customHeight="1">
      <c r="A254" s="1"/>
      <c r="B254" s="14"/>
      <c r="C254" s="14">
        <f t="shared" si="58"/>
        <v>0</v>
      </c>
      <c r="D254" s="14"/>
      <c r="E254" s="15"/>
      <c r="F254" s="16"/>
      <c r="G254" s="17"/>
      <c r="H254" s="18"/>
      <c r="I254" s="19">
        <f t="shared" si="52"/>
        <v>0</v>
      </c>
      <c r="J254" s="20"/>
      <c r="K254" s="21" t="str">
        <f>IF(E254="","",SUM($F$2:F254)-SUMIF($N$2:$N$151,"&lt;="&amp;A254,$O$2:$O$151))</f>
        <v/>
      </c>
      <c r="L254" s="15" t="str">
        <f t="shared" si="54"/>
        <v/>
      </c>
      <c r="M254" s="22"/>
      <c r="N254" s="10"/>
      <c r="O254" s="25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27" customHeight="1">
      <c r="A255" s="1"/>
      <c r="B255" s="14"/>
      <c r="C255" s="14">
        <f t="shared" si="58"/>
        <v>0</v>
      </c>
      <c r="D255" s="14"/>
      <c r="E255" s="15"/>
      <c r="F255" s="16"/>
      <c r="G255" s="17"/>
      <c r="H255" s="18"/>
      <c r="I255" s="19">
        <f t="shared" si="52"/>
        <v>0</v>
      </c>
      <c r="J255" s="20"/>
      <c r="K255" s="21" t="str">
        <f>IF(E255="","",SUM($F$2:F255)-SUMIF($N$2:$N$151,"&lt;="&amp;A255,$O$2:$O$151))</f>
        <v/>
      </c>
      <c r="L255" s="15" t="str">
        <f t="shared" si="54"/>
        <v/>
      </c>
      <c r="M255" s="22"/>
      <c r="N255" s="10"/>
      <c r="O255" s="25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27" customHeight="1">
      <c r="A256" s="1"/>
      <c r="B256" s="14"/>
      <c r="C256" s="14">
        <f t="shared" si="58"/>
        <v>0</v>
      </c>
      <c r="D256" s="14"/>
      <c r="E256" s="15"/>
      <c r="F256" s="16"/>
      <c r="G256" s="17"/>
      <c r="H256" s="18"/>
      <c r="I256" s="19">
        <f t="shared" si="52"/>
        <v>0</v>
      </c>
      <c r="J256" s="20"/>
      <c r="K256" s="21" t="str">
        <f>IF(E256="","",SUM($F$2:F256)-SUMIF($N$2:$N$151,"&lt;="&amp;A256,$O$2:$O$151))</f>
        <v/>
      </c>
      <c r="L256" s="15" t="str">
        <f t="shared" si="54"/>
        <v/>
      </c>
      <c r="M256" s="22"/>
      <c r="N256" s="10"/>
      <c r="O256" s="25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27" customHeight="1">
      <c r="A257" s="1"/>
      <c r="B257" s="14"/>
      <c r="C257" s="14">
        <f t="shared" si="58"/>
        <v>0</v>
      </c>
      <c r="D257" s="14"/>
      <c r="E257" s="15"/>
      <c r="F257" s="16"/>
      <c r="G257" s="17"/>
      <c r="H257" s="18"/>
      <c r="I257" s="19">
        <f t="shared" si="52"/>
        <v>0</v>
      </c>
      <c r="J257" s="20"/>
      <c r="K257" s="21" t="str">
        <f>IF(E257="","",SUM($F$2:F257)-SUMIF($N$2:$N$151,"&lt;="&amp;A257,$O$2:$O$151))</f>
        <v/>
      </c>
      <c r="L257" s="15" t="str">
        <f t="shared" si="54"/>
        <v/>
      </c>
      <c r="M257" s="22"/>
      <c r="N257" s="10"/>
      <c r="O257" s="25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27" customHeight="1">
      <c r="A258" s="1"/>
      <c r="B258" s="14"/>
      <c r="C258" s="14">
        <f t="shared" si="58"/>
        <v>0</v>
      </c>
      <c r="D258" s="14"/>
      <c r="E258" s="15"/>
      <c r="F258" s="16"/>
      <c r="G258" s="17"/>
      <c r="H258" s="18"/>
      <c r="I258" s="19">
        <f t="shared" si="52"/>
        <v>0</v>
      </c>
      <c r="J258" s="20"/>
      <c r="K258" s="21" t="str">
        <f>IF(E258="","",SUM($F$2:F258)-SUMIF($N$2:$N$151,"&lt;="&amp;A258,$O$2:$O$151))</f>
        <v/>
      </c>
      <c r="L258" s="15" t="str">
        <f t="shared" si="54"/>
        <v/>
      </c>
      <c r="M258" s="22"/>
      <c r="N258" s="10"/>
      <c r="O258" s="25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27" customHeight="1">
      <c r="A259" s="1"/>
      <c r="B259" s="14"/>
      <c r="C259" s="14">
        <f t="shared" si="58"/>
        <v>0</v>
      </c>
      <c r="D259" s="14"/>
      <c r="E259" s="15"/>
      <c r="F259" s="16"/>
      <c r="G259" s="17"/>
      <c r="H259" s="18"/>
      <c r="I259" s="19">
        <f t="shared" ref="I259:I322" si="59">_xlfn.IFNA(VLOOKUP(J259,$N$2:$P$151,3,0),0)</f>
        <v>0</v>
      </c>
      <c r="J259" s="20"/>
      <c r="K259" s="21" t="str">
        <f>IF(E259="","",SUM($F$2:F259)-SUMIF($N$2:$N$151,"&lt;="&amp;A259,$O$2:$O$151))</f>
        <v/>
      </c>
      <c r="L259" s="15" t="str">
        <f t="shared" si="54"/>
        <v/>
      </c>
      <c r="M259" s="22"/>
      <c r="N259" s="10"/>
      <c r="O259" s="25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27" customHeight="1">
      <c r="A260" s="1"/>
      <c r="B260" s="14"/>
      <c r="C260" s="14">
        <f t="shared" si="58"/>
        <v>0</v>
      </c>
      <c r="D260" s="14"/>
      <c r="E260" s="15"/>
      <c r="F260" s="16"/>
      <c r="G260" s="17"/>
      <c r="H260" s="18"/>
      <c r="I260" s="19">
        <f t="shared" si="59"/>
        <v>0</v>
      </c>
      <c r="J260" s="20"/>
      <c r="K260" s="21" t="str">
        <f>IF(E260="","",SUM($F$2:F260)-SUMIF($N$2:$N$151,"&lt;="&amp;A260,$O$2:$O$151))</f>
        <v/>
      </c>
      <c r="L260" s="15" t="str">
        <f t="shared" si="54"/>
        <v/>
      </c>
      <c r="M260" s="22"/>
      <c r="N260" s="10"/>
      <c r="O260" s="25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27" customHeight="1">
      <c r="A261" s="1"/>
      <c r="B261" s="14"/>
      <c r="C261" s="14">
        <f t="shared" si="58"/>
        <v>0</v>
      </c>
      <c r="D261" s="14"/>
      <c r="E261" s="15"/>
      <c r="F261" s="16"/>
      <c r="G261" s="17"/>
      <c r="H261" s="18"/>
      <c r="I261" s="19">
        <f t="shared" si="59"/>
        <v>0</v>
      </c>
      <c r="J261" s="20"/>
      <c r="K261" s="21" t="str">
        <f>IF(E261="","",SUM($F$2:F261)-SUMIF($N$2:$N$151,"&lt;="&amp;A261,$O$2:$O$151))</f>
        <v/>
      </c>
      <c r="L261" s="15" t="str">
        <f t="shared" si="54"/>
        <v/>
      </c>
      <c r="M261" s="22"/>
      <c r="N261" s="10"/>
      <c r="O261" s="25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27" customHeight="1">
      <c r="A262" s="1"/>
      <c r="B262" s="14"/>
      <c r="C262" s="14">
        <f t="shared" si="58"/>
        <v>0</v>
      </c>
      <c r="D262" s="14"/>
      <c r="E262" s="15"/>
      <c r="F262" s="16"/>
      <c r="G262" s="17"/>
      <c r="H262" s="18"/>
      <c r="I262" s="19">
        <f t="shared" si="59"/>
        <v>0</v>
      </c>
      <c r="J262" s="20"/>
      <c r="K262" s="21" t="str">
        <f>IF(E262="","",SUM($F$2:F262)-SUMIF($N$2:$N$151,"&lt;="&amp;A262,$O$2:$O$151))</f>
        <v/>
      </c>
      <c r="L262" s="15" t="str">
        <f t="shared" si="54"/>
        <v/>
      </c>
      <c r="M262" s="22"/>
      <c r="N262" s="10"/>
      <c r="O262" s="25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27" customHeight="1">
      <c r="A263" s="1"/>
      <c r="B263" s="14"/>
      <c r="C263" s="14">
        <f t="shared" si="58"/>
        <v>0</v>
      </c>
      <c r="D263" s="14"/>
      <c r="E263" s="15"/>
      <c r="F263" s="16"/>
      <c r="G263" s="17"/>
      <c r="H263" s="18"/>
      <c r="I263" s="19">
        <f t="shared" si="59"/>
        <v>0</v>
      </c>
      <c r="J263" s="20"/>
      <c r="K263" s="21" t="str">
        <f>IF(E263="","",SUM($F$2:F263)-SUMIF($N$2:$N$151,"&lt;="&amp;A263,$O$2:$O$151))</f>
        <v/>
      </c>
      <c r="L263" s="15" t="str">
        <f t="shared" si="54"/>
        <v/>
      </c>
      <c r="M263" s="22"/>
      <c r="N263" s="10"/>
      <c r="O263" s="25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27" customHeight="1">
      <c r="A264" s="1"/>
      <c r="B264" s="14"/>
      <c r="C264" s="14">
        <f t="shared" ref="C264:C327" si="60">B264-F264-D264</f>
        <v>0</v>
      </c>
      <c r="D264" s="14"/>
      <c r="E264" s="15"/>
      <c r="F264" s="16"/>
      <c r="G264" s="17"/>
      <c r="H264" s="18"/>
      <c r="I264" s="19">
        <f t="shared" si="59"/>
        <v>0</v>
      </c>
      <c r="J264" s="20"/>
      <c r="K264" s="21" t="str">
        <f>IF(E264="","",SUM($F$2:F264)-SUMIF($N$2:$N$151,"&lt;="&amp;A264,$O$2:$O$151))</f>
        <v/>
      </c>
      <c r="L264" s="15" t="str">
        <f t="shared" ref="L264:L327" si="61">LEFT(E264,3)</f>
        <v/>
      </c>
      <c r="M264" s="22"/>
      <c r="N264" s="10"/>
      <c r="O264" s="25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27" customHeight="1">
      <c r="A265" s="1"/>
      <c r="B265" s="14"/>
      <c r="C265" s="14">
        <f t="shared" si="60"/>
        <v>0</v>
      </c>
      <c r="D265" s="14"/>
      <c r="E265" s="15"/>
      <c r="F265" s="16"/>
      <c r="G265" s="17"/>
      <c r="H265" s="18"/>
      <c r="I265" s="19">
        <f t="shared" si="59"/>
        <v>0</v>
      </c>
      <c r="J265" s="20"/>
      <c r="K265" s="21" t="str">
        <f>IF(E265="","",SUM($F$2:F265)-SUMIF($N$2:$N$151,"&lt;="&amp;A265,$O$2:$O$151))</f>
        <v/>
      </c>
      <c r="L265" s="15" t="str">
        <f t="shared" si="61"/>
        <v/>
      </c>
      <c r="M265" s="22"/>
      <c r="N265" s="10"/>
      <c r="O265" s="25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27" customHeight="1">
      <c r="A266" s="1"/>
      <c r="B266" s="14"/>
      <c r="C266" s="14">
        <f t="shared" si="60"/>
        <v>0</v>
      </c>
      <c r="D266" s="14"/>
      <c r="E266" s="15"/>
      <c r="F266" s="16"/>
      <c r="G266" s="17"/>
      <c r="H266" s="18"/>
      <c r="I266" s="19">
        <f t="shared" si="59"/>
        <v>0</v>
      </c>
      <c r="J266" s="20"/>
      <c r="K266" s="21" t="str">
        <f>IF(E266="","",SUM($F$2:F266)-SUMIF($N$2:$N$151,"&lt;="&amp;A266,$O$2:$O$151))</f>
        <v/>
      </c>
      <c r="L266" s="15" t="str">
        <f t="shared" si="61"/>
        <v/>
      </c>
      <c r="M266" s="22"/>
      <c r="N266" s="10"/>
      <c r="O266" s="25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27" customHeight="1">
      <c r="A267" s="1"/>
      <c r="B267" s="14"/>
      <c r="C267" s="14">
        <f t="shared" si="60"/>
        <v>0</v>
      </c>
      <c r="D267" s="14"/>
      <c r="E267" s="15"/>
      <c r="F267" s="16"/>
      <c r="G267" s="17"/>
      <c r="H267" s="18"/>
      <c r="I267" s="19">
        <f t="shared" si="59"/>
        <v>0</v>
      </c>
      <c r="J267" s="20"/>
      <c r="K267" s="21" t="str">
        <f>IF(E267="","",SUM($F$2:F267)-SUMIF($N$2:$N$151,"&lt;="&amp;A267,$O$2:$O$151))</f>
        <v/>
      </c>
      <c r="L267" s="15" t="str">
        <f t="shared" si="61"/>
        <v/>
      </c>
      <c r="M267" s="22"/>
      <c r="N267" s="10"/>
      <c r="O267" s="25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27" customHeight="1">
      <c r="A268" s="1"/>
      <c r="B268" s="14"/>
      <c r="C268" s="14">
        <f t="shared" si="60"/>
        <v>0</v>
      </c>
      <c r="D268" s="14"/>
      <c r="E268" s="15"/>
      <c r="F268" s="16"/>
      <c r="G268" s="17"/>
      <c r="H268" s="18"/>
      <c r="I268" s="19">
        <f t="shared" si="59"/>
        <v>0</v>
      </c>
      <c r="J268" s="20"/>
      <c r="K268" s="21" t="str">
        <f>IF(E268="","",SUM($F$2:F268)-SUMIF($N$2:$N$151,"&lt;="&amp;A268,$O$2:$O$151))</f>
        <v/>
      </c>
      <c r="L268" s="15" t="str">
        <f t="shared" si="61"/>
        <v/>
      </c>
      <c r="M268" s="22"/>
      <c r="N268" s="10"/>
      <c r="O268" s="25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27" customHeight="1">
      <c r="A269" s="1"/>
      <c r="B269" s="14"/>
      <c r="C269" s="14">
        <f t="shared" si="60"/>
        <v>0</v>
      </c>
      <c r="D269" s="14"/>
      <c r="E269" s="15"/>
      <c r="F269" s="16"/>
      <c r="G269" s="17"/>
      <c r="H269" s="18"/>
      <c r="I269" s="19">
        <f t="shared" si="59"/>
        <v>0</v>
      </c>
      <c r="J269" s="20"/>
      <c r="K269" s="21" t="str">
        <f>IF(E269="","",SUM($F$2:F269)-SUMIF($N$2:$N$151,"&lt;="&amp;A269,$O$2:$O$151))</f>
        <v/>
      </c>
      <c r="L269" s="15" t="str">
        <f t="shared" si="61"/>
        <v/>
      </c>
      <c r="M269" s="22"/>
      <c r="N269" s="10"/>
      <c r="O269" s="25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27" customHeight="1">
      <c r="A270" s="1"/>
      <c r="B270" s="14"/>
      <c r="C270" s="14">
        <f t="shared" si="60"/>
        <v>0</v>
      </c>
      <c r="D270" s="14"/>
      <c r="E270" s="15"/>
      <c r="F270" s="16"/>
      <c r="G270" s="17"/>
      <c r="H270" s="18"/>
      <c r="I270" s="19">
        <f t="shared" si="59"/>
        <v>0</v>
      </c>
      <c r="J270" s="20"/>
      <c r="K270" s="21" t="str">
        <f>IF(E270="","",SUM($F$2:F270)-SUMIF($N$2:$N$151,"&lt;="&amp;A270,$O$2:$O$151))</f>
        <v/>
      </c>
      <c r="L270" s="15" t="str">
        <f t="shared" si="61"/>
        <v/>
      </c>
      <c r="M270" s="22"/>
      <c r="N270" s="10"/>
      <c r="O270" s="25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27" customHeight="1">
      <c r="A271" s="1"/>
      <c r="B271" s="14"/>
      <c r="C271" s="14">
        <f t="shared" si="60"/>
        <v>0</v>
      </c>
      <c r="D271" s="14"/>
      <c r="E271" s="15"/>
      <c r="F271" s="16"/>
      <c r="G271" s="17"/>
      <c r="H271" s="18"/>
      <c r="I271" s="19">
        <f t="shared" si="59"/>
        <v>0</v>
      </c>
      <c r="J271" s="20"/>
      <c r="K271" s="21" t="str">
        <f>IF(E271="","",SUM($F$2:F271)-SUMIF($N$2:$N$151,"&lt;="&amp;A271,$O$2:$O$151))</f>
        <v/>
      </c>
      <c r="L271" s="15" t="str">
        <f t="shared" si="61"/>
        <v/>
      </c>
      <c r="M271" s="22"/>
      <c r="N271" s="10"/>
      <c r="O271" s="25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27" customHeight="1">
      <c r="A272" s="1"/>
      <c r="B272" s="14"/>
      <c r="C272" s="14">
        <f t="shared" si="60"/>
        <v>0</v>
      </c>
      <c r="D272" s="14"/>
      <c r="E272" s="15"/>
      <c r="F272" s="16"/>
      <c r="G272" s="17"/>
      <c r="H272" s="18"/>
      <c r="I272" s="19">
        <f t="shared" si="59"/>
        <v>0</v>
      </c>
      <c r="J272" s="20"/>
      <c r="K272" s="21" t="str">
        <f>IF(E272="","",SUM($F$2:F272)-SUMIF($N$2:$N$151,"&lt;="&amp;A272,$O$2:$O$151))</f>
        <v/>
      </c>
      <c r="L272" s="15" t="str">
        <f t="shared" si="61"/>
        <v/>
      </c>
      <c r="M272" s="22"/>
      <c r="N272" s="10"/>
      <c r="O272" s="25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27" customHeight="1">
      <c r="A273" s="1"/>
      <c r="B273" s="14"/>
      <c r="C273" s="14">
        <f t="shared" si="60"/>
        <v>0</v>
      </c>
      <c r="D273" s="14"/>
      <c r="E273" s="15"/>
      <c r="F273" s="16"/>
      <c r="G273" s="17"/>
      <c r="H273" s="18"/>
      <c r="I273" s="19">
        <f t="shared" si="59"/>
        <v>0</v>
      </c>
      <c r="J273" s="20"/>
      <c r="K273" s="21" t="str">
        <f>IF(E273="","",SUM($F$2:F273)-SUMIF($N$2:$N$151,"&lt;="&amp;A273,$O$2:$O$151))</f>
        <v/>
      </c>
      <c r="L273" s="15" t="str">
        <f t="shared" si="61"/>
        <v/>
      </c>
      <c r="M273" s="22"/>
      <c r="N273" s="10"/>
      <c r="O273" s="25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27" customHeight="1">
      <c r="A274" s="1"/>
      <c r="B274" s="14"/>
      <c r="C274" s="14">
        <f t="shared" si="60"/>
        <v>0</v>
      </c>
      <c r="D274" s="14"/>
      <c r="E274" s="15"/>
      <c r="F274" s="16"/>
      <c r="G274" s="17"/>
      <c r="H274" s="18"/>
      <c r="I274" s="19">
        <f t="shared" si="59"/>
        <v>0</v>
      </c>
      <c r="J274" s="20"/>
      <c r="K274" s="21" t="str">
        <f>IF(E274="","",SUM($F$2:F274)-SUMIF($N$2:$N$151,"&lt;="&amp;A274,$O$2:$O$151))</f>
        <v/>
      </c>
      <c r="L274" s="15" t="str">
        <f t="shared" si="61"/>
        <v/>
      </c>
      <c r="M274" s="22"/>
      <c r="N274" s="10"/>
      <c r="O274" s="25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27" customHeight="1">
      <c r="A275" s="1"/>
      <c r="B275" s="14"/>
      <c r="C275" s="14">
        <f t="shared" si="60"/>
        <v>0</v>
      </c>
      <c r="D275" s="14"/>
      <c r="E275" s="15"/>
      <c r="F275" s="16"/>
      <c r="G275" s="17"/>
      <c r="H275" s="18"/>
      <c r="I275" s="19">
        <f t="shared" si="59"/>
        <v>0</v>
      </c>
      <c r="J275" s="20"/>
      <c r="K275" s="21" t="str">
        <f>IF(E275="","",SUM($F$2:F275)-SUMIF($N$2:$N$151,"&lt;="&amp;A275,$O$2:$O$151))</f>
        <v/>
      </c>
      <c r="L275" s="15" t="str">
        <f t="shared" si="61"/>
        <v/>
      </c>
      <c r="M275" s="22"/>
      <c r="N275" s="10"/>
      <c r="O275" s="25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27" customHeight="1">
      <c r="A276" s="1"/>
      <c r="B276" s="14"/>
      <c r="C276" s="14">
        <f t="shared" si="60"/>
        <v>0</v>
      </c>
      <c r="D276" s="14"/>
      <c r="E276" s="15"/>
      <c r="F276" s="16"/>
      <c r="G276" s="17"/>
      <c r="H276" s="18"/>
      <c r="I276" s="19">
        <f t="shared" si="59"/>
        <v>0</v>
      </c>
      <c r="J276" s="20"/>
      <c r="K276" s="21" t="str">
        <f>IF(E276="","",SUM($F$2:F276)-SUMIF($N$2:$N$151,"&lt;="&amp;A276,$O$2:$O$151))</f>
        <v/>
      </c>
      <c r="L276" s="15" t="str">
        <f t="shared" si="61"/>
        <v/>
      </c>
      <c r="M276" s="22"/>
      <c r="N276" s="10"/>
      <c r="O276" s="25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27" customHeight="1">
      <c r="A277" s="1"/>
      <c r="B277" s="14"/>
      <c r="C277" s="14">
        <f t="shared" si="60"/>
        <v>0</v>
      </c>
      <c r="D277" s="14"/>
      <c r="E277" s="15"/>
      <c r="F277" s="16"/>
      <c r="G277" s="17"/>
      <c r="H277" s="18"/>
      <c r="I277" s="19">
        <f t="shared" si="59"/>
        <v>0</v>
      </c>
      <c r="J277" s="20"/>
      <c r="K277" s="21" t="str">
        <f>IF(E277="","",SUM($F$2:F277)-SUMIF($N$2:$N$151,"&lt;="&amp;A277,$O$2:$O$151))</f>
        <v/>
      </c>
      <c r="L277" s="15" t="str">
        <f t="shared" si="61"/>
        <v/>
      </c>
      <c r="M277" s="22"/>
      <c r="N277" s="10"/>
      <c r="O277" s="25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27" customHeight="1">
      <c r="A278" s="1"/>
      <c r="B278" s="14"/>
      <c r="C278" s="14">
        <f t="shared" si="60"/>
        <v>0</v>
      </c>
      <c r="D278" s="14"/>
      <c r="E278" s="15"/>
      <c r="F278" s="16"/>
      <c r="G278" s="17"/>
      <c r="H278" s="18"/>
      <c r="I278" s="19">
        <f t="shared" si="59"/>
        <v>0</v>
      </c>
      <c r="J278" s="20"/>
      <c r="K278" s="21" t="str">
        <f>IF(E278="","",SUM($F$2:F278)-SUMIF($N$2:$N$151,"&lt;="&amp;A278,$O$2:$O$151))</f>
        <v/>
      </c>
      <c r="L278" s="15" t="str">
        <f t="shared" si="61"/>
        <v/>
      </c>
      <c r="M278" s="22"/>
      <c r="N278" s="10"/>
      <c r="O278" s="25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27" customHeight="1">
      <c r="A279" s="1"/>
      <c r="B279" s="14"/>
      <c r="C279" s="14">
        <f t="shared" si="60"/>
        <v>0</v>
      </c>
      <c r="D279" s="14"/>
      <c r="E279" s="15"/>
      <c r="F279" s="16"/>
      <c r="G279" s="17"/>
      <c r="H279" s="18"/>
      <c r="I279" s="19">
        <f t="shared" si="59"/>
        <v>0</v>
      </c>
      <c r="J279" s="20"/>
      <c r="K279" s="21" t="str">
        <f>IF(E279="","",SUM($F$2:F279)-SUMIF($N$2:$N$151,"&lt;="&amp;A279,$O$2:$O$151))</f>
        <v/>
      </c>
      <c r="L279" s="15" t="str">
        <f t="shared" si="61"/>
        <v/>
      </c>
      <c r="M279" s="22"/>
      <c r="N279" s="10"/>
      <c r="O279" s="25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27" customHeight="1">
      <c r="A280" s="1"/>
      <c r="B280" s="14"/>
      <c r="C280" s="14">
        <f t="shared" si="60"/>
        <v>0</v>
      </c>
      <c r="D280" s="14"/>
      <c r="E280" s="15"/>
      <c r="F280" s="16"/>
      <c r="G280" s="17"/>
      <c r="H280" s="18"/>
      <c r="I280" s="19">
        <f t="shared" si="59"/>
        <v>0</v>
      </c>
      <c r="J280" s="20"/>
      <c r="K280" s="21" t="str">
        <f>IF(E280="","",SUM($F$2:F280)-SUMIF($N$2:$N$151,"&lt;="&amp;A280,$O$2:$O$151))</f>
        <v/>
      </c>
      <c r="L280" s="15" t="str">
        <f t="shared" si="61"/>
        <v/>
      </c>
      <c r="M280" s="22"/>
      <c r="N280" s="10"/>
      <c r="O280" s="25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27" customHeight="1">
      <c r="A281" s="1"/>
      <c r="B281" s="14"/>
      <c r="C281" s="14">
        <f t="shared" si="60"/>
        <v>0</v>
      </c>
      <c r="D281" s="14"/>
      <c r="E281" s="15"/>
      <c r="F281" s="16"/>
      <c r="G281" s="17"/>
      <c r="H281" s="18"/>
      <c r="I281" s="19">
        <f t="shared" si="59"/>
        <v>0</v>
      </c>
      <c r="J281" s="20"/>
      <c r="K281" s="21" t="str">
        <f>IF(E281="","",SUM($F$2:F281)-SUMIF($N$2:$N$151,"&lt;="&amp;A281,$O$2:$O$151))</f>
        <v/>
      </c>
      <c r="L281" s="15" t="str">
        <f t="shared" si="61"/>
        <v/>
      </c>
      <c r="M281" s="22"/>
      <c r="N281" s="10"/>
      <c r="O281" s="25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27" customHeight="1">
      <c r="A282" s="1"/>
      <c r="B282" s="14"/>
      <c r="C282" s="14">
        <f t="shared" si="60"/>
        <v>0</v>
      </c>
      <c r="D282" s="14"/>
      <c r="E282" s="15"/>
      <c r="F282" s="16"/>
      <c r="G282" s="17"/>
      <c r="H282" s="18"/>
      <c r="I282" s="19">
        <f t="shared" si="59"/>
        <v>0</v>
      </c>
      <c r="J282" s="20"/>
      <c r="K282" s="21" t="str">
        <f>IF(E282="","",SUM($F$2:F282)-SUMIF($N$2:$N$151,"&lt;="&amp;A282,$O$2:$O$151))</f>
        <v/>
      </c>
      <c r="L282" s="15" t="str">
        <f t="shared" si="61"/>
        <v/>
      </c>
      <c r="M282" s="22"/>
      <c r="N282" s="10"/>
      <c r="O282" s="25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27" customHeight="1">
      <c r="A283" s="1"/>
      <c r="B283" s="14"/>
      <c r="C283" s="14">
        <f t="shared" si="60"/>
        <v>0</v>
      </c>
      <c r="D283" s="14"/>
      <c r="E283" s="15"/>
      <c r="F283" s="16"/>
      <c r="G283" s="17"/>
      <c r="H283" s="18"/>
      <c r="I283" s="19">
        <f t="shared" si="59"/>
        <v>0</v>
      </c>
      <c r="J283" s="20"/>
      <c r="K283" s="21" t="str">
        <f>IF(E283="","",SUM($F$2:F283)-SUMIF($N$2:$N$151,"&lt;="&amp;A283,$O$2:$O$151))</f>
        <v/>
      </c>
      <c r="L283" s="15" t="str">
        <f t="shared" si="61"/>
        <v/>
      </c>
      <c r="M283" s="22"/>
      <c r="N283" s="10"/>
      <c r="O283" s="25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27" customHeight="1">
      <c r="A284" s="1"/>
      <c r="B284" s="14"/>
      <c r="C284" s="14">
        <f t="shared" si="60"/>
        <v>0</v>
      </c>
      <c r="D284" s="14"/>
      <c r="E284" s="15"/>
      <c r="F284" s="16"/>
      <c r="G284" s="17"/>
      <c r="H284" s="18"/>
      <c r="I284" s="19">
        <f t="shared" si="59"/>
        <v>0</v>
      </c>
      <c r="J284" s="20"/>
      <c r="K284" s="21" t="str">
        <f>IF(E284="","",SUM($F$2:F284)-SUMIF($N$2:$N$151,"&lt;="&amp;A284,$O$2:$O$151))</f>
        <v/>
      </c>
      <c r="L284" s="15" t="str">
        <f t="shared" si="61"/>
        <v/>
      </c>
      <c r="M284" s="22"/>
      <c r="N284" s="10"/>
      <c r="O284" s="25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27" customHeight="1">
      <c r="A285" s="1"/>
      <c r="B285" s="14"/>
      <c r="C285" s="14">
        <f t="shared" si="60"/>
        <v>0</v>
      </c>
      <c r="D285" s="14"/>
      <c r="E285" s="15"/>
      <c r="F285" s="16"/>
      <c r="G285" s="17"/>
      <c r="H285" s="18"/>
      <c r="I285" s="19">
        <f t="shared" si="59"/>
        <v>0</v>
      </c>
      <c r="J285" s="20"/>
      <c r="K285" s="21" t="str">
        <f>IF(E285="","",SUM($F$2:F285)-SUMIF($N$2:$N$151,"&lt;="&amp;A285,$O$2:$O$151))</f>
        <v/>
      </c>
      <c r="L285" s="15" t="str">
        <f t="shared" si="61"/>
        <v/>
      </c>
      <c r="M285" s="22"/>
      <c r="N285" s="10"/>
      <c r="O285" s="25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27" customHeight="1">
      <c r="A286" s="1"/>
      <c r="B286" s="14"/>
      <c r="C286" s="14">
        <f t="shared" si="60"/>
        <v>0</v>
      </c>
      <c r="D286" s="14"/>
      <c r="E286" s="15"/>
      <c r="F286" s="16"/>
      <c r="G286" s="17"/>
      <c r="H286" s="18"/>
      <c r="I286" s="19">
        <f t="shared" si="59"/>
        <v>0</v>
      </c>
      <c r="J286" s="20"/>
      <c r="K286" s="21" t="str">
        <f>IF(E286="","",SUM($F$2:F286)-SUMIF($N$2:$N$151,"&lt;="&amp;A286,$O$2:$O$151))</f>
        <v/>
      </c>
      <c r="L286" s="15" t="str">
        <f t="shared" si="61"/>
        <v/>
      </c>
      <c r="M286" s="22"/>
      <c r="N286" s="10"/>
      <c r="O286" s="25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27" customHeight="1">
      <c r="A287" s="1"/>
      <c r="B287" s="14"/>
      <c r="C287" s="14">
        <f t="shared" si="60"/>
        <v>0</v>
      </c>
      <c r="D287" s="14"/>
      <c r="E287" s="15"/>
      <c r="F287" s="16"/>
      <c r="G287" s="17"/>
      <c r="H287" s="18"/>
      <c r="I287" s="19">
        <f t="shared" si="59"/>
        <v>0</v>
      </c>
      <c r="J287" s="20"/>
      <c r="K287" s="21" t="str">
        <f>IF(E287="","",SUM($F$2:F287)-SUMIF($N$2:$N$151,"&lt;="&amp;A287,$O$2:$O$151))</f>
        <v/>
      </c>
      <c r="L287" s="15" t="str">
        <f t="shared" si="61"/>
        <v/>
      </c>
      <c r="M287" s="22"/>
      <c r="N287" s="10"/>
      <c r="O287" s="25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27" customHeight="1">
      <c r="A288" s="1"/>
      <c r="B288" s="14"/>
      <c r="C288" s="14">
        <f t="shared" si="60"/>
        <v>0</v>
      </c>
      <c r="D288" s="14"/>
      <c r="E288" s="15"/>
      <c r="F288" s="16"/>
      <c r="G288" s="17"/>
      <c r="H288" s="18"/>
      <c r="I288" s="19">
        <f t="shared" si="59"/>
        <v>0</v>
      </c>
      <c r="J288" s="20"/>
      <c r="K288" s="21" t="str">
        <f>IF(E288="","",SUM($F$2:F288)-SUMIF($N$2:$N$151,"&lt;="&amp;A288,$O$2:$O$151))</f>
        <v/>
      </c>
      <c r="L288" s="15" t="str">
        <f t="shared" si="61"/>
        <v/>
      </c>
      <c r="M288" s="22"/>
      <c r="N288" s="10"/>
      <c r="O288" s="25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27" customHeight="1">
      <c r="A289" s="1"/>
      <c r="B289" s="14"/>
      <c r="C289" s="14">
        <f t="shared" si="60"/>
        <v>0</v>
      </c>
      <c r="D289" s="14"/>
      <c r="E289" s="15"/>
      <c r="F289" s="16"/>
      <c r="G289" s="17"/>
      <c r="H289" s="18"/>
      <c r="I289" s="19">
        <f t="shared" si="59"/>
        <v>0</v>
      </c>
      <c r="J289" s="20"/>
      <c r="K289" s="21" t="str">
        <f>IF(E289="","",SUM($F$2:F289)-SUMIF($N$2:$N$151,"&lt;="&amp;A289,$O$2:$O$151))</f>
        <v/>
      </c>
      <c r="L289" s="15" t="str">
        <f t="shared" si="61"/>
        <v/>
      </c>
      <c r="M289" s="22"/>
      <c r="N289" s="10"/>
      <c r="O289" s="25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27" customHeight="1">
      <c r="A290" s="1"/>
      <c r="B290" s="14"/>
      <c r="C290" s="14">
        <f t="shared" si="60"/>
        <v>0</v>
      </c>
      <c r="D290" s="14"/>
      <c r="E290" s="15"/>
      <c r="F290" s="16"/>
      <c r="G290" s="17"/>
      <c r="H290" s="18"/>
      <c r="I290" s="19">
        <f t="shared" si="59"/>
        <v>0</v>
      </c>
      <c r="J290" s="20"/>
      <c r="K290" s="21" t="str">
        <f>IF(E290="","",SUM($F$2:F290)-SUMIF($N$2:$N$151,"&lt;="&amp;A290,$O$2:$O$151))</f>
        <v/>
      </c>
      <c r="L290" s="15" t="str">
        <f t="shared" si="61"/>
        <v/>
      </c>
      <c r="M290" s="22"/>
      <c r="N290" s="10"/>
      <c r="O290" s="25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27" customHeight="1">
      <c r="A291" s="1"/>
      <c r="B291" s="14"/>
      <c r="C291" s="14">
        <f t="shared" si="60"/>
        <v>0</v>
      </c>
      <c r="D291" s="14"/>
      <c r="E291" s="15"/>
      <c r="F291" s="16"/>
      <c r="G291" s="17"/>
      <c r="H291" s="18"/>
      <c r="I291" s="19">
        <f t="shared" si="59"/>
        <v>0</v>
      </c>
      <c r="J291" s="20"/>
      <c r="K291" s="21" t="str">
        <f>IF(E291="","",SUM($F$2:F291)-SUMIF($N$2:$N$151,"&lt;="&amp;A291,$O$2:$O$151))</f>
        <v/>
      </c>
      <c r="L291" s="15" t="str">
        <f t="shared" si="61"/>
        <v/>
      </c>
      <c r="M291" s="22"/>
      <c r="N291" s="10"/>
      <c r="O291" s="25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27" customHeight="1">
      <c r="A292" s="1"/>
      <c r="B292" s="14"/>
      <c r="C292" s="14">
        <f t="shared" si="60"/>
        <v>0</v>
      </c>
      <c r="D292" s="14"/>
      <c r="E292" s="15"/>
      <c r="F292" s="16"/>
      <c r="G292" s="17"/>
      <c r="H292" s="18"/>
      <c r="I292" s="19">
        <f t="shared" si="59"/>
        <v>0</v>
      </c>
      <c r="J292" s="20"/>
      <c r="K292" s="21" t="str">
        <f>IF(E292="","",SUM($F$2:F292)-SUMIF($N$2:$N$151,"&lt;="&amp;A292,$O$2:$O$151))</f>
        <v/>
      </c>
      <c r="L292" s="15" t="str">
        <f t="shared" si="61"/>
        <v/>
      </c>
      <c r="M292" s="22"/>
      <c r="N292" s="10"/>
      <c r="O292" s="25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27" customHeight="1">
      <c r="A293" s="1"/>
      <c r="B293" s="14"/>
      <c r="C293" s="14">
        <f t="shared" si="60"/>
        <v>0</v>
      </c>
      <c r="D293" s="14"/>
      <c r="E293" s="15"/>
      <c r="F293" s="16"/>
      <c r="G293" s="17"/>
      <c r="H293" s="18"/>
      <c r="I293" s="19">
        <f t="shared" si="59"/>
        <v>0</v>
      </c>
      <c r="J293" s="20"/>
      <c r="K293" s="21" t="str">
        <f>IF(E293="","",SUM($F$2:F293)-SUMIF($N$2:$N$151,"&lt;="&amp;A293,$O$2:$O$151))</f>
        <v/>
      </c>
      <c r="L293" s="15" t="str">
        <f t="shared" si="61"/>
        <v/>
      </c>
      <c r="M293" s="22"/>
      <c r="N293" s="10"/>
      <c r="O293" s="25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27" customHeight="1">
      <c r="A294" s="1"/>
      <c r="B294" s="14"/>
      <c r="C294" s="14">
        <f t="shared" si="60"/>
        <v>0</v>
      </c>
      <c r="D294" s="14"/>
      <c r="E294" s="15"/>
      <c r="F294" s="16"/>
      <c r="G294" s="17"/>
      <c r="H294" s="18"/>
      <c r="I294" s="19">
        <f t="shared" si="59"/>
        <v>0</v>
      </c>
      <c r="J294" s="20"/>
      <c r="K294" s="21" t="str">
        <f>IF(E294="","",SUM($F$2:F294)-SUMIF($N$2:$N$151,"&lt;="&amp;A294,$O$2:$O$151))</f>
        <v/>
      </c>
      <c r="L294" s="15" t="str">
        <f t="shared" si="61"/>
        <v/>
      </c>
      <c r="M294" s="22"/>
      <c r="N294" s="10"/>
      <c r="O294" s="25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27" customHeight="1">
      <c r="A295" s="1"/>
      <c r="B295" s="14"/>
      <c r="C295" s="14">
        <f t="shared" si="60"/>
        <v>0</v>
      </c>
      <c r="D295" s="14"/>
      <c r="E295" s="15"/>
      <c r="F295" s="16"/>
      <c r="G295" s="17"/>
      <c r="H295" s="18"/>
      <c r="I295" s="19">
        <f t="shared" si="59"/>
        <v>0</v>
      </c>
      <c r="J295" s="20"/>
      <c r="K295" s="21" t="str">
        <f>IF(E295="","",SUM($F$2:F295)-SUMIF($N$2:$N$151,"&lt;="&amp;A295,$O$2:$O$151))</f>
        <v/>
      </c>
      <c r="L295" s="15" t="str">
        <f t="shared" si="61"/>
        <v/>
      </c>
      <c r="M295" s="22"/>
      <c r="N295" s="10"/>
      <c r="O295" s="25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27" customHeight="1">
      <c r="A296" s="1"/>
      <c r="B296" s="14"/>
      <c r="C296" s="14">
        <f t="shared" si="60"/>
        <v>0</v>
      </c>
      <c r="D296" s="14"/>
      <c r="E296" s="15"/>
      <c r="F296" s="16"/>
      <c r="G296" s="17"/>
      <c r="H296" s="18"/>
      <c r="I296" s="19">
        <f t="shared" si="59"/>
        <v>0</v>
      </c>
      <c r="J296" s="20"/>
      <c r="K296" s="21" t="str">
        <f>IF(E296="","",SUM($F$2:F296)-SUMIF($N$2:$N$151,"&lt;="&amp;A296,$O$2:$O$151))</f>
        <v/>
      </c>
      <c r="L296" s="15" t="str">
        <f t="shared" si="61"/>
        <v/>
      </c>
      <c r="M296" s="22"/>
      <c r="N296" s="10"/>
      <c r="O296" s="25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27" customHeight="1">
      <c r="A297" s="1"/>
      <c r="B297" s="14"/>
      <c r="C297" s="14">
        <f t="shared" si="60"/>
        <v>0</v>
      </c>
      <c r="D297" s="14"/>
      <c r="E297" s="15"/>
      <c r="F297" s="16"/>
      <c r="G297" s="17"/>
      <c r="H297" s="18"/>
      <c r="I297" s="19">
        <f t="shared" si="59"/>
        <v>0</v>
      </c>
      <c r="J297" s="20"/>
      <c r="K297" s="21" t="str">
        <f>IF(E297="","",SUM($F$2:F297)-SUMIF($N$2:$N$151,"&lt;="&amp;A297,$O$2:$O$151))</f>
        <v/>
      </c>
      <c r="L297" s="15" t="str">
        <f t="shared" si="61"/>
        <v/>
      </c>
      <c r="M297" s="22"/>
      <c r="N297" s="10"/>
      <c r="O297" s="25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27" customHeight="1">
      <c r="A298" s="1"/>
      <c r="B298" s="14"/>
      <c r="C298" s="14">
        <f t="shared" si="60"/>
        <v>0</v>
      </c>
      <c r="D298" s="14"/>
      <c r="E298" s="15"/>
      <c r="F298" s="16"/>
      <c r="G298" s="17"/>
      <c r="H298" s="18"/>
      <c r="I298" s="19">
        <f t="shared" si="59"/>
        <v>0</v>
      </c>
      <c r="J298" s="20"/>
      <c r="K298" s="21" t="str">
        <f>IF(E298="","",SUM($F$2:F298)-SUMIF($N$2:$N$151,"&lt;="&amp;A298,$O$2:$O$151))</f>
        <v/>
      </c>
      <c r="L298" s="15" t="str">
        <f t="shared" si="61"/>
        <v/>
      </c>
      <c r="M298" s="22"/>
      <c r="N298" s="10"/>
      <c r="O298" s="25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27" customHeight="1">
      <c r="A299" s="1"/>
      <c r="B299" s="14"/>
      <c r="C299" s="14">
        <f t="shared" si="60"/>
        <v>0</v>
      </c>
      <c r="D299" s="14"/>
      <c r="E299" s="15"/>
      <c r="F299" s="16"/>
      <c r="G299" s="17"/>
      <c r="H299" s="18"/>
      <c r="I299" s="19">
        <f t="shared" si="59"/>
        <v>0</v>
      </c>
      <c r="J299" s="20"/>
      <c r="K299" s="21" t="str">
        <f>IF(E299="","",SUM($F$2:F299)-SUMIF($N$2:$N$151,"&lt;="&amp;A299,$O$2:$O$151))</f>
        <v/>
      </c>
      <c r="L299" s="15" t="str">
        <f t="shared" si="61"/>
        <v/>
      </c>
      <c r="M299" s="22"/>
      <c r="N299" s="10"/>
      <c r="O299" s="25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27" customHeight="1">
      <c r="A300" s="1"/>
      <c r="B300" s="14"/>
      <c r="C300" s="14">
        <f t="shared" si="60"/>
        <v>0</v>
      </c>
      <c r="D300" s="14"/>
      <c r="E300" s="15"/>
      <c r="F300" s="16"/>
      <c r="G300" s="17"/>
      <c r="H300" s="18"/>
      <c r="I300" s="19">
        <f t="shared" si="59"/>
        <v>0</v>
      </c>
      <c r="J300" s="20"/>
      <c r="K300" s="21" t="str">
        <f>IF(E300="","",SUM($F$2:F300)-SUMIF($N$2:$N$151,"&lt;="&amp;A300,$O$2:$O$151))</f>
        <v/>
      </c>
      <c r="L300" s="15" t="str">
        <f t="shared" si="61"/>
        <v/>
      </c>
      <c r="M300" s="22"/>
      <c r="N300" s="10"/>
      <c r="O300" s="25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27" customHeight="1">
      <c r="A301" s="1"/>
      <c r="B301" s="14"/>
      <c r="C301" s="14">
        <f t="shared" si="60"/>
        <v>0</v>
      </c>
      <c r="D301" s="14"/>
      <c r="E301" s="15"/>
      <c r="F301" s="16"/>
      <c r="G301" s="17"/>
      <c r="H301" s="18"/>
      <c r="I301" s="19">
        <f t="shared" si="59"/>
        <v>0</v>
      </c>
      <c r="J301" s="20"/>
      <c r="K301" s="21" t="str">
        <f>IF(E301="","",SUM($F$2:F301)-SUMIF($N$2:$N$151,"&lt;="&amp;A301,$O$2:$O$151))</f>
        <v/>
      </c>
      <c r="L301" s="15" t="str">
        <f t="shared" si="61"/>
        <v/>
      </c>
      <c r="M301" s="22"/>
      <c r="N301" s="10"/>
      <c r="O301" s="25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27" customHeight="1">
      <c r="A302" s="1"/>
      <c r="B302" s="14"/>
      <c r="C302" s="14">
        <f t="shared" si="60"/>
        <v>0</v>
      </c>
      <c r="D302" s="14"/>
      <c r="E302" s="15"/>
      <c r="F302" s="16"/>
      <c r="G302" s="17"/>
      <c r="H302" s="18"/>
      <c r="I302" s="19">
        <f t="shared" si="59"/>
        <v>0</v>
      </c>
      <c r="J302" s="20"/>
      <c r="K302" s="21" t="str">
        <f>IF(E302="","",SUM($F$2:F302)-SUMIF($N$2:$N$151,"&lt;="&amp;A302,$O$2:$O$151))</f>
        <v/>
      </c>
      <c r="L302" s="15" t="str">
        <f t="shared" si="61"/>
        <v/>
      </c>
      <c r="M302" s="22"/>
      <c r="N302" s="10"/>
      <c r="O302" s="25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27" customHeight="1">
      <c r="A303" s="1"/>
      <c r="B303" s="14"/>
      <c r="C303" s="14">
        <f t="shared" si="60"/>
        <v>0</v>
      </c>
      <c r="D303" s="14"/>
      <c r="E303" s="15"/>
      <c r="F303" s="16"/>
      <c r="G303" s="17"/>
      <c r="H303" s="18"/>
      <c r="I303" s="19">
        <f t="shared" si="59"/>
        <v>0</v>
      </c>
      <c r="J303" s="20"/>
      <c r="K303" s="21" t="str">
        <f>IF(E303="","",SUM($F$2:F303)-SUMIF($N$2:$N$151,"&lt;="&amp;A303,$O$2:$O$151))</f>
        <v/>
      </c>
      <c r="L303" s="15" t="str">
        <f t="shared" si="61"/>
        <v/>
      </c>
      <c r="M303" s="22"/>
      <c r="N303" s="10"/>
      <c r="O303" s="25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27" customHeight="1">
      <c r="A304" s="1"/>
      <c r="B304" s="14"/>
      <c r="C304" s="14">
        <f t="shared" si="60"/>
        <v>0</v>
      </c>
      <c r="D304" s="14"/>
      <c r="E304" s="15"/>
      <c r="F304" s="16"/>
      <c r="G304" s="17"/>
      <c r="H304" s="18"/>
      <c r="I304" s="19">
        <f t="shared" si="59"/>
        <v>0</v>
      </c>
      <c r="J304" s="20"/>
      <c r="K304" s="21" t="str">
        <f>IF(E304="","",SUM($F$2:F304)-SUMIF($N$2:$N$151,"&lt;="&amp;A304,$O$2:$O$151))</f>
        <v/>
      </c>
      <c r="L304" s="15" t="str">
        <f t="shared" si="61"/>
        <v/>
      </c>
      <c r="M304" s="22"/>
      <c r="N304" s="10"/>
      <c r="O304" s="25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27" customHeight="1">
      <c r="A305" s="1"/>
      <c r="B305" s="14"/>
      <c r="C305" s="14">
        <f t="shared" si="60"/>
        <v>0</v>
      </c>
      <c r="D305" s="14"/>
      <c r="E305" s="15"/>
      <c r="F305" s="16"/>
      <c r="G305" s="17"/>
      <c r="H305" s="18"/>
      <c r="I305" s="19">
        <f t="shared" si="59"/>
        <v>0</v>
      </c>
      <c r="J305" s="20"/>
      <c r="K305" s="21" t="str">
        <f>IF(E305="","",SUM($F$2:F305)-SUMIF($N$2:$N$151,"&lt;="&amp;A305,$O$2:$O$151))</f>
        <v/>
      </c>
      <c r="L305" s="15" t="str">
        <f t="shared" si="61"/>
        <v/>
      </c>
      <c r="M305" s="22"/>
      <c r="N305" s="10"/>
      <c r="O305" s="25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27" customHeight="1">
      <c r="A306" s="1"/>
      <c r="B306" s="14"/>
      <c r="C306" s="14">
        <f t="shared" si="60"/>
        <v>0</v>
      </c>
      <c r="D306" s="14"/>
      <c r="E306" s="15"/>
      <c r="F306" s="16"/>
      <c r="G306" s="17"/>
      <c r="H306" s="18"/>
      <c r="I306" s="19">
        <f t="shared" si="59"/>
        <v>0</v>
      </c>
      <c r="J306" s="20"/>
      <c r="K306" s="21" t="str">
        <f>IF(E306="","",SUM($F$2:F306)-SUMIF($N$2:$N$151,"&lt;="&amp;A306,$O$2:$O$151))</f>
        <v/>
      </c>
      <c r="L306" s="15" t="str">
        <f t="shared" si="61"/>
        <v/>
      </c>
      <c r="M306" s="22"/>
      <c r="N306" s="10"/>
      <c r="O306" s="25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27" customHeight="1">
      <c r="A307" s="1"/>
      <c r="B307" s="14"/>
      <c r="C307" s="14">
        <f t="shared" si="60"/>
        <v>0</v>
      </c>
      <c r="D307" s="14"/>
      <c r="E307" s="15"/>
      <c r="F307" s="16"/>
      <c r="G307" s="17"/>
      <c r="H307" s="18"/>
      <c r="I307" s="19">
        <f t="shared" si="59"/>
        <v>0</v>
      </c>
      <c r="J307" s="20"/>
      <c r="K307" s="21" t="str">
        <f>IF(E307="","",SUM($F$2:F307)-SUMIF($N$2:$N$151,"&lt;="&amp;A307,$O$2:$O$151))</f>
        <v/>
      </c>
      <c r="L307" s="15" t="str">
        <f t="shared" si="61"/>
        <v/>
      </c>
      <c r="M307" s="22"/>
      <c r="N307" s="10"/>
      <c r="O307" s="25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27" customHeight="1">
      <c r="A308" s="1"/>
      <c r="B308" s="14"/>
      <c r="C308" s="14">
        <f t="shared" si="60"/>
        <v>0</v>
      </c>
      <c r="D308" s="14"/>
      <c r="E308" s="15"/>
      <c r="F308" s="16"/>
      <c r="G308" s="17"/>
      <c r="H308" s="18"/>
      <c r="I308" s="19">
        <f t="shared" si="59"/>
        <v>0</v>
      </c>
      <c r="J308" s="20"/>
      <c r="K308" s="21" t="str">
        <f>IF(E308="","",SUM($F$2:F308)-SUMIF($N$2:$N$151,"&lt;="&amp;A308,$O$2:$O$151))</f>
        <v/>
      </c>
      <c r="L308" s="15" t="str">
        <f t="shared" si="61"/>
        <v/>
      </c>
      <c r="M308" s="22"/>
      <c r="N308" s="10"/>
      <c r="O308" s="25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27" customHeight="1">
      <c r="A309" s="1"/>
      <c r="B309" s="14"/>
      <c r="C309" s="14">
        <f t="shared" si="60"/>
        <v>0</v>
      </c>
      <c r="D309" s="14"/>
      <c r="E309" s="15"/>
      <c r="F309" s="16"/>
      <c r="G309" s="17"/>
      <c r="H309" s="18"/>
      <c r="I309" s="19">
        <f t="shared" si="59"/>
        <v>0</v>
      </c>
      <c r="J309" s="20"/>
      <c r="K309" s="21" t="str">
        <f>IF(E309="","",SUM($F$2:F309)-SUMIF($N$2:$N$151,"&lt;="&amp;A309,$O$2:$O$151))</f>
        <v/>
      </c>
      <c r="L309" s="15" t="str">
        <f t="shared" si="61"/>
        <v/>
      </c>
      <c r="M309" s="22"/>
      <c r="N309" s="10"/>
      <c r="O309" s="25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27" customHeight="1">
      <c r="A310" s="1"/>
      <c r="B310" s="14"/>
      <c r="C310" s="14">
        <f t="shared" si="60"/>
        <v>0</v>
      </c>
      <c r="D310" s="14"/>
      <c r="E310" s="15"/>
      <c r="F310" s="16"/>
      <c r="G310" s="17"/>
      <c r="H310" s="18"/>
      <c r="I310" s="19">
        <f t="shared" si="59"/>
        <v>0</v>
      </c>
      <c r="J310" s="20"/>
      <c r="K310" s="21" t="str">
        <f>IF(E310="","",SUM($F$2:F310)-SUMIF($N$2:$N$151,"&lt;="&amp;A310,$O$2:$O$151))</f>
        <v/>
      </c>
      <c r="L310" s="15" t="str">
        <f t="shared" si="61"/>
        <v/>
      </c>
      <c r="M310" s="10"/>
      <c r="N310" s="10"/>
      <c r="O310" s="25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27" customHeight="1">
      <c r="A311" s="1"/>
      <c r="B311" s="14"/>
      <c r="C311" s="14">
        <f t="shared" si="60"/>
        <v>0</v>
      </c>
      <c r="D311" s="14"/>
      <c r="E311" s="15"/>
      <c r="F311" s="16"/>
      <c r="G311" s="17"/>
      <c r="H311" s="18"/>
      <c r="I311" s="19">
        <f t="shared" si="59"/>
        <v>0</v>
      </c>
      <c r="J311" s="20"/>
      <c r="K311" s="21" t="str">
        <f>IF(E311="","",SUM($F$2:F311)-SUMIF($N$2:$N$151,"&lt;="&amp;A311,$O$2:$O$151))</f>
        <v/>
      </c>
      <c r="L311" s="15" t="str">
        <f t="shared" si="61"/>
        <v/>
      </c>
      <c r="M311" s="10"/>
      <c r="N311" s="10"/>
      <c r="O311" s="25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27" customHeight="1">
      <c r="A312" s="1"/>
      <c r="B312" s="14"/>
      <c r="C312" s="14">
        <f t="shared" si="60"/>
        <v>0</v>
      </c>
      <c r="D312" s="14"/>
      <c r="E312" s="15"/>
      <c r="F312" s="16"/>
      <c r="G312" s="17"/>
      <c r="H312" s="18"/>
      <c r="I312" s="19">
        <f t="shared" si="59"/>
        <v>0</v>
      </c>
      <c r="J312" s="20"/>
      <c r="K312" s="21" t="str">
        <f>IF(E312="","",SUM($F$2:F312)-SUMIF($N$2:$N$151,"&lt;="&amp;A312,$O$2:$O$151))</f>
        <v/>
      </c>
      <c r="L312" s="15" t="str">
        <f t="shared" si="61"/>
        <v/>
      </c>
      <c r="M312" s="10"/>
      <c r="N312" s="10"/>
      <c r="O312" s="25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27" customHeight="1">
      <c r="A313" s="1"/>
      <c r="B313" s="14"/>
      <c r="C313" s="14">
        <f t="shared" si="60"/>
        <v>0</v>
      </c>
      <c r="D313" s="14"/>
      <c r="E313" s="15"/>
      <c r="F313" s="16"/>
      <c r="G313" s="17"/>
      <c r="H313" s="18"/>
      <c r="I313" s="19">
        <f t="shared" si="59"/>
        <v>0</v>
      </c>
      <c r="J313" s="20"/>
      <c r="K313" s="21" t="str">
        <f>IF(E313="","",SUM($F$2:F313)-SUMIF($N$2:$N$151,"&lt;="&amp;A313,$O$2:$O$151))</f>
        <v/>
      </c>
      <c r="L313" s="15" t="str">
        <f t="shared" si="61"/>
        <v/>
      </c>
      <c r="M313" s="10"/>
      <c r="N313" s="10"/>
      <c r="O313" s="25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27" customHeight="1">
      <c r="A314" s="1"/>
      <c r="B314" s="14"/>
      <c r="C314" s="14">
        <f t="shared" si="60"/>
        <v>0</v>
      </c>
      <c r="D314" s="14"/>
      <c r="E314" s="15"/>
      <c r="F314" s="16"/>
      <c r="G314" s="17"/>
      <c r="H314" s="18"/>
      <c r="I314" s="19">
        <f t="shared" si="59"/>
        <v>0</v>
      </c>
      <c r="J314" s="20"/>
      <c r="K314" s="21" t="str">
        <f>IF(E314="","",SUM($F$2:F314)-SUMIF($N$2:$N$151,"&lt;="&amp;A314,$O$2:$O$151))</f>
        <v/>
      </c>
      <c r="L314" s="15" t="str">
        <f t="shared" si="61"/>
        <v/>
      </c>
      <c r="M314" s="10"/>
      <c r="N314" s="10"/>
      <c r="O314" s="25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27" customHeight="1">
      <c r="A315" s="1"/>
      <c r="B315" s="14"/>
      <c r="C315" s="14">
        <f t="shared" si="60"/>
        <v>0</v>
      </c>
      <c r="D315" s="14"/>
      <c r="E315" s="15"/>
      <c r="F315" s="16"/>
      <c r="G315" s="17"/>
      <c r="H315" s="18"/>
      <c r="I315" s="19">
        <f t="shared" si="59"/>
        <v>0</v>
      </c>
      <c r="J315" s="20"/>
      <c r="K315" s="21" t="str">
        <f>IF(E315="","",SUM($F$2:F315)-SUMIF($N$2:$N$151,"&lt;="&amp;A315,$O$2:$O$151))</f>
        <v/>
      </c>
      <c r="L315" s="15" t="str">
        <f t="shared" si="61"/>
        <v/>
      </c>
      <c r="M315" s="10"/>
      <c r="N315" s="10"/>
      <c r="O315" s="25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1.25" customHeight="1">
      <c r="A316" s="1"/>
      <c r="B316" s="14"/>
      <c r="C316" s="14">
        <f t="shared" si="60"/>
        <v>0</v>
      </c>
      <c r="D316" s="14"/>
      <c r="E316" s="15"/>
      <c r="F316" s="16"/>
      <c r="G316" s="17"/>
      <c r="H316" s="18"/>
      <c r="I316" s="19">
        <f t="shared" si="59"/>
        <v>0</v>
      </c>
      <c r="J316" s="20"/>
      <c r="K316" s="21" t="str">
        <f>IF(E316="","",SUM($F$2:F316)-SUMIF($N$2:$N$151,"&lt;="&amp;A316,$O$2:$O$151))</f>
        <v/>
      </c>
      <c r="L316" s="15" t="str">
        <f t="shared" si="61"/>
        <v/>
      </c>
      <c r="M316" s="10"/>
      <c r="N316" s="10"/>
      <c r="O316" s="25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1.25" customHeight="1">
      <c r="A317" s="1"/>
      <c r="B317" s="14"/>
      <c r="C317" s="14">
        <f t="shared" si="60"/>
        <v>0</v>
      </c>
      <c r="D317" s="14"/>
      <c r="E317" s="15"/>
      <c r="F317" s="16"/>
      <c r="G317" s="17"/>
      <c r="H317" s="18"/>
      <c r="I317" s="19">
        <f t="shared" si="59"/>
        <v>0</v>
      </c>
      <c r="J317" s="20"/>
      <c r="K317" s="21" t="str">
        <f>IF(E317="","",SUM($F$2:F317)-SUMIF($N$2:$N$151,"&lt;="&amp;A317,$O$2:$O$151))</f>
        <v/>
      </c>
      <c r="L317" s="15" t="str">
        <f t="shared" si="61"/>
        <v/>
      </c>
      <c r="M317" s="10"/>
      <c r="N317" s="10"/>
      <c r="O317" s="25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1.25" customHeight="1">
      <c r="A318" s="1"/>
      <c r="B318" s="14"/>
      <c r="C318" s="14">
        <f t="shared" si="60"/>
        <v>0</v>
      </c>
      <c r="D318" s="14"/>
      <c r="E318" s="15"/>
      <c r="F318" s="16"/>
      <c r="G318" s="17"/>
      <c r="H318" s="18"/>
      <c r="I318" s="19">
        <f t="shared" si="59"/>
        <v>0</v>
      </c>
      <c r="J318" s="20"/>
      <c r="K318" s="21" t="str">
        <f>IF(E318="","",SUM($F$2:F318)-SUMIF($N$2:$N$151,"&lt;="&amp;A318,$O$2:$O$151))</f>
        <v/>
      </c>
      <c r="L318" s="15" t="str">
        <f t="shared" si="61"/>
        <v/>
      </c>
      <c r="M318" s="10"/>
      <c r="N318" s="10"/>
      <c r="O318" s="25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1.25" customHeight="1">
      <c r="A319" s="1"/>
      <c r="B319" s="14"/>
      <c r="C319" s="14">
        <f t="shared" si="60"/>
        <v>0</v>
      </c>
      <c r="D319" s="14"/>
      <c r="E319" s="15"/>
      <c r="F319" s="16"/>
      <c r="G319" s="17"/>
      <c r="H319" s="18"/>
      <c r="I319" s="19">
        <f t="shared" si="59"/>
        <v>0</v>
      </c>
      <c r="J319" s="20"/>
      <c r="K319" s="21" t="str">
        <f>IF(E319="","",SUM($F$2:F319)-SUMIF($N$2:$N$151,"&lt;="&amp;A319,$O$2:$O$151))</f>
        <v/>
      </c>
      <c r="L319" s="15" t="str">
        <f t="shared" si="61"/>
        <v/>
      </c>
      <c r="M319" s="10"/>
      <c r="N319" s="10"/>
      <c r="O319" s="25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1.25" customHeight="1">
      <c r="A320" s="1"/>
      <c r="B320" s="14"/>
      <c r="C320" s="14">
        <f t="shared" si="60"/>
        <v>0</v>
      </c>
      <c r="D320" s="14"/>
      <c r="E320" s="15"/>
      <c r="F320" s="16"/>
      <c r="G320" s="17"/>
      <c r="H320" s="18"/>
      <c r="I320" s="19">
        <f t="shared" si="59"/>
        <v>0</v>
      </c>
      <c r="J320" s="20"/>
      <c r="K320" s="21" t="str">
        <f>IF(E320="","",SUM($F$2:F320)-SUMIF($N$2:$N$151,"&lt;="&amp;A320,$O$2:$O$151))</f>
        <v/>
      </c>
      <c r="L320" s="15" t="str">
        <f t="shared" si="61"/>
        <v/>
      </c>
      <c r="M320" s="10"/>
      <c r="N320" s="10"/>
      <c r="O320" s="25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1.25" customHeight="1">
      <c r="A321" s="1"/>
      <c r="B321" s="14"/>
      <c r="C321" s="14">
        <f t="shared" si="60"/>
        <v>0</v>
      </c>
      <c r="D321" s="14"/>
      <c r="E321" s="15"/>
      <c r="F321" s="16"/>
      <c r="G321" s="17"/>
      <c r="H321" s="18"/>
      <c r="I321" s="19">
        <f t="shared" si="59"/>
        <v>0</v>
      </c>
      <c r="J321" s="20"/>
      <c r="K321" s="21" t="str">
        <f>IF(E321="","",SUM($F$2:F321)-SUMIF($N$2:$N$151,"&lt;="&amp;A321,$O$2:$O$151))</f>
        <v/>
      </c>
      <c r="L321" s="15" t="str">
        <f t="shared" si="61"/>
        <v/>
      </c>
      <c r="M321" s="10"/>
      <c r="N321" s="10"/>
      <c r="O321" s="25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1.25" customHeight="1">
      <c r="A322" s="1"/>
      <c r="B322" s="14"/>
      <c r="C322" s="14">
        <f t="shared" si="60"/>
        <v>0</v>
      </c>
      <c r="D322" s="14"/>
      <c r="E322" s="15"/>
      <c r="F322" s="16"/>
      <c r="G322" s="17"/>
      <c r="H322" s="18"/>
      <c r="I322" s="19">
        <f t="shared" si="59"/>
        <v>0</v>
      </c>
      <c r="J322" s="20"/>
      <c r="K322" s="21" t="str">
        <f>IF(E322="","",SUM($F$2:F322)-SUMIF($N$2:$N$151,"&lt;="&amp;A322,$O$2:$O$151))</f>
        <v/>
      </c>
      <c r="L322" s="15" t="str">
        <f t="shared" si="61"/>
        <v/>
      </c>
      <c r="M322" s="10"/>
      <c r="N322" s="10"/>
      <c r="O322" s="25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1.25" customHeight="1">
      <c r="A323" s="1"/>
      <c r="B323" s="14"/>
      <c r="C323" s="14">
        <f t="shared" si="60"/>
        <v>0</v>
      </c>
      <c r="D323" s="14"/>
      <c r="E323" s="15"/>
      <c r="F323" s="16"/>
      <c r="G323" s="17"/>
      <c r="H323" s="18"/>
      <c r="I323" s="19">
        <f t="shared" ref="I323:I386" si="62">_xlfn.IFNA(VLOOKUP(J323,$N$2:$P$151,3,0),0)</f>
        <v>0</v>
      </c>
      <c r="J323" s="20"/>
      <c r="K323" s="21" t="str">
        <f>IF(E323="","",SUM($F$2:F323)-SUMIF($N$2:$N$151,"&lt;="&amp;A323,$O$2:$O$151))</f>
        <v/>
      </c>
      <c r="L323" s="15" t="str">
        <f t="shared" si="61"/>
        <v/>
      </c>
      <c r="M323" s="10"/>
      <c r="N323" s="10"/>
      <c r="O323" s="25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1.25" customHeight="1">
      <c r="A324" s="1"/>
      <c r="B324" s="14"/>
      <c r="C324" s="14">
        <f t="shared" si="60"/>
        <v>0</v>
      </c>
      <c r="D324" s="14"/>
      <c r="E324" s="15"/>
      <c r="F324" s="16"/>
      <c r="G324" s="17"/>
      <c r="H324" s="18"/>
      <c r="I324" s="19">
        <f t="shared" si="62"/>
        <v>0</v>
      </c>
      <c r="J324" s="20"/>
      <c r="K324" s="21" t="str">
        <f>IF(E324="","",SUM($F$2:F324)-SUMIF($N$2:$N$151,"&lt;="&amp;A324,$O$2:$O$151))</f>
        <v/>
      </c>
      <c r="L324" s="15" t="str">
        <f t="shared" si="61"/>
        <v/>
      </c>
      <c r="M324" s="10"/>
      <c r="N324" s="10"/>
      <c r="O324" s="25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1.25" customHeight="1">
      <c r="A325" s="1"/>
      <c r="B325" s="14"/>
      <c r="C325" s="14">
        <f t="shared" si="60"/>
        <v>0</v>
      </c>
      <c r="D325" s="14"/>
      <c r="E325" s="15"/>
      <c r="F325" s="16"/>
      <c r="G325" s="17"/>
      <c r="H325" s="18"/>
      <c r="I325" s="19">
        <f t="shared" si="62"/>
        <v>0</v>
      </c>
      <c r="J325" s="20"/>
      <c r="K325" s="21" t="str">
        <f>IF(E325="","",SUM($F$2:F325)-SUMIF($N$2:$N$151,"&lt;="&amp;A325,$O$2:$O$151))</f>
        <v/>
      </c>
      <c r="L325" s="15" t="str">
        <f t="shared" si="61"/>
        <v/>
      </c>
      <c r="M325" s="10"/>
      <c r="N325" s="10"/>
      <c r="O325" s="25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1.25" customHeight="1">
      <c r="A326" s="1"/>
      <c r="B326" s="14"/>
      <c r="C326" s="14">
        <f t="shared" si="60"/>
        <v>0</v>
      </c>
      <c r="D326" s="14"/>
      <c r="E326" s="15"/>
      <c r="F326" s="16"/>
      <c r="G326" s="17"/>
      <c r="H326" s="18"/>
      <c r="I326" s="19">
        <f t="shared" si="62"/>
        <v>0</v>
      </c>
      <c r="J326" s="20"/>
      <c r="K326" s="21" t="str">
        <f>IF(E326="","",SUM($F$2:F326)-SUMIF($N$2:$N$151,"&lt;="&amp;A326,$O$2:$O$151))</f>
        <v/>
      </c>
      <c r="L326" s="15" t="str">
        <f t="shared" si="61"/>
        <v/>
      </c>
      <c r="M326" s="10"/>
      <c r="N326" s="10"/>
      <c r="O326" s="25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1.25" customHeight="1">
      <c r="A327" s="1"/>
      <c r="B327" s="14"/>
      <c r="C327" s="14">
        <f t="shared" si="60"/>
        <v>0</v>
      </c>
      <c r="D327" s="14"/>
      <c r="E327" s="15"/>
      <c r="F327" s="16"/>
      <c r="G327" s="17"/>
      <c r="H327" s="18"/>
      <c r="I327" s="19">
        <f t="shared" si="62"/>
        <v>0</v>
      </c>
      <c r="J327" s="20"/>
      <c r="K327" s="21" t="str">
        <f>IF(E327="","",SUM($F$2:F327)-SUMIF($N$2:$N$151,"&lt;="&amp;A327,$O$2:$O$151))</f>
        <v/>
      </c>
      <c r="L327" s="15" t="str">
        <f t="shared" si="61"/>
        <v/>
      </c>
      <c r="M327" s="10"/>
      <c r="N327" s="10"/>
      <c r="O327" s="25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1.25" customHeight="1">
      <c r="A328" s="1"/>
      <c r="B328" s="14"/>
      <c r="C328" s="14">
        <f t="shared" ref="C328:C391" si="63">B328-F328-D328</f>
        <v>0</v>
      </c>
      <c r="D328" s="14"/>
      <c r="E328" s="15"/>
      <c r="F328" s="16"/>
      <c r="G328" s="17"/>
      <c r="H328" s="18"/>
      <c r="I328" s="19">
        <f t="shared" si="62"/>
        <v>0</v>
      </c>
      <c r="J328" s="20"/>
      <c r="K328" s="21" t="str">
        <f>IF(E328="","",SUM($F$2:F328)-SUMIF($N$2:$N$151,"&lt;="&amp;A328,$O$2:$O$151))</f>
        <v/>
      </c>
      <c r="L328" s="15" t="str">
        <f t="shared" ref="L328:L391" si="64">LEFT(E328,3)</f>
        <v/>
      </c>
      <c r="M328" s="10"/>
      <c r="N328" s="10"/>
      <c r="O328" s="25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1.25" customHeight="1">
      <c r="A329" s="1"/>
      <c r="B329" s="14"/>
      <c r="C329" s="14">
        <f t="shared" si="63"/>
        <v>0</v>
      </c>
      <c r="D329" s="14"/>
      <c r="E329" s="15"/>
      <c r="F329" s="16"/>
      <c r="G329" s="17"/>
      <c r="H329" s="18"/>
      <c r="I329" s="19">
        <f t="shared" si="62"/>
        <v>0</v>
      </c>
      <c r="J329" s="20"/>
      <c r="K329" s="21" t="str">
        <f>IF(E329="","",SUM($F$2:F329)-SUMIF($N$2:$N$151,"&lt;="&amp;A329,$O$2:$O$151))</f>
        <v/>
      </c>
      <c r="L329" s="15" t="str">
        <f t="shared" si="64"/>
        <v/>
      </c>
      <c r="M329" s="10"/>
      <c r="N329" s="10"/>
      <c r="O329" s="25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1.25" customHeight="1">
      <c r="A330" s="1"/>
      <c r="B330" s="14"/>
      <c r="C330" s="14">
        <f t="shared" si="63"/>
        <v>0</v>
      </c>
      <c r="D330" s="14"/>
      <c r="E330" s="15"/>
      <c r="F330" s="16"/>
      <c r="G330" s="17"/>
      <c r="H330" s="18"/>
      <c r="I330" s="19">
        <f t="shared" si="62"/>
        <v>0</v>
      </c>
      <c r="J330" s="20"/>
      <c r="K330" s="21" t="str">
        <f>IF(E330="","",SUM($F$2:F330)-SUMIF($N$2:$N$151,"&lt;="&amp;A330,$O$2:$O$151))</f>
        <v/>
      </c>
      <c r="L330" s="15" t="str">
        <f t="shared" si="64"/>
        <v/>
      </c>
      <c r="M330" s="10"/>
      <c r="N330" s="10"/>
      <c r="O330" s="25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1.25" customHeight="1">
      <c r="A331" s="1"/>
      <c r="B331" s="14"/>
      <c r="C331" s="14">
        <f t="shared" si="63"/>
        <v>0</v>
      </c>
      <c r="D331" s="14"/>
      <c r="E331" s="15"/>
      <c r="F331" s="16"/>
      <c r="G331" s="17"/>
      <c r="H331" s="18"/>
      <c r="I331" s="19">
        <f t="shared" si="62"/>
        <v>0</v>
      </c>
      <c r="J331" s="20"/>
      <c r="K331" s="21" t="str">
        <f>IF(E331="","",SUM($F$2:F331)-SUMIF($N$2:$N$151,"&lt;="&amp;A331,$O$2:$O$151))</f>
        <v/>
      </c>
      <c r="L331" s="15" t="str">
        <f t="shared" si="64"/>
        <v/>
      </c>
      <c r="M331" s="10"/>
      <c r="N331" s="10"/>
      <c r="O331" s="25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1.25" customHeight="1">
      <c r="A332" s="1"/>
      <c r="B332" s="14"/>
      <c r="C332" s="14">
        <f t="shared" si="63"/>
        <v>0</v>
      </c>
      <c r="D332" s="14"/>
      <c r="E332" s="15"/>
      <c r="F332" s="16"/>
      <c r="G332" s="17"/>
      <c r="H332" s="18"/>
      <c r="I332" s="19">
        <f t="shared" si="62"/>
        <v>0</v>
      </c>
      <c r="J332" s="20"/>
      <c r="K332" s="21" t="str">
        <f>IF(E332="","",SUM($F$2:F332)-SUMIF($N$2:$N$151,"&lt;="&amp;A332,$O$2:$O$151))</f>
        <v/>
      </c>
      <c r="L332" s="15" t="str">
        <f t="shared" si="64"/>
        <v/>
      </c>
      <c r="M332" s="10"/>
      <c r="N332" s="10"/>
      <c r="O332" s="25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1.25" customHeight="1">
      <c r="A333" s="1"/>
      <c r="B333" s="14"/>
      <c r="C333" s="14">
        <f t="shared" si="63"/>
        <v>0</v>
      </c>
      <c r="D333" s="14"/>
      <c r="E333" s="15"/>
      <c r="F333" s="16"/>
      <c r="G333" s="17"/>
      <c r="H333" s="18"/>
      <c r="I333" s="19">
        <f t="shared" si="62"/>
        <v>0</v>
      </c>
      <c r="J333" s="20"/>
      <c r="K333" s="21" t="str">
        <f>IF(E333="","",SUM($F$2:F333)-SUMIF($N$2:$N$151,"&lt;="&amp;A333,$O$2:$O$151))</f>
        <v/>
      </c>
      <c r="L333" s="15" t="str">
        <f t="shared" si="64"/>
        <v/>
      </c>
      <c r="M333" s="10"/>
      <c r="N333" s="10"/>
      <c r="O333" s="25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1.25" customHeight="1">
      <c r="A334" s="1"/>
      <c r="B334" s="14"/>
      <c r="C334" s="14">
        <f t="shared" si="63"/>
        <v>0</v>
      </c>
      <c r="D334" s="14"/>
      <c r="E334" s="15"/>
      <c r="F334" s="16"/>
      <c r="G334" s="17"/>
      <c r="H334" s="18"/>
      <c r="I334" s="19">
        <f t="shared" si="62"/>
        <v>0</v>
      </c>
      <c r="J334" s="20"/>
      <c r="K334" s="21" t="str">
        <f>IF(E334="","",SUM($F$2:F334)-SUMIF($N$2:$N$151,"&lt;="&amp;A334,$O$2:$O$151))</f>
        <v/>
      </c>
      <c r="L334" s="15" t="str">
        <f t="shared" si="64"/>
        <v/>
      </c>
      <c r="M334" s="10"/>
      <c r="N334" s="10"/>
      <c r="O334" s="25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1.25" customHeight="1">
      <c r="A335" s="1"/>
      <c r="B335" s="14"/>
      <c r="C335" s="14">
        <f t="shared" si="63"/>
        <v>0</v>
      </c>
      <c r="D335" s="14"/>
      <c r="E335" s="15"/>
      <c r="F335" s="16"/>
      <c r="G335" s="17"/>
      <c r="H335" s="18"/>
      <c r="I335" s="19">
        <f t="shared" si="62"/>
        <v>0</v>
      </c>
      <c r="J335" s="20"/>
      <c r="K335" s="21" t="str">
        <f>IF(E335="","",SUM($F$2:F335)-SUMIF($N$2:$N$151,"&lt;="&amp;A335,$O$2:$O$151))</f>
        <v/>
      </c>
      <c r="L335" s="15" t="str">
        <f t="shared" si="64"/>
        <v/>
      </c>
      <c r="M335" s="10"/>
      <c r="N335" s="10"/>
      <c r="O335" s="25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1.25" customHeight="1">
      <c r="A336" s="1"/>
      <c r="B336" s="14"/>
      <c r="C336" s="14">
        <f t="shared" si="63"/>
        <v>0</v>
      </c>
      <c r="D336" s="14"/>
      <c r="E336" s="15"/>
      <c r="F336" s="16"/>
      <c r="G336" s="17"/>
      <c r="H336" s="18"/>
      <c r="I336" s="19">
        <f t="shared" si="62"/>
        <v>0</v>
      </c>
      <c r="J336" s="20"/>
      <c r="K336" s="21" t="str">
        <f>IF(E336="","",SUM($F$2:F336)-SUMIF($N$2:$N$151,"&lt;="&amp;A336,$O$2:$O$151))</f>
        <v/>
      </c>
      <c r="L336" s="15" t="str">
        <f t="shared" si="64"/>
        <v/>
      </c>
      <c r="M336" s="10"/>
      <c r="N336" s="10"/>
      <c r="O336" s="25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1.25" customHeight="1">
      <c r="A337" s="1"/>
      <c r="B337" s="14"/>
      <c r="C337" s="14">
        <f t="shared" si="63"/>
        <v>0</v>
      </c>
      <c r="D337" s="14"/>
      <c r="E337" s="15"/>
      <c r="F337" s="16"/>
      <c r="G337" s="17"/>
      <c r="H337" s="18"/>
      <c r="I337" s="19">
        <f t="shared" si="62"/>
        <v>0</v>
      </c>
      <c r="J337" s="20"/>
      <c r="K337" s="21" t="str">
        <f>IF(E337="","",SUM($F$2:F337)-SUMIF($N$2:$N$151,"&lt;="&amp;A337,$O$2:$O$151))</f>
        <v/>
      </c>
      <c r="L337" s="15" t="str">
        <f t="shared" si="64"/>
        <v/>
      </c>
      <c r="M337" s="10"/>
      <c r="N337" s="10"/>
      <c r="O337" s="25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1.25" customHeight="1">
      <c r="A338" s="1"/>
      <c r="B338" s="14"/>
      <c r="C338" s="14">
        <f t="shared" si="63"/>
        <v>0</v>
      </c>
      <c r="D338" s="14"/>
      <c r="E338" s="15"/>
      <c r="F338" s="16"/>
      <c r="G338" s="17"/>
      <c r="H338" s="18"/>
      <c r="I338" s="19">
        <f t="shared" si="62"/>
        <v>0</v>
      </c>
      <c r="J338" s="20"/>
      <c r="K338" s="21" t="str">
        <f>IF(E338="","",SUM($F$2:F338)-SUMIF($N$2:$N$151,"&lt;="&amp;A338,$O$2:$O$151))</f>
        <v/>
      </c>
      <c r="L338" s="15" t="str">
        <f t="shared" si="64"/>
        <v/>
      </c>
      <c r="M338" s="10"/>
      <c r="N338" s="10"/>
      <c r="O338" s="25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1.25" customHeight="1">
      <c r="A339" s="1"/>
      <c r="B339" s="14"/>
      <c r="C339" s="14">
        <f t="shared" si="63"/>
        <v>0</v>
      </c>
      <c r="D339" s="14"/>
      <c r="E339" s="15"/>
      <c r="F339" s="16"/>
      <c r="G339" s="17"/>
      <c r="H339" s="18"/>
      <c r="I339" s="19">
        <f t="shared" si="62"/>
        <v>0</v>
      </c>
      <c r="J339" s="20"/>
      <c r="K339" s="21" t="str">
        <f>IF(E339="","",SUM($F$2:F339)-SUMIF($N$2:$N$151,"&lt;="&amp;A339,$O$2:$O$151))</f>
        <v/>
      </c>
      <c r="L339" s="15" t="str">
        <f t="shared" si="64"/>
        <v/>
      </c>
      <c r="M339" s="10"/>
      <c r="N339" s="10"/>
      <c r="O339" s="25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1.25" customHeight="1">
      <c r="A340" s="1"/>
      <c r="B340" s="14"/>
      <c r="C340" s="14">
        <f t="shared" si="63"/>
        <v>0</v>
      </c>
      <c r="D340" s="14"/>
      <c r="E340" s="15"/>
      <c r="F340" s="16"/>
      <c r="G340" s="17"/>
      <c r="H340" s="18"/>
      <c r="I340" s="19">
        <f t="shared" si="62"/>
        <v>0</v>
      </c>
      <c r="J340" s="20"/>
      <c r="K340" s="21" t="str">
        <f>IF(E340="","",SUM($F$2:F340)-SUMIF($N$2:$N$151,"&lt;="&amp;A340,$O$2:$O$151))</f>
        <v/>
      </c>
      <c r="L340" s="15" t="str">
        <f t="shared" si="64"/>
        <v/>
      </c>
      <c r="M340" s="10"/>
      <c r="N340" s="10"/>
      <c r="O340" s="25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1.25" customHeight="1">
      <c r="A341" s="1"/>
      <c r="B341" s="14"/>
      <c r="C341" s="14">
        <f t="shared" si="63"/>
        <v>0</v>
      </c>
      <c r="D341" s="14"/>
      <c r="E341" s="15"/>
      <c r="F341" s="16"/>
      <c r="G341" s="17"/>
      <c r="H341" s="18"/>
      <c r="I341" s="19">
        <f t="shared" si="62"/>
        <v>0</v>
      </c>
      <c r="J341" s="20"/>
      <c r="K341" s="21" t="str">
        <f>IF(E341="","",SUM($F$2:F341)-SUMIF($N$2:$N$151,"&lt;="&amp;A341,$O$2:$O$151))</f>
        <v/>
      </c>
      <c r="L341" s="15" t="str">
        <f t="shared" si="64"/>
        <v/>
      </c>
      <c r="M341" s="10"/>
      <c r="N341" s="10"/>
      <c r="O341" s="25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1.25" customHeight="1">
      <c r="A342" s="1"/>
      <c r="B342" s="14"/>
      <c r="C342" s="14">
        <f t="shared" si="63"/>
        <v>0</v>
      </c>
      <c r="D342" s="14"/>
      <c r="E342" s="15"/>
      <c r="F342" s="16"/>
      <c r="G342" s="17"/>
      <c r="H342" s="18"/>
      <c r="I342" s="19">
        <f t="shared" si="62"/>
        <v>0</v>
      </c>
      <c r="J342" s="20"/>
      <c r="K342" s="21" t="str">
        <f>IF(E342="","",SUM($F$2:F342)-SUMIF($N$2:$N$151,"&lt;="&amp;A342,$O$2:$O$151))</f>
        <v/>
      </c>
      <c r="L342" s="15" t="str">
        <f t="shared" si="64"/>
        <v/>
      </c>
      <c r="M342" s="10"/>
      <c r="N342" s="10"/>
      <c r="O342" s="25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1.25" customHeight="1">
      <c r="A343" s="1"/>
      <c r="B343" s="14"/>
      <c r="C343" s="14">
        <f t="shared" si="63"/>
        <v>0</v>
      </c>
      <c r="D343" s="14"/>
      <c r="E343" s="15"/>
      <c r="F343" s="16"/>
      <c r="G343" s="17"/>
      <c r="H343" s="18"/>
      <c r="I343" s="19">
        <f t="shared" si="62"/>
        <v>0</v>
      </c>
      <c r="J343" s="20"/>
      <c r="K343" s="21" t="str">
        <f>IF(E343="","",SUM($F$2:F343)-SUMIF($N$2:$N$151,"&lt;="&amp;A343,$O$2:$O$151))</f>
        <v/>
      </c>
      <c r="L343" s="15" t="str">
        <f t="shared" si="64"/>
        <v/>
      </c>
      <c r="M343" s="10"/>
      <c r="N343" s="10"/>
      <c r="O343" s="25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1.25" customHeight="1">
      <c r="A344" s="1"/>
      <c r="B344" s="14"/>
      <c r="C344" s="14">
        <f t="shared" si="63"/>
        <v>0</v>
      </c>
      <c r="D344" s="14"/>
      <c r="E344" s="15"/>
      <c r="F344" s="16"/>
      <c r="G344" s="17"/>
      <c r="H344" s="18"/>
      <c r="I344" s="19">
        <f t="shared" si="62"/>
        <v>0</v>
      </c>
      <c r="J344" s="20"/>
      <c r="K344" s="21" t="str">
        <f>IF(E344="","",SUM($F$2:F344)-SUMIF($N$2:$N$151,"&lt;="&amp;A344,$O$2:$O$151))</f>
        <v/>
      </c>
      <c r="L344" s="15" t="str">
        <f t="shared" si="64"/>
        <v/>
      </c>
      <c r="M344" s="10"/>
      <c r="N344" s="10"/>
      <c r="O344" s="25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1.25" customHeight="1">
      <c r="A345" s="1"/>
      <c r="B345" s="14"/>
      <c r="C345" s="14">
        <f t="shared" si="63"/>
        <v>0</v>
      </c>
      <c r="D345" s="14"/>
      <c r="E345" s="15"/>
      <c r="F345" s="16"/>
      <c r="G345" s="17"/>
      <c r="H345" s="18"/>
      <c r="I345" s="19">
        <f t="shared" si="62"/>
        <v>0</v>
      </c>
      <c r="J345" s="20"/>
      <c r="K345" s="21" t="str">
        <f>IF(E345="","",SUM($F$2:F345)-SUMIF($N$2:$N$151,"&lt;="&amp;A345,$O$2:$O$151))</f>
        <v/>
      </c>
      <c r="L345" s="15" t="str">
        <f t="shared" si="64"/>
        <v/>
      </c>
      <c r="M345" s="10"/>
      <c r="N345" s="10"/>
      <c r="O345" s="25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1.25" customHeight="1">
      <c r="A346" s="1"/>
      <c r="B346" s="14"/>
      <c r="C346" s="14">
        <f t="shared" si="63"/>
        <v>0</v>
      </c>
      <c r="D346" s="14"/>
      <c r="E346" s="15"/>
      <c r="F346" s="16"/>
      <c r="G346" s="17"/>
      <c r="H346" s="18"/>
      <c r="I346" s="19">
        <f t="shared" si="62"/>
        <v>0</v>
      </c>
      <c r="J346" s="20"/>
      <c r="K346" s="21" t="str">
        <f>IF(E346="","",SUM($F$2:F346)-SUMIF($N$2:$N$151,"&lt;="&amp;A346,$O$2:$O$151))</f>
        <v/>
      </c>
      <c r="L346" s="15" t="str">
        <f t="shared" si="64"/>
        <v/>
      </c>
      <c r="M346" s="10"/>
      <c r="N346" s="10"/>
      <c r="O346" s="25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1.25" customHeight="1">
      <c r="A347" s="1"/>
      <c r="B347" s="14"/>
      <c r="C347" s="14">
        <f t="shared" si="63"/>
        <v>0</v>
      </c>
      <c r="D347" s="14"/>
      <c r="E347" s="15"/>
      <c r="F347" s="16"/>
      <c r="G347" s="17"/>
      <c r="H347" s="18"/>
      <c r="I347" s="19">
        <f t="shared" si="62"/>
        <v>0</v>
      </c>
      <c r="J347" s="20"/>
      <c r="K347" s="21" t="str">
        <f>IF(E347="","",SUM($F$2:F347)-SUMIF($N$2:$N$151,"&lt;="&amp;A347,$O$2:$O$151))</f>
        <v/>
      </c>
      <c r="L347" s="15" t="str">
        <f t="shared" si="64"/>
        <v/>
      </c>
      <c r="M347" s="10"/>
      <c r="N347" s="10"/>
      <c r="O347" s="25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1.25" customHeight="1">
      <c r="A348" s="1"/>
      <c r="B348" s="14"/>
      <c r="C348" s="14">
        <f t="shared" si="63"/>
        <v>0</v>
      </c>
      <c r="D348" s="14"/>
      <c r="E348" s="15"/>
      <c r="F348" s="16"/>
      <c r="G348" s="17"/>
      <c r="H348" s="18"/>
      <c r="I348" s="19">
        <f t="shared" si="62"/>
        <v>0</v>
      </c>
      <c r="J348" s="20"/>
      <c r="K348" s="21" t="str">
        <f>IF(E348="","",SUM($F$2:F348)-SUMIF($N$2:$N$151,"&lt;="&amp;A348,$O$2:$O$151))</f>
        <v/>
      </c>
      <c r="L348" s="15" t="str">
        <f t="shared" si="64"/>
        <v/>
      </c>
      <c r="M348" s="10"/>
      <c r="N348" s="10"/>
      <c r="O348" s="25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1.25" customHeight="1">
      <c r="A349" s="1"/>
      <c r="B349" s="14"/>
      <c r="C349" s="14">
        <f t="shared" si="63"/>
        <v>0</v>
      </c>
      <c r="D349" s="14"/>
      <c r="E349" s="15"/>
      <c r="F349" s="16"/>
      <c r="G349" s="17"/>
      <c r="H349" s="18"/>
      <c r="I349" s="19">
        <f t="shared" si="62"/>
        <v>0</v>
      </c>
      <c r="J349" s="20"/>
      <c r="K349" s="21" t="str">
        <f>IF(E349="","",SUM($F$2:F349)-SUMIF($N$2:$N$151,"&lt;="&amp;A349,$O$2:$O$151))</f>
        <v/>
      </c>
      <c r="L349" s="15" t="str">
        <f t="shared" si="64"/>
        <v/>
      </c>
      <c r="M349" s="10"/>
      <c r="N349" s="10"/>
      <c r="O349" s="25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1.25" customHeight="1">
      <c r="A350" s="1"/>
      <c r="B350" s="14"/>
      <c r="C350" s="14">
        <f t="shared" si="63"/>
        <v>0</v>
      </c>
      <c r="D350" s="14"/>
      <c r="E350" s="15"/>
      <c r="F350" s="16"/>
      <c r="G350" s="17"/>
      <c r="H350" s="18"/>
      <c r="I350" s="19">
        <f t="shared" si="62"/>
        <v>0</v>
      </c>
      <c r="J350" s="20"/>
      <c r="K350" s="21" t="str">
        <f>IF(E350="","",SUM($F$2:F350)-SUMIF($N$2:$N$151,"&lt;="&amp;A350,$O$2:$O$151))</f>
        <v/>
      </c>
      <c r="L350" s="15" t="str">
        <f t="shared" si="64"/>
        <v/>
      </c>
      <c r="M350" s="10"/>
      <c r="N350" s="10"/>
      <c r="O350" s="25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1.25" customHeight="1">
      <c r="A351" s="1"/>
      <c r="B351" s="14"/>
      <c r="C351" s="14">
        <f t="shared" si="63"/>
        <v>0</v>
      </c>
      <c r="D351" s="14"/>
      <c r="E351" s="15"/>
      <c r="F351" s="16"/>
      <c r="G351" s="17"/>
      <c r="H351" s="18"/>
      <c r="I351" s="19">
        <f t="shared" si="62"/>
        <v>0</v>
      </c>
      <c r="J351" s="20"/>
      <c r="K351" s="21" t="str">
        <f>IF(E351="","",SUM($F$2:F351)-SUMIF($N$2:$N$151,"&lt;="&amp;A351,$O$2:$O$151))</f>
        <v/>
      </c>
      <c r="L351" s="15" t="str">
        <f t="shared" si="64"/>
        <v/>
      </c>
      <c r="M351" s="10"/>
      <c r="N351" s="10"/>
      <c r="O351" s="25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1.25" customHeight="1">
      <c r="A352" s="1"/>
      <c r="B352" s="14"/>
      <c r="C352" s="14">
        <f t="shared" si="63"/>
        <v>0</v>
      </c>
      <c r="D352" s="14"/>
      <c r="E352" s="15"/>
      <c r="F352" s="16"/>
      <c r="G352" s="17"/>
      <c r="H352" s="18"/>
      <c r="I352" s="19">
        <f t="shared" si="62"/>
        <v>0</v>
      </c>
      <c r="J352" s="20"/>
      <c r="K352" s="21" t="str">
        <f>IF(E352="","",SUM($F$2:F352)-SUMIF($N$2:$N$151,"&lt;="&amp;A352,$O$2:$O$151))</f>
        <v/>
      </c>
      <c r="L352" s="15" t="str">
        <f t="shared" si="64"/>
        <v/>
      </c>
      <c r="M352" s="10"/>
      <c r="N352" s="10"/>
      <c r="O352" s="25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1.25" customHeight="1">
      <c r="A353" s="1"/>
      <c r="B353" s="14"/>
      <c r="C353" s="14">
        <f t="shared" si="63"/>
        <v>0</v>
      </c>
      <c r="D353" s="14"/>
      <c r="E353" s="15"/>
      <c r="F353" s="16"/>
      <c r="G353" s="17"/>
      <c r="H353" s="18"/>
      <c r="I353" s="19">
        <f t="shared" si="62"/>
        <v>0</v>
      </c>
      <c r="J353" s="20"/>
      <c r="K353" s="21" t="str">
        <f>IF(E353="","",SUM($F$2:F353)-SUMIF($N$2:$N$151,"&lt;="&amp;A353,$O$2:$O$151))</f>
        <v/>
      </c>
      <c r="L353" s="15" t="str">
        <f t="shared" si="64"/>
        <v/>
      </c>
      <c r="M353" s="10"/>
      <c r="N353" s="10"/>
      <c r="O353" s="25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1.25" customHeight="1">
      <c r="A354" s="1"/>
      <c r="B354" s="14"/>
      <c r="C354" s="14">
        <f t="shared" si="63"/>
        <v>0</v>
      </c>
      <c r="D354" s="14"/>
      <c r="E354" s="15"/>
      <c r="F354" s="16"/>
      <c r="G354" s="17"/>
      <c r="H354" s="18"/>
      <c r="I354" s="19">
        <f t="shared" si="62"/>
        <v>0</v>
      </c>
      <c r="J354" s="20"/>
      <c r="K354" s="21" t="str">
        <f>IF(E354="","",SUM($F$2:F354)-SUMIF($N$2:$N$151,"&lt;="&amp;A354,$O$2:$O$151))</f>
        <v/>
      </c>
      <c r="L354" s="15" t="str">
        <f t="shared" si="64"/>
        <v/>
      </c>
      <c r="M354" s="10"/>
      <c r="N354" s="10"/>
      <c r="O354" s="25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1.25" customHeight="1">
      <c r="A355" s="1"/>
      <c r="B355" s="14"/>
      <c r="C355" s="14">
        <f t="shared" si="63"/>
        <v>0</v>
      </c>
      <c r="D355" s="14"/>
      <c r="E355" s="15"/>
      <c r="F355" s="16"/>
      <c r="G355" s="17"/>
      <c r="H355" s="18"/>
      <c r="I355" s="19">
        <f t="shared" si="62"/>
        <v>0</v>
      </c>
      <c r="J355" s="20"/>
      <c r="K355" s="21" t="str">
        <f>IF(E355="","",SUM($F$2:F355)-SUMIF($N$2:$N$151,"&lt;="&amp;A355,$O$2:$O$151))</f>
        <v/>
      </c>
      <c r="L355" s="15" t="str">
        <f t="shared" si="64"/>
        <v/>
      </c>
      <c r="M355" s="10"/>
      <c r="N355" s="10"/>
      <c r="O355" s="25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1.25" customHeight="1">
      <c r="A356" s="1"/>
      <c r="B356" s="14"/>
      <c r="C356" s="14">
        <f t="shared" si="63"/>
        <v>0</v>
      </c>
      <c r="D356" s="14"/>
      <c r="E356" s="15"/>
      <c r="F356" s="16"/>
      <c r="G356" s="17"/>
      <c r="H356" s="18"/>
      <c r="I356" s="19">
        <f t="shared" si="62"/>
        <v>0</v>
      </c>
      <c r="J356" s="20"/>
      <c r="K356" s="21" t="str">
        <f>IF(E356="","",SUM($F$2:F356)-SUMIF($N$2:$N$151,"&lt;="&amp;A356,$O$2:$O$151))</f>
        <v/>
      </c>
      <c r="L356" s="15" t="str">
        <f t="shared" si="64"/>
        <v/>
      </c>
      <c r="M356" s="10"/>
      <c r="N356" s="10"/>
      <c r="O356" s="25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1.25" customHeight="1">
      <c r="A357" s="1"/>
      <c r="B357" s="14"/>
      <c r="C357" s="14">
        <f t="shared" si="63"/>
        <v>0</v>
      </c>
      <c r="D357" s="14"/>
      <c r="E357" s="15"/>
      <c r="F357" s="16"/>
      <c r="G357" s="17"/>
      <c r="H357" s="18"/>
      <c r="I357" s="19">
        <f t="shared" si="62"/>
        <v>0</v>
      </c>
      <c r="J357" s="20"/>
      <c r="K357" s="21" t="str">
        <f>IF(E357="","",SUM($F$2:F357)-SUMIF($N$2:$N$151,"&lt;="&amp;A357,$O$2:$O$151))</f>
        <v/>
      </c>
      <c r="L357" s="15" t="str">
        <f t="shared" si="64"/>
        <v/>
      </c>
      <c r="M357" s="10"/>
      <c r="N357" s="10"/>
      <c r="O357" s="25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1.25" customHeight="1">
      <c r="A358" s="1"/>
      <c r="B358" s="14"/>
      <c r="C358" s="14">
        <f t="shared" si="63"/>
        <v>0</v>
      </c>
      <c r="D358" s="14"/>
      <c r="E358" s="15"/>
      <c r="F358" s="16"/>
      <c r="G358" s="17"/>
      <c r="H358" s="18"/>
      <c r="I358" s="19">
        <f t="shared" si="62"/>
        <v>0</v>
      </c>
      <c r="J358" s="20"/>
      <c r="K358" s="21" t="str">
        <f>IF(E358="","",SUM($F$2:F358)-SUMIF($N$2:$N$151,"&lt;="&amp;A358,$O$2:$O$151))</f>
        <v/>
      </c>
      <c r="L358" s="15" t="str">
        <f t="shared" si="64"/>
        <v/>
      </c>
      <c r="M358" s="10"/>
      <c r="N358" s="10"/>
      <c r="O358" s="25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1.25" customHeight="1">
      <c r="A359" s="1"/>
      <c r="B359" s="14"/>
      <c r="C359" s="14">
        <f t="shared" si="63"/>
        <v>0</v>
      </c>
      <c r="D359" s="14"/>
      <c r="E359" s="15"/>
      <c r="F359" s="16"/>
      <c r="G359" s="17"/>
      <c r="H359" s="18"/>
      <c r="I359" s="19">
        <f t="shared" si="62"/>
        <v>0</v>
      </c>
      <c r="J359" s="20"/>
      <c r="K359" s="21" t="str">
        <f>IF(E359="","",SUM($F$2:F359)-SUMIF($N$2:$N$151,"&lt;="&amp;A359,$O$2:$O$151))</f>
        <v/>
      </c>
      <c r="L359" s="15" t="str">
        <f t="shared" si="64"/>
        <v/>
      </c>
      <c r="M359" s="10"/>
      <c r="N359" s="10"/>
      <c r="O359" s="25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1.25" customHeight="1">
      <c r="A360" s="1"/>
      <c r="B360" s="14"/>
      <c r="C360" s="14">
        <f t="shared" si="63"/>
        <v>0</v>
      </c>
      <c r="D360" s="14"/>
      <c r="E360" s="15"/>
      <c r="F360" s="16"/>
      <c r="G360" s="17"/>
      <c r="H360" s="18"/>
      <c r="I360" s="19">
        <f t="shared" si="62"/>
        <v>0</v>
      </c>
      <c r="J360" s="20"/>
      <c r="K360" s="21" t="str">
        <f>IF(E360="","",SUM($F$2:F360)-SUMIF($N$2:$N$151,"&lt;="&amp;A360,$O$2:$O$151))</f>
        <v/>
      </c>
      <c r="L360" s="15" t="str">
        <f t="shared" si="64"/>
        <v/>
      </c>
      <c r="M360" s="10"/>
      <c r="N360" s="10"/>
      <c r="O360" s="25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1.25" customHeight="1">
      <c r="A361" s="1"/>
      <c r="B361" s="14"/>
      <c r="C361" s="14">
        <f t="shared" si="63"/>
        <v>0</v>
      </c>
      <c r="D361" s="14"/>
      <c r="E361" s="15"/>
      <c r="F361" s="16"/>
      <c r="G361" s="17"/>
      <c r="H361" s="18"/>
      <c r="I361" s="19">
        <f t="shared" si="62"/>
        <v>0</v>
      </c>
      <c r="J361" s="20"/>
      <c r="K361" s="21" t="str">
        <f>IF(E361="","",SUM($F$2:F361)-SUMIF($N$2:$N$151,"&lt;="&amp;A361,$O$2:$O$151))</f>
        <v/>
      </c>
      <c r="L361" s="15" t="str">
        <f t="shared" si="64"/>
        <v/>
      </c>
      <c r="M361" s="10"/>
      <c r="N361" s="10"/>
      <c r="O361" s="25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1.25" customHeight="1">
      <c r="A362" s="1"/>
      <c r="B362" s="14"/>
      <c r="C362" s="14">
        <f t="shared" si="63"/>
        <v>0</v>
      </c>
      <c r="D362" s="14"/>
      <c r="E362" s="15"/>
      <c r="F362" s="16"/>
      <c r="G362" s="17"/>
      <c r="H362" s="18"/>
      <c r="I362" s="19">
        <f t="shared" si="62"/>
        <v>0</v>
      </c>
      <c r="J362" s="20"/>
      <c r="K362" s="21" t="str">
        <f>IF(E362="","",SUM($F$2:F362)-SUMIF($N$2:$N$151,"&lt;="&amp;A362,$O$2:$O$151))</f>
        <v/>
      </c>
      <c r="L362" s="15" t="str">
        <f t="shared" si="64"/>
        <v/>
      </c>
      <c r="M362" s="10"/>
      <c r="N362" s="10"/>
      <c r="O362" s="25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1.25" customHeight="1">
      <c r="A363" s="1"/>
      <c r="B363" s="14"/>
      <c r="C363" s="14">
        <f t="shared" si="63"/>
        <v>0</v>
      </c>
      <c r="D363" s="14"/>
      <c r="E363" s="15"/>
      <c r="F363" s="16"/>
      <c r="G363" s="17"/>
      <c r="H363" s="18"/>
      <c r="I363" s="19">
        <f t="shared" si="62"/>
        <v>0</v>
      </c>
      <c r="J363" s="20"/>
      <c r="K363" s="21" t="str">
        <f>IF(E363="","",SUM($F$2:F363)-SUMIF($N$2:$N$151,"&lt;="&amp;A363,$O$2:$O$151))</f>
        <v/>
      </c>
      <c r="L363" s="15" t="str">
        <f t="shared" si="64"/>
        <v/>
      </c>
      <c r="M363" s="10"/>
      <c r="N363" s="10"/>
      <c r="O363" s="25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1.25" customHeight="1">
      <c r="A364" s="1"/>
      <c r="B364" s="14"/>
      <c r="C364" s="14">
        <f t="shared" si="63"/>
        <v>0</v>
      </c>
      <c r="D364" s="14"/>
      <c r="E364" s="15"/>
      <c r="F364" s="16"/>
      <c r="G364" s="17"/>
      <c r="H364" s="18"/>
      <c r="I364" s="19">
        <f t="shared" si="62"/>
        <v>0</v>
      </c>
      <c r="J364" s="20"/>
      <c r="K364" s="21" t="str">
        <f>IF(E364="","",SUM($F$2:F364)-SUMIF($N$2:$N$151,"&lt;="&amp;A364,$O$2:$O$151))</f>
        <v/>
      </c>
      <c r="L364" s="15" t="str">
        <f t="shared" si="64"/>
        <v/>
      </c>
      <c r="M364" s="10"/>
      <c r="N364" s="10"/>
      <c r="O364" s="25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1.25" customHeight="1">
      <c r="A365" s="1"/>
      <c r="B365" s="14"/>
      <c r="C365" s="14">
        <f t="shared" si="63"/>
        <v>0</v>
      </c>
      <c r="D365" s="14"/>
      <c r="E365" s="15"/>
      <c r="F365" s="16"/>
      <c r="G365" s="17"/>
      <c r="H365" s="18"/>
      <c r="I365" s="19">
        <f t="shared" si="62"/>
        <v>0</v>
      </c>
      <c r="J365" s="20"/>
      <c r="K365" s="21" t="str">
        <f>IF(E365="","",SUM($F$2:F365)-SUMIF($N$2:$N$151,"&lt;="&amp;A365,$O$2:$O$151))</f>
        <v/>
      </c>
      <c r="L365" s="15" t="str">
        <f t="shared" si="64"/>
        <v/>
      </c>
      <c r="M365" s="10"/>
      <c r="N365" s="10"/>
      <c r="O365" s="25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1.25" customHeight="1">
      <c r="A366" s="1"/>
      <c r="B366" s="14"/>
      <c r="C366" s="14">
        <f t="shared" si="63"/>
        <v>0</v>
      </c>
      <c r="D366" s="14"/>
      <c r="E366" s="15"/>
      <c r="F366" s="16"/>
      <c r="G366" s="17"/>
      <c r="H366" s="18"/>
      <c r="I366" s="19">
        <f t="shared" si="62"/>
        <v>0</v>
      </c>
      <c r="J366" s="20"/>
      <c r="K366" s="21" t="str">
        <f>IF(E366="","",SUM($F$2:F366)-SUMIF($N$2:$N$151,"&lt;="&amp;A366,$O$2:$O$151))</f>
        <v/>
      </c>
      <c r="L366" s="15" t="str">
        <f t="shared" si="64"/>
        <v/>
      </c>
      <c r="M366" s="10"/>
      <c r="N366" s="10"/>
      <c r="O366" s="25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1.25" customHeight="1">
      <c r="A367" s="1"/>
      <c r="B367" s="14"/>
      <c r="C367" s="14">
        <f t="shared" si="63"/>
        <v>0</v>
      </c>
      <c r="D367" s="14"/>
      <c r="E367" s="15"/>
      <c r="F367" s="16"/>
      <c r="G367" s="17"/>
      <c r="H367" s="18"/>
      <c r="I367" s="19">
        <f t="shared" si="62"/>
        <v>0</v>
      </c>
      <c r="J367" s="20"/>
      <c r="K367" s="21" t="str">
        <f>IF(E367="","",SUM($F$2:F367)-SUMIF($N$2:$N$151,"&lt;="&amp;A367,$O$2:$O$151))</f>
        <v/>
      </c>
      <c r="L367" s="15" t="str">
        <f t="shared" si="64"/>
        <v/>
      </c>
      <c r="M367" s="10"/>
      <c r="N367" s="10"/>
      <c r="O367" s="25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1.25" customHeight="1">
      <c r="A368" s="1"/>
      <c r="B368" s="14"/>
      <c r="C368" s="14">
        <f t="shared" si="63"/>
        <v>0</v>
      </c>
      <c r="D368" s="14"/>
      <c r="E368" s="15"/>
      <c r="F368" s="16"/>
      <c r="G368" s="17"/>
      <c r="H368" s="18"/>
      <c r="I368" s="19">
        <f t="shared" si="62"/>
        <v>0</v>
      </c>
      <c r="J368" s="20"/>
      <c r="K368" s="21" t="str">
        <f>IF(E368="","",SUM($F$2:F368)-SUMIF($N$2:$N$151,"&lt;="&amp;A368,$O$2:$O$151))</f>
        <v/>
      </c>
      <c r="L368" s="15" t="str">
        <f t="shared" si="64"/>
        <v/>
      </c>
      <c r="M368" s="10"/>
      <c r="N368" s="10"/>
      <c r="O368" s="25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1.25" customHeight="1">
      <c r="A369" s="1"/>
      <c r="B369" s="14"/>
      <c r="C369" s="14">
        <f t="shared" si="63"/>
        <v>0</v>
      </c>
      <c r="D369" s="14"/>
      <c r="E369" s="15"/>
      <c r="F369" s="16"/>
      <c r="G369" s="17"/>
      <c r="H369" s="18"/>
      <c r="I369" s="19">
        <f t="shared" si="62"/>
        <v>0</v>
      </c>
      <c r="J369" s="20"/>
      <c r="K369" s="21" t="str">
        <f>IF(E369="","",SUM($F$2:F369)-SUMIF($N$2:$N$151,"&lt;="&amp;A369,$O$2:$O$151))</f>
        <v/>
      </c>
      <c r="L369" s="15" t="str">
        <f t="shared" si="64"/>
        <v/>
      </c>
      <c r="M369" s="10"/>
      <c r="N369" s="10"/>
      <c r="O369" s="25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1.25" customHeight="1">
      <c r="A370" s="1"/>
      <c r="B370" s="14"/>
      <c r="C370" s="14">
        <f t="shared" si="63"/>
        <v>0</v>
      </c>
      <c r="D370" s="14"/>
      <c r="E370" s="15"/>
      <c r="F370" s="16"/>
      <c r="G370" s="17"/>
      <c r="H370" s="18"/>
      <c r="I370" s="19">
        <f t="shared" si="62"/>
        <v>0</v>
      </c>
      <c r="J370" s="20"/>
      <c r="K370" s="21" t="str">
        <f>IF(E370="","",SUM($F$2:F370)-SUMIF($N$2:$N$151,"&lt;="&amp;A370,$O$2:$O$151))</f>
        <v/>
      </c>
      <c r="L370" s="15" t="str">
        <f t="shared" si="64"/>
        <v/>
      </c>
      <c r="M370" s="10"/>
      <c r="N370" s="10"/>
      <c r="O370" s="25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1.25" customHeight="1">
      <c r="A371" s="1"/>
      <c r="B371" s="14"/>
      <c r="C371" s="14">
        <f t="shared" si="63"/>
        <v>0</v>
      </c>
      <c r="D371" s="14"/>
      <c r="E371" s="15"/>
      <c r="F371" s="16"/>
      <c r="G371" s="17"/>
      <c r="H371" s="18"/>
      <c r="I371" s="19">
        <f t="shared" si="62"/>
        <v>0</v>
      </c>
      <c r="J371" s="20"/>
      <c r="K371" s="21" t="str">
        <f>IF(E371="","",SUM($F$2:F371)-SUMIF($N$2:$N$151,"&lt;="&amp;A371,$O$2:$O$151))</f>
        <v/>
      </c>
      <c r="L371" s="15" t="str">
        <f t="shared" si="64"/>
        <v/>
      </c>
      <c r="M371" s="10"/>
      <c r="N371" s="10"/>
      <c r="O371" s="25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1.25" customHeight="1">
      <c r="A372" s="1"/>
      <c r="B372" s="14"/>
      <c r="C372" s="14">
        <f t="shared" si="63"/>
        <v>0</v>
      </c>
      <c r="D372" s="14"/>
      <c r="E372" s="15"/>
      <c r="F372" s="16"/>
      <c r="G372" s="17"/>
      <c r="H372" s="18"/>
      <c r="I372" s="19">
        <f t="shared" si="62"/>
        <v>0</v>
      </c>
      <c r="J372" s="20"/>
      <c r="K372" s="21" t="str">
        <f>IF(E372="","",SUM($F$2:F372)-SUMIF($N$2:$N$151,"&lt;="&amp;A372,$O$2:$O$151))</f>
        <v/>
      </c>
      <c r="L372" s="15" t="str">
        <f t="shared" si="64"/>
        <v/>
      </c>
      <c r="M372" s="10"/>
      <c r="N372" s="10"/>
      <c r="O372" s="25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1.25" customHeight="1">
      <c r="A373" s="1"/>
      <c r="B373" s="14"/>
      <c r="C373" s="14">
        <f t="shared" si="63"/>
        <v>0</v>
      </c>
      <c r="D373" s="14"/>
      <c r="E373" s="15"/>
      <c r="F373" s="16"/>
      <c r="G373" s="17"/>
      <c r="H373" s="18"/>
      <c r="I373" s="19">
        <f t="shared" si="62"/>
        <v>0</v>
      </c>
      <c r="J373" s="20"/>
      <c r="K373" s="21" t="str">
        <f>IF(E373="","",SUM($F$2:F373)-SUMIF($N$2:$N$151,"&lt;="&amp;A373,$O$2:$O$151))</f>
        <v/>
      </c>
      <c r="L373" s="15" t="str">
        <f t="shared" si="64"/>
        <v/>
      </c>
      <c r="M373" s="10"/>
      <c r="N373" s="10"/>
      <c r="O373" s="25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1.25" customHeight="1">
      <c r="A374" s="1"/>
      <c r="B374" s="14"/>
      <c r="C374" s="14">
        <f t="shared" si="63"/>
        <v>0</v>
      </c>
      <c r="D374" s="14"/>
      <c r="E374" s="15"/>
      <c r="F374" s="16"/>
      <c r="G374" s="17"/>
      <c r="H374" s="18"/>
      <c r="I374" s="19">
        <f t="shared" si="62"/>
        <v>0</v>
      </c>
      <c r="J374" s="20"/>
      <c r="K374" s="21" t="str">
        <f>IF(E374="","",SUM($F$2:F374)-SUMIF($N$2:$N$151,"&lt;="&amp;A374,$O$2:$O$151))</f>
        <v/>
      </c>
      <c r="L374" s="15" t="str">
        <f t="shared" si="64"/>
        <v/>
      </c>
      <c r="M374" s="10"/>
      <c r="N374" s="10"/>
      <c r="O374" s="25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1.25" customHeight="1">
      <c r="A375" s="1"/>
      <c r="B375" s="14"/>
      <c r="C375" s="14">
        <f t="shared" si="63"/>
        <v>0</v>
      </c>
      <c r="D375" s="14"/>
      <c r="E375" s="15"/>
      <c r="F375" s="16"/>
      <c r="G375" s="17"/>
      <c r="H375" s="18"/>
      <c r="I375" s="19">
        <f t="shared" si="62"/>
        <v>0</v>
      </c>
      <c r="J375" s="20"/>
      <c r="K375" s="21" t="str">
        <f>IF(E375="","",SUM($F$2:F375)-SUMIF($N$2:$N$151,"&lt;="&amp;A375,$O$2:$O$151))</f>
        <v/>
      </c>
      <c r="L375" s="15" t="str">
        <f t="shared" si="64"/>
        <v/>
      </c>
      <c r="M375" s="10"/>
      <c r="N375" s="10"/>
      <c r="O375" s="25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1.25" customHeight="1">
      <c r="A376" s="1"/>
      <c r="B376" s="14"/>
      <c r="C376" s="14">
        <f t="shared" si="63"/>
        <v>0</v>
      </c>
      <c r="D376" s="14"/>
      <c r="E376" s="15"/>
      <c r="F376" s="16"/>
      <c r="G376" s="17"/>
      <c r="H376" s="18"/>
      <c r="I376" s="19">
        <f t="shared" si="62"/>
        <v>0</v>
      </c>
      <c r="J376" s="20"/>
      <c r="K376" s="21" t="str">
        <f>IF(E376="","",SUM($F$2:F376)-SUMIF($N$2:$N$151,"&lt;="&amp;A376,$O$2:$O$151))</f>
        <v/>
      </c>
      <c r="L376" s="15" t="str">
        <f t="shared" si="64"/>
        <v/>
      </c>
      <c r="M376" s="10"/>
      <c r="N376" s="10"/>
      <c r="O376" s="25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1.25" customHeight="1">
      <c r="A377" s="1"/>
      <c r="B377" s="14"/>
      <c r="C377" s="14">
        <f t="shared" si="63"/>
        <v>0</v>
      </c>
      <c r="D377" s="14"/>
      <c r="E377" s="15"/>
      <c r="F377" s="16"/>
      <c r="G377" s="17"/>
      <c r="H377" s="18"/>
      <c r="I377" s="19">
        <f t="shared" si="62"/>
        <v>0</v>
      </c>
      <c r="J377" s="20"/>
      <c r="K377" s="21" t="str">
        <f>IF(E377="","",SUM($F$2:F377)-SUMIF($N$2:$N$151,"&lt;="&amp;A377,$O$2:$O$151))</f>
        <v/>
      </c>
      <c r="L377" s="15" t="str">
        <f t="shared" si="64"/>
        <v/>
      </c>
      <c r="M377" s="10"/>
      <c r="N377" s="10"/>
      <c r="O377" s="25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1.25" customHeight="1">
      <c r="A378" s="1"/>
      <c r="B378" s="14"/>
      <c r="C378" s="14">
        <f t="shared" si="63"/>
        <v>0</v>
      </c>
      <c r="D378" s="14"/>
      <c r="E378" s="15"/>
      <c r="F378" s="16"/>
      <c r="G378" s="17"/>
      <c r="H378" s="18"/>
      <c r="I378" s="19">
        <f t="shared" si="62"/>
        <v>0</v>
      </c>
      <c r="J378" s="20"/>
      <c r="K378" s="21" t="str">
        <f>IF(E378="","",SUM($F$2:F378)-SUMIF($N$2:$N$151,"&lt;="&amp;A378,$O$2:$O$151))</f>
        <v/>
      </c>
      <c r="L378" s="15" t="str">
        <f t="shared" si="64"/>
        <v/>
      </c>
      <c r="M378" s="10"/>
      <c r="N378" s="10"/>
      <c r="O378" s="25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1.25" customHeight="1">
      <c r="A379" s="1"/>
      <c r="B379" s="14"/>
      <c r="C379" s="14">
        <f t="shared" si="63"/>
        <v>0</v>
      </c>
      <c r="D379" s="14"/>
      <c r="E379" s="15"/>
      <c r="F379" s="16"/>
      <c r="G379" s="17"/>
      <c r="H379" s="18"/>
      <c r="I379" s="19">
        <f t="shared" si="62"/>
        <v>0</v>
      </c>
      <c r="J379" s="20"/>
      <c r="K379" s="21" t="str">
        <f>IF(E379="","",SUM($F$2:F379)-SUMIF($N$2:$N$151,"&lt;="&amp;A379,$O$2:$O$151))</f>
        <v/>
      </c>
      <c r="L379" s="15" t="str">
        <f t="shared" si="64"/>
        <v/>
      </c>
      <c r="M379" s="10"/>
      <c r="N379" s="10"/>
      <c r="O379" s="25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1.25" customHeight="1">
      <c r="A380" s="1"/>
      <c r="B380" s="14"/>
      <c r="C380" s="14">
        <f t="shared" si="63"/>
        <v>0</v>
      </c>
      <c r="D380" s="14"/>
      <c r="E380" s="15"/>
      <c r="F380" s="16"/>
      <c r="G380" s="17"/>
      <c r="H380" s="18"/>
      <c r="I380" s="19">
        <f t="shared" si="62"/>
        <v>0</v>
      </c>
      <c r="J380" s="20"/>
      <c r="K380" s="21" t="str">
        <f>IF(E380="","",SUM($F$2:F380)-SUMIF($N$2:$N$151,"&lt;="&amp;A380,$O$2:$O$151))</f>
        <v/>
      </c>
      <c r="L380" s="15" t="str">
        <f t="shared" si="64"/>
        <v/>
      </c>
      <c r="M380" s="10"/>
      <c r="N380" s="10"/>
      <c r="O380" s="25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1.25" customHeight="1">
      <c r="A381" s="1"/>
      <c r="B381" s="14"/>
      <c r="C381" s="14">
        <f t="shared" si="63"/>
        <v>0</v>
      </c>
      <c r="D381" s="14"/>
      <c r="E381" s="15"/>
      <c r="F381" s="16"/>
      <c r="G381" s="17"/>
      <c r="H381" s="18"/>
      <c r="I381" s="19">
        <f t="shared" si="62"/>
        <v>0</v>
      </c>
      <c r="J381" s="20"/>
      <c r="K381" s="21" t="str">
        <f>IF(E381="","",SUM($F$2:F381)-SUMIF($N$2:$N$151,"&lt;="&amp;A381,$O$2:$O$151))</f>
        <v/>
      </c>
      <c r="L381" s="15" t="str">
        <f t="shared" si="64"/>
        <v/>
      </c>
      <c r="M381" s="10"/>
      <c r="N381" s="10"/>
      <c r="O381" s="25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1.25" customHeight="1">
      <c r="A382" s="1"/>
      <c r="B382" s="14"/>
      <c r="C382" s="14">
        <f t="shared" si="63"/>
        <v>0</v>
      </c>
      <c r="D382" s="14"/>
      <c r="E382" s="15"/>
      <c r="F382" s="16"/>
      <c r="G382" s="17"/>
      <c r="H382" s="18"/>
      <c r="I382" s="19">
        <f t="shared" si="62"/>
        <v>0</v>
      </c>
      <c r="J382" s="20"/>
      <c r="K382" s="21" t="str">
        <f>IF(E382="","",SUM($F$2:F382)-SUMIF($N$2:$N$151,"&lt;="&amp;A382,$O$2:$O$151))</f>
        <v/>
      </c>
      <c r="L382" s="15" t="str">
        <f t="shared" si="64"/>
        <v/>
      </c>
      <c r="M382" s="10"/>
      <c r="N382" s="10"/>
      <c r="O382" s="25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1.25" customHeight="1">
      <c r="A383" s="1"/>
      <c r="B383" s="14"/>
      <c r="C383" s="14">
        <f t="shared" si="63"/>
        <v>0</v>
      </c>
      <c r="D383" s="14"/>
      <c r="E383" s="15"/>
      <c r="F383" s="16"/>
      <c r="G383" s="17"/>
      <c r="H383" s="18"/>
      <c r="I383" s="19">
        <f t="shared" si="62"/>
        <v>0</v>
      </c>
      <c r="J383" s="20"/>
      <c r="K383" s="21" t="str">
        <f>IF(E383="","",SUM($F$2:F383)-SUMIF($N$2:$N$151,"&lt;="&amp;A383,$O$2:$O$151))</f>
        <v/>
      </c>
      <c r="L383" s="15" t="str">
        <f t="shared" si="64"/>
        <v/>
      </c>
      <c r="M383" s="10"/>
      <c r="N383" s="10"/>
      <c r="O383" s="25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1.25" customHeight="1">
      <c r="A384" s="1"/>
      <c r="B384" s="14"/>
      <c r="C384" s="14">
        <f t="shared" si="63"/>
        <v>0</v>
      </c>
      <c r="D384" s="14"/>
      <c r="E384" s="15"/>
      <c r="F384" s="16"/>
      <c r="G384" s="17"/>
      <c r="H384" s="18"/>
      <c r="I384" s="19">
        <f t="shared" si="62"/>
        <v>0</v>
      </c>
      <c r="J384" s="20"/>
      <c r="K384" s="21" t="str">
        <f>IF(E384="","",SUM($F$2:F384)-SUMIF($N$2:$N$151,"&lt;="&amp;A384,$O$2:$O$151))</f>
        <v/>
      </c>
      <c r="L384" s="15" t="str">
        <f t="shared" si="64"/>
        <v/>
      </c>
      <c r="M384" s="10"/>
      <c r="N384" s="10"/>
      <c r="O384" s="25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1.25" customHeight="1">
      <c r="A385" s="1"/>
      <c r="B385" s="14"/>
      <c r="C385" s="14">
        <f t="shared" si="63"/>
        <v>0</v>
      </c>
      <c r="D385" s="14"/>
      <c r="E385" s="15"/>
      <c r="F385" s="16"/>
      <c r="G385" s="17"/>
      <c r="H385" s="18"/>
      <c r="I385" s="19">
        <f t="shared" si="62"/>
        <v>0</v>
      </c>
      <c r="J385" s="20"/>
      <c r="K385" s="21" t="str">
        <f>IF(E385="","",SUM($F$2:F385)-SUMIF($N$2:$N$151,"&lt;="&amp;A385,$O$2:$O$151))</f>
        <v/>
      </c>
      <c r="L385" s="15" t="str">
        <f t="shared" si="64"/>
        <v/>
      </c>
      <c r="M385" s="10"/>
      <c r="N385" s="10"/>
      <c r="O385" s="25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1.25" customHeight="1">
      <c r="A386" s="1"/>
      <c r="B386" s="14"/>
      <c r="C386" s="14">
        <f t="shared" si="63"/>
        <v>0</v>
      </c>
      <c r="D386" s="14"/>
      <c r="E386" s="15"/>
      <c r="F386" s="16"/>
      <c r="G386" s="17"/>
      <c r="H386" s="18"/>
      <c r="I386" s="19">
        <f t="shared" si="62"/>
        <v>0</v>
      </c>
      <c r="J386" s="20"/>
      <c r="K386" s="21" t="str">
        <f>IF(E386="","",SUM($F$2:F386)-SUMIF($N$2:$N$151,"&lt;="&amp;A386,$O$2:$O$151))</f>
        <v/>
      </c>
      <c r="L386" s="15" t="str">
        <f t="shared" si="64"/>
        <v/>
      </c>
      <c r="M386" s="10"/>
      <c r="N386" s="10"/>
      <c r="O386" s="25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1.25" customHeight="1">
      <c r="A387" s="1"/>
      <c r="B387" s="14"/>
      <c r="C387" s="14">
        <f t="shared" si="63"/>
        <v>0</v>
      </c>
      <c r="D387" s="14"/>
      <c r="E387" s="15"/>
      <c r="F387" s="16"/>
      <c r="G387" s="17"/>
      <c r="H387" s="18"/>
      <c r="I387" s="19">
        <f t="shared" ref="I387:I401" si="65">_xlfn.IFNA(VLOOKUP(J387,$N$2:$P$151,3,0),0)</f>
        <v>0</v>
      </c>
      <c r="J387" s="20"/>
      <c r="K387" s="21" t="str">
        <f>IF(E387="","",SUM($F$2:F387)-SUMIF($N$2:$N$151,"&lt;="&amp;A387,$O$2:$O$151))</f>
        <v/>
      </c>
      <c r="L387" s="15" t="str">
        <f t="shared" si="64"/>
        <v/>
      </c>
      <c r="M387" s="10"/>
      <c r="N387" s="10"/>
      <c r="O387" s="25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1.25" customHeight="1">
      <c r="A388" s="1"/>
      <c r="B388" s="14"/>
      <c r="C388" s="14">
        <f t="shared" si="63"/>
        <v>0</v>
      </c>
      <c r="D388" s="14"/>
      <c r="E388" s="15"/>
      <c r="F388" s="16"/>
      <c r="G388" s="17"/>
      <c r="H388" s="18"/>
      <c r="I388" s="19">
        <f t="shared" si="65"/>
        <v>0</v>
      </c>
      <c r="J388" s="20"/>
      <c r="K388" s="21" t="str">
        <f>IF(E388="","",SUM($F$2:F388)-SUMIF($N$2:$N$151,"&lt;="&amp;A388,$O$2:$O$151))</f>
        <v/>
      </c>
      <c r="L388" s="15" t="str">
        <f t="shared" si="64"/>
        <v/>
      </c>
      <c r="M388" s="10"/>
      <c r="N388" s="10"/>
      <c r="O388" s="25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1.25" customHeight="1">
      <c r="A389" s="1"/>
      <c r="B389" s="14"/>
      <c r="C389" s="14">
        <f t="shared" si="63"/>
        <v>0</v>
      </c>
      <c r="D389" s="14"/>
      <c r="E389" s="15"/>
      <c r="F389" s="16"/>
      <c r="G389" s="17"/>
      <c r="H389" s="18"/>
      <c r="I389" s="19">
        <f t="shared" si="65"/>
        <v>0</v>
      </c>
      <c r="J389" s="20"/>
      <c r="K389" s="21" t="str">
        <f>IF(E389="","",SUM($F$2:F389)-SUMIF($N$2:$N$151,"&lt;="&amp;A389,$O$2:$O$151))</f>
        <v/>
      </c>
      <c r="L389" s="15" t="str">
        <f t="shared" si="64"/>
        <v/>
      </c>
      <c r="M389" s="10"/>
      <c r="N389" s="10"/>
      <c r="O389" s="25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1.25" customHeight="1">
      <c r="A390" s="1"/>
      <c r="B390" s="14"/>
      <c r="C390" s="14">
        <f t="shared" si="63"/>
        <v>0</v>
      </c>
      <c r="D390" s="14"/>
      <c r="E390" s="15"/>
      <c r="F390" s="16"/>
      <c r="G390" s="17"/>
      <c r="H390" s="18"/>
      <c r="I390" s="19">
        <f t="shared" si="65"/>
        <v>0</v>
      </c>
      <c r="J390" s="20"/>
      <c r="K390" s="21" t="str">
        <f>IF(E390="","",SUM($F$2:F390)-SUMIF($N$2:$N$151,"&lt;="&amp;A390,$O$2:$O$151))</f>
        <v/>
      </c>
      <c r="L390" s="15" t="str">
        <f t="shared" si="64"/>
        <v/>
      </c>
      <c r="M390" s="10"/>
      <c r="N390" s="10"/>
      <c r="O390" s="25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1.25" customHeight="1">
      <c r="A391" s="1"/>
      <c r="B391" s="14"/>
      <c r="C391" s="14">
        <f t="shared" si="63"/>
        <v>0</v>
      </c>
      <c r="D391" s="14"/>
      <c r="E391" s="15"/>
      <c r="F391" s="16"/>
      <c r="G391" s="17"/>
      <c r="H391" s="18"/>
      <c r="I391" s="19">
        <f t="shared" si="65"/>
        <v>0</v>
      </c>
      <c r="J391" s="20"/>
      <c r="K391" s="21" t="str">
        <f>IF(E391="","",SUM($F$2:F391)-SUMIF($N$2:$N$151,"&lt;="&amp;A391,$O$2:$O$151))</f>
        <v/>
      </c>
      <c r="L391" s="15" t="str">
        <f t="shared" si="64"/>
        <v/>
      </c>
      <c r="M391" s="10"/>
      <c r="N391" s="10"/>
      <c r="O391" s="25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1.25" customHeight="1">
      <c r="A392" s="1"/>
      <c r="B392" s="14"/>
      <c r="C392" s="14">
        <f t="shared" ref="C392:C399" si="66">B392-F392-D392</f>
        <v>0</v>
      </c>
      <c r="D392" s="14"/>
      <c r="E392" s="15"/>
      <c r="F392" s="16"/>
      <c r="G392" s="17"/>
      <c r="H392" s="18"/>
      <c r="I392" s="19">
        <f t="shared" si="65"/>
        <v>0</v>
      </c>
      <c r="J392" s="20"/>
      <c r="K392" s="21" t="str">
        <f>IF(E392="","",SUM($F$2:F392)-SUMIF($N$2:$N$151,"&lt;="&amp;A392,$O$2:$O$151))</f>
        <v/>
      </c>
      <c r="L392" s="15" t="str">
        <f t="shared" ref="L392:L399" si="67">LEFT(E392,3)</f>
        <v/>
      </c>
      <c r="M392" s="10"/>
      <c r="N392" s="10"/>
      <c r="O392" s="25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1.25" customHeight="1">
      <c r="A393" s="1"/>
      <c r="B393" s="14"/>
      <c r="C393" s="14">
        <f t="shared" si="66"/>
        <v>0</v>
      </c>
      <c r="D393" s="14"/>
      <c r="E393" s="15"/>
      <c r="F393" s="16"/>
      <c r="G393" s="17"/>
      <c r="H393" s="18"/>
      <c r="I393" s="19">
        <f t="shared" si="65"/>
        <v>0</v>
      </c>
      <c r="J393" s="20"/>
      <c r="K393" s="21" t="str">
        <f>IF(E393="","",SUM($F$2:F393)-SUMIF($N$2:$N$151,"&lt;="&amp;A393,$O$2:$O$151))</f>
        <v/>
      </c>
      <c r="L393" s="15" t="str">
        <f t="shared" si="67"/>
        <v/>
      </c>
      <c r="M393" s="10"/>
      <c r="N393" s="10"/>
      <c r="O393" s="25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1.25" customHeight="1">
      <c r="A394" s="1"/>
      <c r="B394" s="14"/>
      <c r="C394" s="14">
        <f t="shared" si="66"/>
        <v>0</v>
      </c>
      <c r="D394" s="14"/>
      <c r="E394" s="15"/>
      <c r="F394" s="16"/>
      <c r="G394" s="17"/>
      <c r="H394" s="18"/>
      <c r="I394" s="19">
        <f t="shared" si="65"/>
        <v>0</v>
      </c>
      <c r="J394" s="20"/>
      <c r="K394" s="21" t="str">
        <f>IF(E394="","",SUM($F$2:F394)-SUMIF($N$2:$N$151,"&lt;="&amp;A394,$O$2:$O$151))</f>
        <v/>
      </c>
      <c r="L394" s="15" t="str">
        <f t="shared" si="67"/>
        <v/>
      </c>
      <c r="M394" s="10"/>
      <c r="N394" s="10"/>
      <c r="O394" s="25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1.25" customHeight="1">
      <c r="A395" s="1"/>
      <c r="B395" s="14"/>
      <c r="C395" s="14">
        <f t="shared" si="66"/>
        <v>0</v>
      </c>
      <c r="D395" s="14"/>
      <c r="E395" s="15"/>
      <c r="F395" s="16"/>
      <c r="G395" s="17"/>
      <c r="H395" s="18"/>
      <c r="I395" s="19">
        <f t="shared" si="65"/>
        <v>0</v>
      </c>
      <c r="J395" s="20"/>
      <c r="K395" s="21" t="str">
        <f>IF(E395="","",SUM($F$2:F395)-SUMIF($N$2:$N$151,"&lt;="&amp;A395,$O$2:$O$151))</f>
        <v/>
      </c>
      <c r="L395" s="15" t="str">
        <f t="shared" si="67"/>
        <v/>
      </c>
      <c r="M395" s="10"/>
      <c r="N395" s="10"/>
      <c r="O395" s="25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1.25" customHeight="1">
      <c r="A396" s="1"/>
      <c r="B396" s="14"/>
      <c r="C396" s="14">
        <f t="shared" si="66"/>
        <v>0</v>
      </c>
      <c r="D396" s="14"/>
      <c r="E396" s="15"/>
      <c r="F396" s="16"/>
      <c r="G396" s="17"/>
      <c r="H396" s="18"/>
      <c r="I396" s="19">
        <f t="shared" si="65"/>
        <v>0</v>
      </c>
      <c r="J396" s="20"/>
      <c r="K396" s="21" t="str">
        <f>IF(E396="","",SUM($F$2:F396)-SUMIF($N$2:$N$151,"&lt;="&amp;A396,$O$2:$O$151))</f>
        <v/>
      </c>
      <c r="L396" s="15" t="str">
        <f t="shared" si="67"/>
        <v/>
      </c>
      <c r="M396" s="10"/>
      <c r="N396" s="10"/>
      <c r="O396" s="25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1.25" customHeight="1">
      <c r="A397" s="1"/>
      <c r="B397" s="14"/>
      <c r="C397" s="14">
        <f t="shared" si="66"/>
        <v>0</v>
      </c>
      <c r="D397" s="14"/>
      <c r="E397" s="15"/>
      <c r="F397" s="16"/>
      <c r="G397" s="17"/>
      <c r="H397" s="18"/>
      <c r="I397" s="19">
        <f t="shared" si="65"/>
        <v>0</v>
      </c>
      <c r="J397" s="20"/>
      <c r="K397" s="21" t="str">
        <f>IF(E397="","",SUM($F$2:F397)-SUMIF($N$2:$N$151,"&lt;="&amp;A397,$O$2:$O$151))</f>
        <v/>
      </c>
      <c r="L397" s="15" t="str">
        <f t="shared" si="67"/>
        <v/>
      </c>
      <c r="M397" s="10"/>
      <c r="N397" s="10"/>
      <c r="O397" s="25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1.25" customHeight="1">
      <c r="A398" s="1"/>
      <c r="B398" s="14"/>
      <c r="C398" s="14">
        <f t="shared" si="66"/>
        <v>0</v>
      </c>
      <c r="D398" s="14"/>
      <c r="E398" s="15"/>
      <c r="F398" s="16"/>
      <c r="G398" s="17"/>
      <c r="H398" s="18"/>
      <c r="I398" s="19">
        <f t="shared" si="65"/>
        <v>0</v>
      </c>
      <c r="J398" s="20"/>
      <c r="K398" s="21" t="str">
        <f>IF(E398="","",SUM($F$2:F398)-SUMIF($N$2:$N$151,"&lt;="&amp;A398,$O$2:$O$151))</f>
        <v/>
      </c>
      <c r="L398" s="15" t="str">
        <f t="shared" si="67"/>
        <v/>
      </c>
      <c r="M398" s="10"/>
      <c r="N398" s="10"/>
      <c r="O398" s="25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1.25" customHeight="1">
      <c r="A399" s="1"/>
      <c r="B399" s="14"/>
      <c r="C399" s="14">
        <f t="shared" si="66"/>
        <v>0</v>
      </c>
      <c r="D399" s="14"/>
      <c r="E399" s="15"/>
      <c r="F399" s="16"/>
      <c r="G399" s="17"/>
      <c r="H399" s="18"/>
      <c r="I399" s="19">
        <f t="shared" si="65"/>
        <v>0</v>
      </c>
      <c r="J399" s="20"/>
      <c r="K399" s="21" t="str">
        <f>IF(E399="","",SUM($F$2:F399)-SUMIF($N$2:$N$151,"&lt;="&amp;A399,$O$2:$O$151))</f>
        <v/>
      </c>
      <c r="L399" s="15" t="str">
        <f t="shared" si="67"/>
        <v/>
      </c>
      <c r="M399" s="10"/>
      <c r="N399" s="10"/>
      <c r="O399" s="25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1.25" customHeight="1">
      <c r="A400" s="1"/>
      <c r="B400" s="14"/>
      <c r="C400" s="14">
        <f>IF(B400-F400-D400&lt;0,0,B400-F400-D400)</f>
        <v>0</v>
      </c>
      <c r="D400" s="14"/>
      <c r="E400" s="30"/>
      <c r="F400" s="16"/>
      <c r="G400" s="17"/>
      <c r="H400" s="18"/>
      <c r="I400" s="19">
        <f t="shared" si="65"/>
        <v>0</v>
      </c>
      <c r="J400" s="20"/>
      <c r="K400" s="21" t="str">
        <f>IF(E400="","",SUM($F$2:F400)-SUMIF($N$2:$N$151,"&lt;="&amp;A400,$O$2:$O$151))</f>
        <v/>
      </c>
      <c r="L400" s="10"/>
      <c r="M400" s="10"/>
      <c r="N400" s="10"/>
      <c r="O400" s="25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1.25" customHeight="1">
      <c r="A401" s="1"/>
      <c r="B401" s="14"/>
      <c r="C401" s="14">
        <f>IF(B401-F401-D401&lt;0,0,B401-F401-D401)</f>
        <v>0</v>
      </c>
      <c r="D401" s="14"/>
      <c r="E401" s="15"/>
      <c r="F401" s="16"/>
      <c r="G401" s="17"/>
      <c r="H401" s="18"/>
      <c r="I401" s="19">
        <f t="shared" si="65"/>
        <v>0</v>
      </c>
      <c r="J401" s="20"/>
      <c r="K401" s="21" t="str">
        <f>IF(E401="","",SUM($F$2:F401)-SUMIF($N$2:$N$151,"&lt;="&amp;A401,$O$2:$O$151))</f>
        <v/>
      </c>
      <c r="L401" s="10"/>
      <c r="M401" s="10"/>
      <c r="N401" s="10"/>
      <c r="O401" s="25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1.25" customHeight="1">
      <c r="A402" s="1"/>
      <c r="B402" s="14"/>
      <c r="C402" s="14" t="e">
        <f>IF(B402-F402-D402&lt;0,0,B402-F402-D402)</f>
        <v>#REF!</v>
      </c>
      <c r="D402" s="14"/>
      <c r="E402" s="15"/>
      <c r="F402" s="16" t="e">
        <f>#REF!-D402</f>
        <v>#REF!</v>
      </c>
      <c r="G402" s="17" t="e">
        <v>#REF!</v>
      </c>
      <c r="H402" s="18" t="e">
        <f>F402</f>
        <v>#REF!</v>
      </c>
      <c r="I402" s="19" t="e">
        <f ca="1">_xludf.IFNA(VLOOKUP(J402,$N$6:$P$95,3,0),0)</f>
        <v>#NAME?</v>
      </c>
      <c r="J402" s="20"/>
      <c r="K402" s="21" t="str">
        <f>IF(E402="","",32760+SUM($F$11:F402)-SUMIF($N$2:$N$99,"&lt;="&amp;A402,$O$2:$O$99))</f>
        <v/>
      </c>
      <c r="L402" s="10"/>
      <c r="M402" s="10"/>
      <c r="N402" s="10"/>
      <c r="O402" s="25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1.25" customHeight="1">
      <c r="A403" s="1"/>
      <c r="B403" s="14"/>
      <c r="C403" s="14"/>
      <c r="D403" s="14"/>
      <c r="E403" s="15"/>
      <c r="F403" s="16"/>
      <c r="G403" s="17"/>
      <c r="H403" s="18"/>
      <c r="I403" s="19"/>
      <c r="J403" s="20"/>
      <c r="K403" s="21"/>
      <c r="L403" s="10"/>
      <c r="M403" s="10"/>
      <c r="N403" s="10"/>
      <c r="O403" s="25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1.25" customHeight="1">
      <c r="A404" s="31"/>
      <c r="B404" s="22"/>
      <c r="C404" s="22"/>
      <c r="D404" s="22"/>
      <c r="E404" s="30"/>
      <c r="F404" s="32"/>
      <c r="G404" s="33"/>
      <c r="H404" s="34"/>
      <c r="I404" s="35"/>
      <c r="J404" s="36"/>
      <c r="K404" s="37"/>
      <c r="L404" s="10"/>
      <c r="M404" s="10"/>
      <c r="N404" s="10"/>
      <c r="O404" s="25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1.25" customHeight="1">
      <c r="A405" s="31"/>
      <c r="B405" s="22"/>
      <c r="C405" s="22"/>
      <c r="D405" s="22"/>
      <c r="E405" s="30"/>
      <c r="F405" s="32"/>
      <c r="G405" s="33"/>
      <c r="H405" s="34"/>
      <c r="I405" s="35"/>
      <c r="J405" s="36"/>
      <c r="K405" s="37"/>
      <c r="L405" s="10"/>
      <c r="M405" s="10"/>
      <c r="N405" s="10"/>
      <c r="O405" s="25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1.25" customHeight="1">
      <c r="A406" s="31"/>
      <c r="B406" s="22"/>
      <c r="C406" s="22"/>
      <c r="D406" s="22"/>
      <c r="E406" s="30"/>
      <c r="F406" s="32"/>
      <c r="G406" s="33"/>
      <c r="H406" s="34"/>
      <c r="I406" s="35"/>
      <c r="J406" s="36"/>
      <c r="K406" s="37"/>
      <c r="L406" s="10"/>
      <c r="M406" s="10"/>
      <c r="N406" s="10"/>
      <c r="O406" s="25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1.25" customHeight="1">
      <c r="A407" s="31"/>
      <c r="B407" s="22">
        <f>SUM(B320,B301,B288,B279,B276,B265,B246,B234,B232,B215,B214,B192,B182,B158,B154,B145,B88,B54,B53)</f>
        <v>154836</v>
      </c>
      <c r="C407" s="22"/>
      <c r="D407" s="22"/>
      <c r="E407" s="30"/>
      <c r="F407" s="32"/>
      <c r="G407" s="33"/>
      <c r="H407" s="34"/>
      <c r="I407" s="35"/>
      <c r="J407" s="36"/>
      <c r="K407" s="37"/>
      <c r="L407" s="10"/>
      <c r="M407" s="10"/>
      <c r="N407" s="10"/>
      <c r="O407" s="25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1.25" customHeight="1">
      <c r="A408" s="31"/>
      <c r="B408" s="22"/>
      <c r="C408" s="22"/>
      <c r="D408" s="22"/>
      <c r="E408" s="30"/>
      <c r="F408" s="32"/>
      <c r="G408" s="33"/>
      <c r="H408" s="34"/>
      <c r="I408" s="35"/>
      <c r="J408" s="36"/>
      <c r="K408" s="37"/>
      <c r="L408" s="10"/>
      <c r="M408" s="10"/>
      <c r="N408" s="10"/>
      <c r="O408" s="25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1.25" customHeight="1">
      <c r="A409" s="31"/>
      <c r="B409" s="22"/>
      <c r="C409" s="22"/>
      <c r="D409" s="22"/>
      <c r="E409" s="30"/>
      <c r="F409" s="32"/>
      <c r="G409" s="33"/>
      <c r="H409" s="34"/>
      <c r="I409" s="35"/>
      <c r="J409" s="36"/>
      <c r="K409" s="37"/>
      <c r="L409" s="10"/>
      <c r="M409" s="10"/>
      <c r="N409" s="10"/>
      <c r="O409" s="25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1.25" customHeight="1">
      <c r="A410" s="31"/>
      <c r="B410" s="22"/>
      <c r="C410" s="22"/>
      <c r="D410" s="22"/>
      <c r="E410" s="30"/>
      <c r="F410" s="32"/>
      <c r="G410" s="33"/>
      <c r="H410" s="34"/>
      <c r="I410" s="35"/>
      <c r="J410" s="36"/>
      <c r="K410" s="37"/>
      <c r="L410" s="10"/>
      <c r="M410" s="10"/>
      <c r="N410" s="10"/>
      <c r="O410" s="25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1.25" customHeight="1">
      <c r="A411" s="31"/>
      <c r="B411" s="22"/>
      <c r="C411" s="22"/>
      <c r="D411" s="22"/>
      <c r="E411" s="30"/>
      <c r="F411" s="32"/>
      <c r="G411" s="33"/>
      <c r="H411" s="34"/>
      <c r="I411" s="35"/>
      <c r="J411" s="36"/>
      <c r="K411" s="37"/>
      <c r="L411" s="10"/>
      <c r="M411" s="10"/>
      <c r="N411" s="10"/>
      <c r="O411" s="25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1.25" customHeight="1">
      <c r="A412" s="31"/>
      <c r="B412" s="22"/>
      <c r="C412" s="22"/>
      <c r="D412" s="22"/>
      <c r="E412" s="30"/>
      <c r="F412" s="32"/>
      <c r="G412" s="33"/>
      <c r="H412" s="34"/>
      <c r="I412" s="35"/>
      <c r="J412" s="36"/>
      <c r="K412" s="37"/>
      <c r="L412" s="10"/>
      <c r="M412" s="10"/>
      <c r="N412" s="10"/>
      <c r="O412" s="25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1.25" customHeight="1">
      <c r="A413" s="31"/>
      <c r="B413" s="22"/>
      <c r="C413" s="22"/>
      <c r="D413" s="22"/>
      <c r="E413" s="30"/>
      <c r="F413" s="32"/>
      <c r="G413" s="33"/>
      <c r="H413" s="34"/>
      <c r="I413" s="35"/>
      <c r="J413" s="36"/>
      <c r="K413" s="37"/>
      <c r="L413" s="10"/>
      <c r="M413" s="10"/>
      <c r="N413" s="10"/>
      <c r="O413" s="25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1.25" customHeight="1">
      <c r="A414" s="31"/>
      <c r="B414" s="22"/>
      <c r="C414" s="22"/>
      <c r="D414" s="22"/>
      <c r="E414" s="30"/>
      <c r="F414" s="32"/>
      <c r="G414" s="33"/>
      <c r="H414" s="34"/>
      <c r="I414" s="35"/>
      <c r="J414" s="36"/>
      <c r="K414" s="37"/>
      <c r="L414" s="10"/>
      <c r="M414" s="10"/>
      <c r="N414" s="10"/>
      <c r="O414" s="25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1.25" customHeight="1">
      <c r="A415" s="31"/>
      <c r="B415" s="22"/>
      <c r="C415" s="22"/>
      <c r="D415" s="22"/>
      <c r="E415" s="30"/>
      <c r="F415" s="32"/>
      <c r="G415" s="33"/>
      <c r="H415" s="34"/>
      <c r="I415" s="35"/>
      <c r="J415" s="36"/>
      <c r="K415" s="37"/>
      <c r="L415" s="10"/>
      <c r="M415" s="10"/>
      <c r="N415" s="10"/>
      <c r="O415" s="25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1.25" customHeight="1">
      <c r="A416" s="31"/>
      <c r="B416" s="22"/>
      <c r="C416" s="22"/>
      <c r="D416" s="22"/>
      <c r="E416" s="30"/>
      <c r="F416" s="32"/>
      <c r="G416" s="33"/>
      <c r="H416" s="34"/>
      <c r="I416" s="35"/>
      <c r="J416" s="36"/>
      <c r="K416" s="37"/>
      <c r="L416" s="10"/>
      <c r="M416" s="10"/>
      <c r="N416" s="10"/>
      <c r="O416" s="25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1.25" customHeight="1">
      <c r="A417" s="31"/>
      <c r="B417" s="22"/>
      <c r="C417" s="22"/>
      <c r="D417" s="22"/>
      <c r="E417" s="30"/>
      <c r="F417" s="32"/>
      <c r="G417" s="33"/>
      <c r="H417" s="34"/>
      <c r="I417" s="35"/>
      <c r="J417" s="36"/>
      <c r="K417" s="37"/>
      <c r="L417" s="10"/>
      <c r="M417" s="10"/>
      <c r="N417" s="10"/>
      <c r="O417" s="25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1.25" customHeight="1">
      <c r="A418" s="31"/>
      <c r="B418" s="22"/>
      <c r="C418" s="22"/>
      <c r="D418" s="22"/>
      <c r="E418" s="30"/>
      <c r="F418" s="32"/>
      <c r="G418" s="33"/>
      <c r="H418" s="34"/>
      <c r="I418" s="35"/>
      <c r="J418" s="36"/>
      <c r="K418" s="37"/>
      <c r="L418" s="10"/>
      <c r="M418" s="10"/>
      <c r="N418" s="10"/>
      <c r="O418" s="25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1.25" customHeight="1">
      <c r="A419" s="31"/>
      <c r="B419" s="22"/>
      <c r="C419" s="22"/>
      <c r="D419" s="22"/>
      <c r="E419" s="30"/>
      <c r="F419" s="32"/>
      <c r="G419" s="33"/>
      <c r="H419" s="34"/>
      <c r="I419" s="35"/>
      <c r="J419" s="36"/>
      <c r="K419" s="37"/>
      <c r="L419" s="10"/>
      <c r="M419" s="10"/>
      <c r="N419" s="10"/>
      <c r="O419" s="25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1.25" customHeight="1">
      <c r="A420" s="31"/>
      <c r="B420" s="22"/>
      <c r="C420" s="22"/>
      <c r="D420" s="22"/>
      <c r="E420" s="30"/>
      <c r="F420" s="32"/>
      <c r="G420" s="33"/>
      <c r="H420" s="34"/>
      <c r="I420" s="35"/>
      <c r="J420" s="36"/>
      <c r="K420" s="37"/>
      <c r="L420" s="10"/>
      <c r="M420" s="10"/>
      <c r="N420" s="10"/>
      <c r="O420" s="25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1.25" customHeight="1">
      <c r="A421" s="31"/>
      <c r="B421" s="22"/>
      <c r="C421" s="22"/>
      <c r="D421" s="22"/>
      <c r="E421" s="30"/>
      <c r="F421" s="32"/>
      <c r="G421" s="33"/>
      <c r="H421" s="34"/>
      <c r="I421" s="35"/>
      <c r="J421" s="36"/>
      <c r="K421" s="37"/>
      <c r="L421" s="10"/>
      <c r="M421" s="10"/>
      <c r="N421" s="10"/>
      <c r="O421" s="25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1.25" customHeight="1">
      <c r="A422" s="31"/>
      <c r="B422" s="22"/>
      <c r="C422" s="22"/>
      <c r="D422" s="22"/>
      <c r="E422" s="30"/>
      <c r="F422" s="32"/>
      <c r="G422" s="33"/>
      <c r="H422" s="34"/>
      <c r="I422" s="35"/>
      <c r="J422" s="36"/>
      <c r="K422" s="37"/>
      <c r="L422" s="10"/>
      <c r="M422" s="10"/>
      <c r="N422" s="10"/>
      <c r="O422" s="25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1.25" customHeight="1">
      <c r="A423" s="31"/>
      <c r="B423" s="22"/>
      <c r="C423" s="22"/>
      <c r="D423" s="22"/>
      <c r="E423" s="30"/>
      <c r="F423" s="32"/>
      <c r="G423" s="33"/>
      <c r="H423" s="34"/>
      <c r="I423" s="35"/>
      <c r="J423" s="36"/>
      <c r="K423" s="37"/>
      <c r="L423" s="10"/>
      <c r="M423" s="10"/>
      <c r="N423" s="10"/>
      <c r="O423" s="25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1.25" customHeight="1">
      <c r="A424" s="31"/>
      <c r="B424" s="22"/>
      <c r="C424" s="22"/>
      <c r="D424" s="22"/>
      <c r="E424" s="30"/>
      <c r="F424" s="32"/>
      <c r="G424" s="33"/>
      <c r="H424" s="34"/>
      <c r="I424" s="35"/>
      <c r="J424" s="36"/>
      <c r="K424" s="37"/>
      <c r="L424" s="10"/>
      <c r="M424" s="10"/>
      <c r="N424" s="10"/>
      <c r="O424" s="25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1.25" customHeight="1">
      <c r="A425" s="31"/>
      <c r="B425" s="22"/>
      <c r="C425" s="22"/>
      <c r="D425" s="22"/>
      <c r="E425" s="30"/>
      <c r="F425" s="32"/>
      <c r="G425" s="33"/>
      <c r="H425" s="34"/>
      <c r="I425" s="35"/>
      <c r="J425" s="36"/>
      <c r="K425" s="37"/>
      <c r="L425" s="10"/>
      <c r="M425" s="10"/>
      <c r="N425" s="10"/>
      <c r="O425" s="25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1.25" customHeight="1">
      <c r="A426" s="31"/>
      <c r="B426" s="22"/>
      <c r="C426" s="22"/>
      <c r="D426" s="22"/>
      <c r="E426" s="30"/>
      <c r="F426" s="32"/>
      <c r="G426" s="33"/>
      <c r="H426" s="34"/>
      <c r="I426" s="35"/>
      <c r="J426" s="36"/>
      <c r="K426" s="37"/>
      <c r="L426" s="10"/>
      <c r="M426" s="10"/>
      <c r="N426" s="10"/>
      <c r="O426" s="25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1.25" customHeight="1">
      <c r="A427" s="31"/>
      <c r="B427" s="22"/>
      <c r="C427" s="22"/>
      <c r="D427" s="22"/>
      <c r="E427" s="30"/>
      <c r="F427" s="32"/>
      <c r="G427" s="33"/>
      <c r="H427" s="34"/>
      <c r="I427" s="35"/>
      <c r="J427" s="36"/>
      <c r="K427" s="37"/>
      <c r="L427" s="10"/>
      <c r="M427" s="10"/>
      <c r="N427" s="10"/>
      <c r="O427" s="25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1.25" customHeight="1">
      <c r="A428" s="31"/>
      <c r="B428" s="22"/>
      <c r="C428" s="22"/>
      <c r="D428" s="22"/>
      <c r="E428" s="30"/>
      <c r="F428" s="32"/>
      <c r="G428" s="33"/>
      <c r="H428" s="34"/>
      <c r="I428" s="35"/>
      <c r="J428" s="36"/>
      <c r="K428" s="37"/>
      <c r="L428" s="10"/>
      <c r="M428" s="10"/>
      <c r="N428" s="10"/>
      <c r="O428" s="25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1.25" customHeight="1">
      <c r="A429" s="31"/>
      <c r="B429" s="22"/>
      <c r="C429" s="22"/>
      <c r="D429" s="22"/>
      <c r="E429" s="30"/>
      <c r="F429" s="32"/>
      <c r="G429" s="33"/>
      <c r="H429" s="34"/>
      <c r="I429" s="35"/>
      <c r="J429" s="36"/>
      <c r="K429" s="37"/>
      <c r="L429" s="10"/>
      <c r="M429" s="10"/>
      <c r="N429" s="10"/>
      <c r="O429" s="25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1.25" customHeight="1">
      <c r="A430" s="31"/>
      <c r="B430" s="22"/>
      <c r="C430" s="22"/>
      <c r="D430" s="22"/>
      <c r="E430" s="30"/>
      <c r="F430" s="32"/>
      <c r="G430" s="33"/>
      <c r="H430" s="34"/>
      <c r="I430" s="35"/>
      <c r="J430" s="36"/>
      <c r="K430" s="37"/>
      <c r="L430" s="10"/>
      <c r="M430" s="10"/>
      <c r="N430" s="10"/>
      <c r="O430" s="25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1.25" customHeight="1">
      <c r="A431" s="31"/>
      <c r="B431" s="22"/>
      <c r="C431" s="22"/>
      <c r="D431" s="22"/>
      <c r="E431" s="30"/>
      <c r="F431" s="32"/>
      <c r="G431" s="33"/>
      <c r="H431" s="34"/>
      <c r="I431" s="35"/>
      <c r="J431" s="36"/>
      <c r="K431" s="37"/>
      <c r="L431" s="10"/>
      <c r="M431" s="10"/>
      <c r="N431" s="10"/>
      <c r="O431" s="25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1.25" customHeight="1">
      <c r="A432" s="31"/>
      <c r="B432" s="22"/>
      <c r="C432" s="22"/>
      <c r="D432" s="22"/>
      <c r="E432" s="30"/>
      <c r="F432" s="32"/>
      <c r="G432" s="33"/>
      <c r="H432" s="34"/>
      <c r="I432" s="35"/>
      <c r="J432" s="36"/>
      <c r="K432" s="37"/>
      <c r="L432" s="10"/>
      <c r="M432" s="10"/>
      <c r="N432" s="10"/>
      <c r="O432" s="25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1.25" customHeight="1">
      <c r="A433" s="31"/>
      <c r="B433" s="22"/>
      <c r="C433" s="22"/>
      <c r="D433" s="22"/>
      <c r="E433" s="30"/>
      <c r="F433" s="32"/>
      <c r="G433" s="33"/>
      <c r="H433" s="34"/>
      <c r="I433" s="35"/>
      <c r="J433" s="36"/>
      <c r="K433" s="37"/>
      <c r="L433" s="10"/>
      <c r="M433" s="10"/>
      <c r="N433" s="10"/>
      <c r="O433" s="25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1.25" customHeight="1">
      <c r="A434" s="31"/>
      <c r="B434" s="22"/>
      <c r="C434" s="22"/>
      <c r="D434" s="22"/>
      <c r="E434" s="30"/>
      <c r="F434" s="32"/>
      <c r="G434" s="33"/>
      <c r="H434" s="34"/>
      <c r="I434" s="35"/>
      <c r="J434" s="36"/>
      <c r="K434" s="37"/>
      <c r="L434" s="10"/>
      <c r="M434" s="10"/>
      <c r="N434" s="10"/>
      <c r="O434" s="25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1.25" customHeight="1">
      <c r="A435" s="31"/>
      <c r="B435" s="22"/>
      <c r="C435" s="22"/>
      <c r="D435" s="22"/>
      <c r="E435" s="30"/>
      <c r="F435" s="32"/>
      <c r="G435" s="33"/>
      <c r="H435" s="34"/>
      <c r="I435" s="35"/>
      <c r="J435" s="36"/>
      <c r="K435" s="37"/>
      <c r="L435" s="10"/>
      <c r="M435" s="10"/>
      <c r="N435" s="10"/>
      <c r="O435" s="25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1.25" customHeight="1">
      <c r="A436" s="31"/>
      <c r="B436" s="22"/>
      <c r="C436" s="22"/>
      <c r="D436" s="22"/>
      <c r="E436" s="30"/>
      <c r="F436" s="32"/>
      <c r="G436" s="33"/>
      <c r="H436" s="34"/>
      <c r="I436" s="35"/>
      <c r="J436" s="36"/>
      <c r="K436" s="37"/>
      <c r="L436" s="10"/>
      <c r="M436" s="10"/>
      <c r="N436" s="10"/>
      <c r="O436" s="25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1.25" customHeight="1">
      <c r="A437" s="31"/>
      <c r="B437" s="22"/>
      <c r="C437" s="22"/>
      <c r="D437" s="22"/>
      <c r="E437" s="30"/>
      <c r="F437" s="32"/>
      <c r="G437" s="33"/>
      <c r="H437" s="34"/>
      <c r="I437" s="35"/>
      <c r="J437" s="36"/>
      <c r="K437" s="37"/>
      <c r="L437" s="10"/>
      <c r="M437" s="10"/>
      <c r="N437" s="10"/>
      <c r="O437" s="25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1.25" customHeight="1">
      <c r="A438" s="31"/>
      <c r="B438" s="22"/>
      <c r="C438" s="22"/>
      <c r="D438" s="22"/>
      <c r="E438" s="30"/>
      <c r="F438" s="32"/>
      <c r="G438" s="33"/>
      <c r="H438" s="34"/>
      <c r="I438" s="35"/>
      <c r="J438" s="36"/>
      <c r="K438" s="37"/>
      <c r="L438" s="10"/>
      <c r="M438" s="10"/>
      <c r="N438" s="10"/>
      <c r="O438" s="25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1.25" customHeight="1">
      <c r="A439" s="31"/>
      <c r="B439" s="22"/>
      <c r="C439" s="22"/>
      <c r="D439" s="22"/>
      <c r="E439" s="30"/>
      <c r="F439" s="32"/>
      <c r="G439" s="33"/>
      <c r="H439" s="34"/>
      <c r="I439" s="35"/>
      <c r="J439" s="36"/>
      <c r="K439" s="37"/>
      <c r="L439" s="10"/>
      <c r="M439" s="10"/>
      <c r="N439" s="10"/>
      <c r="O439" s="25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1.25" customHeight="1">
      <c r="A440" s="31"/>
      <c r="B440" s="22"/>
      <c r="C440" s="22"/>
      <c r="D440" s="22"/>
      <c r="E440" s="30"/>
      <c r="F440" s="32"/>
      <c r="G440" s="33"/>
      <c r="H440" s="34"/>
      <c r="I440" s="35"/>
      <c r="J440" s="36"/>
      <c r="K440" s="37"/>
      <c r="L440" s="10"/>
      <c r="M440" s="10"/>
      <c r="N440" s="10"/>
      <c r="O440" s="25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1.25" customHeight="1">
      <c r="A441" s="31"/>
      <c r="B441" s="22"/>
      <c r="C441" s="22"/>
      <c r="D441" s="22"/>
      <c r="E441" s="30"/>
      <c r="F441" s="32"/>
      <c r="G441" s="33"/>
      <c r="H441" s="34"/>
      <c r="I441" s="35"/>
      <c r="J441" s="36"/>
      <c r="K441" s="37"/>
      <c r="L441" s="10"/>
      <c r="M441" s="10"/>
      <c r="N441" s="10"/>
      <c r="O441" s="25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1.25" customHeight="1">
      <c r="A442" s="31"/>
      <c r="B442" s="22"/>
      <c r="C442" s="22"/>
      <c r="D442" s="22"/>
      <c r="E442" s="30"/>
      <c r="F442" s="32"/>
      <c r="G442" s="33"/>
      <c r="H442" s="34"/>
      <c r="I442" s="35"/>
      <c r="J442" s="36"/>
      <c r="K442" s="37"/>
      <c r="L442" s="10"/>
      <c r="M442" s="10"/>
      <c r="N442" s="10"/>
      <c r="O442" s="25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1.25" customHeight="1">
      <c r="A443" s="31"/>
      <c r="B443" s="22"/>
      <c r="C443" s="22"/>
      <c r="D443" s="22"/>
      <c r="E443" s="30"/>
      <c r="F443" s="32"/>
      <c r="G443" s="33"/>
      <c r="H443" s="34"/>
      <c r="I443" s="35"/>
      <c r="J443" s="36"/>
      <c r="K443" s="37"/>
      <c r="L443" s="10"/>
      <c r="M443" s="10"/>
      <c r="N443" s="10"/>
      <c r="O443" s="25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1.25" customHeight="1">
      <c r="A444" s="31"/>
      <c r="B444" s="22"/>
      <c r="C444" s="22"/>
      <c r="D444" s="22"/>
      <c r="E444" s="30"/>
      <c r="F444" s="32"/>
      <c r="G444" s="33"/>
      <c r="H444" s="34"/>
      <c r="I444" s="35"/>
      <c r="J444" s="36"/>
      <c r="K444" s="37"/>
      <c r="L444" s="10"/>
      <c r="M444" s="10"/>
      <c r="N444" s="10"/>
      <c r="O444" s="25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1.25" customHeight="1">
      <c r="A445" s="31"/>
      <c r="B445" s="22"/>
      <c r="C445" s="22"/>
      <c r="D445" s="22"/>
      <c r="E445" s="30"/>
      <c r="F445" s="32"/>
      <c r="G445" s="33"/>
      <c r="H445" s="34"/>
      <c r="I445" s="35"/>
      <c r="J445" s="36"/>
      <c r="K445" s="37"/>
      <c r="L445" s="10"/>
      <c r="M445" s="10"/>
      <c r="N445" s="10"/>
      <c r="O445" s="25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1.25" customHeight="1">
      <c r="A446" s="31"/>
      <c r="B446" s="22"/>
      <c r="C446" s="22"/>
      <c r="D446" s="22"/>
      <c r="E446" s="30"/>
      <c r="F446" s="32"/>
      <c r="G446" s="33"/>
      <c r="H446" s="34"/>
      <c r="I446" s="35"/>
      <c r="J446" s="36"/>
      <c r="K446" s="37"/>
      <c r="L446" s="10"/>
      <c r="M446" s="10"/>
      <c r="N446" s="10"/>
      <c r="O446" s="25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1.25" customHeight="1">
      <c r="A447" s="31"/>
      <c r="B447" s="22"/>
      <c r="C447" s="22"/>
      <c r="D447" s="22"/>
      <c r="E447" s="30"/>
      <c r="F447" s="32"/>
      <c r="G447" s="33"/>
      <c r="H447" s="34"/>
      <c r="I447" s="35"/>
      <c r="J447" s="36"/>
      <c r="K447" s="37"/>
      <c r="L447" s="10"/>
      <c r="M447" s="10"/>
      <c r="N447" s="10"/>
      <c r="O447" s="25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1.25" customHeight="1">
      <c r="A448" s="31"/>
      <c r="B448" s="22"/>
      <c r="C448" s="22"/>
      <c r="D448" s="22"/>
      <c r="E448" s="30"/>
      <c r="F448" s="32"/>
      <c r="G448" s="33"/>
      <c r="H448" s="34"/>
      <c r="I448" s="35"/>
      <c r="J448" s="36"/>
      <c r="K448" s="37"/>
      <c r="L448" s="10"/>
      <c r="M448" s="10"/>
      <c r="N448" s="10"/>
      <c r="O448" s="25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1.25" customHeight="1">
      <c r="A449" s="31"/>
      <c r="B449" s="22"/>
      <c r="C449" s="22"/>
      <c r="D449" s="22"/>
      <c r="E449" s="30"/>
      <c r="F449" s="32"/>
      <c r="G449" s="33"/>
      <c r="H449" s="34"/>
      <c r="I449" s="35"/>
      <c r="J449" s="36"/>
      <c r="K449" s="37"/>
      <c r="L449" s="10"/>
      <c r="M449" s="10"/>
      <c r="N449" s="10"/>
      <c r="O449" s="25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1.25" customHeight="1">
      <c r="A450" s="31"/>
      <c r="B450" s="22"/>
      <c r="C450" s="22"/>
      <c r="D450" s="22"/>
      <c r="E450" s="30"/>
      <c r="F450" s="32"/>
      <c r="G450" s="33"/>
      <c r="H450" s="34"/>
      <c r="I450" s="35"/>
      <c r="J450" s="36"/>
      <c r="K450" s="37"/>
      <c r="L450" s="10"/>
      <c r="M450" s="10"/>
      <c r="N450" s="10"/>
      <c r="O450" s="25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1.25" customHeight="1">
      <c r="A451" s="31"/>
      <c r="B451" s="22"/>
      <c r="C451" s="22"/>
      <c r="D451" s="22"/>
      <c r="E451" s="30"/>
      <c r="F451" s="32"/>
      <c r="G451" s="33"/>
      <c r="H451" s="34"/>
      <c r="I451" s="35"/>
      <c r="J451" s="36"/>
      <c r="K451" s="37"/>
      <c r="L451" s="10"/>
      <c r="M451" s="10"/>
      <c r="N451" s="10"/>
      <c r="O451" s="25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1.25" customHeight="1">
      <c r="A452" s="31"/>
      <c r="B452" s="22"/>
      <c r="C452" s="22"/>
      <c r="D452" s="22"/>
      <c r="E452" s="30"/>
      <c r="F452" s="32"/>
      <c r="G452" s="33"/>
      <c r="H452" s="34"/>
      <c r="I452" s="35"/>
      <c r="J452" s="36"/>
      <c r="K452" s="37"/>
      <c r="L452" s="10"/>
      <c r="M452" s="10"/>
      <c r="N452" s="10"/>
      <c r="O452" s="25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1.25" customHeight="1">
      <c r="A453" s="31"/>
      <c r="B453" s="22"/>
      <c r="C453" s="22"/>
      <c r="D453" s="22"/>
      <c r="E453" s="30"/>
      <c r="F453" s="32"/>
      <c r="G453" s="33"/>
      <c r="H453" s="34"/>
      <c r="I453" s="35"/>
      <c r="J453" s="36"/>
      <c r="K453" s="37"/>
      <c r="L453" s="10"/>
      <c r="M453" s="10"/>
      <c r="N453" s="10"/>
      <c r="O453" s="25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1.25" customHeight="1">
      <c r="A454" s="31"/>
      <c r="B454" s="22"/>
      <c r="C454" s="22"/>
      <c r="D454" s="22"/>
      <c r="E454" s="30"/>
      <c r="F454" s="32"/>
      <c r="G454" s="33"/>
      <c r="H454" s="34"/>
      <c r="I454" s="35"/>
      <c r="J454" s="36"/>
      <c r="K454" s="37"/>
      <c r="L454" s="10"/>
      <c r="M454" s="10"/>
      <c r="N454" s="10"/>
      <c r="O454" s="25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1.25" customHeight="1">
      <c r="A455" s="31"/>
      <c r="B455" s="22"/>
      <c r="C455" s="22"/>
      <c r="D455" s="22"/>
      <c r="E455" s="30"/>
      <c r="F455" s="32"/>
      <c r="G455" s="33"/>
      <c r="H455" s="34"/>
      <c r="I455" s="35"/>
      <c r="J455" s="36"/>
      <c r="K455" s="37"/>
      <c r="L455" s="10"/>
      <c r="M455" s="10"/>
      <c r="N455" s="10"/>
      <c r="O455" s="25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1.25" customHeight="1">
      <c r="A456" s="31"/>
      <c r="B456" s="22"/>
      <c r="C456" s="22"/>
      <c r="D456" s="22"/>
      <c r="E456" s="30"/>
      <c r="F456" s="32"/>
      <c r="G456" s="33"/>
      <c r="H456" s="34"/>
      <c r="I456" s="35"/>
      <c r="J456" s="36"/>
      <c r="K456" s="37"/>
      <c r="L456" s="10"/>
      <c r="M456" s="10"/>
      <c r="N456" s="10"/>
      <c r="O456" s="25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1.25" customHeight="1">
      <c r="A457" s="31"/>
      <c r="B457" s="22"/>
      <c r="C457" s="22"/>
      <c r="D457" s="22"/>
      <c r="E457" s="30"/>
      <c r="F457" s="32"/>
      <c r="G457" s="33"/>
      <c r="H457" s="34"/>
      <c r="I457" s="35"/>
      <c r="J457" s="36"/>
      <c r="K457" s="37"/>
      <c r="L457" s="10"/>
      <c r="M457" s="10"/>
      <c r="N457" s="10"/>
      <c r="O457" s="25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1.25" customHeight="1">
      <c r="A458" s="31"/>
      <c r="B458" s="22"/>
      <c r="C458" s="22"/>
      <c r="D458" s="22"/>
      <c r="E458" s="30"/>
      <c r="F458" s="32"/>
      <c r="G458" s="33"/>
      <c r="H458" s="34"/>
      <c r="I458" s="35"/>
      <c r="J458" s="36"/>
      <c r="K458" s="37"/>
      <c r="L458" s="10"/>
      <c r="M458" s="10"/>
      <c r="N458" s="10"/>
      <c r="O458" s="25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1.25" customHeight="1">
      <c r="A459" s="31"/>
      <c r="B459" s="22"/>
      <c r="C459" s="22"/>
      <c r="D459" s="22"/>
      <c r="E459" s="30"/>
      <c r="F459" s="32"/>
      <c r="G459" s="33"/>
      <c r="H459" s="34"/>
      <c r="I459" s="35"/>
      <c r="J459" s="36"/>
      <c r="K459" s="37"/>
      <c r="L459" s="10"/>
      <c r="M459" s="10"/>
      <c r="N459" s="10"/>
      <c r="O459" s="25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1.25" customHeight="1">
      <c r="A460" s="31"/>
      <c r="B460" s="22"/>
      <c r="C460" s="22"/>
      <c r="D460" s="22"/>
      <c r="E460" s="30"/>
      <c r="F460" s="32"/>
      <c r="G460" s="33"/>
      <c r="H460" s="34"/>
      <c r="I460" s="35"/>
      <c r="J460" s="36"/>
      <c r="K460" s="37"/>
      <c r="L460" s="10"/>
      <c r="M460" s="10"/>
      <c r="N460" s="10"/>
      <c r="O460" s="25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1.25" customHeight="1">
      <c r="A461" s="31"/>
      <c r="B461" s="22"/>
      <c r="C461" s="22"/>
      <c r="D461" s="22"/>
      <c r="E461" s="30"/>
      <c r="F461" s="32"/>
      <c r="G461" s="33"/>
      <c r="H461" s="34"/>
      <c r="I461" s="35"/>
      <c r="J461" s="36"/>
      <c r="K461" s="37"/>
      <c r="L461" s="10"/>
      <c r="M461" s="10"/>
      <c r="N461" s="10"/>
      <c r="O461" s="25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1.25" customHeight="1">
      <c r="A462" s="31"/>
      <c r="B462" s="22"/>
      <c r="C462" s="22"/>
      <c r="D462" s="22"/>
      <c r="E462" s="30"/>
      <c r="F462" s="32"/>
      <c r="G462" s="33"/>
      <c r="H462" s="34"/>
      <c r="I462" s="35"/>
      <c r="J462" s="36"/>
      <c r="K462" s="37"/>
      <c r="L462" s="10"/>
      <c r="M462" s="10"/>
      <c r="N462" s="10"/>
      <c r="O462" s="25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1.25" customHeight="1">
      <c r="A463" s="31"/>
      <c r="B463" s="22"/>
      <c r="C463" s="22"/>
      <c r="D463" s="22"/>
      <c r="E463" s="30"/>
      <c r="F463" s="32"/>
      <c r="G463" s="33"/>
      <c r="H463" s="34"/>
      <c r="I463" s="35"/>
      <c r="J463" s="36"/>
      <c r="K463" s="37"/>
      <c r="L463" s="10"/>
      <c r="M463" s="10"/>
      <c r="N463" s="10"/>
      <c r="O463" s="25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1.25" customHeight="1">
      <c r="A464" s="31"/>
      <c r="B464" s="22"/>
      <c r="C464" s="22"/>
      <c r="D464" s="22"/>
      <c r="E464" s="30"/>
      <c r="F464" s="32"/>
      <c r="G464" s="33"/>
      <c r="H464" s="34"/>
      <c r="I464" s="35"/>
      <c r="J464" s="36"/>
      <c r="K464" s="37"/>
      <c r="L464" s="10"/>
      <c r="M464" s="10"/>
      <c r="N464" s="10"/>
      <c r="O464" s="25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1.25" customHeight="1">
      <c r="A465" s="31"/>
      <c r="B465" s="22"/>
      <c r="C465" s="22"/>
      <c r="D465" s="22"/>
      <c r="E465" s="30"/>
      <c r="F465" s="32"/>
      <c r="G465" s="33"/>
      <c r="H465" s="34"/>
      <c r="I465" s="35"/>
      <c r="J465" s="36"/>
      <c r="K465" s="37"/>
      <c r="L465" s="10"/>
      <c r="M465" s="10"/>
      <c r="N465" s="10"/>
      <c r="O465" s="25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1.25" customHeight="1">
      <c r="A466" s="31"/>
      <c r="B466" s="22"/>
      <c r="C466" s="22"/>
      <c r="D466" s="22"/>
      <c r="E466" s="30"/>
      <c r="F466" s="32"/>
      <c r="G466" s="33"/>
      <c r="H466" s="34"/>
      <c r="I466" s="35"/>
      <c r="J466" s="36"/>
      <c r="K466" s="37"/>
      <c r="L466" s="10"/>
      <c r="M466" s="10"/>
      <c r="N466" s="10"/>
      <c r="O466" s="25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1.25" customHeight="1">
      <c r="A467" s="31"/>
      <c r="B467" s="22"/>
      <c r="C467" s="22"/>
      <c r="D467" s="22"/>
      <c r="E467" s="30"/>
      <c r="F467" s="32"/>
      <c r="G467" s="33"/>
      <c r="H467" s="34"/>
      <c r="I467" s="35"/>
      <c r="J467" s="36"/>
      <c r="K467" s="37"/>
      <c r="L467" s="10"/>
      <c r="M467" s="10"/>
      <c r="N467" s="10"/>
      <c r="O467" s="25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1.25" customHeight="1">
      <c r="A468" s="31"/>
      <c r="B468" s="22"/>
      <c r="C468" s="22"/>
      <c r="D468" s="22"/>
      <c r="E468" s="30"/>
      <c r="F468" s="32"/>
      <c r="G468" s="33"/>
      <c r="H468" s="34"/>
      <c r="I468" s="35"/>
      <c r="J468" s="36"/>
      <c r="K468" s="37"/>
      <c r="L468" s="10"/>
      <c r="M468" s="10"/>
      <c r="N468" s="10"/>
      <c r="O468" s="25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1.25" customHeight="1">
      <c r="A469" s="31"/>
      <c r="B469" s="22"/>
      <c r="C469" s="22"/>
      <c r="D469" s="22"/>
      <c r="E469" s="30"/>
      <c r="F469" s="32"/>
      <c r="G469" s="33"/>
      <c r="H469" s="34"/>
      <c r="I469" s="35"/>
      <c r="J469" s="36"/>
      <c r="K469" s="37"/>
      <c r="L469" s="10"/>
      <c r="M469" s="10"/>
      <c r="N469" s="10"/>
      <c r="O469" s="25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1.25" customHeight="1">
      <c r="A470" s="31"/>
      <c r="B470" s="22"/>
      <c r="C470" s="22"/>
      <c r="D470" s="22"/>
      <c r="E470" s="30"/>
      <c r="F470" s="32"/>
      <c r="G470" s="33"/>
      <c r="H470" s="34"/>
      <c r="I470" s="35"/>
      <c r="J470" s="36"/>
      <c r="K470" s="37"/>
      <c r="L470" s="10"/>
      <c r="M470" s="10"/>
      <c r="N470" s="10"/>
      <c r="O470" s="25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1.25" customHeight="1">
      <c r="A471" s="31"/>
      <c r="B471" s="22"/>
      <c r="C471" s="22"/>
      <c r="D471" s="22"/>
      <c r="E471" s="30"/>
      <c r="F471" s="32"/>
      <c r="G471" s="33"/>
      <c r="H471" s="34"/>
      <c r="I471" s="35"/>
      <c r="J471" s="36"/>
      <c r="K471" s="37"/>
      <c r="L471" s="10"/>
      <c r="M471" s="10"/>
      <c r="N471" s="10"/>
      <c r="O471" s="25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1.25" customHeight="1">
      <c r="A472" s="31"/>
      <c r="B472" s="22"/>
      <c r="C472" s="22"/>
      <c r="D472" s="22"/>
      <c r="E472" s="30"/>
      <c r="F472" s="32"/>
      <c r="G472" s="33"/>
      <c r="H472" s="34"/>
      <c r="I472" s="35"/>
      <c r="J472" s="36"/>
      <c r="K472" s="37"/>
      <c r="L472" s="10"/>
      <c r="M472" s="10"/>
      <c r="N472" s="10"/>
      <c r="O472" s="25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1.25" customHeight="1">
      <c r="A473" s="31"/>
      <c r="B473" s="22"/>
      <c r="C473" s="22"/>
      <c r="D473" s="22"/>
      <c r="E473" s="30"/>
      <c r="F473" s="32"/>
      <c r="G473" s="33"/>
      <c r="H473" s="34"/>
      <c r="I473" s="35"/>
      <c r="J473" s="36"/>
      <c r="K473" s="37"/>
      <c r="L473" s="10"/>
      <c r="M473" s="10"/>
      <c r="N473" s="10"/>
      <c r="O473" s="25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1.25" customHeight="1">
      <c r="A474" s="31"/>
      <c r="B474" s="22"/>
      <c r="C474" s="22"/>
      <c r="D474" s="22"/>
      <c r="E474" s="30"/>
      <c r="F474" s="32"/>
      <c r="G474" s="33"/>
      <c r="H474" s="34"/>
      <c r="I474" s="35"/>
      <c r="J474" s="36"/>
      <c r="K474" s="37"/>
      <c r="L474" s="10"/>
      <c r="M474" s="10"/>
      <c r="N474" s="10"/>
      <c r="O474" s="25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1.25" customHeight="1">
      <c r="A475" s="31"/>
      <c r="B475" s="22"/>
      <c r="C475" s="22"/>
      <c r="D475" s="22"/>
      <c r="E475" s="30"/>
      <c r="F475" s="32"/>
      <c r="G475" s="33"/>
      <c r="H475" s="34"/>
      <c r="I475" s="35"/>
      <c r="J475" s="36"/>
      <c r="K475" s="37"/>
      <c r="L475" s="10"/>
      <c r="M475" s="10"/>
      <c r="N475" s="10"/>
      <c r="O475" s="25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1.25" customHeight="1">
      <c r="A476" s="31"/>
      <c r="B476" s="22"/>
      <c r="C476" s="22"/>
      <c r="D476" s="22"/>
      <c r="E476" s="30"/>
      <c r="F476" s="32"/>
      <c r="G476" s="33"/>
      <c r="H476" s="34"/>
      <c r="I476" s="35"/>
      <c r="J476" s="36"/>
      <c r="K476" s="37"/>
      <c r="L476" s="10"/>
      <c r="M476" s="10"/>
      <c r="N476" s="10"/>
      <c r="O476" s="25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1.25" customHeight="1">
      <c r="A477" s="31"/>
      <c r="B477" s="22"/>
      <c r="C477" s="22"/>
      <c r="D477" s="22"/>
      <c r="E477" s="30"/>
      <c r="F477" s="32"/>
      <c r="G477" s="33"/>
      <c r="H477" s="34"/>
      <c r="I477" s="35"/>
      <c r="J477" s="36"/>
      <c r="K477" s="37"/>
      <c r="L477" s="10"/>
      <c r="M477" s="10"/>
      <c r="N477" s="10"/>
      <c r="O477" s="25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1.25" customHeight="1">
      <c r="A478" s="31"/>
      <c r="B478" s="22"/>
      <c r="C478" s="22"/>
      <c r="D478" s="22"/>
      <c r="E478" s="30"/>
      <c r="F478" s="32"/>
      <c r="G478" s="33"/>
      <c r="H478" s="34"/>
      <c r="I478" s="35"/>
      <c r="J478" s="36"/>
      <c r="K478" s="37"/>
      <c r="L478" s="10"/>
      <c r="M478" s="10"/>
      <c r="N478" s="10"/>
      <c r="O478" s="25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1.25" customHeight="1">
      <c r="A479" s="31"/>
      <c r="B479" s="22"/>
      <c r="C479" s="22"/>
      <c r="D479" s="22"/>
      <c r="E479" s="30"/>
      <c r="F479" s="32"/>
      <c r="G479" s="33"/>
      <c r="H479" s="34"/>
      <c r="I479" s="35"/>
      <c r="J479" s="36"/>
      <c r="K479" s="37"/>
      <c r="L479" s="10"/>
      <c r="M479" s="10"/>
      <c r="N479" s="10"/>
      <c r="O479" s="25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1.25" customHeight="1">
      <c r="A480" s="31"/>
      <c r="B480" s="22"/>
      <c r="C480" s="22"/>
      <c r="D480" s="22"/>
      <c r="E480" s="30"/>
      <c r="F480" s="32"/>
      <c r="G480" s="33"/>
      <c r="H480" s="34"/>
      <c r="I480" s="35"/>
      <c r="J480" s="36"/>
      <c r="K480" s="37"/>
      <c r="L480" s="10"/>
      <c r="M480" s="10"/>
      <c r="N480" s="10"/>
      <c r="O480" s="25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1.25" customHeight="1">
      <c r="A481" s="31"/>
      <c r="B481" s="22"/>
      <c r="C481" s="22"/>
      <c r="D481" s="22"/>
      <c r="E481" s="30"/>
      <c r="F481" s="32"/>
      <c r="G481" s="33"/>
      <c r="H481" s="34"/>
      <c r="I481" s="35"/>
      <c r="J481" s="36"/>
      <c r="K481" s="37"/>
      <c r="L481" s="10"/>
      <c r="M481" s="10"/>
      <c r="N481" s="10"/>
      <c r="O481" s="25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1.25" customHeight="1">
      <c r="A482" s="31"/>
      <c r="B482" s="22"/>
      <c r="C482" s="22"/>
      <c r="D482" s="22"/>
      <c r="E482" s="30"/>
      <c r="F482" s="32"/>
      <c r="G482" s="33"/>
      <c r="H482" s="34"/>
      <c r="I482" s="35"/>
      <c r="J482" s="36"/>
      <c r="K482" s="37"/>
      <c r="L482" s="10"/>
      <c r="M482" s="10"/>
      <c r="N482" s="10"/>
      <c r="O482" s="25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1.25" customHeight="1">
      <c r="A483" s="31"/>
      <c r="B483" s="22"/>
      <c r="C483" s="22"/>
      <c r="D483" s="22"/>
      <c r="E483" s="30"/>
      <c r="F483" s="32"/>
      <c r="G483" s="33"/>
      <c r="H483" s="34"/>
      <c r="I483" s="35"/>
      <c r="J483" s="36"/>
      <c r="K483" s="37"/>
      <c r="L483" s="10"/>
      <c r="M483" s="10"/>
      <c r="N483" s="10"/>
      <c r="O483" s="25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1.25" customHeight="1">
      <c r="A484" s="31"/>
      <c r="B484" s="22"/>
      <c r="C484" s="22"/>
      <c r="D484" s="22"/>
      <c r="E484" s="30"/>
      <c r="F484" s="32"/>
      <c r="G484" s="33"/>
      <c r="H484" s="34"/>
      <c r="I484" s="35"/>
      <c r="J484" s="36"/>
      <c r="K484" s="37"/>
      <c r="L484" s="10"/>
      <c r="M484" s="10"/>
      <c r="N484" s="10"/>
      <c r="O484" s="25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1.25" customHeight="1">
      <c r="A485" s="31"/>
      <c r="B485" s="22"/>
      <c r="C485" s="22"/>
      <c r="D485" s="22"/>
      <c r="E485" s="30"/>
      <c r="F485" s="32"/>
      <c r="G485" s="33"/>
      <c r="H485" s="34"/>
      <c r="I485" s="35"/>
      <c r="J485" s="36"/>
      <c r="K485" s="37"/>
      <c r="L485" s="10"/>
      <c r="M485" s="10"/>
      <c r="N485" s="10"/>
      <c r="O485" s="25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1.25" customHeight="1">
      <c r="A486" s="31"/>
      <c r="B486" s="22"/>
      <c r="C486" s="22"/>
      <c r="D486" s="22"/>
      <c r="E486" s="30"/>
      <c r="F486" s="32"/>
      <c r="G486" s="33"/>
      <c r="H486" s="34"/>
      <c r="I486" s="35"/>
      <c r="J486" s="36"/>
      <c r="K486" s="37"/>
      <c r="L486" s="10"/>
      <c r="M486" s="10"/>
      <c r="N486" s="10"/>
      <c r="O486" s="25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1.25" customHeight="1">
      <c r="A487" s="31"/>
      <c r="B487" s="22"/>
      <c r="C487" s="22"/>
      <c r="D487" s="22"/>
      <c r="E487" s="30"/>
      <c r="F487" s="32"/>
      <c r="G487" s="33"/>
      <c r="H487" s="34"/>
      <c r="I487" s="35"/>
      <c r="J487" s="36"/>
      <c r="K487" s="37"/>
      <c r="L487" s="10"/>
      <c r="M487" s="10"/>
      <c r="N487" s="10"/>
      <c r="O487" s="25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1.25" customHeight="1">
      <c r="A488" s="31"/>
      <c r="B488" s="22"/>
      <c r="C488" s="22"/>
      <c r="D488" s="22"/>
      <c r="E488" s="30"/>
      <c r="F488" s="32"/>
      <c r="G488" s="33"/>
      <c r="H488" s="34"/>
      <c r="I488" s="35"/>
      <c r="J488" s="36"/>
      <c r="K488" s="37"/>
      <c r="L488" s="10"/>
      <c r="M488" s="10"/>
      <c r="N488" s="10"/>
      <c r="O488" s="25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1.25" customHeight="1">
      <c r="A489" s="31"/>
      <c r="B489" s="22"/>
      <c r="C489" s="22"/>
      <c r="D489" s="22"/>
      <c r="E489" s="30"/>
      <c r="F489" s="32"/>
      <c r="G489" s="33"/>
      <c r="H489" s="34"/>
      <c r="I489" s="35"/>
      <c r="J489" s="36"/>
      <c r="K489" s="37"/>
      <c r="L489" s="10"/>
      <c r="M489" s="10"/>
      <c r="N489" s="10"/>
      <c r="O489" s="25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1.25" customHeight="1">
      <c r="A490" s="31"/>
      <c r="B490" s="22"/>
      <c r="C490" s="22"/>
      <c r="D490" s="22"/>
      <c r="E490" s="30"/>
      <c r="F490" s="32"/>
      <c r="G490" s="33"/>
      <c r="H490" s="34"/>
      <c r="I490" s="35"/>
      <c r="J490" s="36"/>
      <c r="K490" s="37"/>
      <c r="L490" s="10"/>
      <c r="M490" s="10"/>
      <c r="N490" s="10"/>
      <c r="O490" s="25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1.25" customHeight="1">
      <c r="A491" s="31"/>
      <c r="B491" s="22"/>
      <c r="C491" s="22"/>
      <c r="D491" s="22"/>
      <c r="E491" s="30"/>
      <c r="F491" s="32"/>
      <c r="G491" s="33"/>
      <c r="H491" s="34"/>
      <c r="I491" s="35"/>
      <c r="J491" s="36"/>
      <c r="K491" s="37"/>
      <c r="L491" s="10"/>
      <c r="M491" s="10"/>
      <c r="N491" s="10"/>
      <c r="O491" s="25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1.25" customHeight="1">
      <c r="A492" s="31"/>
      <c r="B492" s="22"/>
      <c r="C492" s="22"/>
      <c r="D492" s="22"/>
      <c r="E492" s="30"/>
      <c r="F492" s="32"/>
      <c r="G492" s="33"/>
      <c r="H492" s="34"/>
      <c r="I492" s="35"/>
      <c r="J492" s="36"/>
      <c r="K492" s="37"/>
      <c r="L492" s="10"/>
      <c r="M492" s="10"/>
      <c r="N492" s="10"/>
      <c r="O492" s="25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1.25" customHeight="1">
      <c r="A493" s="31"/>
      <c r="B493" s="22"/>
      <c r="C493" s="22"/>
      <c r="D493" s="22"/>
      <c r="E493" s="30"/>
      <c r="F493" s="32"/>
      <c r="G493" s="33"/>
      <c r="H493" s="34"/>
      <c r="I493" s="35"/>
      <c r="J493" s="36"/>
      <c r="K493" s="37"/>
      <c r="L493" s="10"/>
      <c r="M493" s="10"/>
      <c r="N493" s="10"/>
      <c r="O493" s="25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1.25" customHeight="1">
      <c r="A494" s="31"/>
      <c r="B494" s="22"/>
      <c r="C494" s="22"/>
      <c r="D494" s="22"/>
      <c r="E494" s="30"/>
      <c r="F494" s="32"/>
      <c r="G494" s="33"/>
      <c r="H494" s="34"/>
      <c r="I494" s="35"/>
      <c r="J494" s="36"/>
      <c r="K494" s="37"/>
      <c r="L494" s="10"/>
      <c r="M494" s="10"/>
      <c r="N494" s="10"/>
      <c r="O494" s="25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1.25" customHeight="1">
      <c r="A495" s="31"/>
      <c r="B495" s="22"/>
      <c r="C495" s="22"/>
      <c r="D495" s="22"/>
      <c r="E495" s="30"/>
      <c r="F495" s="32"/>
      <c r="G495" s="33"/>
      <c r="H495" s="34"/>
      <c r="I495" s="35"/>
      <c r="J495" s="36"/>
      <c r="K495" s="37"/>
      <c r="L495" s="10"/>
      <c r="M495" s="10"/>
      <c r="N495" s="10"/>
      <c r="O495" s="25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1.25" customHeight="1">
      <c r="A496" s="31"/>
      <c r="B496" s="22"/>
      <c r="C496" s="22"/>
      <c r="D496" s="22"/>
      <c r="E496" s="30"/>
      <c r="F496" s="32"/>
      <c r="G496" s="33"/>
      <c r="H496" s="34"/>
      <c r="I496" s="35"/>
      <c r="J496" s="36"/>
      <c r="K496" s="37"/>
      <c r="L496" s="10"/>
      <c r="M496" s="10"/>
      <c r="N496" s="10"/>
      <c r="O496" s="25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1.25" customHeight="1">
      <c r="A497" s="31"/>
      <c r="B497" s="22"/>
      <c r="C497" s="22"/>
      <c r="D497" s="22"/>
      <c r="E497" s="30"/>
      <c r="F497" s="32"/>
      <c r="G497" s="33"/>
      <c r="H497" s="34"/>
      <c r="I497" s="35"/>
      <c r="J497" s="36"/>
      <c r="K497" s="37"/>
      <c r="L497" s="10"/>
      <c r="M497" s="10"/>
      <c r="N497" s="10"/>
      <c r="O497" s="25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1.25" customHeight="1">
      <c r="A498" s="31"/>
      <c r="B498" s="22"/>
      <c r="C498" s="22"/>
      <c r="D498" s="22"/>
      <c r="E498" s="30"/>
      <c r="F498" s="32"/>
      <c r="G498" s="33"/>
      <c r="H498" s="34"/>
      <c r="I498" s="35"/>
      <c r="J498" s="36"/>
      <c r="K498" s="37"/>
      <c r="L498" s="10"/>
      <c r="M498" s="10"/>
      <c r="N498" s="10"/>
      <c r="O498" s="25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1.25" customHeight="1">
      <c r="A499" s="31"/>
      <c r="B499" s="22"/>
      <c r="C499" s="22"/>
      <c r="D499" s="22"/>
      <c r="E499" s="30"/>
      <c r="F499" s="32"/>
      <c r="G499" s="33"/>
      <c r="H499" s="34"/>
      <c r="I499" s="35"/>
      <c r="J499" s="36"/>
      <c r="K499" s="37"/>
      <c r="L499" s="10"/>
      <c r="M499" s="10"/>
      <c r="N499" s="10"/>
      <c r="O499" s="25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1.25" customHeight="1">
      <c r="A500" s="31"/>
      <c r="B500" s="22"/>
      <c r="C500" s="22"/>
      <c r="D500" s="22"/>
      <c r="E500" s="30"/>
      <c r="F500" s="32"/>
      <c r="G500" s="33"/>
      <c r="H500" s="34"/>
      <c r="I500" s="35"/>
      <c r="J500" s="36"/>
      <c r="K500" s="37"/>
      <c r="L500" s="10"/>
      <c r="M500" s="10"/>
      <c r="N500" s="10"/>
      <c r="O500" s="25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1.25" customHeight="1">
      <c r="A501" s="31"/>
      <c r="B501" s="22"/>
      <c r="C501" s="22"/>
      <c r="D501" s="22"/>
      <c r="E501" s="30"/>
      <c r="F501" s="32"/>
      <c r="G501" s="33"/>
      <c r="H501" s="34"/>
      <c r="I501" s="35"/>
      <c r="J501" s="36"/>
      <c r="K501" s="37"/>
      <c r="L501" s="10"/>
      <c r="M501" s="10"/>
      <c r="N501" s="10"/>
      <c r="O501" s="25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1.25" customHeight="1">
      <c r="A502" s="31"/>
      <c r="B502" s="22"/>
      <c r="C502" s="22"/>
      <c r="D502" s="22"/>
      <c r="E502" s="30"/>
      <c r="F502" s="32"/>
      <c r="G502" s="33"/>
      <c r="H502" s="34"/>
      <c r="I502" s="35"/>
      <c r="J502" s="36"/>
      <c r="K502" s="37"/>
      <c r="L502" s="10"/>
      <c r="M502" s="10"/>
      <c r="N502" s="10"/>
      <c r="O502" s="25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1.25" customHeight="1">
      <c r="A503" s="31"/>
      <c r="B503" s="22"/>
      <c r="C503" s="22"/>
      <c r="D503" s="22"/>
      <c r="E503" s="30"/>
      <c r="F503" s="32"/>
      <c r="G503" s="33"/>
      <c r="H503" s="34"/>
      <c r="I503" s="35"/>
      <c r="J503" s="36"/>
      <c r="K503" s="37"/>
      <c r="L503" s="10"/>
      <c r="M503" s="10"/>
      <c r="N503" s="10"/>
      <c r="O503" s="25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1.25" customHeight="1">
      <c r="A504" s="31"/>
      <c r="B504" s="22"/>
      <c r="C504" s="22"/>
      <c r="D504" s="22"/>
      <c r="E504" s="30"/>
      <c r="F504" s="32"/>
      <c r="G504" s="33"/>
      <c r="H504" s="34"/>
      <c r="I504" s="35"/>
      <c r="J504" s="36"/>
      <c r="K504" s="37"/>
      <c r="L504" s="10"/>
      <c r="M504" s="10"/>
      <c r="N504" s="10"/>
      <c r="O504" s="25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1.25" customHeight="1">
      <c r="A505" s="31"/>
      <c r="B505" s="22"/>
      <c r="C505" s="22"/>
      <c r="D505" s="22"/>
      <c r="E505" s="30"/>
      <c r="F505" s="32"/>
      <c r="G505" s="33"/>
      <c r="H505" s="34"/>
      <c r="I505" s="35"/>
      <c r="J505" s="36"/>
      <c r="K505" s="37"/>
      <c r="L505" s="10"/>
      <c r="M505" s="10"/>
      <c r="N505" s="10"/>
      <c r="O505" s="25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1.25" customHeight="1">
      <c r="A506" s="31"/>
      <c r="B506" s="22"/>
      <c r="C506" s="22"/>
      <c r="D506" s="22"/>
      <c r="E506" s="30"/>
      <c r="F506" s="32"/>
      <c r="G506" s="33"/>
      <c r="H506" s="34"/>
      <c r="I506" s="35"/>
      <c r="J506" s="36"/>
      <c r="K506" s="37"/>
      <c r="L506" s="10"/>
      <c r="M506" s="10"/>
      <c r="N506" s="10"/>
      <c r="O506" s="25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1.25" customHeight="1">
      <c r="A507" s="31"/>
      <c r="B507" s="22"/>
      <c r="C507" s="22"/>
      <c r="D507" s="22"/>
      <c r="E507" s="30"/>
      <c r="F507" s="32"/>
      <c r="G507" s="33"/>
      <c r="H507" s="34"/>
      <c r="I507" s="35"/>
      <c r="J507" s="36"/>
      <c r="K507" s="37"/>
      <c r="L507" s="10"/>
      <c r="M507" s="10"/>
      <c r="N507" s="10"/>
      <c r="O507" s="25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1.25" customHeight="1">
      <c r="A508" s="31"/>
      <c r="B508" s="22"/>
      <c r="C508" s="22"/>
      <c r="D508" s="22"/>
      <c r="E508" s="30"/>
      <c r="F508" s="32"/>
      <c r="G508" s="33"/>
      <c r="H508" s="34"/>
      <c r="I508" s="35"/>
      <c r="J508" s="36"/>
      <c r="K508" s="37"/>
      <c r="L508" s="10"/>
      <c r="M508" s="10"/>
      <c r="N508" s="10"/>
      <c r="O508" s="25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1.25" customHeight="1">
      <c r="A509" s="31"/>
      <c r="B509" s="22"/>
      <c r="C509" s="22"/>
      <c r="D509" s="22"/>
      <c r="E509" s="30"/>
      <c r="F509" s="32"/>
      <c r="G509" s="33"/>
      <c r="H509" s="34"/>
      <c r="I509" s="35"/>
      <c r="J509" s="36"/>
      <c r="K509" s="37"/>
      <c r="L509" s="10"/>
      <c r="M509" s="10"/>
      <c r="N509" s="10"/>
      <c r="O509" s="25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1.25" customHeight="1">
      <c r="A510" s="31"/>
      <c r="B510" s="22"/>
      <c r="C510" s="22"/>
      <c r="D510" s="22"/>
      <c r="E510" s="30"/>
      <c r="F510" s="32"/>
      <c r="G510" s="33"/>
      <c r="H510" s="34"/>
      <c r="I510" s="35"/>
      <c r="J510" s="36"/>
      <c r="K510" s="37"/>
      <c r="L510" s="10"/>
      <c r="M510" s="10"/>
      <c r="N510" s="10"/>
      <c r="O510" s="25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1.25" customHeight="1">
      <c r="A511" s="31"/>
      <c r="B511" s="22"/>
      <c r="C511" s="22"/>
      <c r="D511" s="22"/>
      <c r="E511" s="30"/>
      <c r="F511" s="32"/>
      <c r="G511" s="33"/>
      <c r="H511" s="34"/>
      <c r="I511" s="35"/>
      <c r="J511" s="36"/>
      <c r="K511" s="37"/>
      <c r="L511" s="10"/>
      <c r="M511" s="10"/>
      <c r="N511" s="10"/>
      <c r="O511" s="25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1.25" customHeight="1">
      <c r="A512" s="31"/>
      <c r="B512" s="22"/>
      <c r="C512" s="22"/>
      <c r="D512" s="22"/>
      <c r="E512" s="30"/>
      <c r="F512" s="32"/>
      <c r="G512" s="33"/>
      <c r="H512" s="34"/>
      <c r="I512" s="35"/>
      <c r="J512" s="36"/>
      <c r="K512" s="37"/>
      <c r="L512" s="10"/>
      <c r="M512" s="10"/>
      <c r="N512" s="10"/>
      <c r="O512" s="25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1.25" customHeight="1">
      <c r="A513" s="31"/>
      <c r="B513" s="22"/>
      <c r="C513" s="22"/>
      <c r="D513" s="22"/>
      <c r="E513" s="30"/>
      <c r="F513" s="32"/>
      <c r="G513" s="33"/>
      <c r="H513" s="34"/>
      <c r="I513" s="35"/>
      <c r="J513" s="36"/>
      <c r="K513" s="37"/>
      <c r="L513" s="10"/>
      <c r="M513" s="10"/>
      <c r="N513" s="10"/>
      <c r="O513" s="25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1.25" customHeight="1">
      <c r="A514" s="31"/>
      <c r="B514" s="22"/>
      <c r="C514" s="22"/>
      <c r="D514" s="22"/>
      <c r="E514" s="30"/>
      <c r="F514" s="32"/>
      <c r="G514" s="33"/>
      <c r="H514" s="34"/>
      <c r="I514" s="35"/>
      <c r="J514" s="36"/>
      <c r="K514" s="37"/>
      <c r="L514" s="10"/>
      <c r="M514" s="10"/>
      <c r="N514" s="10"/>
      <c r="O514" s="25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1.25" customHeight="1">
      <c r="A515" s="31"/>
      <c r="B515" s="22"/>
      <c r="C515" s="22"/>
      <c r="D515" s="22"/>
      <c r="E515" s="30"/>
      <c r="F515" s="32"/>
      <c r="G515" s="33"/>
      <c r="H515" s="34"/>
      <c r="I515" s="35"/>
      <c r="J515" s="36"/>
      <c r="K515" s="37"/>
      <c r="L515" s="10"/>
      <c r="M515" s="10"/>
      <c r="N515" s="10"/>
      <c r="O515" s="25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1.25" customHeight="1">
      <c r="A516" s="31"/>
      <c r="B516" s="22"/>
      <c r="C516" s="22"/>
      <c r="D516" s="22"/>
      <c r="E516" s="30"/>
      <c r="F516" s="32"/>
      <c r="G516" s="33"/>
      <c r="H516" s="34"/>
      <c r="I516" s="35"/>
      <c r="J516" s="36"/>
      <c r="K516" s="37"/>
      <c r="L516" s="10"/>
      <c r="M516" s="10"/>
      <c r="N516" s="10"/>
      <c r="O516" s="25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1.25" customHeight="1">
      <c r="A517" s="31"/>
      <c r="B517" s="22"/>
      <c r="C517" s="22"/>
      <c r="D517" s="22"/>
      <c r="E517" s="30"/>
      <c r="F517" s="32"/>
      <c r="G517" s="33"/>
      <c r="H517" s="34"/>
      <c r="I517" s="35"/>
      <c r="J517" s="36"/>
      <c r="K517" s="37"/>
      <c r="L517" s="10"/>
      <c r="M517" s="10"/>
      <c r="N517" s="10"/>
      <c r="O517" s="25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1.25" customHeight="1">
      <c r="A518" s="31"/>
      <c r="B518" s="22"/>
      <c r="C518" s="22"/>
      <c r="D518" s="22"/>
      <c r="E518" s="30"/>
      <c r="F518" s="32"/>
      <c r="G518" s="33"/>
      <c r="H518" s="34"/>
      <c r="I518" s="35"/>
      <c r="J518" s="36"/>
      <c r="K518" s="37"/>
      <c r="L518" s="10"/>
      <c r="M518" s="10"/>
      <c r="N518" s="10"/>
      <c r="O518" s="25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1.25" customHeight="1">
      <c r="A519" s="31"/>
      <c r="B519" s="22"/>
      <c r="C519" s="22"/>
      <c r="D519" s="22"/>
      <c r="E519" s="30"/>
      <c r="F519" s="32"/>
      <c r="G519" s="33"/>
      <c r="H519" s="34"/>
      <c r="I519" s="35"/>
      <c r="J519" s="36"/>
      <c r="K519" s="37"/>
      <c r="L519" s="10"/>
      <c r="M519" s="10"/>
      <c r="N519" s="10"/>
      <c r="O519" s="25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1.25" customHeight="1">
      <c r="A520" s="31"/>
      <c r="B520" s="22"/>
      <c r="C520" s="22"/>
      <c r="D520" s="22"/>
      <c r="E520" s="30"/>
      <c r="F520" s="32"/>
      <c r="G520" s="33"/>
      <c r="H520" s="34"/>
      <c r="I520" s="35"/>
      <c r="J520" s="36"/>
      <c r="K520" s="37"/>
      <c r="L520" s="10"/>
      <c r="M520" s="10"/>
      <c r="N520" s="10"/>
      <c r="O520" s="25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1.25" customHeight="1">
      <c r="A521" s="31"/>
      <c r="B521" s="22"/>
      <c r="C521" s="22"/>
      <c r="D521" s="22"/>
      <c r="E521" s="30"/>
      <c r="F521" s="32"/>
      <c r="G521" s="33"/>
      <c r="H521" s="34"/>
      <c r="I521" s="35"/>
      <c r="J521" s="36"/>
      <c r="K521" s="37"/>
      <c r="L521" s="10"/>
      <c r="M521" s="10"/>
      <c r="N521" s="10"/>
      <c r="O521" s="25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1.25" customHeight="1">
      <c r="A522" s="31"/>
      <c r="B522" s="22"/>
      <c r="C522" s="22"/>
      <c r="D522" s="22"/>
      <c r="E522" s="30"/>
      <c r="F522" s="32"/>
      <c r="G522" s="33"/>
      <c r="H522" s="34"/>
      <c r="I522" s="35"/>
      <c r="J522" s="36"/>
      <c r="K522" s="37"/>
      <c r="L522" s="10"/>
      <c r="M522" s="10"/>
      <c r="N522" s="10"/>
      <c r="O522" s="25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1.25" customHeight="1">
      <c r="A523" s="31"/>
      <c r="B523" s="22"/>
      <c r="C523" s="22"/>
      <c r="D523" s="22"/>
      <c r="E523" s="30"/>
      <c r="F523" s="32"/>
      <c r="G523" s="33"/>
      <c r="H523" s="34"/>
      <c r="I523" s="35"/>
      <c r="J523" s="36"/>
      <c r="K523" s="37"/>
      <c r="L523" s="10"/>
      <c r="M523" s="10"/>
      <c r="N523" s="10"/>
      <c r="O523" s="25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1.25" customHeight="1">
      <c r="A524" s="31"/>
      <c r="B524" s="22"/>
      <c r="C524" s="22"/>
      <c r="D524" s="22"/>
      <c r="E524" s="30"/>
      <c r="F524" s="32"/>
      <c r="G524" s="33"/>
      <c r="H524" s="34"/>
      <c r="I524" s="35"/>
      <c r="J524" s="36"/>
      <c r="K524" s="37"/>
      <c r="L524" s="10"/>
      <c r="M524" s="10"/>
      <c r="N524" s="10"/>
      <c r="O524" s="25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1.25" customHeight="1">
      <c r="A525" s="31"/>
      <c r="B525" s="22"/>
      <c r="C525" s="22"/>
      <c r="D525" s="22"/>
      <c r="E525" s="30"/>
      <c r="F525" s="32"/>
      <c r="G525" s="33"/>
      <c r="H525" s="34"/>
      <c r="I525" s="35"/>
      <c r="J525" s="36"/>
      <c r="K525" s="37"/>
      <c r="L525" s="10"/>
      <c r="M525" s="10"/>
      <c r="N525" s="10"/>
      <c r="O525" s="25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1.25" customHeight="1">
      <c r="A526" s="31"/>
      <c r="B526" s="22"/>
      <c r="C526" s="22"/>
      <c r="D526" s="22"/>
      <c r="E526" s="30"/>
      <c r="F526" s="32"/>
      <c r="G526" s="33"/>
      <c r="H526" s="34"/>
      <c r="I526" s="35"/>
      <c r="J526" s="36"/>
      <c r="K526" s="37"/>
      <c r="L526" s="10"/>
      <c r="M526" s="10"/>
      <c r="N526" s="10"/>
      <c r="O526" s="25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1.25" customHeight="1">
      <c r="A527" s="31"/>
      <c r="B527" s="22"/>
      <c r="C527" s="22"/>
      <c r="D527" s="22"/>
      <c r="E527" s="30"/>
      <c r="F527" s="32"/>
      <c r="G527" s="33"/>
      <c r="H527" s="34"/>
      <c r="I527" s="35"/>
      <c r="J527" s="36"/>
      <c r="K527" s="37"/>
      <c r="L527" s="10"/>
      <c r="M527" s="10"/>
      <c r="N527" s="10"/>
      <c r="O527" s="25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1.25" customHeight="1">
      <c r="A528" s="31"/>
      <c r="B528" s="22"/>
      <c r="C528" s="22"/>
      <c r="D528" s="22"/>
      <c r="E528" s="30"/>
      <c r="F528" s="32"/>
      <c r="G528" s="33"/>
      <c r="H528" s="34"/>
      <c r="I528" s="35"/>
      <c r="J528" s="36"/>
      <c r="K528" s="37"/>
      <c r="L528" s="10"/>
      <c r="M528" s="10"/>
      <c r="N528" s="10"/>
      <c r="O528" s="25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1.25" customHeight="1">
      <c r="A529" s="31"/>
      <c r="B529" s="22"/>
      <c r="C529" s="22"/>
      <c r="D529" s="22"/>
      <c r="E529" s="30"/>
      <c r="F529" s="32"/>
      <c r="G529" s="33"/>
      <c r="H529" s="34"/>
      <c r="I529" s="35"/>
      <c r="J529" s="36"/>
      <c r="K529" s="37"/>
      <c r="L529" s="10"/>
      <c r="M529" s="10"/>
      <c r="N529" s="10"/>
      <c r="O529" s="25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1.25" customHeight="1">
      <c r="A530" s="31"/>
      <c r="B530" s="22"/>
      <c r="C530" s="22"/>
      <c r="D530" s="22"/>
      <c r="E530" s="30"/>
      <c r="F530" s="32"/>
      <c r="G530" s="33"/>
      <c r="H530" s="34"/>
      <c r="I530" s="35"/>
      <c r="J530" s="36"/>
      <c r="K530" s="37"/>
      <c r="L530" s="10"/>
      <c r="M530" s="10"/>
      <c r="N530" s="10"/>
      <c r="O530" s="25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1.25" customHeight="1">
      <c r="A531" s="31"/>
      <c r="B531" s="22"/>
      <c r="C531" s="22"/>
      <c r="D531" s="22"/>
      <c r="E531" s="30"/>
      <c r="F531" s="32"/>
      <c r="G531" s="33"/>
      <c r="H531" s="34"/>
      <c r="I531" s="35"/>
      <c r="J531" s="36"/>
      <c r="K531" s="37"/>
      <c r="L531" s="10"/>
      <c r="M531" s="10"/>
      <c r="N531" s="10"/>
      <c r="O531" s="25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1.25" customHeight="1">
      <c r="A532" s="31"/>
      <c r="B532" s="22"/>
      <c r="C532" s="22"/>
      <c r="D532" s="22"/>
      <c r="E532" s="30"/>
      <c r="F532" s="32"/>
      <c r="G532" s="33"/>
      <c r="H532" s="34"/>
      <c r="I532" s="35"/>
      <c r="J532" s="36"/>
      <c r="K532" s="37"/>
      <c r="L532" s="10"/>
      <c r="M532" s="10"/>
      <c r="N532" s="10"/>
      <c r="O532" s="25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1.25" customHeight="1">
      <c r="A533" s="31"/>
      <c r="B533" s="22"/>
      <c r="C533" s="22"/>
      <c r="D533" s="22"/>
      <c r="E533" s="30"/>
      <c r="F533" s="32"/>
      <c r="G533" s="33"/>
      <c r="H533" s="34"/>
      <c r="I533" s="35"/>
      <c r="J533" s="36"/>
      <c r="K533" s="37"/>
      <c r="L533" s="10"/>
      <c r="M533" s="10"/>
      <c r="N533" s="10"/>
      <c r="O533" s="25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1.25" customHeight="1">
      <c r="A534" s="31"/>
      <c r="B534" s="22"/>
      <c r="C534" s="22"/>
      <c r="D534" s="22"/>
      <c r="E534" s="30"/>
      <c r="F534" s="32"/>
      <c r="G534" s="33"/>
      <c r="H534" s="34"/>
      <c r="I534" s="35"/>
      <c r="J534" s="36"/>
      <c r="K534" s="37"/>
      <c r="L534" s="10"/>
      <c r="M534" s="10"/>
      <c r="N534" s="10"/>
      <c r="O534" s="25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1.25" customHeight="1">
      <c r="A535" s="31"/>
      <c r="B535" s="22"/>
      <c r="C535" s="22"/>
      <c r="D535" s="22"/>
      <c r="E535" s="30"/>
      <c r="F535" s="32"/>
      <c r="G535" s="33"/>
      <c r="H535" s="34"/>
      <c r="I535" s="35"/>
      <c r="J535" s="36"/>
      <c r="K535" s="37"/>
      <c r="L535" s="10"/>
      <c r="M535" s="10"/>
      <c r="N535" s="10"/>
      <c r="O535" s="25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1.25" customHeight="1">
      <c r="A536" s="31"/>
      <c r="B536" s="22"/>
      <c r="C536" s="22"/>
      <c r="D536" s="22"/>
      <c r="E536" s="30"/>
      <c r="F536" s="32"/>
      <c r="G536" s="33"/>
      <c r="H536" s="34"/>
      <c r="I536" s="35"/>
      <c r="J536" s="36"/>
      <c r="K536" s="37"/>
      <c r="L536" s="10"/>
      <c r="M536" s="10"/>
      <c r="N536" s="10"/>
      <c r="O536" s="25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1.25" customHeight="1">
      <c r="A537" s="31"/>
      <c r="B537" s="22"/>
      <c r="C537" s="22"/>
      <c r="D537" s="22"/>
      <c r="E537" s="30"/>
      <c r="F537" s="32"/>
      <c r="G537" s="33"/>
      <c r="H537" s="34"/>
      <c r="I537" s="35"/>
      <c r="J537" s="36"/>
      <c r="K537" s="37"/>
      <c r="L537" s="10"/>
      <c r="M537" s="10"/>
      <c r="N537" s="10"/>
      <c r="O537" s="25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1.25" customHeight="1">
      <c r="A538" s="31"/>
      <c r="B538" s="22"/>
      <c r="C538" s="22"/>
      <c r="D538" s="22"/>
      <c r="E538" s="30"/>
      <c r="F538" s="32"/>
      <c r="G538" s="33"/>
      <c r="H538" s="34"/>
      <c r="I538" s="35"/>
      <c r="J538" s="36"/>
      <c r="K538" s="37"/>
      <c r="L538" s="10"/>
      <c r="M538" s="10"/>
      <c r="N538" s="10"/>
      <c r="O538" s="25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1.25" customHeight="1">
      <c r="A539" s="31"/>
      <c r="B539" s="22"/>
      <c r="C539" s="22"/>
      <c r="D539" s="22"/>
      <c r="E539" s="30"/>
      <c r="F539" s="32"/>
      <c r="G539" s="33"/>
      <c r="H539" s="34"/>
      <c r="I539" s="35"/>
      <c r="J539" s="36"/>
      <c r="K539" s="37"/>
      <c r="L539" s="10"/>
      <c r="M539" s="10"/>
      <c r="N539" s="10"/>
      <c r="O539" s="25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1.25" customHeight="1">
      <c r="A540" s="31"/>
      <c r="B540" s="22"/>
      <c r="C540" s="22"/>
      <c r="D540" s="22"/>
      <c r="E540" s="30"/>
      <c r="F540" s="32"/>
      <c r="G540" s="33"/>
      <c r="H540" s="34"/>
      <c r="I540" s="35"/>
      <c r="J540" s="36"/>
      <c r="K540" s="37"/>
      <c r="L540" s="10"/>
      <c r="M540" s="10"/>
      <c r="N540" s="10"/>
      <c r="O540" s="25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1.25" customHeight="1">
      <c r="A541" s="31"/>
      <c r="B541" s="22"/>
      <c r="C541" s="22"/>
      <c r="D541" s="22"/>
      <c r="E541" s="30"/>
      <c r="F541" s="32"/>
      <c r="G541" s="33"/>
      <c r="H541" s="34"/>
      <c r="I541" s="35"/>
      <c r="J541" s="36"/>
      <c r="K541" s="37"/>
      <c r="L541" s="10"/>
      <c r="M541" s="10"/>
      <c r="N541" s="10"/>
      <c r="O541" s="25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1.25" customHeight="1">
      <c r="A542" s="31"/>
      <c r="B542" s="22"/>
      <c r="C542" s="22"/>
      <c r="D542" s="22"/>
      <c r="E542" s="30"/>
      <c r="F542" s="32"/>
      <c r="G542" s="33"/>
      <c r="H542" s="34"/>
      <c r="I542" s="35"/>
      <c r="J542" s="36"/>
      <c r="K542" s="37"/>
      <c r="L542" s="10"/>
      <c r="M542" s="10"/>
      <c r="N542" s="10"/>
      <c r="O542" s="25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1.25" customHeight="1">
      <c r="A543" s="31"/>
      <c r="B543" s="22"/>
      <c r="C543" s="22"/>
      <c r="D543" s="22"/>
      <c r="E543" s="30"/>
      <c r="F543" s="32"/>
      <c r="G543" s="33"/>
      <c r="H543" s="34"/>
      <c r="I543" s="35"/>
      <c r="J543" s="36"/>
      <c r="K543" s="37"/>
      <c r="L543" s="10"/>
      <c r="M543" s="10"/>
      <c r="N543" s="10"/>
      <c r="O543" s="25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1.25" customHeight="1">
      <c r="A544" s="31"/>
      <c r="B544" s="22"/>
      <c r="C544" s="22"/>
      <c r="D544" s="22"/>
      <c r="E544" s="30"/>
      <c r="F544" s="32"/>
      <c r="G544" s="33"/>
      <c r="H544" s="34"/>
      <c r="I544" s="35"/>
      <c r="J544" s="36"/>
      <c r="K544" s="37"/>
      <c r="L544" s="10"/>
      <c r="M544" s="10"/>
      <c r="N544" s="10"/>
      <c r="O544" s="25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1.25" customHeight="1">
      <c r="A545" s="31"/>
      <c r="B545" s="22"/>
      <c r="C545" s="22"/>
      <c r="D545" s="22"/>
      <c r="E545" s="30"/>
      <c r="F545" s="32"/>
      <c r="G545" s="33"/>
      <c r="H545" s="34"/>
      <c r="I545" s="35"/>
      <c r="J545" s="36"/>
      <c r="K545" s="37"/>
      <c r="L545" s="10"/>
      <c r="M545" s="10"/>
      <c r="N545" s="10"/>
      <c r="O545" s="25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1.25" customHeight="1">
      <c r="A546" s="31"/>
      <c r="B546" s="22"/>
      <c r="C546" s="22"/>
      <c r="D546" s="22"/>
      <c r="E546" s="30"/>
      <c r="F546" s="32"/>
      <c r="G546" s="33"/>
      <c r="H546" s="34"/>
      <c r="I546" s="35"/>
      <c r="J546" s="36"/>
      <c r="K546" s="37"/>
      <c r="L546" s="10"/>
      <c r="M546" s="10"/>
      <c r="N546" s="10"/>
      <c r="O546" s="25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1.25" customHeight="1">
      <c r="A547" s="31"/>
      <c r="B547" s="22"/>
      <c r="C547" s="22"/>
      <c r="D547" s="22"/>
      <c r="E547" s="30"/>
      <c r="F547" s="32"/>
      <c r="G547" s="33"/>
      <c r="H547" s="34"/>
      <c r="I547" s="35"/>
      <c r="J547" s="36"/>
      <c r="K547" s="37"/>
      <c r="L547" s="10"/>
      <c r="M547" s="10"/>
      <c r="N547" s="10"/>
      <c r="O547" s="25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1.25" customHeight="1">
      <c r="A548" s="31"/>
      <c r="B548" s="22"/>
      <c r="C548" s="22"/>
      <c r="D548" s="22"/>
      <c r="E548" s="30"/>
      <c r="F548" s="32"/>
      <c r="G548" s="33"/>
      <c r="H548" s="34"/>
      <c r="I548" s="35"/>
      <c r="J548" s="36"/>
      <c r="K548" s="37"/>
      <c r="L548" s="10"/>
      <c r="M548" s="10"/>
      <c r="N548" s="10"/>
      <c r="O548" s="25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1.25" customHeight="1">
      <c r="A549" s="31"/>
      <c r="B549" s="22"/>
      <c r="C549" s="22"/>
      <c r="D549" s="22"/>
      <c r="E549" s="30"/>
      <c r="F549" s="32"/>
      <c r="G549" s="33"/>
      <c r="H549" s="34"/>
      <c r="I549" s="35"/>
      <c r="J549" s="36"/>
      <c r="K549" s="37"/>
      <c r="L549" s="10"/>
      <c r="M549" s="10"/>
      <c r="N549" s="10"/>
      <c r="O549" s="25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1.25" customHeight="1">
      <c r="A550" s="31"/>
      <c r="B550" s="22"/>
      <c r="C550" s="22"/>
      <c r="D550" s="22"/>
      <c r="E550" s="30"/>
      <c r="F550" s="32"/>
      <c r="G550" s="33"/>
      <c r="H550" s="34"/>
      <c r="I550" s="35"/>
      <c r="J550" s="36"/>
      <c r="K550" s="37"/>
      <c r="L550" s="10"/>
      <c r="M550" s="10"/>
      <c r="N550" s="10"/>
      <c r="O550" s="25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1.25" customHeight="1">
      <c r="A551" s="31"/>
      <c r="B551" s="22"/>
      <c r="C551" s="22"/>
      <c r="D551" s="22"/>
      <c r="E551" s="30"/>
      <c r="F551" s="32"/>
      <c r="G551" s="33"/>
      <c r="H551" s="34"/>
      <c r="I551" s="35"/>
      <c r="J551" s="36"/>
      <c r="K551" s="37"/>
      <c r="L551" s="10"/>
      <c r="M551" s="10"/>
      <c r="N551" s="10"/>
      <c r="O551" s="25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1.25" customHeight="1">
      <c r="A552" s="31"/>
      <c r="B552" s="22"/>
      <c r="C552" s="22"/>
      <c r="D552" s="22"/>
      <c r="E552" s="30"/>
      <c r="F552" s="32"/>
      <c r="G552" s="33"/>
      <c r="H552" s="34"/>
      <c r="I552" s="35"/>
      <c r="J552" s="36"/>
      <c r="K552" s="37"/>
      <c r="L552" s="10"/>
      <c r="M552" s="10"/>
      <c r="N552" s="10"/>
      <c r="O552" s="25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1.25" customHeight="1">
      <c r="A553" s="31"/>
      <c r="B553" s="22"/>
      <c r="C553" s="22"/>
      <c r="D553" s="22"/>
      <c r="E553" s="30"/>
      <c r="F553" s="32"/>
      <c r="G553" s="33"/>
      <c r="H553" s="34"/>
      <c r="I553" s="35"/>
      <c r="J553" s="36"/>
      <c r="K553" s="37"/>
      <c r="L553" s="10"/>
      <c r="M553" s="10"/>
      <c r="N553" s="10"/>
      <c r="O553" s="25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1.25" customHeight="1">
      <c r="A554" s="31"/>
      <c r="B554" s="22"/>
      <c r="C554" s="22"/>
      <c r="D554" s="22"/>
      <c r="E554" s="30"/>
      <c r="F554" s="32"/>
      <c r="G554" s="33"/>
      <c r="H554" s="34"/>
      <c r="I554" s="35"/>
      <c r="J554" s="36"/>
      <c r="K554" s="37"/>
      <c r="L554" s="10"/>
      <c r="M554" s="10"/>
      <c r="N554" s="10"/>
      <c r="O554" s="25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1.25" customHeight="1">
      <c r="A555" s="31"/>
      <c r="B555" s="22"/>
      <c r="C555" s="22"/>
      <c r="D555" s="22"/>
      <c r="E555" s="30"/>
      <c r="F555" s="32"/>
      <c r="G555" s="33"/>
      <c r="H555" s="34"/>
      <c r="I555" s="35"/>
      <c r="J555" s="36"/>
      <c r="K555" s="37"/>
      <c r="L555" s="10"/>
      <c r="M555" s="10"/>
      <c r="N555" s="10"/>
      <c r="O555" s="25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1.25" customHeight="1">
      <c r="A556" s="31"/>
      <c r="B556" s="22"/>
      <c r="C556" s="22"/>
      <c r="D556" s="22"/>
      <c r="E556" s="30"/>
      <c r="F556" s="32"/>
      <c r="G556" s="33"/>
      <c r="H556" s="34"/>
      <c r="I556" s="35"/>
      <c r="J556" s="36"/>
      <c r="K556" s="37"/>
      <c r="L556" s="10"/>
      <c r="M556" s="10"/>
      <c r="N556" s="10"/>
      <c r="O556" s="25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1.25" customHeight="1">
      <c r="A557" s="31"/>
      <c r="B557" s="22"/>
      <c r="C557" s="22"/>
      <c r="D557" s="22"/>
      <c r="E557" s="30"/>
      <c r="F557" s="32"/>
      <c r="G557" s="33"/>
      <c r="H557" s="34"/>
      <c r="I557" s="35"/>
      <c r="J557" s="36"/>
      <c r="K557" s="37"/>
      <c r="L557" s="10"/>
      <c r="M557" s="10"/>
      <c r="N557" s="10"/>
      <c r="O557" s="25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1.25" customHeight="1">
      <c r="A558" s="31"/>
      <c r="B558" s="22"/>
      <c r="C558" s="22"/>
      <c r="D558" s="22"/>
      <c r="E558" s="30"/>
      <c r="F558" s="32"/>
      <c r="G558" s="33"/>
      <c r="H558" s="34"/>
      <c r="I558" s="35"/>
      <c r="J558" s="36"/>
      <c r="K558" s="37"/>
      <c r="L558" s="10"/>
      <c r="M558" s="10"/>
      <c r="N558" s="10"/>
      <c r="O558" s="25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1.25" customHeight="1">
      <c r="A559" s="31"/>
      <c r="B559" s="22"/>
      <c r="C559" s="22"/>
      <c r="D559" s="22"/>
      <c r="E559" s="30"/>
      <c r="F559" s="32"/>
      <c r="G559" s="33"/>
      <c r="H559" s="34"/>
      <c r="I559" s="35"/>
      <c r="J559" s="36"/>
      <c r="K559" s="37"/>
      <c r="L559" s="10"/>
      <c r="M559" s="10"/>
      <c r="N559" s="10"/>
      <c r="O559" s="25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1.25" customHeight="1">
      <c r="A560" s="31"/>
      <c r="B560" s="22"/>
      <c r="C560" s="22"/>
      <c r="D560" s="22"/>
      <c r="E560" s="30"/>
      <c r="F560" s="32"/>
      <c r="G560" s="33"/>
      <c r="H560" s="34"/>
      <c r="I560" s="35"/>
      <c r="J560" s="36"/>
      <c r="K560" s="37"/>
      <c r="L560" s="10"/>
      <c r="M560" s="10"/>
      <c r="N560" s="10"/>
      <c r="O560" s="25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1.25" customHeight="1">
      <c r="A561" s="31"/>
      <c r="B561" s="22"/>
      <c r="C561" s="22"/>
      <c r="D561" s="22"/>
      <c r="E561" s="30"/>
      <c r="F561" s="32"/>
      <c r="G561" s="33"/>
      <c r="H561" s="34"/>
      <c r="I561" s="35"/>
      <c r="J561" s="36"/>
      <c r="K561" s="37"/>
      <c r="L561" s="10"/>
      <c r="M561" s="10"/>
      <c r="N561" s="10"/>
      <c r="O561" s="25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1.25" customHeight="1">
      <c r="A562" s="31"/>
      <c r="B562" s="22"/>
      <c r="C562" s="22"/>
      <c r="D562" s="22"/>
      <c r="E562" s="30"/>
      <c r="F562" s="32"/>
      <c r="G562" s="33"/>
      <c r="H562" s="34"/>
      <c r="I562" s="35"/>
      <c r="J562" s="36"/>
      <c r="K562" s="37"/>
      <c r="L562" s="10"/>
      <c r="M562" s="10"/>
      <c r="N562" s="10"/>
      <c r="O562" s="25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1.25" customHeight="1">
      <c r="A563" s="31"/>
      <c r="B563" s="22"/>
      <c r="C563" s="22"/>
      <c r="D563" s="22"/>
      <c r="E563" s="30"/>
      <c r="F563" s="32"/>
      <c r="G563" s="33"/>
      <c r="H563" s="34"/>
      <c r="I563" s="35"/>
      <c r="J563" s="36"/>
      <c r="K563" s="37"/>
      <c r="L563" s="10"/>
      <c r="M563" s="10"/>
      <c r="N563" s="10"/>
      <c r="O563" s="25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1.25" customHeight="1">
      <c r="A564" s="31"/>
      <c r="B564" s="22"/>
      <c r="C564" s="22"/>
      <c r="D564" s="22"/>
      <c r="E564" s="30"/>
      <c r="F564" s="32"/>
      <c r="G564" s="33"/>
      <c r="H564" s="34"/>
      <c r="I564" s="35"/>
      <c r="J564" s="36"/>
      <c r="K564" s="37"/>
      <c r="L564" s="10"/>
      <c r="M564" s="10"/>
      <c r="N564" s="10"/>
      <c r="O564" s="25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1.25" customHeight="1">
      <c r="A565" s="31"/>
      <c r="B565" s="22"/>
      <c r="C565" s="22"/>
      <c r="D565" s="22"/>
      <c r="E565" s="30"/>
      <c r="F565" s="32"/>
      <c r="G565" s="33"/>
      <c r="H565" s="34"/>
      <c r="I565" s="35"/>
      <c r="J565" s="36"/>
      <c r="K565" s="37"/>
      <c r="L565" s="10"/>
      <c r="M565" s="10"/>
      <c r="N565" s="10"/>
      <c r="O565" s="25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1.25" customHeight="1">
      <c r="A566" s="31"/>
      <c r="B566" s="22"/>
      <c r="C566" s="22"/>
      <c r="D566" s="22"/>
      <c r="E566" s="30"/>
      <c r="F566" s="32"/>
      <c r="G566" s="33"/>
      <c r="H566" s="34"/>
      <c r="I566" s="35"/>
      <c r="J566" s="36"/>
      <c r="K566" s="37"/>
      <c r="L566" s="10"/>
      <c r="M566" s="10"/>
      <c r="N566" s="10"/>
      <c r="O566" s="25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1.25" customHeight="1">
      <c r="A567" s="31"/>
      <c r="B567" s="22"/>
      <c r="C567" s="22"/>
      <c r="D567" s="22"/>
      <c r="E567" s="30"/>
      <c r="F567" s="32"/>
      <c r="G567" s="33"/>
      <c r="H567" s="34"/>
      <c r="I567" s="35"/>
      <c r="J567" s="36"/>
      <c r="K567" s="37"/>
      <c r="L567" s="10"/>
      <c r="M567" s="10"/>
      <c r="N567" s="10"/>
      <c r="O567" s="25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1.25" customHeight="1">
      <c r="A568" s="31"/>
      <c r="B568" s="22"/>
      <c r="C568" s="22"/>
      <c r="D568" s="22"/>
      <c r="E568" s="30"/>
      <c r="F568" s="32"/>
      <c r="G568" s="33"/>
      <c r="H568" s="34"/>
      <c r="I568" s="35"/>
      <c r="J568" s="36"/>
      <c r="K568" s="37"/>
      <c r="L568" s="10"/>
      <c r="M568" s="10"/>
      <c r="N568" s="10"/>
      <c r="O568" s="25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1.25" customHeight="1">
      <c r="A569" s="31"/>
      <c r="B569" s="22"/>
      <c r="C569" s="22"/>
      <c r="D569" s="22"/>
      <c r="E569" s="30"/>
      <c r="F569" s="32"/>
      <c r="G569" s="33"/>
      <c r="H569" s="34"/>
      <c r="I569" s="35"/>
      <c r="J569" s="36"/>
      <c r="K569" s="37"/>
      <c r="L569" s="10"/>
      <c r="M569" s="10"/>
      <c r="N569" s="10"/>
      <c r="O569" s="25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1.25" customHeight="1">
      <c r="A570" s="31"/>
      <c r="B570" s="22"/>
      <c r="C570" s="22"/>
      <c r="D570" s="22"/>
      <c r="E570" s="30"/>
      <c r="F570" s="32"/>
      <c r="G570" s="33"/>
      <c r="H570" s="34"/>
      <c r="I570" s="35"/>
      <c r="J570" s="36"/>
      <c r="K570" s="37"/>
      <c r="L570" s="10"/>
      <c r="M570" s="10"/>
      <c r="N570" s="10"/>
      <c r="O570" s="25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1.25" customHeight="1">
      <c r="A571" s="31"/>
      <c r="B571" s="22"/>
      <c r="C571" s="22"/>
      <c r="D571" s="22"/>
      <c r="E571" s="30"/>
      <c r="F571" s="32"/>
      <c r="G571" s="33"/>
      <c r="H571" s="34"/>
      <c r="I571" s="35"/>
      <c r="J571" s="36"/>
      <c r="K571" s="37"/>
      <c r="L571" s="10"/>
      <c r="M571" s="10"/>
      <c r="N571" s="10"/>
      <c r="O571" s="25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1.25" customHeight="1">
      <c r="A572" s="31"/>
      <c r="B572" s="22"/>
      <c r="C572" s="22"/>
      <c r="D572" s="22"/>
      <c r="E572" s="30"/>
      <c r="F572" s="32"/>
      <c r="G572" s="33"/>
      <c r="H572" s="34"/>
      <c r="I572" s="35"/>
      <c r="J572" s="36"/>
      <c r="K572" s="37"/>
      <c r="L572" s="10"/>
      <c r="M572" s="10"/>
      <c r="N572" s="10"/>
      <c r="O572" s="25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1.25" customHeight="1">
      <c r="A573" s="31"/>
      <c r="B573" s="22"/>
      <c r="C573" s="22"/>
      <c r="D573" s="22"/>
      <c r="E573" s="30"/>
      <c r="F573" s="32"/>
      <c r="G573" s="33"/>
      <c r="H573" s="34"/>
      <c r="I573" s="35"/>
      <c r="J573" s="36"/>
      <c r="K573" s="37"/>
      <c r="L573" s="10"/>
      <c r="M573" s="10"/>
      <c r="N573" s="10"/>
      <c r="O573" s="25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1.25" customHeight="1">
      <c r="A574" s="31"/>
      <c r="B574" s="22"/>
      <c r="C574" s="22"/>
      <c r="D574" s="22"/>
      <c r="E574" s="30"/>
      <c r="F574" s="32"/>
      <c r="G574" s="33"/>
      <c r="H574" s="34"/>
      <c r="I574" s="35"/>
      <c r="J574" s="36"/>
      <c r="K574" s="37"/>
      <c r="L574" s="10"/>
      <c r="M574" s="10"/>
      <c r="N574" s="10"/>
      <c r="O574" s="25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1.25" customHeight="1">
      <c r="A575" s="31"/>
      <c r="B575" s="22"/>
      <c r="C575" s="22"/>
      <c r="D575" s="22"/>
      <c r="E575" s="30"/>
      <c r="F575" s="32"/>
      <c r="G575" s="33"/>
      <c r="H575" s="34"/>
      <c r="I575" s="35"/>
      <c r="J575" s="36"/>
      <c r="K575" s="37"/>
      <c r="L575" s="10"/>
      <c r="M575" s="10"/>
      <c r="N575" s="10"/>
      <c r="O575" s="25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1.25" customHeight="1">
      <c r="A576" s="31"/>
      <c r="B576" s="22"/>
      <c r="C576" s="22"/>
      <c r="D576" s="22"/>
      <c r="E576" s="30"/>
      <c r="F576" s="32"/>
      <c r="G576" s="33"/>
      <c r="H576" s="34"/>
      <c r="I576" s="35"/>
      <c r="J576" s="36"/>
      <c r="K576" s="37"/>
      <c r="L576" s="10"/>
      <c r="M576" s="10"/>
      <c r="N576" s="10"/>
      <c r="O576" s="25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1.25" customHeight="1">
      <c r="A577" s="31"/>
      <c r="B577" s="22"/>
      <c r="C577" s="22"/>
      <c r="D577" s="22"/>
      <c r="E577" s="30"/>
      <c r="F577" s="32"/>
      <c r="G577" s="33"/>
      <c r="H577" s="34"/>
      <c r="I577" s="35"/>
      <c r="J577" s="36"/>
      <c r="K577" s="37"/>
      <c r="L577" s="10"/>
      <c r="M577" s="10"/>
      <c r="N577" s="10"/>
      <c r="O577" s="25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1.25" customHeight="1">
      <c r="A578" s="31"/>
      <c r="B578" s="22"/>
      <c r="C578" s="22"/>
      <c r="D578" s="22"/>
      <c r="E578" s="30"/>
      <c r="F578" s="32"/>
      <c r="G578" s="33"/>
      <c r="H578" s="34"/>
      <c r="I578" s="35"/>
      <c r="J578" s="36"/>
      <c r="K578" s="37"/>
      <c r="L578" s="10"/>
      <c r="M578" s="10"/>
      <c r="N578" s="10"/>
      <c r="O578" s="25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1.25" customHeight="1">
      <c r="A579" s="31"/>
      <c r="B579" s="22"/>
      <c r="C579" s="22"/>
      <c r="D579" s="22"/>
      <c r="E579" s="30"/>
      <c r="F579" s="32"/>
      <c r="G579" s="33"/>
      <c r="H579" s="34"/>
      <c r="I579" s="35"/>
      <c r="J579" s="36"/>
      <c r="K579" s="37"/>
      <c r="L579" s="10"/>
      <c r="M579" s="10"/>
      <c r="N579" s="10"/>
      <c r="O579" s="25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1.25" customHeight="1">
      <c r="A580" s="31"/>
      <c r="B580" s="22"/>
      <c r="C580" s="22"/>
      <c r="D580" s="22"/>
      <c r="E580" s="30"/>
      <c r="F580" s="32"/>
      <c r="G580" s="33"/>
      <c r="H580" s="34"/>
      <c r="I580" s="35"/>
      <c r="J580" s="36"/>
      <c r="K580" s="37"/>
      <c r="L580" s="10"/>
      <c r="M580" s="10"/>
      <c r="N580" s="10"/>
      <c r="O580" s="25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1.25" customHeight="1">
      <c r="A581" s="31"/>
      <c r="B581" s="22"/>
      <c r="C581" s="22"/>
      <c r="D581" s="22"/>
      <c r="E581" s="30"/>
      <c r="F581" s="32"/>
      <c r="G581" s="33"/>
      <c r="H581" s="34"/>
      <c r="I581" s="35"/>
      <c r="J581" s="36"/>
      <c r="K581" s="37"/>
      <c r="L581" s="10"/>
      <c r="M581" s="10"/>
      <c r="N581" s="10"/>
      <c r="O581" s="25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1.25" customHeight="1">
      <c r="A582" s="31"/>
      <c r="B582" s="22"/>
      <c r="C582" s="22"/>
      <c r="D582" s="22"/>
      <c r="E582" s="30"/>
      <c r="F582" s="32"/>
      <c r="G582" s="33"/>
      <c r="H582" s="34"/>
      <c r="I582" s="35"/>
      <c r="J582" s="36"/>
      <c r="K582" s="37"/>
      <c r="L582" s="10"/>
      <c r="M582" s="10"/>
      <c r="N582" s="10"/>
      <c r="O582" s="25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1.25" customHeight="1">
      <c r="A583" s="31"/>
      <c r="B583" s="22"/>
      <c r="C583" s="22"/>
      <c r="D583" s="22"/>
      <c r="E583" s="30"/>
      <c r="F583" s="32"/>
      <c r="G583" s="33"/>
      <c r="H583" s="34"/>
      <c r="I583" s="35"/>
      <c r="J583" s="36"/>
      <c r="K583" s="37"/>
      <c r="L583" s="10"/>
      <c r="M583" s="10"/>
      <c r="N583" s="10"/>
      <c r="O583" s="25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1.25" customHeight="1">
      <c r="A584" s="31"/>
      <c r="B584" s="22"/>
      <c r="C584" s="22"/>
      <c r="D584" s="22"/>
      <c r="E584" s="30"/>
      <c r="F584" s="32"/>
      <c r="G584" s="33"/>
      <c r="H584" s="34"/>
      <c r="I584" s="35"/>
      <c r="J584" s="36"/>
      <c r="K584" s="37"/>
      <c r="L584" s="10"/>
      <c r="M584" s="10"/>
      <c r="N584" s="10"/>
      <c r="O584" s="25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1.25" customHeight="1">
      <c r="A585" s="31"/>
      <c r="B585" s="22"/>
      <c r="C585" s="22"/>
      <c r="D585" s="22"/>
      <c r="E585" s="30"/>
      <c r="F585" s="32"/>
      <c r="G585" s="33"/>
      <c r="H585" s="34"/>
      <c r="I585" s="35"/>
      <c r="J585" s="36"/>
      <c r="K585" s="37"/>
      <c r="L585" s="10"/>
      <c r="M585" s="10"/>
      <c r="N585" s="10"/>
      <c r="O585" s="25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1.25" customHeight="1">
      <c r="A586" s="31"/>
      <c r="B586" s="22"/>
      <c r="C586" s="22"/>
      <c r="D586" s="22"/>
      <c r="E586" s="30"/>
      <c r="F586" s="32"/>
      <c r="G586" s="33"/>
      <c r="H586" s="34"/>
      <c r="I586" s="35"/>
      <c r="J586" s="36"/>
      <c r="K586" s="37"/>
      <c r="L586" s="10"/>
      <c r="M586" s="10"/>
      <c r="N586" s="10"/>
      <c r="O586" s="25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1.25" customHeight="1">
      <c r="A587" s="31"/>
      <c r="B587" s="22"/>
      <c r="C587" s="22"/>
      <c r="D587" s="22"/>
      <c r="E587" s="30"/>
      <c r="F587" s="32"/>
      <c r="G587" s="33"/>
      <c r="H587" s="34"/>
      <c r="I587" s="35"/>
      <c r="J587" s="36"/>
      <c r="K587" s="37"/>
      <c r="L587" s="10"/>
      <c r="M587" s="10"/>
      <c r="N587" s="10"/>
      <c r="O587" s="25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1.25" customHeight="1">
      <c r="A588" s="31"/>
      <c r="B588" s="22"/>
      <c r="C588" s="22"/>
      <c r="D588" s="22"/>
      <c r="E588" s="30"/>
      <c r="F588" s="32"/>
      <c r="G588" s="33"/>
      <c r="H588" s="34"/>
      <c r="I588" s="35"/>
      <c r="J588" s="36"/>
      <c r="K588" s="37"/>
      <c r="L588" s="10"/>
      <c r="M588" s="10"/>
      <c r="N588" s="10"/>
      <c r="O588" s="25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1.25" customHeight="1">
      <c r="A589" s="31"/>
      <c r="B589" s="22"/>
      <c r="C589" s="22"/>
      <c r="D589" s="22"/>
      <c r="E589" s="30"/>
      <c r="F589" s="32"/>
      <c r="G589" s="33"/>
      <c r="H589" s="34"/>
      <c r="I589" s="35"/>
      <c r="J589" s="36"/>
      <c r="K589" s="37"/>
      <c r="L589" s="10"/>
      <c r="M589" s="10"/>
      <c r="N589" s="10"/>
      <c r="O589" s="25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1.25" customHeight="1">
      <c r="A590" s="31"/>
      <c r="B590" s="22"/>
      <c r="C590" s="22"/>
      <c r="D590" s="22"/>
      <c r="E590" s="30"/>
      <c r="F590" s="32"/>
      <c r="G590" s="33"/>
      <c r="H590" s="34"/>
      <c r="I590" s="35"/>
      <c r="J590" s="36"/>
      <c r="K590" s="37"/>
      <c r="L590" s="10"/>
      <c r="M590" s="10"/>
      <c r="N590" s="10"/>
      <c r="O590" s="25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1.25" customHeight="1">
      <c r="A591" s="31"/>
      <c r="B591" s="22"/>
      <c r="C591" s="22"/>
      <c r="D591" s="22"/>
      <c r="E591" s="30"/>
      <c r="F591" s="32"/>
      <c r="G591" s="33"/>
      <c r="H591" s="34"/>
      <c r="I591" s="35"/>
      <c r="J591" s="36"/>
      <c r="K591" s="37"/>
      <c r="L591" s="10"/>
      <c r="M591" s="10"/>
      <c r="N591" s="10"/>
      <c r="O591" s="25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1.25" customHeight="1">
      <c r="A592" s="31"/>
      <c r="B592" s="22"/>
      <c r="C592" s="22"/>
      <c r="D592" s="22"/>
      <c r="E592" s="30"/>
      <c r="F592" s="32"/>
      <c r="G592" s="33"/>
      <c r="H592" s="34"/>
      <c r="I592" s="35"/>
      <c r="J592" s="36"/>
      <c r="K592" s="37"/>
      <c r="L592" s="10"/>
      <c r="M592" s="10"/>
      <c r="N592" s="10"/>
      <c r="O592" s="25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1.25" customHeight="1">
      <c r="A593" s="31"/>
      <c r="B593" s="22"/>
      <c r="C593" s="22"/>
      <c r="D593" s="22"/>
      <c r="E593" s="30"/>
      <c r="F593" s="32"/>
      <c r="G593" s="33"/>
      <c r="H593" s="34"/>
      <c r="I593" s="35"/>
      <c r="J593" s="36"/>
      <c r="K593" s="37"/>
      <c r="L593" s="10"/>
      <c r="M593" s="10"/>
      <c r="N593" s="10"/>
      <c r="O593" s="25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1.25" customHeight="1">
      <c r="A594" s="31"/>
      <c r="B594" s="22"/>
      <c r="C594" s="22"/>
      <c r="D594" s="22"/>
      <c r="E594" s="30"/>
      <c r="F594" s="32"/>
      <c r="G594" s="33"/>
      <c r="H594" s="34"/>
      <c r="I594" s="35"/>
      <c r="J594" s="36"/>
      <c r="K594" s="37"/>
      <c r="L594" s="10"/>
      <c r="M594" s="10"/>
      <c r="N594" s="10"/>
      <c r="O594" s="25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1.25" customHeight="1">
      <c r="A595" s="31"/>
      <c r="B595" s="22"/>
      <c r="C595" s="22"/>
      <c r="D595" s="22"/>
      <c r="E595" s="30"/>
      <c r="F595" s="32"/>
      <c r="G595" s="33"/>
      <c r="H595" s="34"/>
      <c r="I595" s="35"/>
      <c r="J595" s="36"/>
      <c r="K595" s="37"/>
      <c r="L595" s="10"/>
      <c r="M595" s="10"/>
      <c r="N595" s="10"/>
      <c r="O595" s="25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1.25" customHeight="1">
      <c r="A596" s="31"/>
      <c r="B596" s="22"/>
      <c r="C596" s="22"/>
      <c r="D596" s="22"/>
      <c r="E596" s="30"/>
      <c r="F596" s="32"/>
      <c r="G596" s="33"/>
      <c r="H596" s="34"/>
      <c r="I596" s="35"/>
      <c r="J596" s="36"/>
      <c r="K596" s="37"/>
      <c r="L596" s="10"/>
      <c r="M596" s="10"/>
      <c r="N596" s="10"/>
      <c r="O596" s="25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1.25" customHeight="1">
      <c r="A597" s="31"/>
      <c r="B597" s="22"/>
      <c r="C597" s="22"/>
      <c r="D597" s="22"/>
      <c r="E597" s="30"/>
      <c r="F597" s="32"/>
      <c r="G597" s="33"/>
      <c r="H597" s="34"/>
      <c r="I597" s="35"/>
      <c r="J597" s="36"/>
      <c r="K597" s="37"/>
      <c r="L597" s="10"/>
      <c r="M597" s="10"/>
      <c r="N597" s="10"/>
      <c r="O597" s="25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1.25" customHeight="1">
      <c r="A598" s="31"/>
      <c r="B598" s="22"/>
      <c r="C598" s="22"/>
      <c r="D598" s="22"/>
      <c r="E598" s="30"/>
      <c r="F598" s="32"/>
      <c r="G598" s="33"/>
      <c r="H598" s="34"/>
      <c r="I598" s="35"/>
      <c r="J598" s="36"/>
      <c r="K598" s="37"/>
      <c r="L598" s="10"/>
      <c r="M598" s="10"/>
      <c r="N598" s="10"/>
      <c r="O598" s="25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1.25" customHeight="1">
      <c r="A599" s="31"/>
      <c r="B599" s="22"/>
      <c r="C599" s="22"/>
      <c r="D599" s="22"/>
      <c r="E599" s="30"/>
      <c r="F599" s="32"/>
      <c r="G599" s="33"/>
      <c r="H599" s="34"/>
      <c r="I599" s="35"/>
      <c r="J599" s="36"/>
      <c r="K599" s="37"/>
      <c r="L599" s="10"/>
      <c r="M599" s="10"/>
      <c r="N599" s="10"/>
      <c r="O599" s="25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1.25" customHeight="1">
      <c r="A600" s="31"/>
      <c r="B600" s="22"/>
      <c r="C600" s="22"/>
      <c r="D600" s="22"/>
      <c r="E600" s="30"/>
      <c r="F600" s="32"/>
      <c r="G600" s="33"/>
      <c r="H600" s="34"/>
      <c r="I600" s="35"/>
      <c r="J600" s="36"/>
      <c r="K600" s="37"/>
      <c r="L600" s="10"/>
      <c r="M600" s="10"/>
      <c r="N600" s="10"/>
      <c r="O600" s="25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1.25" customHeight="1">
      <c r="A601" s="31"/>
      <c r="B601" s="22"/>
      <c r="C601" s="22"/>
      <c r="D601" s="22"/>
      <c r="E601" s="30"/>
      <c r="F601" s="32"/>
      <c r="G601" s="33"/>
      <c r="H601" s="34"/>
      <c r="I601" s="35"/>
      <c r="J601" s="36"/>
      <c r="K601" s="37"/>
      <c r="L601" s="10"/>
      <c r="M601" s="10"/>
      <c r="N601" s="10"/>
      <c r="O601" s="25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1.25" customHeight="1">
      <c r="A602" s="31"/>
      <c r="B602" s="22"/>
      <c r="C602" s="22"/>
      <c r="D602" s="22"/>
      <c r="E602" s="30"/>
      <c r="F602" s="32"/>
      <c r="G602" s="33"/>
      <c r="H602" s="34"/>
      <c r="I602" s="35"/>
      <c r="J602" s="36"/>
      <c r="K602" s="37"/>
      <c r="L602" s="10"/>
      <c r="M602" s="10"/>
      <c r="N602" s="10"/>
      <c r="O602" s="25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1.25" customHeight="1">
      <c r="A603" s="31"/>
      <c r="B603" s="22"/>
      <c r="C603" s="22"/>
      <c r="D603" s="22"/>
      <c r="E603" s="30"/>
      <c r="F603" s="32"/>
      <c r="G603" s="33"/>
      <c r="H603" s="34"/>
      <c r="I603" s="35"/>
      <c r="J603" s="36"/>
      <c r="K603" s="37"/>
      <c r="L603" s="10"/>
      <c r="M603" s="10"/>
      <c r="N603" s="10"/>
      <c r="O603" s="25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1.25" customHeight="1">
      <c r="A604" s="31"/>
      <c r="B604" s="22"/>
      <c r="C604" s="22"/>
      <c r="D604" s="22"/>
      <c r="E604" s="30"/>
      <c r="F604" s="32"/>
      <c r="G604" s="33"/>
      <c r="H604" s="34"/>
      <c r="I604" s="35"/>
      <c r="J604" s="36"/>
      <c r="K604" s="37"/>
      <c r="L604" s="10"/>
      <c r="M604" s="10"/>
      <c r="N604" s="10"/>
      <c r="O604" s="25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1.25" customHeight="1">
      <c r="A605" s="31"/>
      <c r="B605" s="22"/>
      <c r="C605" s="22"/>
      <c r="D605" s="22"/>
      <c r="E605" s="30"/>
      <c r="F605" s="32"/>
      <c r="G605" s="33"/>
      <c r="H605" s="34"/>
      <c r="I605" s="35"/>
      <c r="J605" s="36"/>
      <c r="K605" s="37"/>
      <c r="L605" s="10"/>
      <c r="M605" s="10"/>
      <c r="N605" s="10"/>
      <c r="O605" s="25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1.25" customHeight="1">
      <c r="A606" s="31"/>
      <c r="B606" s="22"/>
      <c r="C606" s="22"/>
      <c r="D606" s="22"/>
      <c r="E606" s="30"/>
      <c r="F606" s="32"/>
      <c r="G606" s="33"/>
      <c r="H606" s="34"/>
      <c r="I606" s="35"/>
      <c r="J606" s="36"/>
      <c r="K606" s="37"/>
      <c r="L606" s="10"/>
      <c r="M606" s="10"/>
      <c r="N606" s="10"/>
      <c r="O606" s="25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1.25" customHeight="1">
      <c r="A607" s="31"/>
      <c r="B607" s="22"/>
      <c r="C607" s="22"/>
      <c r="D607" s="22"/>
      <c r="E607" s="30"/>
      <c r="F607" s="32"/>
      <c r="G607" s="33"/>
      <c r="H607" s="34"/>
      <c r="I607" s="35"/>
      <c r="J607" s="36"/>
      <c r="K607" s="37"/>
      <c r="L607" s="10"/>
      <c r="M607" s="10"/>
      <c r="N607" s="10"/>
      <c r="O607" s="25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1.25" customHeight="1">
      <c r="A608" s="31"/>
      <c r="B608" s="22"/>
      <c r="C608" s="22"/>
      <c r="D608" s="22"/>
      <c r="E608" s="30"/>
      <c r="F608" s="32"/>
      <c r="G608" s="33"/>
      <c r="H608" s="34"/>
      <c r="I608" s="35"/>
      <c r="J608" s="36"/>
      <c r="K608" s="37"/>
      <c r="L608" s="10"/>
      <c r="M608" s="10"/>
      <c r="N608" s="10"/>
      <c r="O608" s="25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1.25" customHeight="1">
      <c r="A609" s="31"/>
      <c r="B609" s="22"/>
      <c r="C609" s="22"/>
      <c r="D609" s="22"/>
      <c r="E609" s="30"/>
      <c r="F609" s="32"/>
      <c r="G609" s="33"/>
      <c r="H609" s="34"/>
      <c r="I609" s="35"/>
      <c r="J609" s="36"/>
      <c r="K609" s="37"/>
      <c r="L609" s="10"/>
      <c r="M609" s="10"/>
      <c r="N609" s="10"/>
      <c r="O609" s="25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1.25" customHeight="1">
      <c r="A610" s="31"/>
      <c r="B610" s="22"/>
      <c r="C610" s="22"/>
      <c r="D610" s="22"/>
      <c r="E610" s="30"/>
      <c r="F610" s="32"/>
      <c r="G610" s="33"/>
      <c r="H610" s="34"/>
      <c r="I610" s="35"/>
      <c r="J610" s="36"/>
      <c r="K610" s="37"/>
      <c r="L610" s="10"/>
      <c r="M610" s="10"/>
      <c r="N610" s="10"/>
      <c r="O610" s="25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1.25" customHeight="1">
      <c r="A611" s="31"/>
      <c r="B611" s="22"/>
      <c r="C611" s="22"/>
      <c r="D611" s="22"/>
      <c r="E611" s="30"/>
      <c r="F611" s="32"/>
      <c r="G611" s="33"/>
      <c r="H611" s="34"/>
      <c r="I611" s="35"/>
      <c r="J611" s="36"/>
      <c r="K611" s="37"/>
      <c r="L611" s="10"/>
      <c r="M611" s="10"/>
      <c r="N611" s="10"/>
      <c r="O611" s="25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1.25" customHeight="1">
      <c r="A612" s="31"/>
      <c r="B612" s="22"/>
      <c r="C612" s="22"/>
      <c r="D612" s="22"/>
      <c r="E612" s="30"/>
      <c r="F612" s="32"/>
      <c r="G612" s="33"/>
      <c r="H612" s="34"/>
      <c r="I612" s="35"/>
      <c r="J612" s="36"/>
      <c r="K612" s="37"/>
      <c r="L612" s="10"/>
      <c r="M612" s="10"/>
      <c r="N612" s="10"/>
      <c r="O612" s="25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1.25" customHeight="1">
      <c r="A613" s="31"/>
      <c r="B613" s="22"/>
      <c r="C613" s="22"/>
      <c r="D613" s="22"/>
      <c r="E613" s="30"/>
      <c r="F613" s="32"/>
      <c r="G613" s="33"/>
      <c r="H613" s="34"/>
      <c r="I613" s="35"/>
      <c r="J613" s="36"/>
      <c r="K613" s="37"/>
      <c r="L613" s="10"/>
      <c r="M613" s="10"/>
      <c r="N613" s="10"/>
      <c r="O613" s="25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1.25" customHeight="1">
      <c r="A614" s="31"/>
      <c r="B614" s="22"/>
      <c r="C614" s="22"/>
      <c r="D614" s="22"/>
      <c r="E614" s="30"/>
      <c r="F614" s="32"/>
      <c r="G614" s="33"/>
      <c r="H614" s="34"/>
      <c r="I614" s="35"/>
      <c r="J614" s="36"/>
      <c r="K614" s="37"/>
      <c r="L614" s="10"/>
      <c r="M614" s="10"/>
      <c r="N614" s="10"/>
      <c r="O614" s="25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1.25" customHeight="1">
      <c r="A615" s="31"/>
      <c r="B615" s="22"/>
      <c r="C615" s="22"/>
      <c r="D615" s="22"/>
      <c r="E615" s="30"/>
      <c r="F615" s="32"/>
      <c r="G615" s="33"/>
      <c r="H615" s="34"/>
      <c r="I615" s="35"/>
      <c r="J615" s="36"/>
      <c r="K615" s="37"/>
      <c r="L615" s="10"/>
      <c r="M615" s="10"/>
      <c r="N615" s="10"/>
      <c r="O615" s="25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1.25" customHeight="1">
      <c r="A616" s="31"/>
      <c r="B616" s="22"/>
      <c r="C616" s="22"/>
      <c r="D616" s="22"/>
      <c r="E616" s="30"/>
      <c r="F616" s="32"/>
      <c r="G616" s="33"/>
      <c r="H616" s="34"/>
      <c r="I616" s="35"/>
      <c r="J616" s="36"/>
      <c r="K616" s="37"/>
      <c r="L616" s="10"/>
      <c r="M616" s="10"/>
      <c r="N616" s="10"/>
      <c r="O616" s="25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1.25" customHeight="1">
      <c r="A617" s="31"/>
      <c r="B617" s="22"/>
      <c r="C617" s="22"/>
      <c r="D617" s="22"/>
      <c r="E617" s="30"/>
      <c r="F617" s="32"/>
      <c r="G617" s="33"/>
      <c r="H617" s="34"/>
      <c r="I617" s="35"/>
      <c r="J617" s="36"/>
      <c r="K617" s="37"/>
      <c r="L617" s="10"/>
      <c r="M617" s="10"/>
      <c r="N617" s="10"/>
      <c r="O617" s="25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1.25" customHeight="1">
      <c r="A618" s="31"/>
      <c r="B618" s="22"/>
      <c r="C618" s="22"/>
      <c r="D618" s="22"/>
      <c r="E618" s="30"/>
      <c r="F618" s="32"/>
      <c r="G618" s="33"/>
      <c r="H618" s="34"/>
      <c r="I618" s="35"/>
      <c r="J618" s="36"/>
      <c r="K618" s="37"/>
      <c r="L618" s="10"/>
      <c r="M618" s="10"/>
      <c r="N618" s="10"/>
      <c r="O618" s="25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1.25" customHeight="1">
      <c r="A619" s="31"/>
      <c r="B619" s="22"/>
      <c r="C619" s="22"/>
      <c r="D619" s="22"/>
      <c r="E619" s="30"/>
      <c r="F619" s="32"/>
      <c r="G619" s="33"/>
      <c r="H619" s="34"/>
      <c r="I619" s="35"/>
      <c r="J619" s="36"/>
      <c r="K619" s="37"/>
      <c r="L619" s="10"/>
      <c r="M619" s="10"/>
      <c r="N619" s="10"/>
      <c r="O619" s="25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1.25" customHeight="1">
      <c r="A620" s="31"/>
      <c r="B620" s="22"/>
      <c r="C620" s="22"/>
      <c r="D620" s="22"/>
      <c r="E620" s="30"/>
      <c r="F620" s="32"/>
      <c r="G620" s="33"/>
      <c r="H620" s="34"/>
      <c r="I620" s="35"/>
      <c r="J620" s="36"/>
      <c r="K620" s="37"/>
      <c r="L620" s="10"/>
      <c r="M620" s="10"/>
      <c r="N620" s="10"/>
      <c r="O620" s="25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1.25" customHeight="1">
      <c r="A621" s="31"/>
      <c r="B621" s="22"/>
      <c r="C621" s="22"/>
      <c r="D621" s="22"/>
      <c r="E621" s="30"/>
      <c r="F621" s="32"/>
      <c r="G621" s="33"/>
      <c r="H621" s="34"/>
      <c r="I621" s="35"/>
      <c r="J621" s="36"/>
      <c r="K621" s="37"/>
      <c r="L621" s="10"/>
      <c r="M621" s="10"/>
      <c r="N621" s="10"/>
      <c r="O621" s="25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1.25" customHeight="1">
      <c r="A622" s="31"/>
      <c r="B622" s="22"/>
      <c r="C622" s="22"/>
      <c r="D622" s="22"/>
      <c r="E622" s="30"/>
      <c r="F622" s="32"/>
      <c r="G622" s="33"/>
      <c r="H622" s="34"/>
      <c r="I622" s="35"/>
      <c r="J622" s="36"/>
      <c r="K622" s="37"/>
      <c r="L622" s="10"/>
      <c r="M622" s="10"/>
      <c r="N622" s="10"/>
      <c r="O622" s="25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1.25" customHeight="1">
      <c r="A623" s="31"/>
      <c r="B623" s="22"/>
      <c r="C623" s="22"/>
      <c r="D623" s="22"/>
      <c r="E623" s="30"/>
      <c r="F623" s="32"/>
      <c r="G623" s="33"/>
      <c r="H623" s="34"/>
      <c r="I623" s="35"/>
      <c r="J623" s="36"/>
      <c r="K623" s="37"/>
      <c r="L623" s="10"/>
      <c r="M623" s="10"/>
      <c r="N623" s="10"/>
      <c r="O623" s="25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1.25" customHeight="1">
      <c r="A624" s="31"/>
      <c r="B624" s="22"/>
      <c r="C624" s="22"/>
      <c r="D624" s="22"/>
      <c r="E624" s="30"/>
      <c r="F624" s="32"/>
      <c r="G624" s="33"/>
      <c r="H624" s="34"/>
      <c r="I624" s="35"/>
      <c r="J624" s="36"/>
      <c r="K624" s="37"/>
      <c r="L624" s="10"/>
      <c r="M624" s="10"/>
      <c r="N624" s="10"/>
      <c r="O624" s="25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1.25" customHeight="1">
      <c r="A625" s="31"/>
      <c r="B625" s="22"/>
      <c r="C625" s="22"/>
      <c r="D625" s="22"/>
      <c r="E625" s="30"/>
      <c r="F625" s="32"/>
      <c r="G625" s="33"/>
      <c r="H625" s="34"/>
      <c r="I625" s="35"/>
      <c r="J625" s="36"/>
      <c r="K625" s="37"/>
      <c r="L625" s="10"/>
      <c r="M625" s="10"/>
      <c r="N625" s="10"/>
      <c r="O625" s="25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1.25" customHeight="1">
      <c r="A626" s="31"/>
      <c r="B626" s="22"/>
      <c r="C626" s="22"/>
      <c r="D626" s="22"/>
      <c r="E626" s="30"/>
      <c r="F626" s="32"/>
      <c r="G626" s="33"/>
      <c r="H626" s="34"/>
      <c r="I626" s="35"/>
      <c r="J626" s="36"/>
      <c r="K626" s="37"/>
      <c r="L626" s="10"/>
      <c r="M626" s="10"/>
      <c r="N626" s="10"/>
      <c r="O626" s="25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1.25" customHeight="1">
      <c r="A627" s="31"/>
      <c r="B627" s="22"/>
      <c r="C627" s="22"/>
      <c r="D627" s="22"/>
      <c r="E627" s="30"/>
      <c r="F627" s="32"/>
      <c r="G627" s="33"/>
      <c r="H627" s="34"/>
      <c r="I627" s="35"/>
      <c r="J627" s="36"/>
      <c r="K627" s="37"/>
      <c r="L627" s="10"/>
      <c r="M627" s="10"/>
      <c r="N627" s="10"/>
      <c r="O627" s="25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1.25" customHeight="1">
      <c r="A628" s="31"/>
      <c r="B628" s="22"/>
      <c r="C628" s="22"/>
      <c r="D628" s="22"/>
      <c r="E628" s="30"/>
      <c r="F628" s="32"/>
      <c r="G628" s="33"/>
      <c r="H628" s="34"/>
      <c r="I628" s="35"/>
      <c r="J628" s="36"/>
      <c r="K628" s="37"/>
      <c r="L628" s="10"/>
      <c r="M628" s="10"/>
      <c r="N628" s="10"/>
      <c r="O628" s="25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1.25" customHeight="1">
      <c r="A629" s="31"/>
      <c r="B629" s="22"/>
      <c r="C629" s="22"/>
      <c r="D629" s="22"/>
      <c r="E629" s="30"/>
      <c r="F629" s="32"/>
      <c r="G629" s="33"/>
      <c r="H629" s="34"/>
      <c r="I629" s="35"/>
      <c r="J629" s="36"/>
      <c r="K629" s="37"/>
      <c r="L629" s="10"/>
      <c r="M629" s="10"/>
      <c r="N629" s="10"/>
      <c r="O629" s="25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1.25" customHeight="1">
      <c r="A630" s="31"/>
      <c r="B630" s="22"/>
      <c r="C630" s="22"/>
      <c r="D630" s="22"/>
      <c r="E630" s="30"/>
      <c r="F630" s="32"/>
      <c r="G630" s="33"/>
      <c r="H630" s="34"/>
      <c r="I630" s="35"/>
      <c r="J630" s="36"/>
      <c r="K630" s="37"/>
      <c r="L630" s="10"/>
      <c r="M630" s="10"/>
      <c r="N630" s="10"/>
      <c r="O630" s="25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1.25" customHeight="1">
      <c r="A631" s="31"/>
      <c r="B631" s="22"/>
      <c r="C631" s="22"/>
      <c r="D631" s="22"/>
      <c r="E631" s="30"/>
      <c r="F631" s="32"/>
      <c r="G631" s="33"/>
      <c r="H631" s="34"/>
      <c r="I631" s="35"/>
      <c r="J631" s="36"/>
      <c r="K631" s="37"/>
      <c r="L631" s="10"/>
      <c r="M631" s="10"/>
      <c r="N631" s="10"/>
      <c r="O631" s="25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1.25" customHeight="1">
      <c r="A632" s="31"/>
      <c r="B632" s="22"/>
      <c r="C632" s="22"/>
      <c r="D632" s="22"/>
      <c r="E632" s="30"/>
      <c r="F632" s="32"/>
      <c r="G632" s="33"/>
      <c r="H632" s="34"/>
      <c r="I632" s="35"/>
      <c r="J632" s="36"/>
      <c r="K632" s="37"/>
      <c r="L632" s="10"/>
      <c r="M632" s="10"/>
      <c r="N632" s="10"/>
      <c r="O632" s="25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1.25" customHeight="1">
      <c r="A633" s="31"/>
      <c r="B633" s="22"/>
      <c r="C633" s="22"/>
      <c r="D633" s="22"/>
      <c r="E633" s="30"/>
      <c r="F633" s="32"/>
      <c r="G633" s="33"/>
      <c r="H633" s="34"/>
      <c r="I633" s="35"/>
      <c r="J633" s="36"/>
      <c r="K633" s="37"/>
      <c r="L633" s="10"/>
      <c r="M633" s="10"/>
      <c r="N633" s="10"/>
      <c r="O633" s="25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1.25" customHeight="1">
      <c r="A634" s="31"/>
      <c r="B634" s="22"/>
      <c r="C634" s="22"/>
      <c r="D634" s="22"/>
      <c r="E634" s="30"/>
      <c r="F634" s="32"/>
      <c r="G634" s="33"/>
      <c r="H634" s="34"/>
      <c r="I634" s="35"/>
      <c r="J634" s="36"/>
      <c r="K634" s="37"/>
      <c r="L634" s="10"/>
      <c r="M634" s="10"/>
      <c r="N634" s="10"/>
      <c r="O634" s="25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1.25" customHeight="1">
      <c r="A635" s="31"/>
      <c r="B635" s="22"/>
      <c r="C635" s="22"/>
      <c r="D635" s="22"/>
      <c r="E635" s="30"/>
      <c r="F635" s="32"/>
      <c r="G635" s="33"/>
      <c r="H635" s="34"/>
      <c r="I635" s="35"/>
      <c r="J635" s="36"/>
      <c r="K635" s="37"/>
      <c r="L635" s="10"/>
      <c r="M635" s="10"/>
      <c r="N635" s="10"/>
      <c r="O635" s="25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1.25" customHeight="1">
      <c r="A636" s="31"/>
      <c r="B636" s="22"/>
      <c r="C636" s="22"/>
      <c r="D636" s="22"/>
      <c r="E636" s="30"/>
      <c r="F636" s="32"/>
      <c r="G636" s="33"/>
      <c r="H636" s="34"/>
      <c r="I636" s="35"/>
      <c r="J636" s="36"/>
      <c r="K636" s="37"/>
      <c r="L636" s="10"/>
      <c r="M636" s="10"/>
      <c r="N636" s="10"/>
      <c r="O636" s="25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1.25" customHeight="1">
      <c r="A637" s="31"/>
      <c r="B637" s="22"/>
      <c r="C637" s="22"/>
      <c r="D637" s="22"/>
      <c r="E637" s="30"/>
      <c r="F637" s="32"/>
      <c r="G637" s="33"/>
      <c r="H637" s="34"/>
      <c r="I637" s="35"/>
      <c r="J637" s="36"/>
      <c r="K637" s="37"/>
      <c r="L637" s="10"/>
      <c r="M637" s="10"/>
      <c r="N637" s="10"/>
      <c r="O637" s="25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1.25" customHeight="1">
      <c r="A638" s="31"/>
      <c r="B638" s="22"/>
      <c r="C638" s="22"/>
      <c r="D638" s="22"/>
      <c r="E638" s="30"/>
      <c r="F638" s="32"/>
      <c r="G638" s="33"/>
      <c r="H638" s="34"/>
      <c r="I638" s="35"/>
      <c r="J638" s="36"/>
      <c r="K638" s="37"/>
      <c r="L638" s="10"/>
      <c r="M638" s="10"/>
      <c r="N638" s="10"/>
      <c r="O638" s="25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1.25" customHeight="1">
      <c r="A639" s="31"/>
      <c r="B639" s="22"/>
      <c r="C639" s="22"/>
      <c r="D639" s="22"/>
      <c r="E639" s="30"/>
      <c r="F639" s="32"/>
      <c r="G639" s="33"/>
      <c r="H639" s="34"/>
      <c r="I639" s="35"/>
      <c r="J639" s="36"/>
      <c r="K639" s="37"/>
      <c r="L639" s="10"/>
      <c r="M639" s="10"/>
      <c r="N639" s="10"/>
      <c r="O639" s="25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1.25" customHeight="1">
      <c r="A640" s="31"/>
      <c r="B640" s="22"/>
      <c r="C640" s="22"/>
      <c r="D640" s="22"/>
      <c r="E640" s="30"/>
      <c r="F640" s="32"/>
      <c r="G640" s="33"/>
      <c r="H640" s="34"/>
      <c r="I640" s="35"/>
      <c r="J640" s="36"/>
      <c r="K640" s="37"/>
      <c r="L640" s="10"/>
      <c r="M640" s="10"/>
      <c r="N640" s="10"/>
      <c r="O640" s="25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1.25" customHeight="1">
      <c r="A641" s="31"/>
      <c r="B641" s="22"/>
      <c r="C641" s="22"/>
      <c r="D641" s="22"/>
      <c r="E641" s="30"/>
      <c r="F641" s="32"/>
      <c r="G641" s="33"/>
      <c r="H641" s="34"/>
      <c r="I641" s="35"/>
      <c r="J641" s="36"/>
      <c r="K641" s="37"/>
      <c r="L641" s="10"/>
      <c r="M641" s="10"/>
      <c r="N641" s="10"/>
      <c r="O641" s="25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1.25" customHeight="1">
      <c r="A642" s="31"/>
      <c r="B642" s="22"/>
      <c r="C642" s="22"/>
      <c r="D642" s="22"/>
      <c r="E642" s="30"/>
      <c r="F642" s="32"/>
      <c r="G642" s="33"/>
      <c r="H642" s="34"/>
      <c r="I642" s="35"/>
      <c r="J642" s="36"/>
      <c r="K642" s="37"/>
      <c r="L642" s="10"/>
      <c r="M642" s="10"/>
      <c r="N642" s="10"/>
      <c r="O642" s="25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1.25" customHeight="1">
      <c r="A643" s="31"/>
      <c r="B643" s="22"/>
      <c r="C643" s="22"/>
      <c r="D643" s="22"/>
      <c r="E643" s="30"/>
      <c r="F643" s="32"/>
      <c r="G643" s="33"/>
      <c r="H643" s="34"/>
      <c r="I643" s="35"/>
      <c r="J643" s="36"/>
      <c r="K643" s="37"/>
      <c r="L643" s="10"/>
      <c r="M643" s="10"/>
      <c r="N643" s="10"/>
      <c r="O643" s="25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1.25" customHeight="1">
      <c r="A644" s="31"/>
      <c r="B644" s="22"/>
      <c r="C644" s="22"/>
      <c r="D644" s="22"/>
      <c r="E644" s="30"/>
      <c r="F644" s="32"/>
      <c r="G644" s="33"/>
      <c r="H644" s="34"/>
      <c r="I644" s="35"/>
      <c r="J644" s="36"/>
      <c r="K644" s="37"/>
      <c r="L644" s="10"/>
      <c r="M644" s="10"/>
      <c r="N644" s="10"/>
      <c r="O644" s="25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1.25" customHeight="1">
      <c r="A645" s="31"/>
      <c r="B645" s="22"/>
      <c r="C645" s="22"/>
      <c r="D645" s="22"/>
      <c r="E645" s="30"/>
      <c r="F645" s="32"/>
      <c r="G645" s="33"/>
      <c r="H645" s="34"/>
      <c r="I645" s="35"/>
      <c r="J645" s="36"/>
      <c r="K645" s="37"/>
      <c r="L645" s="10"/>
      <c r="M645" s="10"/>
      <c r="N645" s="10"/>
      <c r="O645" s="25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1.25" customHeight="1">
      <c r="A646" s="31"/>
      <c r="B646" s="22"/>
      <c r="C646" s="22"/>
      <c r="D646" s="22"/>
      <c r="E646" s="30"/>
      <c r="F646" s="32"/>
      <c r="G646" s="33"/>
      <c r="H646" s="34"/>
      <c r="I646" s="35"/>
      <c r="J646" s="36"/>
      <c r="K646" s="37"/>
      <c r="L646" s="10"/>
      <c r="M646" s="10"/>
      <c r="N646" s="10"/>
      <c r="O646" s="25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1.25" customHeight="1">
      <c r="A647" s="31"/>
      <c r="B647" s="22"/>
      <c r="C647" s="22"/>
      <c r="D647" s="22"/>
      <c r="E647" s="30"/>
      <c r="F647" s="32"/>
      <c r="G647" s="33"/>
      <c r="H647" s="34"/>
      <c r="I647" s="35"/>
      <c r="J647" s="36"/>
      <c r="K647" s="37"/>
      <c r="L647" s="10"/>
      <c r="M647" s="10"/>
      <c r="N647" s="10"/>
      <c r="O647" s="25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1.25" customHeight="1">
      <c r="A648" s="31"/>
      <c r="B648" s="22"/>
      <c r="C648" s="22"/>
      <c r="D648" s="22"/>
      <c r="E648" s="30"/>
      <c r="F648" s="32"/>
      <c r="G648" s="33"/>
      <c r="H648" s="34"/>
      <c r="I648" s="35"/>
      <c r="J648" s="36"/>
      <c r="K648" s="37"/>
      <c r="L648" s="10"/>
      <c r="M648" s="10"/>
      <c r="N648" s="10"/>
      <c r="O648" s="25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1.25" customHeight="1">
      <c r="A649" s="31"/>
      <c r="B649" s="22"/>
      <c r="C649" s="22"/>
      <c r="D649" s="22"/>
      <c r="E649" s="30"/>
      <c r="F649" s="32"/>
      <c r="G649" s="33"/>
      <c r="H649" s="34"/>
      <c r="I649" s="35"/>
      <c r="J649" s="36"/>
      <c r="K649" s="37"/>
      <c r="L649" s="10"/>
      <c r="M649" s="10"/>
      <c r="N649" s="10"/>
      <c r="O649" s="25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1.25" customHeight="1">
      <c r="A650" s="31"/>
      <c r="B650" s="22"/>
      <c r="C650" s="22"/>
      <c r="D650" s="22"/>
      <c r="E650" s="30"/>
      <c r="F650" s="32"/>
      <c r="G650" s="33"/>
      <c r="H650" s="34"/>
      <c r="I650" s="35"/>
      <c r="J650" s="36"/>
      <c r="K650" s="37"/>
      <c r="L650" s="10"/>
      <c r="M650" s="10"/>
      <c r="N650" s="10"/>
      <c r="O650" s="25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1.25" customHeight="1">
      <c r="A651" s="31"/>
      <c r="B651" s="22"/>
      <c r="C651" s="22"/>
      <c r="D651" s="22"/>
      <c r="E651" s="30"/>
      <c r="F651" s="32"/>
      <c r="G651" s="33"/>
      <c r="H651" s="34"/>
      <c r="I651" s="35"/>
      <c r="J651" s="36"/>
      <c r="K651" s="37"/>
      <c r="L651" s="10"/>
      <c r="M651" s="10"/>
      <c r="N651" s="10"/>
      <c r="O651" s="25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1.25" customHeight="1">
      <c r="A652" s="31"/>
      <c r="B652" s="22"/>
      <c r="C652" s="22"/>
      <c r="D652" s="22"/>
      <c r="E652" s="30"/>
      <c r="F652" s="32"/>
      <c r="G652" s="33"/>
      <c r="H652" s="34"/>
      <c r="I652" s="35"/>
      <c r="J652" s="36"/>
      <c r="K652" s="37"/>
      <c r="L652" s="10"/>
      <c r="M652" s="10"/>
      <c r="N652" s="10"/>
      <c r="O652" s="25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1.25" customHeight="1">
      <c r="A653" s="31"/>
      <c r="B653" s="22"/>
      <c r="C653" s="22"/>
      <c r="D653" s="22"/>
      <c r="E653" s="30"/>
      <c r="F653" s="32"/>
      <c r="G653" s="33"/>
      <c r="H653" s="34"/>
      <c r="I653" s="35"/>
      <c r="J653" s="36"/>
      <c r="K653" s="37"/>
      <c r="L653" s="10"/>
      <c r="M653" s="10"/>
      <c r="N653" s="10"/>
      <c r="O653" s="25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1.25" customHeight="1">
      <c r="A654" s="31"/>
      <c r="B654" s="22"/>
      <c r="C654" s="22"/>
      <c r="D654" s="22"/>
      <c r="E654" s="30"/>
      <c r="F654" s="32"/>
      <c r="G654" s="33"/>
      <c r="H654" s="34"/>
      <c r="I654" s="35"/>
      <c r="J654" s="36"/>
      <c r="K654" s="37"/>
      <c r="L654" s="10"/>
      <c r="M654" s="10"/>
      <c r="N654" s="10"/>
      <c r="O654" s="25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1.25" customHeight="1">
      <c r="A655" s="31"/>
      <c r="B655" s="22"/>
      <c r="C655" s="22"/>
      <c r="D655" s="22"/>
      <c r="E655" s="30"/>
      <c r="F655" s="32"/>
      <c r="G655" s="33"/>
      <c r="H655" s="34"/>
      <c r="I655" s="35"/>
      <c r="J655" s="36"/>
      <c r="K655" s="37"/>
      <c r="L655" s="10"/>
      <c r="M655" s="10"/>
      <c r="N655" s="10"/>
      <c r="O655" s="25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1.25" customHeight="1">
      <c r="A656" s="31"/>
      <c r="B656" s="22"/>
      <c r="C656" s="22"/>
      <c r="D656" s="22"/>
      <c r="E656" s="30"/>
      <c r="F656" s="32"/>
      <c r="G656" s="33"/>
      <c r="H656" s="34"/>
      <c r="I656" s="35"/>
      <c r="J656" s="36"/>
      <c r="K656" s="37"/>
      <c r="L656" s="10"/>
      <c r="M656" s="10"/>
      <c r="N656" s="10"/>
      <c r="O656" s="25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1.25" customHeight="1">
      <c r="A657" s="31"/>
      <c r="B657" s="22"/>
      <c r="C657" s="22"/>
      <c r="D657" s="22"/>
      <c r="E657" s="30"/>
      <c r="F657" s="32"/>
      <c r="G657" s="33"/>
      <c r="H657" s="34"/>
      <c r="I657" s="35"/>
      <c r="J657" s="36"/>
      <c r="K657" s="37"/>
      <c r="L657" s="10"/>
      <c r="M657" s="10"/>
      <c r="N657" s="10"/>
      <c r="O657" s="25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1.25" customHeight="1">
      <c r="A658" s="31"/>
      <c r="B658" s="22"/>
      <c r="C658" s="22"/>
      <c r="D658" s="22"/>
      <c r="E658" s="30"/>
      <c r="F658" s="32"/>
      <c r="G658" s="33"/>
      <c r="H658" s="34"/>
      <c r="I658" s="35"/>
      <c r="J658" s="36"/>
      <c r="K658" s="37"/>
      <c r="L658" s="10"/>
      <c r="M658" s="10"/>
      <c r="N658" s="10"/>
      <c r="O658" s="25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1.25" customHeight="1">
      <c r="A659" s="31"/>
      <c r="B659" s="22"/>
      <c r="C659" s="22"/>
      <c r="D659" s="22"/>
      <c r="E659" s="30"/>
      <c r="F659" s="32"/>
      <c r="G659" s="33"/>
      <c r="H659" s="34"/>
      <c r="I659" s="35"/>
      <c r="J659" s="36"/>
      <c r="K659" s="37"/>
      <c r="L659" s="10"/>
      <c r="M659" s="10"/>
      <c r="N659" s="10"/>
      <c r="O659" s="25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1.25" customHeight="1">
      <c r="A660" s="31"/>
      <c r="B660" s="22"/>
      <c r="C660" s="22"/>
      <c r="D660" s="22"/>
      <c r="E660" s="30"/>
      <c r="F660" s="32"/>
      <c r="G660" s="33"/>
      <c r="H660" s="34"/>
      <c r="I660" s="35"/>
      <c r="J660" s="36"/>
      <c r="K660" s="37"/>
      <c r="L660" s="10"/>
      <c r="M660" s="10"/>
      <c r="N660" s="10"/>
      <c r="O660" s="25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1.25" customHeight="1">
      <c r="A661" s="31"/>
      <c r="B661" s="22"/>
      <c r="C661" s="22"/>
      <c r="D661" s="22"/>
      <c r="E661" s="30"/>
      <c r="F661" s="32"/>
      <c r="G661" s="33"/>
      <c r="H661" s="34"/>
      <c r="I661" s="35"/>
      <c r="J661" s="36"/>
      <c r="K661" s="37"/>
      <c r="L661" s="10"/>
      <c r="M661" s="10"/>
      <c r="N661" s="10"/>
      <c r="O661" s="25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1.25" customHeight="1">
      <c r="A662" s="31"/>
      <c r="B662" s="22"/>
      <c r="C662" s="22"/>
      <c r="D662" s="22"/>
      <c r="E662" s="30"/>
      <c r="F662" s="32"/>
      <c r="G662" s="33"/>
      <c r="H662" s="34"/>
      <c r="I662" s="35"/>
      <c r="J662" s="36"/>
      <c r="K662" s="37"/>
      <c r="L662" s="10"/>
      <c r="M662" s="10"/>
      <c r="N662" s="10"/>
      <c r="O662" s="25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1.25" customHeight="1">
      <c r="A663" s="31"/>
      <c r="B663" s="22"/>
      <c r="C663" s="22"/>
      <c r="D663" s="22"/>
      <c r="E663" s="30"/>
      <c r="F663" s="32"/>
      <c r="G663" s="33"/>
      <c r="H663" s="34"/>
      <c r="I663" s="35"/>
      <c r="J663" s="36"/>
      <c r="K663" s="37"/>
      <c r="L663" s="10"/>
      <c r="M663" s="10"/>
      <c r="N663" s="10"/>
      <c r="O663" s="25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1.25" customHeight="1">
      <c r="A664" s="31"/>
      <c r="B664" s="22"/>
      <c r="C664" s="22"/>
      <c r="D664" s="22"/>
      <c r="E664" s="30"/>
      <c r="F664" s="32"/>
      <c r="G664" s="33"/>
      <c r="H664" s="34"/>
      <c r="I664" s="35"/>
      <c r="J664" s="36"/>
      <c r="K664" s="37"/>
      <c r="L664" s="10"/>
      <c r="M664" s="10"/>
      <c r="N664" s="10"/>
      <c r="O664" s="25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1.25" customHeight="1">
      <c r="A665" s="31"/>
      <c r="B665" s="22"/>
      <c r="C665" s="22"/>
      <c r="D665" s="22"/>
      <c r="E665" s="30"/>
      <c r="F665" s="32"/>
      <c r="G665" s="33"/>
      <c r="H665" s="34"/>
      <c r="I665" s="35"/>
      <c r="J665" s="36"/>
      <c r="K665" s="37"/>
      <c r="L665" s="10"/>
      <c r="M665" s="10"/>
      <c r="N665" s="10"/>
      <c r="O665" s="25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1.25" customHeight="1">
      <c r="A666" s="31"/>
      <c r="B666" s="22"/>
      <c r="C666" s="22"/>
      <c r="D666" s="22"/>
      <c r="E666" s="30"/>
      <c r="F666" s="32"/>
      <c r="G666" s="33"/>
      <c r="H666" s="34"/>
      <c r="I666" s="35"/>
      <c r="J666" s="36"/>
      <c r="K666" s="37"/>
      <c r="L666" s="10"/>
      <c r="M666" s="10"/>
      <c r="N666" s="10"/>
      <c r="O666" s="25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1.25" customHeight="1">
      <c r="A667" s="31"/>
      <c r="B667" s="22"/>
      <c r="C667" s="22"/>
      <c r="D667" s="22"/>
      <c r="E667" s="30"/>
      <c r="F667" s="32"/>
      <c r="G667" s="33"/>
      <c r="H667" s="34"/>
      <c r="I667" s="35"/>
      <c r="J667" s="36"/>
      <c r="K667" s="37"/>
      <c r="L667" s="10"/>
      <c r="M667" s="10"/>
      <c r="N667" s="10"/>
      <c r="O667" s="25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1.25" customHeight="1">
      <c r="A668" s="31"/>
      <c r="B668" s="22"/>
      <c r="C668" s="22"/>
      <c r="D668" s="22"/>
      <c r="E668" s="30"/>
      <c r="F668" s="32"/>
      <c r="G668" s="33"/>
      <c r="H668" s="34"/>
      <c r="I668" s="35"/>
      <c r="J668" s="36"/>
      <c r="K668" s="37"/>
      <c r="L668" s="10"/>
      <c r="M668" s="10"/>
      <c r="N668" s="10"/>
      <c r="O668" s="25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1.25" customHeight="1">
      <c r="A669" s="31"/>
      <c r="B669" s="22"/>
      <c r="C669" s="22"/>
      <c r="D669" s="22"/>
      <c r="E669" s="30"/>
      <c r="F669" s="32"/>
      <c r="G669" s="33"/>
      <c r="H669" s="34"/>
      <c r="I669" s="35"/>
      <c r="J669" s="36"/>
      <c r="K669" s="37"/>
      <c r="L669" s="10"/>
      <c r="M669" s="10"/>
      <c r="N669" s="10"/>
      <c r="O669" s="25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1.25" customHeight="1">
      <c r="A670" s="31"/>
      <c r="B670" s="22"/>
      <c r="C670" s="22"/>
      <c r="D670" s="22"/>
      <c r="E670" s="30"/>
      <c r="F670" s="32"/>
      <c r="G670" s="33"/>
      <c r="H670" s="34"/>
      <c r="I670" s="35"/>
      <c r="J670" s="36"/>
      <c r="K670" s="37"/>
      <c r="L670" s="10"/>
      <c r="M670" s="10"/>
      <c r="N670" s="10"/>
      <c r="O670" s="25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1.25" customHeight="1">
      <c r="A671" s="31"/>
      <c r="B671" s="22"/>
      <c r="C671" s="22"/>
      <c r="D671" s="22"/>
      <c r="E671" s="30"/>
      <c r="F671" s="32"/>
      <c r="G671" s="33"/>
      <c r="H671" s="34"/>
      <c r="I671" s="35"/>
      <c r="J671" s="36"/>
      <c r="K671" s="37"/>
      <c r="L671" s="10"/>
      <c r="M671" s="10"/>
      <c r="N671" s="10"/>
      <c r="O671" s="25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1.25" customHeight="1">
      <c r="A672" s="31"/>
      <c r="B672" s="22"/>
      <c r="C672" s="22"/>
      <c r="D672" s="22"/>
      <c r="E672" s="30"/>
      <c r="F672" s="32"/>
      <c r="G672" s="33"/>
      <c r="H672" s="34"/>
      <c r="I672" s="35"/>
      <c r="J672" s="36"/>
      <c r="K672" s="37"/>
      <c r="L672" s="10"/>
      <c r="M672" s="10"/>
      <c r="N672" s="10"/>
      <c r="O672" s="25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1.25" customHeight="1">
      <c r="A673" s="31"/>
      <c r="B673" s="22"/>
      <c r="C673" s="22"/>
      <c r="D673" s="22"/>
      <c r="E673" s="30"/>
      <c r="F673" s="32"/>
      <c r="G673" s="33"/>
      <c r="H673" s="34"/>
      <c r="I673" s="35"/>
      <c r="J673" s="36"/>
      <c r="K673" s="37"/>
      <c r="L673" s="10"/>
      <c r="M673" s="10"/>
      <c r="N673" s="10"/>
      <c r="O673" s="25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1.25" customHeight="1">
      <c r="A674" s="31"/>
      <c r="B674" s="22"/>
      <c r="C674" s="22"/>
      <c r="D674" s="22"/>
      <c r="E674" s="30"/>
      <c r="F674" s="32"/>
      <c r="G674" s="33"/>
      <c r="H674" s="34"/>
      <c r="I674" s="35"/>
      <c r="J674" s="36"/>
      <c r="K674" s="37"/>
      <c r="L674" s="10"/>
      <c r="M674" s="10"/>
      <c r="N674" s="10"/>
      <c r="O674" s="25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1.25" customHeight="1">
      <c r="A675" s="31"/>
      <c r="B675" s="22"/>
      <c r="C675" s="22"/>
      <c r="D675" s="22"/>
      <c r="E675" s="30"/>
      <c r="F675" s="32"/>
      <c r="G675" s="33"/>
      <c r="H675" s="34"/>
      <c r="I675" s="35"/>
      <c r="J675" s="36"/>
      <c r="K675" s="37"/>
      <c r="L675" s="10"/>
      <c r="M675" s="10"/>
      <c r="N675" s="10"/>
      <c r="O675" s="25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1.25" customHeight="1">
      <c r="A676" s="31"/>
      <c r="B676" s="22"/>
      <c r="C676" s="22"/>
      <c r="D676" s="22"/>
      <c r="E676" s="30"/>
      <c r="F676" s="32"/>
      <c r="G676" s="33"/>
      <c r="H676" s="34"/>
      <c r="I676" s="35"/>
      <c r="J676" s="36"/>
      <c r="K676" s="37"/>
      <c r="L676" s="10"/>
      <c r="M676" s="10"/>
      <c r="N676" s="10"/>
      <c r="O676" s="25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1.25" customHeight="1">
      <c r="A677" s="31"/>
      <c r="B677" s="22"/>
      <c r="C677" s="22"/>
      <c r="D677" s="22"/>
      <c r="E677" s="30"/>
      <c r="F677" s="32"/>
      <c r="G677" s="33"/>
      <c r="H677" s="34"/>
      <c r="I677" s="35"/>
      <c r="J677" s="36"/>
      <c r="K677" s="37"/>
      <c r="L677" s="10"/>
      <c r="M677" s="10"/>
      <c r="N677" s="10"/>
      <c r="O677" s="25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1.25" customHeight="1">
      <c r="A678" s="31"/>
      <c r="B678" s="22"/>
      <c r="C678" s="22"/>
      <c r="D678" s="22"/>
      <c r="E678" s="30"/>
      <c r="F678" s="32"/>
      <c r="G678" s="33"/>
      <c r="H678" s="34"/>
      <c r="I678" s="35"/>
      <c r="J678" s="36"/>
      <c r="K678" s="37"/>
      <c r="L678" s="10"/>
      <c r="M678" s="10"/>
      <c r="N678" s="10"/>
      <c r="O678" s="25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1.25" customHeight="1">
      <c r="A679" s="31"/>
      <c r="B679" s="22"/>
      <c r="C679" s="22"/>
      <c r="D679" s="22"/>
      <c r="E679" s="30"/>
      <c r="F679" s="32"/>
      <c r="G679" s="33"/>
      <c r="H679" s="34"/>
      <c r="I679" s="35"/>
      <c r="J679" s="36"/>
      <c r="K679" s="37"/>
      <c r="L679" s="10"/>
      <c r="M679" s="10"/>
      <c r="N679" s="10"/>
      <c r="O679" s="25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1.25" customHeight="1">
      <c r="A680" s="31"/>
      <c r="B680" s="22"/>
      <c r="C680" s="22"/>
      <c r="D680" s="22"/>
      <c r="E680" s="30"/>
      <c r="F680" s="32"/>
      <c r="G680" s="33"/>
      <c r="H680" s="34"/>
      <c r="I680" s="35"/>
      <c r="J680" s="36"/>
      <c r="K680" s="37"/>
      <c r="L680" s="10"/>
      <c r="M680" s="10"/>
      <c r="N680" s="10"/>
      <c r="O680" s="25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1.25" customHeight="1">
      <c r="A681" s="31"/>
      <c r="B681" s="22"/>
      <c r="C681" s="22"/>
      <c r="D681" s="22"/>
      <c r="E681" s="30"/>
      <c r="F681" s="32"/>
      <c r="G681" s="33"/>
      <c r="H681" s="34"/>
      <c r="I681" s="35"/>
      <c r="J681" s="36"/>
      <c r="K681" s="37"/>
      <c r="L681" s="10"/>
      <c r="M681" s="10"/>
      <c r="N681" s="10"/>
      <c r="O681" s="25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1.25" customHeight="1">
      <c r="A682" s="31"/>
      <c r="B682" s="22"/>
      <c r="C682" s="22"/>
      <c r="D682" s="22"/>
      <c r="E682" s="30"/>
      <c r="F682" s="32"/>
      <c r="G682" s="33"/>
      <c r="H682" s="34"/>
      <c r="I682" s="35"/>
      <c r="J682" s="36"/>
      <c r="K682" s="37"/>
      <c r="L682" s="10"/>
      <c r="M682" s="10"/>
      <c r="N682" s="10"/>
      <c r="O682" s="25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1.25" customHeight="1">
      <c r="A683" s="31"/>
      <c r="B683" s="22"/>
      <c r="C683" s="22"/>
      <c r="D683" s="22"/>
      <c r="E683" s="30"/>
      <c r="F683" s="32"/>
      <c r="G683" s="33"/>
      <c r="H683" s="34"/>
      <c r="I683" s="35"/>
      <c r="J683" s="36"/>
      <c r="K683" s="37"/>
      <c r="L683" s="10"/>
      <c r="M683" s="10"/>
      <c r="N683" s="10"/>
      <c r="O683" s="25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1.25" customHeight="1">
      <c r="A684" s="31"/>
      <c r="B684" s="22"/>
      <c r="C684" s="22"/>
      <c r="D684" s="22"/>
      <c r="E684" s="30"/>
      <c r="F684" s="32"/>
      <c r="G684" s="33"/>
      <c r="H684" s="34"/>
      <c r="I684" s="35"/>
      <c r="J684" s="36"/>
      <c r="K684" s="37"/>
      <c r="L684" s="10"/>
      <c r="M684" s="10"/>
      <c r="N684" s="10"/>
      <c r="O684" s="25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1.25" customHeight="1">
      <c r="A685" s="31"/>
      <c r="B685" s="22"/>
      <c r="C685" s="22"/>
      <c r="D685" s="22"/>
      <c r="E685" s="30"/>
      <c r="F685" s="32"/>
      <c r="G685" s="33"/>
      <c r="H685" s="34"/>
      <c r="I685" s="35"/>
      <c r="J685" s="36"/>
      <c r="K685" s="37"/>
      <c r="L685" s="10"/>
      <c r="M685" s="10"/>
      <c r="N685" s="10"/>
      <c r="O685" s="25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1.25" customHeight="1">
      <c r="A686" s="31"/>
      <c r="B686" s="22"/>
      <c r="C686" s="22"/>
      <c r="D686" s="22"/>
      <c r="E686" s="30"/>
      <c r="F686" s="32"/>
      <c r="G686" s="33"/>
      <c r="H686" s="34"/>
      <c r="I686" s="35"/>
      <c r="J686" s="36"/>
      <c r="K686" s="37"/>
      <c r="L686" s="10"/>
      <c r="M686" s="10"/>
      <c r="N686" s="10"/>
      <c r="O686" s="25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1.25" customHeight="1">
      <c r="A687" s="31"/>
      <c r="B687" s="22"/>
      <c r="C687" s="22"/>
      <c r="D687" s="22"/>
      <c r="E687" s="30"/>
      <c r="F687" s="32"/>
      <c r="G687" s="33"/>
      <c r="H687" s="34"/>
      <c r="I687" s="35"/>
      <c r="J687" s="36"/>
      <c r="K687" s="37"/>
      <c r="L687" s="10"/>
      <c r="M687" s="10"/>
      <c r="N687" s="10"/>
      <c r="O687" s="25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1.25" customHeight="1">
      <c r="A688" s="31"/>
      <c r="B688" s="22"/>
      <c r="C688" s="22"/>
      <c r="D688" s="22"/>
      <c r="E688" s="30"/>
      <c r="F688" s="32"/>
      <c r="G688" s="33"/>
      <c r="H688" s="34"/>
      <c r="I688" s="35"/>
      <c r="J688" s="36"/>
      <c r="K688" s="37"/>
      <c r="L688" s="10"/>
      <c r="M688" s="10"/>
      <c r="N688" s="10"/>
      <c r="O688" s="25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1.25" customHeight="1">
      <c r="A689" s="31"/>
      <c r="B689" s="22"/>
      <c r="C689" s="22"/>
      <c r="D689" s="22"/>
      <c r="E689" s="30"/>
      <c r="F689" s="32"/>
      <c r="G689" s="33"/>
      <c r="H689" s="34"/>
      <c r="I689" s="35"/>
      <c r="J689" s="36"/>
      <c r="K689" s="37"/>
      <c r="L689" s="10"/>
      <c r="M689" s="10"/>
      <c r="N689" s="10"/>
      <c r="O689" s="25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1.25" customHeight="1">
      <c r="A690" s="31"/>
      <c r="B690" s="22"/>
      <c r="C690" s="22"/>
      <c r="D690" s="22"/>
      <c r="E690" s="30"/>
      <c r="F690" s="32"/>
      <c r="G690" s="33"/>
      <c r="H690" s="34"/>
      <c r="I690" s="35"/>
      <c r="J690" s="36"/>
      <c r="K690" s="37"/>
      <c r="L690" s="10"/>
      <c r="M690" s="10"/>
      <c r="N690" s="10"/>
      <c r="O690" s="25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1.25" customHeight="1">
      <c r="A691" s="31"/>
      <c r="B691" s="22"/>
      <c r="C691" s="22"/>
      <c r="D691" s="22"/>
      <c r="E691" s="30"/>
      <c r="F691" s="32"/>
      <c r="G691" s="33"/>
      <c r="H691" s="34"/>
      <c r="I691" s="35"/>
      <c r="J691" s="36"/>
      <c r="K691" s="37"/>
      <c r="L691" s="10"/>
      <c r="M691" s="10"/>
      <c r="N691" s="10"/>
      <c r="O691" s="25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1.25" customHeight="1">
      <c r="A692" s="31"/>
      <c r="B692" s="22"/>
      <c r="C692" s="22"/>
      <c r="D692" s="22"/>
      <c r="E692" s="30"/>
      <c r="F692" s="32"/>
      <c r="G692" s="33"/>
      <c r="H692" s="34"/>
      <c r="I692" s="35"/>
      <c r="J692" s="36"/>
      <c r="K692" s="37"/>
      <c r="L692" s="10"/>
      <c r="M692" s="10"/>
      <c r="N692" s="10"/>
      <c r="O692" s="25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1.25" customHeight="1">
      <c r="A693" s="31"/>
      <c r="B693" s="22"/>
      <c r="C693" s="22"/>
      <c r="D693" s="22"/>
      <c r="E693" s="30"/>
      <c r="F693" s="32"/>
      <c r="G693" s="33"/>
      <c r="H693" s="34"/>
      <c r="I693" s="35"/>
      <c r="J693" s="36"/>
      <c r="K693" s="37"/>
      <c r="L693" s="10"/>
      <c r="M693" s="10"/>
      <c r="N693" s="10"/>
      <c r="O693" s="25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1.25" customHeight="1">
      <c r="A694" s="31"/>
      <c r="B694" s="22"/>
      <c r="C694" s="22"/>
      <c r="D694" s="22"/>
      <c r="E694" s="30"/>
      <c r="F694" s="32"/>
      <c r="G694" s="33"/>
      <c r="H694" s="34"/>
      <c r="I694" s="35"/>
      <c r="J694" s="36"/>
      <c r="K694" s="37"/>
      <c r="L694" s="10"/>
      <c r="M694" s="10"/>
      <c r="N694" s="10"/>
      <c r="O694" s="25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1.25" customHeight="1">
      <c r="A695" s="31"/>
      <c r="B695" s="22"/>
      <c r="C695" s="22"/>
      <c r="D695" s="22"/>
      <c r="E695" s="30"/>
      <c r="F695" s="32"/>
      <c r="G695" s="33"/>
      <c r="H695" s="34"/>
      <c r="I695" s="35"/>
      <c r="J695" s="36"/>
      <c r="K695" s="37"/>
      <c r="L695" s="10"/>
      <c r="M695" s="10"/>
      <c r="N695" s="10"/>
      <c r="O695" s="25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1.25" customHeight="1">
      <c r="A696" s="31"/>
      <c r="B696" s="22"/>
      <c r="C696" s="22"/>
      <c r="D696" s="22"/>
      <c r="E696" s="30"/>
      <c r="F696" s="32"/>
      <c r="G696" s="33"/>
      <c r="H696" s="34"/>
      <c r="I696" s="35"/>
      <c r="J696" s="36"/>
      <c r="K696" s="37"/>
      <c r="L696" s="10"/>
      <c r="M696" s="10"/>
      <c r="N696" s="10"/>
      <c r="O696" s="25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1.25" customHeight="1">
      <c r="A697" s="31"/>
      <c r="B697" s="22"/>
      <c r="C697" s="22"/>
      <c r="D697" s="22"/>
      <c r="E697" s="30"/>
      <c r="F697" s="32"/>
      <c r="G697" s="33"/>
      <c r="H697" s="34"/>
      <c r="I697" s="35"/>
      <c r="J697" s="36"/>
      <c r="K697" s="37"/>
      <c r="L697" s="10"/>
      <c r="M697" s="10"/>
      <c r="N697" s="10"/>
      <c r="O697" s="25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1.25" customHeight="1">
      <c r="A698" s="31"/>
      <c r="B698" s="22"/>
      <c r="C698" s="22"/>
      <c r="D698" s="22"/>
      <c r="E698" s="30"/>
      <c r="F698" s="32"/>
      <c r="G698" s="33"/>
      <c r="H698" s="34"/>
      <c r="I698" s="35"/>
      <c r="J698" s="36"/>
      <c r="K698" s="37"/>
      <c r="L698" s="10"/>
      <c r="M698" s="10"/>
      <c r="N698" s="10"/>
      <c r="O698" s="25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1.25" customHeight="1">
      <c r="A699" s="31"/>
      <c r="B699" s="22"/>
      <c r="C699" s="22"/>
      <c r="D699" s="22"/>
      <c r="E699" s="30"/>
      <c r="F699" s="32"/>
      <c r="G699" s="33"/>
      <c r="H699" s="34"/>
      <c r="I699" s="35"/>
      <c r="J699" s="36"/>
      <c r="K699" s="37"/>
      <c r="L699" s="10"/>
      <c r="M699" s="10"/>
      <c r="N699" s="10"/>
      <c r="O699" s="25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1.25" customHeight="1">
      <c r="A700" s="31"/>
      <c r="B700" s="22"/>
      <c r="C700" s="22"/>
      <c r="D700" s="22"/>
      <c r="E700" s="30"/>
      <c r="F700" s="32"/>
      <c r="G700" s="33"/>
      <c r="H700" s="34"/>
      <c r="I700" s="35"/>
      <c r="J700" s="36"/>
      <c r="K700" s="37"/>
      <c r="L700" s="10"/>
      <c r="M700" s="10"/>
      <c r="N700" s="10"/>
      <c r="O700" s="25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1.25" customHeight="1">
      <c r="A701" s="31"/>
      <c r="B701" s="22"/>
      <c r="C701" s="22"/>
      <c r="D701" s="22"/>
      <c r="E701" s="30"/>
      <c r="F701" s="32"/>
      <c r="G701" s="33"/>
      <c r="H701" s="34"/>
      <c r="I701" s="35"/>
      <c r="J701" s="36"/>
      <c r="K701" s="37"/>
      <c r="L701" s="10"/>
      <c r="M701" s="10"/>
      <c r="N701" s="10"/>
      <c r="O701" s="25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1.25" customHeight="1">
      <c r="A702" s="31"/>
      <c r="B702" s="22"/>
      <c r="C702" s="22"/>
      <c r="D702" s="22"/>
      <c r="E702" s="30"/>
      <c r="F702" s="32"/>
      <c r="G702" s="33"/>
      <c r="H702" s="34"/>
      <c r="I702" s="35"/>
      <c r="J702" s="36"/>
      <c r="K702" s="37"/>
      <c r="L702" s="10"/>
      <c r="M702" s="10"/>
      <c r="N702" s="10"/>
      <c r="O702" s="25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1.25" customHeight="1">
      <c r="A703" s="31"/>
      <c r="B703" s="22"/>
      <c r="C703" s="22"/>
      <c r="D703" s="22"/>
      <c r="E703" s="30"/>
      <c r="F703" s="32"/>
      <c r="G703" s="33"/>
      <c r="H703" s="34"/>
      <c r="I703" s="35"/>
      <c r="J703" s="36"/>
      <c r="K703" s="37"/>
      <c r="L703" s="10"/>
      <c r="M703" s="10"/>
      <c r="N703" s="10"/>
      <c r="O703" s="25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1.25" customHeight="1">
      <c r="A704" s="31"/>
      <c r="B704" s="22"/>
      <c r="C704" s="22"/>
      <c r="D704" s="22"/>
      <c r="E704" s="30"/>
      <c r="F704" s="32"/>
      <c r="G704" s="33"/>
      <c r="H704" s="34"/>
      <c r="I704" s="35"/>
      <c r="J704" s="36"/>
      <c r="K704" s="37"/>
      <c r="L704" s="10"/>
      <c r="M704" s="10"/>
      <c r="N704" s="10"/>
      <c r="O704" s="25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1.25" customHeight="1">
      <c r="A705" s="31"/>
      <c r="B705" s="22"/>
      <c r="C705" s="22"/>
      <c r="D705" s="22"/>
      <c r="E705" s="30"/>
      <c r="F705" s="32"/>
      <c r="G705" s="33"/>
      <c r="H705" s="34"/>
      <c r="I705" s="35"/>
      <c r="J705" s="36"/>
      <c r="K705" s="37"/>
      <c r="L705" s="10"/>
      <c r="M705" s="10"/>
      <c r="N705" s="10"/>
      <c r="O705" s="25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1.25" customHeight="1">
      <c r="A706" s="31"/>
      <c r="B706" s="22"/>
      <c r="C706" s="22"/>
      <c r="D706" s="22"/>
      <c r="E706" s="30"/>
      <c r="F706" s="32"/>
      <c r="G706" s="33"/>
      <c r="H706" s="34"/>
      <c r="I706" s="35"/>
      <c r="J706" s="36"/>
      <c r="K706" s="37"/>
      <c r="L706" s="10"/>
      <c r="M706" s="10"/>
      <c r="N706" s="10"/>
      <c r="O706" s="25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1.25" customHeight="1">
      <c r="A707" s="31"/>
      <c r="B707" s="22"/>
      <c r="C707" s="22"/>
      <c r="D707" s="22"/>
      <c r="E707" s="30"/>
      <c r="F707" s="32"/>
      <c r="G707" s="33"/>
      <c r="H707" s="34"/>
      <c r="I707" s="35"/>
      <c r="J707" s="36"/>
      <c r="K707" s="37"/>
      <c r="L707" s="10"/>
      <c r="M707" s="10"/>
      <c r="N707" s="10"/>
      <c r="O707" s="25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1.25" customHeight="1">
      <c r="A708" s="31"/>
      <c r="B708" s="22"/>
      <c r="C708" s="22"/>
      <c r="D708" s="22"/>
      <c r="E708" s="30"/>
      <c r="F708" s="32"/>
      <c r="G708" s="33"/>
      <c r="H708" s="34"/>
      <c r="I708" s="35"/>
      <c r="J708" s="36"/>
      <c r="K708" s="37"/>
      <c r="L708" s="10"/>
      <c r="M708" s="10"/>
      <c r="N708" s="10"/>
      <c r="O708" s="25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1.25" customHeight="1">
      <c r="A709" s="31"/>
      <c r="B709" s="22"/>
      <c r="C709" s="22"/>
      <c r="D709" s="22"/>
      <c r="E709" s="30"/>
      <c r="F709" s="32"/>
      <c r="G709" s="33"/>
      <c r="H709" s="34"/>
      <c r="I709" s="35"/>
      <c r="J709" s="36"/>
      <c r="K709" s="37"/>
      <c r="L709" s="10"/>
      <c r="M709" s="10"/>
      <c r="N709" s="10"/>
      <c r="O709" s="25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1.25" customHeight="1">
      <c r="A710" s="31"/>
      <c r="B710" s="22"/>
      <c r="C710" s="22"/>
      <c r="D710" s="22"/>
      <c r="E710" s="30"/>
      <c r="F710" s="32"/>
      <c r="G710" s="33"/>
      <c r="H710" s="34"/>
      <c r="I710" s="35"/>
      <c r="J710" s="36"/>
      <c r="K710" s="37"/>
      <c r="L710" s="10"/>
      <c r="M710" s="10"/>
      <c r="N710" s="10"/>
      <c r="O710" s="25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1.25" customHeight="1">
      <c r="A711" s="31"/>
      <c r="B711" s="22"/>
      <c r="C711" s="22"/>
      <c r="D711" s="22"/>
      <c r="E711" s="30"/>
      <c r="F711" s="32"/>
      <c r="G711" s="33"/>
      <c r="H711" s="34"/>
      <c r="I711" s="35"/>
      <c r="J711" s="36"/>
      <c r="K711" s="37"/>
      <c r="L711" s="10"/>
      <c r="M711" s="10"/>
      <c r="N711" s="10"/>
      <c r="O711" s="25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1.25" customHeight="1">
      <c r="A712" s="31"/>
      <c r="B712" s="22"/>
      <c r="C712" s="22"/>
      <c r="D712" s="22"/>
      <c r="E712" s="30"/>
      <c r="F712" s="32"/>
      <c r="G712" s="33"/>
      <c r="H712" s="34"/>
      <c r="I712" s="35"/>
      <c r="J712" s="36"/>
      <c r="K712" s="37"/>
      <c r="L712" s="10"/>
      <c r="M712" s="10"/>
      <c r="N712" s="10"/>
      <c r="O712" s="25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1.25" customHeight="1">
      <c r="A713" s="31"/>
      <c r="B713" s="22"/>
      <c r="C713" s="22"/>
      <c r="D713" s="22"/>
      <c r="E713" s="30"/>
      <c r="F713" s="32"/>
      <c r="G713" s="33"/>
      <c r="H713" s="34"/>
      <c r="I713" s="35"/>
      <c r="J713" s="36"/>
      <c r="K713" s="37"/>
      <c r="L713" s="10"/>
      <c r="M713" s="10"/>
      <c r="N713" s="10"/>
      <c r="O713" s="25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1.25" customHeight="1">
      <c r="A714" s="31"/>
      <c r="B714" s="22"/>
      <c r="C714" s="22"/>
      <c r="D714" s="22"/>
      <c r="E714" s="30"/>
      <c r="F714" s="32"/>
      <c r="G714" s="33"/>
      <c r="H714" s="34"/>
      <c r="I714" s="35"/>
      <c r="J714" s="36"/>
      <c r="K714" s="37"/>
      <c r="L714" s="10"/>
      <c r="M714" s="10"/>
      <c r="N714" s="10"/>
      <c r="O714" s="25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1.25" customHeight="1">
      <c r="A715" s="31"/>
      <c r="B715" s="22"/>
      <c r="C715" s="22"/>
      <c r="D715" s="22"/>
      <c r="E715" s="30"/>
      <c r="F715" s="32"/>
      <c r="G715" s="33"/>
      <c r="H715" s="34"/>
      <c r="I715" s="35"/>
      <c r="J715" s="36"/>
      <c r="K715" s="37"/>
      <c r="L715" s="10"/>
      <c r="M715" s="10"/>
      <c r="N715" s="10"/>
      <c r="O715" s="25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1.25" customHeight="1">
      <c r="A716" s="31"/>
      <c r="B716" s="22"/>
      <c r="C716" s="22"/>
      <c r="D716" s="22"/>
      <c r="E716" s="30"/>
      <c r="F716" s="32"/>
      <c r="G716" s="33"/>
      <c r="H716" s="34"/>
      <c r="I716" s="35"/>
      <c r="J716" s="36"/>
      <c r="K716" s="37"/>
      <c r="L716" s="10"/>
      <c r="M716" s="10"/>
      <c r="N716" s="10"/>
      <c r="O716" s="25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1.25" customHeight="1">
      <c r="A717" s="31"/>
      <c r="B717" s="22"/>
      <c r="C717" s="22"/>
      <c r="D717" s="22"/>
      <c r="E717" s="30"/>
      <c r="F717" s="32"/>
      <c r="G717" s="33"/>
      <c r="H717" s="34"/>
      <c r="I717" s="35"/>
      <c r="J717" s="36"/>
      <c r="K717" s="37"/>
      <c r="L717" s="10"/>
      <c r="M717" s="10"/>
      <c r="N717" s="10"/>
      <c r="O717" s="25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1.25" customHeight="1">
      <c r="A718" s="31"/>
      <c r="B718" s="22"/>
      <c r="C718" s="22"/>
      <c r="D718" s="22"/>
      <c r="E718" s="30"/>
      <c r="F718" s="32"/>
      <c r="G718" s="33"/>
      <c r="H718" s="34"/>
      <c r="I718" s="35"/>
      <c r="J718" s="36"/>
      <c r="K718" s="37"/>
      <c r="L718" s="10"/>
      <c r="M718" s="10"/>
      <c r="N718" s="10"/>
      <c r="O718" s="25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1.25" customHeight="1">
      <c r="A719" s="31"/>
      <c r="B719" s="22"/>
      <c r="C719" s="22"/>
      <c r="D719" s="22"/>
      <c r="E719" s="30"/>
      <c r="F719" s="32"/>
      <c r="G719" s="33"/>
      <c r="H719" s="34"/>
      <c r="I719" s="35"/>
      <c r="J719" s="36"/>
      <c r="K719" s="37"/>
      <c r="L719" s="10"/>
      <c r="M719" s="10"/>
      <c r="N719" s="10"/>
      <c r="O719" s="25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1.25" customHeight="1">
      <c r="A720" s="31"/>
      <c r="B720" s="22"/>
      <c r="C720" s="22"/>
      <c r="D720" s="22"/>
      <c r="E720" s="30"/>
      <c r="F720" s="32"/>
      <c r="G720" s="33"/>
      <c r="H720" s="34"/>
      <c r="I720" s="35"/>
      <c r="J720" s="36"/>
      <c r="K720" s="37"/>
      <c r="L720" s="10"/>
      <c r="M720" s="10"/>
      <c r="N720" s="10"/>
      <c r="O720" s="25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1.25" customHeight="1">
      <c r="A721" s="31"/>
      <c r="B721" s="22"/>
      <c r="C721" s="22"/>
      <c r="D721" s="22"/>
      <c r="E721" s="30"/>
      <c r="F721" s="32"/>
      <c r="G721" s="33"/>
      <c r="H721" s="34"/>
      <c r="I721" s="35"/>
      <c r="J721" s="36"/>
      <c r="K721" s="37"/>
      <c r="L721" s="10"/>
      <c r="M721" s="10"/>
      <c r="N721" s="10"/>
      <c r="O721" s="25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1.25" customHeight="1">
      <c r="A722" s="31"/>
      <c r="B722" s="22"/>
      <c r="C722" s="22"/>
      <c r="D722" s="22"/>
      <c r="E722" s="30"/>
      <c r="F722" s="32"/>
      <c r="G722" s="33"/>
      <c r="H722" s="34"/>
      <c r="I722" s="35"/>
      <c r="J722" s="36"/>
      <c r="K722" s="37"/>
      <c r="L722" s="10"/>
      <c r="M722" s="10"/>
      <c r="N722" s="10"/>
      <c r="O722" s="25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1.25" customHeight="1">
      <c r="A723" s="31"/>
      <c r="B723" s="22"/>
      <c r="C723" s="22"/>
      <c r="D723" s="22"/>
      <c r="E723" s="30"/>
      <c r="F723" s="32"/>
      <c r="G723" s="33"/>
      <c r="H723" s="34"/>
      <c r="I723" s="35"/>
      <c r="J723" s="36"/>
      <c r="K723" s="37"/>
      <c r="L723" s="10"/>
      <c r="M723" s="10"/>
      <c r="N723" s="10"/>
      <c r="O723" s="25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1.25" customHeight="1">
      <c r="A724" s="31"/>
      <c r="B724" s="22"/>
      <c r="C724" s="22"/>
      <c r="D724" s="22"/>
      <c r="E724" s="30"/>
      <c r="F724" s="32"/>
      <c r="G724" s="33"/>
      <c r="H724" s="34"/>
      <c r="I724" s="35"/>
      <c r="J724" s="36"/>
      <c r="K724" s="37"/>
      <c r="L724" s="10"/>
      <c r="M724" s="10"/>
      <c r="N724" s="10"/>
      <c r="O724" s="25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1.25" customHeight="1">
      <c r="A725" s="31"/>
      <c r="B725" s="22"/>
      <c r="C725" s="22"/>
      <c r="D725" s="22"/>
      <c r="E725" s="30"/>
      <c r="F725" s="32"/>
      <c r="G725" s="33"/>
      <c r="H725" s="34"/>
      <c r="I725" s="35"/>
      <c r="J725" s="36"/>
      <c r="K725" s="37"/>
      <c r="L725" s="10"/>
      <c r="M725" s="10"/>
      <c r="N725" s="10"/>
      <c r="O725" s="25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1.25" customHeight="1">
      <c r="A726" s="31"/>
      <c r="B726" s="22"/>
      <c r="C726" s="22"/>
      <c r="D726" s="22"/>
      <c r="E726" s="30"/>
      <c r="F726" s="32"/>
      <c r="G726" s="33"/>
      <c r="H726" s="34"/>
      <c r="I726" s="35"/>
      <c r="J726" s="36"/>
      <c r="K726" s="37"/>
      <c r="L726" s="10"/>
      <c r="M726" s="10"/>
      <c r="N726" s="10"/>
      <c r="O726" s="25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1.25" customHeight="1">
      <c r="A727" s="31"/>
      <c r="B727" s="22"/>
      <c r="C727" s="22"/>
      <c r="D727" s="22"/>
      <c r="E727" s="30"/>
      <c r="F727" s="32"/>
      <c r="G727" s="33"/>
      <c r="H727" s="34"/>
      <c r="I727" s="35"/>
      <c r="J727" s="36"/>
      <c r="K727" s="37"/>
      <c r="L727" s="10"/>
      <c r="M727" s="10"/>
      <c r="N727" s="10"/>
      <c r="O727" s="25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1.25" customHeight="1">
      <c r="A728" s="31"/>
      <c r="B728" s="22"/>
      <c r="C728" s="22"/>
      <c r="D728" s="22"/>
      <c r="E728" s="30"/>
      <c r="F728" s="32"/>
      <c r="G728" s="33"/>
      <c r="H728" s="34"/>
      <c r="I728" s="35"/>
      <c r="J728" s="36"/>
      <c r="K728" s="37"/>
      <c r="L728" s="10"/>
      <c r="M728" s="10"/>
      <c r="N728" s="10"/>
      <c r="O728" s="25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1.25" customHeight="1">
      <c r="A729" s="31"/>
      <c r="B729" s="22"/>
      <c r="C729" s="22"/>
      <c r="D729" s="22"/>
      <c r="E729" s="30"/>
      <c r="F729" s="32"/>
      <c r="G729" s="33"/>
      <c r="H729" s="34"/>
      <c r="I729" s="35"/>
      <c r="J729" s="36"/>
      <c r="K729" s="37"/>
      <c r="L729" s="10"/>
      <c r="M729" s="10"/>
      <c r="N729" s="10"/>
      <c r="O729" s="25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1.25" customHeight="1">
      <c r="A730" s="31"/>
      <c r="B730" s="22"/>
      <c r="C730" s="22"/>
      <c r="D730" s="22"/>
      <c r="E730" s="30"/>
      <c r="F730" s="32"/>
      <c r="G730" s="33"/>
      <c r="H730" s="34"/>
      <c r="I730" s="35"/>
      <c r="J730" s="36"/>
      <c r="K730" s="37"/>
      <c r="L730" s="10"/>
      <c r="M730" s="10"/>
      <c r="N730" s="10"/>
      <c r="O730" s="25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1.25" customHeight="1">
      <c r="A731" s="31"/>
      <c r="B731" s="22"/>
      <c r="C731" s="22"/>
      <c r="D731" s="22"/>
      <c r="E731" s="30"/>
      <c r="F731" s="32"/>
      <c r="G731" s="33"/>
      <c r="H731" s="34"/>
      <c r="I731" s="35"/>
      <c r="J731" s="36"/>
      <c r="K731" s="37"/>
      <c r="L731" s="10"/>
      <c r="M731" s="10"/>
      <c r="N731" s="10"/>
      <c r="O731" s="25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1.25" customHeight="1">
      <c r="A732" s="31"/>
      <c r="B732" s="22"/>
      <c r="C732" s="22"/>
      <c r="D732" s="22"/>
      <c r="E732" s="30"/>
      <c r="F732" s="32"/>
      <c r="G732" s="33"/>
      <c r="H732" s="34"/>
      <c r="I732" s="35"/>
      <c r="J732" s="36"/>
      <c r="K732" s="37"/>
      <c r="L732" s="10"/>
      <c r="M732" s="10"/>
      <c r="N732" s="10"/>
      <c r="O732" s="25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1.25" customHeight="1">
      <c r="A733" s="31"/>
      <c r="B733" s="22"/>
      <c r="C733" s="22"/>
      <c r="D733" s="22"/>
      <c r="E733" s="30"/>
      <c r="F733" s="32"/>
      <c r="G733" s="33"/>
      <c r="H733" s="34"/>
      <c r="I733" s="35"/>
      <c r="J733" s="36"/>
      <c r="K733" s="37"/>
      <c r="L733" s="10"/>
      <c r="M733" s="10"/>
      <c r="N733" s="10"/>
      <c r="O733" s="25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1.25" customHeight="1">
      <c r="A734" s="31"/>
      <c r="B734" s="22"/>
      <c r="C734" s="22"/>
      <c r="D734" s="22"/>
      <c r="E734" s="30"/>
      <c r="F734" s="32"/>
      <c r="G734" s="33"/>
      <c r="H734" s="34"/>
      <c r="I734" s="35"/>
      <c r="J734" s="36"/>
      <c r="K734" s="37"/>
      <c r="L734" s="10"/>
      <c r="M734" s="10"/>
      <c r="N734" s="10"/>
      <c r="O734" s="25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1.25" customHeight="1">
      <c r="A735" s="31"/>
      <c r="B735" s="22"/>
      <c r="C735" s="22"/>
      <c r="D735" s="22"/>
      <c r="E735" s="30"/>
      <c r="F735" s="32"/>
      <c r="G735" s="33"/>
      <c r="H735" s="34"/>
      <c r="I735" s="35"/>
      <c r="J735" s="36"/>
      <c r="K735" s="37"/>
      <c r="L735" s="10"/>
      <c r="M735" s="10"/>
      <c r="N735" s="10"/>
      <c r="O735" s="25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1.25" customHeight="1">
      <c r="A736" s="31"/>
      <c r="B736" s="22"/>
      <c r="C736" s="22"/>
      <c r="D736" s="22"/>
      <c r="E736" s="30"/>
      <c r="F736" s="32"/>
      <c r="G736" s="33"/>
      <c r="H736" s="34"/>
      <c r="I736" s="35"/>
      <c r="J736" s="36"/>
      <c r="K736" s="37"/>
      <c r="L736" s="10"/>
      <c r="M736" s="10"/>
      <c r="N736" s="10"/>
      <c r="O736" s="25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1.25" customHeight="1">
      <c r="A737" s="31"/>
      <c r="B737" s="22"/>
      <c r="C737" s="22"/>
      <c r="D737" s="22"/>
      <c r="E737" s="30"/>
      <c r="F737" s="32"/>
      <c r="G737" s="33"/>
      <c r="H737" s="34"/>
      <c r="I737" s="35"/>
      <c r="J737" s="36"/>
      <c r="K737" s="37"/>
      <c r="L737" s="10"/>
      <c r="M737" s="10"/>
      <c r="N737" s="10"/>
      <c r="O737" s="25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1.25" customHeight="1">
      <c r="A738" s="31"/>
      <c r="B738" s="22"/>
      <c r="C738" s="22"/>
      <c r="D738" s="22"/>
      <c r="E738" s="30"/>
      <c r="F738" s="32"/>
      <c r="G738" s="33"/>
      <c r="H738" s="34"/>
      <c r="I738" s="35"/>
      <c r="J738" s="36"/>
      <c r="K738" s="37"/>
      <c r="L738" s="10"/>
      <c r="M738" s="10"/>
      <c r="N738" s="10"/>
      <c r="O738" s="25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1.25" customHeight="1">
      <c r="A739" s="31"/>
      <c r="B739" s="22"/>
      <c r="C739" s="22"/>
      <c r="D739" s="22"/>
      <c r="E739" s="30"/>
      <c r="F739" s="32"/>
      <c r="G739" s="33"/>
      <c r="H739" s="34"/>
      <c r="I739" s="35"/>
      <c r="J739" s="36"/>
      <c r="K739" s="37"/>
      <c r="L739" s="10"/>
      <c r="M739" s="10"/>
      <c r="N739" s="10"/>
      <c r="O739" s="25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1.25" customHeight="1">
      <c r="A740" s="31"/>
      <c r="B740" s="22"/>
      <c r="C740" s="22"/>
      <c r="D740" s="22"/>
      <c r="E740" s="30"/>
      <c r="F740" s="32"/>
      <c r="G740" s="33"/>
      <c r="H740" s="34"/>
      <c r="I740" s="35"/>
      <c r="J740" s="36"/>
      <c r="K740" s="37"/>
      <c r="L740" s="10"/>
      <c r="M740" s="10"/>
      <c r="N740" s="10"/>
      <c r="O740" s="25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1.25" customHeight="1">
      <c r="A741" s="31"/>
      <c r="B741" s="22"/>
      <c r="C741" s="22"/>
      <c r="D741" s="22"/>
      <c r="E741" s="30"/>
      <c r="F741" s="32"/>
      <c r="G741" s="33"/>
      <c r="H741" s="34"/>
      <c r="I741" s="35"/>
      <c r="J741" s="36"/>
      <c r="K741" s="37"/>
      <c r="L741" s="10"/>
      <c r="M741" s="10"/>
      <c r="N741" s="10"/>
      <c r="O741" s="25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1.25" customHeight="1">
      <c r="A742" s="31"/>
      <c r="B742" s="22"/>
      <c r="C742" s="22"/>
      <c r="D742" s="22"/>
      <c r="E742" s="30"/>
      <c r="F742" s="32"/>
      <c r="G742" s="33"/>
      <c r="H742" s="34"/>
      <c r="I742" s="35"/>
      <c r="J742" s="36"/>
      <c r="K742" s="37"/>
      <c r="L742" s="10"/>
      <c r="M742" s="10"/>
      <c r="N742" s="10"/>
      <c r="O742" s="25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1.25" customHeight="1">
      <c r="A743" s="31"/>
      <c r="B743" s="22"/>
      <c r="C743" s="22"/>
      <c r="D743" s="22"/>
      <c r="E743" s="30"/>
      <c r="F743" s="32"/>
      <c r="G743" s="33"/>
      <c r="H743" s="34"/>
      <c r="I743" s="35"/>
      <c r="J743" s="36"/>
      <c r="K743" s="37"/>
      <c r="L743" s="10"/>
      <c r="M743" s="10"/>
      <c r="N743" s="10"/>
      <c r="O743" s="25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1.25" customHeight="1">
      <c r="A744" s="31"/>
      <c r="B744" s="22"/>
      <c r="C744" s="22"/>
      <c r="D744" s="22"/>
      <c r="E744" s="30"/>
      <c r="F744" s="32"/>
      <c r="G744" s="33"/>
      <c r="H744" s="34"/>
      <c r="I744" s="35"/>
      <c r="J744" s="36"/>
      <c r="K744" s="37"/>
      <c r="L744" s="10"/>
      <c r="M744" s="10"/>
      <c r="N744" s="10"/>
      <c r="O744" s="25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1.25" customHeight="1">
      <c r="A745" s="31"/>
      <c r="B745" s="22"/>
      <c r="C745" s="22"/>
      <c r="D745" s="22"/>
      <c r="E745" s="30"/>
      <c r="F745" s="32"/>
      <c r="G745" s="33"/>
      <c r="H745" s="34"/>
      <c r="I745" s="35"/>
      <c r="J745" s="36"/>
      <c r="K745" s="37"/>
      <c r="L745" s="10"/>
      <c r="M745" s="10"/>
      <c r="N745" s="10"/>
      <c r="O745" s="25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1.25" customHeight="1">
      <c r="A746" s="31"/>
      <c r="B746" s="22"/>
      <c r="C746" s="22"/>
      <c r="D746" s="22"/>
      <c r="E746" s="30"/>
      <c r="F746" s="32"/>
      <c r="G746" s="33"/>
      <c r="H746" s="34"/>
      <c r="I746" s="35"/>
      <c r="J746" s="36"/>
      <c r="K746" s="37"/>
      <c r="L746" s="10"/>
      <c r="M746" s="10"/>
      <c r="N746" s="10"/>
      <c r="O746" s="25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1.25" customHeight="1">
      <c r="A747" s="31"/>
      <c r="B747" s="22"/>
      <c r="C747" s="22"/>
      <c r="D747" s="22"/>
      <c r="E747" s="30"/>
      <c r="F747" s="32"/>
      <c r="G747" s="33"/>
      <c r="H747" s="34"/>
      <c r="I747" s="35"/>
      <c r="J747" s="36"/>
      <c r="K747" s="37"/>
      <c r="L747" s="10"/>
      <c r="M747" s="10"/>
      <c r="N747" s="10"/>
      <c r="O747" s="25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1.25" customHeight="1">
      <c r="A748" s="31"/>
      <c r="B748" s="22"/>
      <c r="C748" s="22"/>
      <c r="D748" s="22"/>
      <c r="E748" s="30"/>
      <c r="F748" s="32"/>
      <c r="G748" s="33"/>
      <c r="H748" s="34"/>
      <c r="I748" s="35"/>
      <c r="J748" s="36"/>
      <c r="K748" s="37"/>
      <c r="L748" s="10"/>
      <c r="M748" s="10"/>
      <c r="N748" s="10"/>
      <c r="O748" s="25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1.25" customHeight="1">
      <c r="A749" s="31"/>
      <c r="B749" s="22"/>
      <c r="C749" s="22"/>
      <c r="D749" s="22"/>
      <c r="E749" s="30"/>
      <c r="F749" s="32"/>
      <c r="G749" s="33"/>
      <c r="H749" s="34"/>
      <c r="I749" s="35"/>
      <c r="J749" s="36"/>
      <c r="K749" s="37"/>
      <c r="L749" s="10"/>
      <c r="M749" s="10"/>
      <c r="N749" s="10"/>
      <c r="O749" s="25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1.25" customHeight="1">
      <c r="A750" s="31"/>
      <c r="B750" s="22"/>
      <c r="C750" s="22"/>
      <c r="D750" s="22"/>
      <c r="E750" s="30"/>
      <c r="F750" s="32"/>
      <c r="G750" s="33"/>
      <c r="H750" s="34"/>
      <c r="I750" s="35"/>
      <c r="J750" s="36"/>
      <c r="K750" s="37"/>
      <c r="L750" s="10"/>
      <c r="M750" s="10"/>
      <c r="N750" s="10"/>
      <c r="O750" s="25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1.25" customHeight="1">
      <c r="A751" s="31"/>
      <c r="B751" s="22"/>
      <c r="C751" s="22"/>
      <c r="D751" s="22"/>
      <c r="E751" s="30"/>
      <c r="F751" s="32"/>
      <c r="G751" s="33"/>
      <c r="H751" s="34"/>
      <c r="I751" s="35"/>
      <c r="J751" s="36"/>
      <c r="K751" s="37"/>
      <c r="L751" s="10"/>
      <c r="M751" s="10"/>
      <c r="N751" s="10"/>
      <c r="O751" s="25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1.25" customHeight="1">
      <c r="A752" s="31"/>
      <c r="B752" s="22"/>
      <c r="C752" s="22"/>
      <c r="D752" s="22"/>
      <c r="E752" s="30"/>
      <c r="F752" s="32"/>
      <c r="G752" s="33"/>
      <c r="H752" s="34"/>
      <c r="I752" s="35"/>
      <c r="J752" s="36"/>
      <c r="K752" s="37"/>
      <c r="L752" s="10"/>
      <c r="M752" s="10"/>
      <c r="N752" s="10"/>
      <c r="O752" s="25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1.25" customHeight="1">
      <c r="A753" s="31"/>
      <c r="B753" s="22"/>
      <c r="C753" s="22"/>
      <c r="D753" s="22"/>
      <c r="E753" s="30"/>
      <c r="F753" s="32"/>
      <c r="G753" s="33"/>
      <c r="H753" s="34"/>
      <c r="I753" s="35"/>
      <c r="J753" s="36"/>
      <c r="K753" s="37"/>
      <c r="L753" s="10"/>
      <c r="M753" s="10"/>
      <c r="N753" s="10"/>
      <c r="O753" s="25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1.25" customHeight="1">
      <c r="A754" s="31"/>
      <c r="B754" s="22"/>
      <c r="C754" s="22"/>
      <c r="D754" s="22"/>
      <c r="E754" s="30"/>
      <c r="F754" s="32"/>
      <c r="G754" s="33"/>
      <c r="H754" s="34"/>
      <c r="I754" s="35"/>
      <c r="J754" s="36"/>
      <c r="K754" s="37"/>
      <c r="L754" s="10"/>
      <c r="M754" s="10"/>
      <c r="N754" s="10"/>
      <c r="O754" s="25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1.25" customHeight="1">
      <c r="A755" s="31"/>
      <c r="B755" s="22"/>
      <c r="C755" s="22"/>
      <c r="D755" s="22"/>
      <c r="E755" s="30"/>
      <c r="F755" s="32"/>
      <c r="G755" s="33"/>
      <c r="H755" s="34"/>
      <c r="I755" s="35"/>
      <c r="J755" s="36"/>
      <c r="K755" s="37"/>
      <c r="L755" s="10"/>
      <c r="M755" s="10"/>
      <c r="N755" s="10"/>
      <c r="O755" s="25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1.25" customHeight="1">
      <c r="A756" s="31"/>
      <c r="B756" s="22"/>
      <c r="C756" s="22"/>
      <c r="D756" s="22"/>
      <c r="E756" s="30"/>
      <c r="F756" s="32"/>
      <c r="G756" s="33"/>
      <c r="H756" s="34"/>
      <c r="I756" s="35"/>
      <c r="J756" s="36"/>
      <c r="K756" s="37"/>
      <c r="L756" s="10"/>
      <c r="M756" s="10"/>
      <c r="N756" s="10"/>
      <c r="O756" s="25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1.25" customHeight="1">
      <c r="A757" s="31"/>
      <c r="B757" s="22"/>
      <c r="C757" s="22"/>
      <c r="D757" s="22"/>
      <c r="E757" s="30"/>
      <c r="F757" s="32"/>
      <c r="G757" s="33"/>
      <c r="H757" s="34"/>
      <c r="I757" s="35"/>
      <c r="J757" s="36"/>
      <c r="K757" s="37"/>
      <c r="L757" s="10"/>
      <c r="M757" s="10"/>
      <c r="N757" s="10"/>
      <c r="O757" s="25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1.25" customHeight="1">
      <c r="A758" s="31"/>
      <c r="B758" s="22"/>
      <c r="C758" s="22"/>
      <c r="D758" s="22"/>
      <c r="E758" s="30"/>
      <c r="F758" s="32"/>
      <c r="G758" s="33"/>
      <c r="H758" s="34"/>
      <c r="I758" s="35"/>
      <c r="J758" s="36"/>
      <c r="K758" s="37"/>
      <c r="L758" s="10"/>
      <c r="M758" s="10"/>
      <c r="N758" s="10"/>
      <c r="O758" s="25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1.25" customHeight="1">
      <c r="A759" s="31"/>
      <c r="B759" s="22"/>
      <c r="C759" s="22"/>
      <c r="D759" s="22"/>
      <c r="E759" s="30"/>
      <c r="F759" s="32"/>
      <c r="G759" s="33"/>
      <c r="H759" s="34"/>
      <c r="I759" s="35"/>
      <c r="J759" s="36"/>
      <c r="K759" s="37"/>
      <c r="L759" s="10"/>
      <c r="M759" s="10"/>
      <c r="N759" s="10"/>
      <c r="O759" s="25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1.25" customHeight="1">
      <c r="A760" s="31"/>
      <c r="B760" s="22"/>
      <c r="C760" s="22"/>
      <c r="D760" s="22"/>
      <c r="E760" s="30"/>
      <c r="F760" s="32"/>
      <c r="G760" s="33"/>
      <c r="H760" s="34"/>
      <c r="I760" s="35"/>
      <c r="J760" s="36"/>
      <c r="K760" s="37"/>
      <c r="L760" s="10"/>
      <c r="M760" s="10"/>
      <c r="N760" s="10"/>
      <c r="O760" s="25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1.25" customHeight="1">
      <c r="A761" s="31"/>
      <c r="B761" s="22"/>
      <c r="C761" s="22"/>
      <c r="D761" s="22"/>
      <c r="E761" s="30"/>
      <c r="F761" s="32"/>
      <c r="G761" s="33"/>
      <c r="H761" s="34"/>
      <c r="I761" s="35"/>
      <c r="J761" s="36"/>
      <c r="K761" s="37"/>
      <c r="L761" s="10"/>
      <c r="M761" s="10"/>
      <c r="N761" s="10"/>
      <c r="O761" s="25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1.25" customHeight="1">
      <c r="A762" s="31"/>
      <c r="B762" s="22"/>
      <c r="C762" s="22"/>
      <c r="D762" s="22"/>
      <c r="E762" s="30"/>
      <c r="F762" s="32"/>
      <c r="G762" s="33"/>
      <c r="H762" s="34"/>
      <c r="I762" s="35"/>
      <c r="J762" s="36"/>
      <c r="K762" s="37"/>
      <c r="L762" s="10"/>
      <c r="M762" s="10"/>
      <c r="N762" s="10"/>
      <c r="O762" s="25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1.25" customHeight="1">
      <c r="A763" s="31"/>
      <c r="B763" s="22"/>
      <c r="C763" s="22"/>
      <c r="D763" s="22"/>
      <c r="E763" s="30"/>
      <c r="F763" s="32"/>
      <c r="G763" s="33"/>
      <c r="H763" s="34"/>
      <c r="I763" s="35"/>
      <c r="J763" s="36"/>
      <c r="K763" s="37"/>
      <c r="L763" s="10"/>
      <c r="M763" s="10"/>
      <c r="N763" s="10"/>
      <c r="O763" s="25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1.25" customHeight="1">
      <c r="A764" s="31"/>
      <c r="B764" s="22"/>
      <c r="C764" s="22"/>
      <c r="D764" s="22"/>
      <c r="E764" s="30"/>
      <c r="F764" s="32"/>
      <c r="G764" s="33"/>
      <c r="H764" s="34"/>
      <c r="I764" s="35"/>
      <c r="J764" s="36"/>
      <c r="K764" s="37"/>
      <c r="L764" s="10"/>
      <c r="M764" s="10"/>
      <c r="N764" s="10"/>
      <c r="O764" s="25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1.25" customHeight="1">
      <c r="A765" s="31"/>
      <c r="B765" s="22"/>
      <c r="C765" s="22"/>
      <c r="D765" s="22"/>
      <c r="E765" s="30"/>
      <c r="F765" s="32"/>
      <c r="G765" s="33"/>
      <c r="H765" s="34"/>
      <c r="I765" s="35"/>
      <c r="J765" s="36"/>
      <c r="K765" s="37"/>
      <c r="L765" s="10"/>
      <c r="M765" s="10"/>
      <c r="N765" s="10"/>
      <c r="O765" s="25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1.25" customHeight="1">
      <c r="A766" s="31"/>
      <c r="B766" s="22"/>
      <c r="C766" s="22"/>
      <c r="D766" s="22"/>
      <c r="E766" s="30"/>
      <c r="F766" s="32"/>
      <c r="G766" s="33"/>
      <c r="H766" s="34"/>
      <c r="I766" s="35"/>
      <c r="J766" s="36"/>
      <c r="K766" s="37"/>
      <c r="L766" s="10"/>
      <c r="M766" s="10"/>
      <c r="N766" s="10"/>
      <c r="O766" s="25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1.25" customHeight="1">
      <c r="A767" s="31"/>
      <c r="B767" s="22"/>
      <c r="C767" s="22"/>
      <c r="D767" s="22"/>
      <c r="E767" s="30"/>
      <c r="F767" s="32"/>
      <c r="G767" s="33"/>
      <c r="H767" s="34"/>
      <c r="I767" s="35"/>
      <c r="J767" s="36"/>
      <c r="K767" s="37"/>
      <c r="L767" s="10"/>
      <c r="M767" s="10"/>
      <c r="N767" s="10"/>
      <c r="O767" s="25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1.25" customHeight="1">
      <c r="A768" s="31"/>
      <c r="B768" s="22"/>
      <c r="C768" s="22"/>
      <c r="D768" s="22"/>
      <c r="E768" s="30"/>
      <c r="F768" s="32"/>
      <c r="G768" s="33"/>
      <c r="H768" s="34"/>
      <c r="I768" s="35"/>
      <c r="J768" s="36"/>
      <c r="K768" s="37"/>
      <c r="L768" s="10"/>
      <c r="M768" s="10"/>
      <c r="N768" s="10"/>
      <c r="O768" s="25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1.25" customHeight="1">
      <c r="A769" s="31"/>
      <c r="B769" s="22"/>
      <c r="C769" s="22"/>
      <c r="D769" s="22"/>
      <c r="E769" s="30"/>
      <c r="F769" s="32"/>
      <c r="G769" s="33"/>
      <c r="H769" s="34"/>
      <c r="I769" s="35"/>
      <c r="J769" s="36"/>
      <c r="K769" s="37"/>
      <c r="L769" s="10"/>
      <c r="M769" s="10"/>
      <c r="N769" s="10"/>
      <c r="O769" s="25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1.25" customHeight="1">
      <c r="A770" s="31"/>
      <c r="B770" s="22"/>
      <c r="C770" s="22"/>
      <c r="D770" s="22"/>
      <c r="E770" s="30"/>
      <c r="F770" s="32"/>
      <c r="G770" s="33"/>
      <c r="H770" s="34"/>
      <c r="I770" s="35"/>
      <c r="J770" s="36"/>
      <c r="K770" s="37"/>
      <c r="L770" s="10"/>
      <c r="M770" s="10"/>
      <c r="N770" s="10"/>
      <c r="O770" s="25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1.25" customHeight="1">
      <c r="A771" s="31"/>
      <c r="B771" s="22"/>
      <c r="C771" s="22"/>
      <c r="D771" s="22"/>
      <c r="E771" s="30"/>
      <c r="F771" s="32"/>
      <c r="G771" s="33"/>
      <c r="H771" s="34"/>
      <c r="I771" s="35"/>
      <c r="J771" s="36"/>
      <c r="K771" s="37"/>
      <c r="L771" s="10"/>
      <c r="M771" s="10"/>
      <c r="N771" s="10"/>
      <c r="O771" s="25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1.25" customHeight="1">
      <c r="A772" s="31"/>
      <c r="B772" s="22"/>
      <c r="C772" s="22"/>
      <c r="D772" s="22"/>
      <c r="E772" s="30"/>
      <c r="F772" s="32"/>
      <c r="G772" s="33"/>
      <c r="H772" s="34"/>
      <c r="I772" s="35"/>
      <c r="J772" s="36"/>
      <c r="K772" s="37"/>
      <c r="L772" s="10"/>
      <c r="M772" s="10"/>
      <c r="N772" s="10"/>
      <c r="O772" s="25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1.25" customHeight="1">
      <c r="A773" s="31"/>
      <c r="B773" s="22"/>
      <c r="C773" s="22"/>
      <c r="D773" s="22"/>
      <c r="E773" s="30"/>
      <c r="F773" s="32"/>
      <c r="G773" s="33"/>
      <c r="H773" s="34"/>
      <c r="I773" s="35"/>
      <c r="J773" s="36"/>
      <c r="K773" s="37"/>
      <c r="L773" s="10"/>
      <c r="M773" s="10"/>
      <c r="N773" s="10"/>
      <c r="O773" s="25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1.25" customHeight="1">
      <c r="A774" s="31"/>
      <c r="B774" s="22"/>
      <c r="C774" s="22"/>
      <c r="D774" s="22"/>
      <c r="E774" s="30"/>
      <c r="F774" s="32"/>
      <c r="G774" s="33"/>
      <c r="H774" s="34"/>
      <c r="I774" s="35"/>
      <c r="J774" s="36"/>
      <c r="K774" s="37"/>
      <c r="L774" s="10"/>
      <c r="M774" s="10"/>
      <c r="N774" s="10"/>
      <c r="O774" s="25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1.25" customHeight="1">
      <c r="A775" s="31"/>
      <c r="B775" s="22"/>
      <c r="C775" s="22"/>
      <c r="D775" s="22"/>
      <c r="E775" s="30"/>
      <c r="F775" s="32"/>
      <c r="G775" s="33"/>
      <c r="H775" s="34"/>
      <c r="I775" s="35"/>
      <c r="J775" s="36"/>
      <c r="K775" s="37"/>
      <c r="L775" s="10"/>
      <c r="M775" s="10"/>
      <c r="N775" s="10"/>
      <c r="O775" s="25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1.25" customHeight="1">
      <c r="A776" s="31"/>
      <c r="B776" s="22"/>
      <c r="C776" s="22"/>
      <c r="D776" s="22"/>
      <c r="E776" s="30"/>
      <c r="F776" s="32"/>
      <c r="G776" s="33"/>
      <c r="H776" s="34"/>
      <c r="I776" s="35"/>
      <c r="J776" s="36"/>
      <c r="K776" s="37"/>
      <c r="L776" s="10"/>
      <c r="M776" s="10"/>
      <c r="N776" s="10"/>
      <c r="O776" s="25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1.25" customHeight="1">
      <c r="A777" s="31"/>
      <c r="B777" s="22"/>
      <c r="C777" s="22"/>
      <c r="D777" s="22"/>
      <c r="E777" s="30"/>
      <c r="F777" s="32"/>
      <c r="G777" s="33"/>
      <c r="H777" s="34"/>
      <c r="I777" s="35"/>
      <c r="J777" s="36"/>
      <c r="K777" s="37"/>
      <c r="L777" s="10"/>
      <c r="M777" s="10"/>
      <c r="N777" s="10"/>
      <c r="O777" s="25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1.25" customHeight="1">
      <c r="A778" s="31"/>
      <c r="B778" s="22"/>
      <c r="C778" s="22"/>
      <c r="D778" s="22"/>
      <c r="E778" s="30"/>
      <c r="F778" s="32"/>
      <c r="G778" s="33"/>
      <c r="H778" s="34"/>
      <c r="I778" s="35"/>
      <c r="J778" s="36"/>
      <c r="K778" s="37"/>
      <c r="L778" s="10"/>
      <c r="M778" s="10"/>
      <c r="N778" s="10"/>
      <c r="O778" s="25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1.25" customHeight="1">
      <c r="A779" s="31"/>
      <c r="B779" s="22"/>
      <c r="C779" s="22"/>
      <c r="D779" s="22"/>
      <c r="E779" s="30"/>
      <c r="F779" s="32"/>
      <c r="G779" s="33"/>
      <c r="H779" s="34"/>
      <c r="I779" s="35"/>
      <c r="J779" s="36"/>
      <c r="K779" s="37"/>
      <c r="L779" s="10"/>
      <c r="M779" s="10"/>
      <c r="N779" s="10"/>
      <c r="O779" s="25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1.25" customHeight="1">
      <c r="A780" s="31"/>
      <c r="B780" s="22"/>
      <c r="C780" s="22"/>
      <c r="D780" s="22"/>
      <c r="E780" s="30"/>
      <c r="F780" s="32"/>
      <c r="G780" s="33"/>
      <c r="H780" s="34"/>
      <c r="I780" s="35"/>
      <c r="J780" s="36"/>
      <c r="K780" s="37"/>
      <c r="L780" s="10"/>
      <c r="M780" s="10"/>
      <c r="N780" s="10"/>
      <c r="O780" s="25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1.25" customHeight="1">
      <c r="A781" s="31"/>
      <c r="B781" s="22"/>
      <c r="C781" s="22"/>
      <c r="D781" s="22"/>
      <c r="E781" s="30"/>
      <c r="F781" s="32"/>
      <c r="G781" s="33"/>
      <c r="H781" s="34"/>
      <c r="I781" s="35"/>
      <c r="J781" s="36"/>
      <c r="K781" s="37"/>
      <c r="L781" s="10"/>
      <c r="M781" s="10"/>
      <c r="N781" s="10"/>
      <c r="O781" s="25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1.25" customHeight="1">
      <c r="A782" s="31"/>
      <c r="B782" s="22"/>
      <c r="C782" s="22"/>
      <c r="D782" s="22"/>
      <c r="E782" s="30"/>
      <c r="F782" s="32"/>
      <c r="G782" s="33"/>
      <c r="H782" s="34"/>
      <c r="I782" s="35"/>
      <c r="J782" s="36"/>
      <c r="K782" s="37"/>
      <c r="L782" s="10"/>
      <c r="M782" s="10"/>
      <c r="N782" s="10"/>
      <c r="O782" s="25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1.25" customHeight="1">
      <c r="A783" s="31"/>
      <c r="B783" s="22"/>
      <c r="C783" s="22"/>
      <c r="D783" s="22"/>
      <c r="E783" s="30"/>
      <c r="F783" s="32"/>
      <c r="G783" s="33"/>
      <c r="H783" s="34"/>
      <c r="I783" s="35"/>
      <c r="J783" s="36"/>
      <c r="K783" s="37"/>
      <c r="L783" s="10"/>
      <c r="M783" s="10"/>
      <c r="N783" s="10"/>
      <c r="O783" s="25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1.25" customHeight="1">
      <c r="A784" s="31"/>
      <c r="B784" s="22"/>
      <c r="C784" s="22"/>
      <c r="D784" s="22"/>
      <c r="E784" s="30"/>
      <c r="F784" s="32"/>
      <c r="G784" s="33"/>
      <c r="H784" s="34"/>
      <c r="I784" s="35"/>
      <c r="J784" s="36"/>
      <c r="K784" s="37"/>
      <c r="L784" s="10"/>
      <c r="M784" s="10"/>
      <c r="N784" s="10"/>
      <c r="O784" s="25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1.25" customHeight="1">
      <c r="A785" s="31"/>
      <c r="B785" s="22"/>
      <c r="C785" s="22"/>
      <c r="D785" s="22"/>
      <c r="E785" s="30"/>
      <c r="F785" s="32"/>
      <c r="G785" s="33"/>
      <c r="H785" s="34"/>
      <c r="I785" s="35"/>
      <c r="J785" s="36"/>
      <c r="K785" s="37"/>
      <c r="L785" s="10"/>
      <c r="M785" s="10"/>
      <c r="N785" s="10"/>
      <c r="O785" s="25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1.25" customHeight="1">
      <c r="A786" s="31"/>
      <c r="B786" s="22"/>
      <c r="C786" s="22"/>
      <c r="D786" s="22"/>
      <c r="E786" s="30"/>
      <c r="F786" s="32"/>
      <c r="G786" s="33"/>
      <c r="H786" s="34"/>
      <c r="I786" s="35"/>
      <c r="J786" s="36"/>
      <c r="K786" s="37"/>
      <c r="L786" s="10"/>
      <c r="M786" s="10"/>
      <c r="N786" s="10"/>
      <c r="O786" s="25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1.25" customHeight="1">
      <c r="A787" s="31"/>
      <c r="B787" s="22"/>
      <c r="C787" s="22"/>
      <c r="D787" s="22"/>
      <c r="E787" s="30"/>
      <c r="F787" s="32"/>
      <c r="G787" s="33"/>
      <c r="H787" s="34"/>
      <c r="I787" s="35"/>
      <c r="J787" s="36"/>
      <c r="K787" s="37"/>
      <c r="L787" s="10"/>
      <c r="M787" s="10"/>
      <c r="N787" s="10"/>
      <c r="O787" s="25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1.25" customHeight="1">
      <c r="A788" s="31"/>
      <c r="B788" s="22"/>
      <c r="C788" s="22"/>
      <c r="D788" s="22"/>
      <c r="E788" s="30"/>
      <c r="F788" s="32"/>
      <c r="G788" s="33"/>
      <c r="H788" s="34"/>
      <c r="I788" s="35"/>
      <c r="J788" s="36"/>
      <c r="K788" s="37"/>
      <c r="L788" s="10"/>
      <c r="M788" s="10"/>
      <c r="N788" s="10"/>
      <c r="O788" s="25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1.25" customHeight="1">
      <c r="A789" s="31"/>
      <c r="B789" s="22"/>
      <c r="C789" s="22"/>
      <c r="D789" s="22"/>
      <c r="E789" s="30"/>
      <c r="F789" s="32"/>
      <c r="G789" s="33"/>
      <c r="H789" s="34"/>
      <c r="I789" s="35"/>
      <c r="J789" s="36"/>
      <c r="K789" s="37"/>
      <c r="L789" s="10"/>
      <c r="M789" s="10"/>
      <c r="N789" s="10"/>
      <c r="O789" s="25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1.25" customHeight="1">
      <c r="A790" s="31"/>
      <c r="B790" s="22"/>
      <c r="C790" s="22"/>
      <c r="D790" s="22"/>
      <c r="E790" s="30"/>
      <c r="F790" s="32"/>
      <c r="G790" s="33"/>
      <c r="H790" s="34"/>
      <c r="I790" s="35"/>
      <c r="J790" s="36"/>
      <c r="K790" s="37"/>
      <c r="L790" s="10"/>
      <c r="M790" s="10"/>
      <c r="N790" s="10"/>
      <c r="O790" s="25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1.25" customHeight="1">
      <c r="A791" s="31"/>
      <c r="B791" s="22"/>
      <c r="C791" s="22"/>
      <c r="D791" s="22"/>
      <c r="E791" s="30"/>
      <c r="F791" s="32"/>
      <c r="G791" s="33"/>
      <c r="H791" s="34"/>
      <c r="I791" s="35"/>
      <c r="J791" s="36"/>
      <c r="K791" s="37"/>
      <c r="L791" s="10"/>
      <c r="M791" s="10"/>
      <c r="N791" s="10"/>
      <c r="O791" s="25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1.25" customHeight="1">
      <c r="A792" s="31"/>
      <c r="B792" s="22"/>
      <c r="C792" s="22"/>
      <c r="D792" s="22"/>
      <c r="E792" s="30"/>
      <c r="F792" s="32"/>
      <c r="G792" s="33"/>
      <c r="H792" s="34"/>
      <c r="I792" s="35"/>
      <c r="J792" s="36"/>
      <c r="K792" s="37"/>
      <c r="L792" s="10"/>
      <c r="M792" s="10"/>
      <c r="N792" s="10"/>
      <c r="O792" s="25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1.25" customHeight="1">
      <c r="A793" s="31"/>
      <c r="B793" s="22"/>
      <c r="C793" s="22"/>
      <c r="D793" s="22"/>
      <c r="E793" s="30"/>
      <c r="F793" s="32"/>
      <c r="G793" s="33"/>
      <c r="H793" s="34"/>
      <c r="I793" s="35"/>
      <c r="J793" s="36"/>
      <c r="K793" s="37"/>
      <c r="L793" s="10"/>
      <c r="M793" s="10"/>
      <c r="N793" s="10"/>
      <c r="O793" s="25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1.25" customHeight="1">
      <c r="A794" s="31"/>
      <c r="B794" s="22"/>
      <c r="C794" s="22"/>
      <c r="D794" s="22"/>
      <c r="E794" s="30"/>
      <c r="F794" s="32"/>
      <c r="G794" s="33"/>
      <c r="H794" s="34"/>
      <c r="I794" s="35"/>
      <c r="J794" s="36"/>
      <c r="K794" s="37"/>
      <c r="L794" s="10"/>
      <c r="M794" s="10"/>
      <c r="N794" s="10"/>
      <c r="O794" s="25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1.25" customHeight="1">
      <c r="A795" s="31"/>
      <c r="B795" s="22"/>
      <c r="C795" s="22"/>
      <c r="D795" s="22"/>
      <c r="E795" s="30"/>
      <c r="F795" s="32"/>
      <c r="G795" s="33"/>
      <c r="H795" s="34"/>
      <c r="I795" s="35"/>
      <c r="J795" s="36"/>
      <c r="K795" s="37"/>
      <c r="L795" s="10"/>
      <c r="M795" s="10"/>
      <c r="N795" s="10"/>
      <c r="O795" s="25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1.25" customHeight="1">
      <c r="A796" s="31"/>
      <c r="B796" s="22"/>
      <c r="C796" s="22"/>
      <c r="D796" s="22"/>
      <c r="E796" s="30"/>
      <c r="F796" s="32"/>
      <c r="G796" s="33"/>
      <c r="H796" s="34"/>
      <c r="I796" s="35"/>
      <c r="J796" s="36"/>
      <c r="K796" s="37"/>
      <c r="L796" s="10"/>
      <c r="M796" s="10"/>
      <c r="N796" s="10"/>
      <c r="O796" s="25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1.25" customHeight="1">
      <c r="A797" s="31"/>
      <c r="B797" s="22"/>
      <c r="C797" s="22"/>
      <c r="D797" s="22"/>
      <c r="E797" s="30"/>
      <c r="F797" s="32"/>
      <c r="G797" s="33"/>
      <c r="H797" s="34"/>
      <c r="I797" s="35"/>
      <c r="J797" s="36"/>
      <c r="K797" s="37"/>
      <c r="L797" s="10"/>
      <c r="M797" s="10"/>
      <c r="N797" s="10"/>
      <c r="O797" s="25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1.25" customHeight="1">
      <c r="A798" s="31"/>
      <c r="B798" s="22"/>
      <c r="C798" s="22"/>
      <c r="D798" s="22"/>
      <c r="E798" s="30"/>
      <c r="F798" s="32"/>
      <c r="G798" s="33"/>
      <c r="H798" s="34"/>
      <c r="I798" s="35"/>
      <c r="J798" s="36"/>
      <c r="K798" s="37"/>
      <c r="L798" s="10"/>
      <c r="M798" s="10"/>
      <c r="N798" s="10"/>
      <c r="O798" s="25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1.25" customHeight="1">
      <c r="A799" s="31"/>
      <c r="B799" s="22"/>
      <c r="C799" s="22"/>
      <c r="D799" s="22"/>
      <c r="E799" s="30"/>
      <c r="F799" s="32"/>
      <c r="G799" s="33"/>
      <c r="H799" s="34"/>
      <c r="I799" s="35"/>
      <c r="J799" s="36"/>
      <c r="K799" s="37"/>
      <c r="L799" s="10"/>
      <c r="M799" s="10"/>
      <c r="N799" s="10"/>
      <c r="O799" s="25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1.25" customHeight="1">
      <c r="A800" s="31"/>
      <c r="B800" s="22"/>
      <c r="C800" s="22"/>
      <c r="D800" s="22"/>
      <c r="E800" s="30"/>
      <c r="F800" s="32"/>
      <c r="G800" s="33"/>
      <c r="H800" s="34"/>
      <c r="I800" s="35"/>
      <c r="J800" s="36"/>
      <c r="K800" s="37"/>
      <c r="L800" s="10"/>
      <c r="M800" s="10"/>
      <c r="N800" s="10"/>
      <c r="O800" s="25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1.25" customHeight="1">
      <c r="A801" s="31"/>
      <c r="B801" s="22"/>
      <c r="C801" s="22"/>
      <c r="D801" s="22"/>
      <c r="E801" s="30"/>
      <c r="F801" s="32"/>
      <c r="G801" s="33"/>
      <c r="H801" s="34"/>
      <c r="I801" s="35"/>
      <c r="J801" s="36"/>
      <c r="K801" s="37"/>
      <c r="L801" s="10"/>
      <c r="M801" s="10"/>
      <c r="N801" s="10"/>
      <c r="O801" s="25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1.25" customHeight="1">
      <c r="A802" s="31"/>
      <c r="B802" s="22"/>
      <c r="C802" s="22"/>
      <c r="D802" s="22"/>
      <c r="E802" s="30"/>
      <c r="F802" s="32"/>
      <c r="G802" s="33"/>
      <c r="H802" s="34"/>
      <c r="I802" s="35"/>
      <c r="J802" s="36"/>
      <c r="K802" s="37"/>
      <c r="L802" s="10"/>
      <c r="M802" s="10"/>
      <c r="N802" s="10"/>
      <c r="O802" s="25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1.25" customHeight="1">
      <c r="A803" s="31"/>
      <c r="B803" s="22"/>
      <c r="C803" s="22"/>
      <c r="D803" s="22"/>
      <c r="E803" s="30"/>
      <c r="F803" s="32"/>
      <c r="G803" s="33"/>
      <c r="H803" s="34"/>
      <c r="I803" s="35"/>
      <c r="J803" s="36"/>
      <c r="K803" s="37"/>
      <c r="L803" s="10"/>
      <c r="M803" s="10"/>
      <c r="N803" s="10"/>
      <c r="O803" s="25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1.25" customHeight="1">
      <c r="A804" s="31"/>
      <c r="B804" s="22"/>
      <c r="C804" s="22"/>
      <c r="D804" s="22"/>
      <c r="E804" s="30"/>
      <c r="F804" s="32"/>
      <c r="G804" s="33"/>
      <c r="H804" s="34"/>
      <c r="I804" s="35"/>
      <c r="J804" s="36"/>
      <c r="K804" s="37"/>
      <c r="L804" s="10"/>
      <c r="M804" s="10"/>
      <c r="N804" s="10"/>
      <c r="O804" s="25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1.25" customHeight="1">
      <c r="A805" s="31"/>
      <c r="B805" s="22"/>
      <c r="C805" s="22"/>
      <c r="D805" s="22"/>
      <c r="E805" s="30"/>
      <c r="F805" s="32"/>
      <c r="G805" s="33"/>
      <c r="H805" s="34"/>
      <c r="I805" s="35"/>
      <c r="J805" s="36"/>
      <c r="K805" s="37"/>
      <c r="L805" s="10"/>
      <c r="M805" s="10"/>
      <c r="N805" s="10"/>
      <c r="O805" s="25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1.25" customHeight="1">
      <c r="A806" s="31"/>
      <c r="B806" s="22"/>
      <c r="C806" s="22"/>
      <c r="D806" s="22"/>
      <c r="E806" s="30"/>
      <c r="F806" s="32"/>
      <c r="G806" s="33"/>
      <c r="H806" s="34"/>
      <c r="I806" s="35"/>
      <c r="J806" s="36"/>
      <c r="K806" s="37"/>
      <c r="L806" s="10"/>
      <c r="M806" s="10"/>
      <c r="N806" s="10"/>
      <c r="O806" s="25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1.25" customHeight="1">
      <c r="A807" s="31"/>
      <c r="B807" s="22"/>
      <c r="C807" s="22"/>
      <c r="D807" s="22"/>
      <c r="E807" s="30"/>
      <c r="F807" s="32"/>
      <c r="G807" s="33"/>
      <c r="H807" s="34"/>
      <c r="I807" s="35"/>
      <c r="J807" s="36"/>
      <c r="K807" s="37"/>
      <c r="L807" s="10"/>
      <c r="M807" s="10"/>
      <c r="N807" s="10"/>
      <c r="O807" s="25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1.25" customHeight="1">
      <c r="A808" s="31"/>
      <c r="B808" s="22"/>
      <c r="C808" s="22"/>
      <c r="D808" s="22"/>
      <c r="E808" s="30"/>
      <c r="F808" s="32"/>
      <c r="G808" s="33"/>
      <c r="H808" s="34"/>
      <c r="I808" s="35"/>
      <c r="J808" s="36"/>
      <c r="K808" s="37"/>
      <c r="L808" s="10"/>
      <c r="M808" s="10"/>
      <c r="N808" s="10"/>
      <c r="O808" s="25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1.25" customHeight="1">
      <c r="A809" s="31"/>
      <c r="B809" s="22"/>
      <c r="C809" s="22"/>
      <c r="D809" s="22"/>
      <c r="E809" s="30"/>
      <c r="F809" s="32"/>
      <c r="G809" s="33"/>
      <c r="H809" s="34"/>
      <c r="I809" s="35"/>
      <c r="J809" s="36"/>
      <c r="K809" s="37"/>
      <c r="L809" s="10"/>
      <c r="M809" s="10"/>
      <c r="N809" s="10"/>
      <c r="O809" s="25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1.25" customHeight="1">
      <c r="A810" s="31"/>
      <c r="B810" s="22"/>
      <c r="C810" s="22"/>
      <c r="D810" s="22"/>
      <c r="E810" s="30"/>
      <c r="F810" s="32"/>
      <c r="G810" s="33"/>
      <c r="H810" s="34"/>
      <c r="I810" s="35"/>
      <c r="J810" s="36"/>
      <c r="K810" s="37"/>
      <c r="L810" s="10"/>
      <c r="M810" s="10"/>
      <c r="N810" s="10"/>
      <c r="O810" s="25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1.25" customHeight="1">
      <c r="A811" s="31"/>
      <c r="B811" s="22"/>
      <c r="C811" s="22"/>
      <c r="D811" s="22"/>
      <c r="E811" s="30"/>
      <c r="F811" s="32"/>
      <c r="G811" s="33"/>
      <c r="H811" s="34"/>
      <c r="I811" s="35"/>
      <c r="J811" s="36"/>
      <c r="K811" s="37"/>
      <c r="L811" s="10"/>
      <c r="M811" s="10"/>
      <c r="N811" s="10"/>
      <c r="O811" s="25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1.25" customHeight="1">
      <c r="A812" s="31"/>
      <c r="B812" s="22"/>
      <c r="C812" s="22"/>
      <c r="D812" s="22"/>
      <c r="E812" s="30"/>
      <c r="F812" s="32"/>
      <c r="G812" s="33"/>
      <c r="H812" s="34"/>
      <c r="I812" s="35"/>
      <c r="J812" s="36"/>
      <c r="K812" s="37"/>
      <c r="L812" s="10"/>
      <c r="M812" s="10"/>
      <c r="N812" s="10"/>
      <c r="O812" s="25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1.25" customHeight="1">
      <c r="A813" s="31"/>
      <c r="B813" s="22"/>
      <c r="C813" s="22"/>
      <c r="D813" s="22"/>
      <c r="E813" s="30"/>
      <c r="F813" s="32"/>
      <c r="G813" s="33"/>
      <c r="H813" s="34"/>
      <c r="I813" s="35"/>
      <c r="J813" s="36"/>
      <c r="K813" s="37"/>
      <c r="L813" s="10"/>
      <c r="M813" s="10"/>
      <c r="N813" s="10"/>
      <c r="O813" s="25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1.25" customHeight="1">
      <c r="A814" s="31"/>
      <c r="B814" s="22"/>
      <c r="C814" s="22"/>
      <c r="D814" s="22"/>
      <c r="E814" s="30"/>
      <c r="F814" s="32"/>
      <c r="G814" s="33"/>
      <c r="H814" s="34"/>
      <c r="I814" s="35"/>
      <c r="J814" s="36"/>
      <c r="K814" s="37"/>
      <c r="L814" s="10"/>
      <c r="M814" s="10"/>
      <c r="N814" s="10"/>
      <c r="O814" s="25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1.25" customHeight="1">
      <c r="A815" s="31"/>
      <c r="B815" s="22"/>
      <c r="C815" s="22"/>
      <c r="D815" s="22"/>
      <c r="E815" s="30"/>
      <c r="F815" s="32"/>
      <c r="G815" s="33"/>
      <c r="H815" s="34"/>
      <c r="I815" s="35"/>
      <c r="J815" s="36"/>
      <c r="K815" s="37"/>
      <c r="L815" s="10"/>
      <c r="M815" s="10"/>
      <c r="N815" s="10"/>
      <c r="O815" s="25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1.25" customHeight="1">
      <c r="A816" s="31"/>
      <c r="B816" s="22"/>
      <c r="C816" s="22"/>
      <c r="D816" s="22"/>
      <c r="E816" s="30"/>
      <c r="F816" s="32"/>
      <c r="G816" s="33"/>
      <c r="H816" s="34"/>
      <c r="I816" s="35"/>
      <c r="J816" s="36"/>
      <c r="K816" s="37"/>
      <c r="L816" s="10"/>
      <c r="M816" s="10"/>
      <c r="N816" s="10"/>
      <c r="O816" s="25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1.25" customHeight="1">
      <c r="A817" s="31"/>
      <c r="B817" s="22"/>
      <c r="C817" s="22"/>
      <c r="D817" s="22"/>
      <c r="E817" s="30"/>
      <c r="F817" s="32"/>
      <c r="G817" s="33"/>
      <c r="H817" s="34"/>
      <c r="I817" s="35"/>
      <c r="J817" s="36"/>
      <c r="K817" s="37"/>
      <c r="L817" s="10"/>
      <c r="M817" s="10"/>
      <c r="N817" s="10"/>
      <c r="O817" s="25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1.25" customHeight="1">
      <c r="A818" s="31"/>
      <c r="B818" s="22"/>
      <c r="C818" s="22"/>
      <c r="D818" s="22"/>
      <c r="E818" s="30"/>
      <c r="F818" s="32"/>
      <c r="G818" s="33"/>
      <c r="H818" s="34"/>
      <c r="I818" s="35"/>
      <c r="J818" s="36"/>
      <c r="K818" s="37"/>
      <c r="L818" s="10"/>
      <c r="M818" s="10"/>
      <c r="N818" s="10"/>
      <c r="O818" s="25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1.25" customHeight="1">
      <c r="A819" s="31"/>
      <c r="B819" s="22"/>
      <c r="C819" s="22"/>
      <c r="D819" s="22"/>
      <c r="E819" s="30"/>
      <c r="F819" s="32"/>
      <c r="G819" s="33"/>
      <c r="H819" s="34"/>
      <c r="I819" s="35"/>
      <c r="J819" s="36"/>
      <c r="K819" s="37"/>
      <c r="L819" s="10"/>
      <c r="M819" s="10"/>
      <c r="N819" s="10"/>
      <c r="O819" s="25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1.25" customHeight="1">
      <c r="A820" s="31"/>
      <c r="B820" s="22"/>
      <c r="C820" s="22"/>
      <c r="D820" s="22"/>
      <c r="E820" s="30"/>
      <c r="F820" s="32"/>
      <c r="G820" s="33"/>
      <c r="H820" s="34"/>
      <c r="I820" s="35"/>
      <c r="J820" s="36"/>
      <c r="K820" s="37"/>
      <c r="L820" s="10"/>
      <c r="M820" s="10"/>
      <c r="N820" s="10"/>
      <c r="O820" s="25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1.25" customHeight="1">
      <c r="A821" s="31"/>
      <c r="B821" s="22"/>
      <c r="C821" s="22"/>
      <c r="D821" s="22"/>
      <c r="E821" s="30"/>
      <c r="F821" s="32"/>
      <c r="G821" s="33"/>
      <c r="H821" s="34"/>
      <c r="I821" s="35"/>
      <c r="J821" s="36"/>
      <c r="K821" s="37"/>
      <c r="L821" s="10"/>
      <c r="M821" s="10"/>
      <c r="N821" s="10"/>
      <c r="O821" s="25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1.25" customHeight="1">
      <c r="A822" s="31"/>
      <c r="B822" s="22"/>
      <c r="C822" s="22"/>
      <c r="D822" s="22"/>
      <c r="E822" s="30"/>
      <c r="F822" s="32"/>
      <c r="G822" s="33"/>
      <c r="H822" s="34"/>
      <c r="I822" s="35"/>
      <c r="J822" s="36"/>
      <c r="K822" s="37"/>
      <c r="L822" s="10"/>
      <c r="M822" s="10"/>
      <c r="N822" s="10"/>
      <c r="O822" s="25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1.25" customHeight="1">
      <c r="A823" s="31"/>
      <c r="B823" s="22"/>
      <c r="C823" s="22"/>
      <c r="D823" s="22"/>
      <c r="E823" s="30"/>
      <c r="F823" s="32"/>
      <c r="G823" s="33"/>
      <c r="H823" s="34"/>
      <c r="I823" s="35"/>
      <c r="J823" s="36"/>
      <c r="K823" s="37"/>
      <c r="L823" s="10"/>
      <c r="M823" s="10"/>
      <c r="N823" s="10"/>
      <c r="O823" s="25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1.25" customHeight="1">
      <c r="A824" s="31"/>
      <c r="B824" s="22"/>
      <c r="C824" s="22"/>
      <c r="D824" s="22"/>
      <c r="E824" s="30"/>
      <c r="F824" s="32"/>
      <c r="G824" s="33"/>
      <c r="H824" s="34"/>
      <c r="I824" s="35"/>
      <c r="J824" s="36"/>
      <c r="K824" s="37"/>
      <c r="L824" s="10"/>
      <c r="M824" s="10"/>
      <c r="N824" s="10"/>
      <c r="O824" s="25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1.25" customHeight="1">
      <c r="A825" s="31"/>
      <c r="B825" s="22"/>
      <c r="C825" s="22"/>
      <c r="D825" s="22"/>
      <c r="E825" s="30"/>
      <c r="F825" s="32"/>
      <c r="G825" s="33"/>
      <c r="H825" s="34"/>
      <c r="I825" s="35"/>
      <c r="J825" s="36"/>
      <c r="K825" s="37"/>
      <c r="L825" s="10"/>
      <c r="M825" s="10"/>
      <c r="N825" s="10"/>
      <c r="O825" s="25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1.25" customHeight="1">
      <c r="A826" s="31"/>
      <c r="B826" s="22"/>
      <c r="C826" s="22"/>
      <c r="D826" s="22"/>
      <c r="E826" s="30"/>
      <c r="F826" s="32"/>
      <c r="G826" s="33"/>
      <c r="H826" s="34"/>
      <c r="I826" s="35"/>
      <c r="J826" s="36"/>
      <c r="K826" s="37"/>
      <c r="L826" s="10"/>
      <c r="M826" s="10"/>
      <c r="N826" s="10"/>
      <c r="O826" s="25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1.25" customHeight="1">
      <c r="A827" s="31"/>
      <c r="B827" s="22"/>
      <c r="C827" s="22"/>
      <c r="D827" s="22"/>
      <c r="E827" s="30"/>
      <c r="F827" s="32"/>
      <c r="G827" s="33"/>
      <c r="H827" s="34"/>
      <c r="I827" s="35"/>
      <c r="J827" s="36"/>
      <c r="K827" s="37"/>
      <c r="L827" s="10"/>
      <c r="M827" s="10"/>
      <c r="N827" s="10"/>
      <c r="O827" s="25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1.25" customHeight="1">
      <c r="A828" s="31"/>
      <c r="B828" s="22"/>
      <c r="C828" s="22"/>
      <c r="D828" s="22"/>
      <c r="E828" s="30"/>
      <c r="F828" s="32"/>
      <c r="G828" s="33"/>
      <c r="H828" s="34"/>
      <c r="I828" s="35"/>
      <c r="J828" s="36"/>
      <c r="K828" s="37"/>
      <c r="L828" s="10"/>
      <c r="M828" s="10"/>
      <c r="N828" s="10"/>
      <c r="O828" s="25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1.25" customHeight="1">
      <c r="A829" s="31"/>
      <c r="B829" s="22"/>
      <c r="C829" s="22"/>
      <c r="D829" s="22"/>
      <c r="E829" s="30"/>
      <c r="F829" s="32"/>
      <c r="G829" s="33"/>
      <c r="H829" s="34"/>
      <c r="I829" s="35"/>
      <c r="J829" s="36"/>
      <c r="K829" s="37"/>
      <c r="L829" s="10"/>
      <c r="M829" s="10"/>
      <c r="N829" s="10"/>
      <c r="O829" s="25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1.25" customHeight="1">
      <c r="A830" s="31"/>
      <c r="B830" s="22"/>
      <c r="C830" s="22"/>
      <c r="D830" s="22"/>
      <c r="E830" s="30"/>
      <c r="F830" s="32"/>
      <c r="G830" s="33"/>
      <c r="H830" s="34"/>
      <c r="I830" s="35"/>
      <c r="J830" s="36"/>
      <c r="K830" s="37"/>
      <c r="L830" s="10"/>
      <c r="M830" s="10"/>
      <c r="N830" s="10"/>
      <c r="O830" s="25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1.25" customHeight="1">
      <c r="A831" s="31"/>
      <c r="B831" s="22"/>
      <c r="C831" s="22"/>
      <c r="D831" s="22"/>
      <c r="E831" s="30"/>
      <c r="F831" s="32"/>
      <c r="G831" s="33"/>
      <c r="H831" s="34"/>
      <c r="I831" s="35"/>
      <c r="J831" s="36"/>
      <c r="K831" s="37"/>
      <c r="L831" s="10"/>
      <c r="M831" s="10"/>
      <c r="N831" s="10"/>
      <c r="O831" s="25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1.25" customHeight="1">
      <c r="A832" s="31"/>
      <c r="B832" s="22"/>
      <c r="C832" s="22"/>
      <c r="D832" s="22"/>
      <c r="E832" s="30"/>
      <c r="F832" s="32"/>
      <c r="G832" s="33"/>
      <c r="H832" s="34"/>
      <c r="I832" s="35"/>
      <c r="J832" s="36"/>
      <c r="K832" s="37"/>
      <c r="L832" s="10"/>
      <c r="M832" s="10"/>
      <c r="N832" s="10"/>
      <c r="O832" s="25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1.25" customHeight="1">
      <c r="A833" s="31"/>
      <c r="B833" s="22"/>
      <c r="C833" s="22"/>
      <c r="D833" s="22"/>
      <c r="E833" s="30"/>
      <c r="F833" s="32"/>
      <c r="G833" s="33"/>
      <c r="H833" s="34"/>
      <c r="I833" s="35"/>
      <c r="J833" s="36"/>
      <c r="K833" s="37"/>
      <c r="L833" s="10"/>
      <c r="M833" s="10"/>
      <c r="N833" s="10"/>
      <c r="O833" s="25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1.25" customHeight="1">
      <c r="A834" s="31"/>
      <c r="B834" s="22"/>
      <c r="C834" s="22"/>
      <c r="D834" s="22"/>
      <c r="E834" s="30"/>
      <c r="F834" s="32"/>
      <c r="G834" s="33"/>
      <c r="H834" s="34"/>
      <c r="I834" s="35"/>
      <c r="J834" s="36"/>
      <c r="K834" s="37"/>
      <c r="L834" s="10"/>
      <c r="M834" s="10"/>
      <c r="N834" s="10"/>
      <c r="O834" s="25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1.25" customHeight="1">
      <c r="A835" s="31"/>
      <c r="B835" s="22"/>
      <c r="C835" s="22"/>
      <c r="D835" s="22"/>
      <c r="E835" s="30"/>
      <c r="F835" s="32"/>
      <c r="G835" s="33"/>
      <c r="H835" s="34"/>
      <c r="I835" s="35"/>
      <c r="J835" s="36"/>
      <c r="K835" s="37"/>
      <c r="L835" s="10"/>
      <c r="M835" s="10"/>
      <c r="N835" s="10"/>
      <c r="O835" s="25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1.25" customHeight="1">
      <c r="A836" s="31"/>
      <c r="B836" s="22"/>
      <c r="C836" s="22"/>
      <c r="D836" s="22"/>
      <c r="E836" s="30"/>
      <c r="F836" s="32"/>
      <c r="G836" s="33"/>
      <c r="H836" s="34"/>
      <c r="I836" s="35"/>
      <c r="J836" s="36"/>
      <c r="K836" s="37"/>
      <c r="L836" s="10"/>
      <c r="M836" s="10"/>
      <c r="N836" s="10"/>
      <c r="O836" s="25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1.25" customHeight="1">
      <c r="A837" s="31"/>
      <c r="B837" s="22"/>
      <c r="C837" s="22"/>
      <c r="D837" s="22"/>
      <c r="E837" s="30"/>
      <c r="F837" s="32"/>
      <c r="G837" s="33"/>
      <c r="H837" s="34"/>
      <c r="I837" s="35"/>
      <c r="J837" s="36"/>
      <c r="K837" s="37"/>
      <c r="L837" s="10"/>
      <c r="M837" s="10"/>
      <c r="N837" s="10"/>
      <c r="O837" s="25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1.25" customHeight="1">
      <c r="A838" s="31"/>
      <c r="B838" s="22"/>
      <c r="C838" s="22"/>
      <c r="D838" s="22"/>
      <c r="E838" s="30"/>
      <c r="F838" s="32"/>
      <c r="G838" s="33"/>
      <c r="H838" s="34"/>
      <c r="I838" s="35"/>
      <c r="J838" s="36"/>
      <c r="K838" s="37"/>
      <c r="L838" s="10"/>
      <c r="M838" s="10"/>
      <c r="N838" s="10"/>
      <c r="O838" s="25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1.25" customHeight="1">
      <c r="A839" s="31"/>
      <c r="B839" s="22"/>
      <c r="C839" s="22"/>
      <c r="D839" s="22"/>
      <c r="E839" s="30"/>
      <c r="F839" s="32"/>
      <c r="G839" s="33"/>
      <c r="H839" s="34"/>
      <c r="I839" s="35"/>
      <c r="J839" s="36"/>
      <c r="K839" s="37"/>
      <c r="L839" s="10"/>
      <c r="M839" s="10"/>
      <c r="N839" s="10"/>
      <c r="O839" s="25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1.25" customHeight="1">
      <c r="A840" s="31"/>
      <c r="B840" s="22"/>
      <c r="C840" s="22"/>
      <c r="D840" s="22"/>
      <c r="E840" s="30"/>
      <c r="F840" s="32"/>
      <c r="G840" s="33"/>
      <c r="H840" s="34"/>
      <c r="I840" s="35"/>
      <c r="J840" s="36"/>
      <c r="K840" s="37"/>
      <c r="L840" s="10"/>
      <c r="M840" s="10"/>
      <c r="N840" s="10"/>
      <c r="O840" s="25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1.25" customHeight="1">
      <c r="A841" s="31"/>
      <c r="B841" s="22"/>
      <c r="C841" s="22"/>
      <c r="D841" s="22"/>
      <c r="E841" s="30"/>
      <c r="F841" s="32"/>
      <c r="G841" s="33"/>
      <c r="H841" s="34"/>
      <c r="I841" s="35"/>
      <c r="J841" s="36"/>
      <c r="K841" s="37"/>
      <c r="L841" s="10"/>
      <c r="M841" s="10"/>
      <c r="N841" s="10"/>
      <c r="O841" s="25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1.25" customHeight="1">
      <c r="A842" s="31"/>
      <c r="B842" s="22"/>
      <c r="C842" s="22"/>
      <c r="D842" s="22"/>
      <c r="E842" s="30"/>
      <c r="F842" s="32"/>
      <c r="G842" s="33"/>
      <c r="H842" s="34"/>
      <c r="I842" s="35"/>
      <c r="J842" s="36"/>
      <c r="K842" s="37"/>
      <c r="L842" s="10"/>
      <c r="M842" s="10"/>
      <c r="N842" s="10"/>
      <c r="O842" s="25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1.25" customHeight="1">
      <c r="A843" s="31"/>
      <c r="B843" s="22"/>
      <c r="C843" s="22"/>
      <c r="D843" s="22"/>
      <c r="E843" s="30"/>
      <c r="F843" s="32"/>
      <c r="G843" s="33"/>
      <c r="H843" s="34"/>
      <c r="I843" s="35"/>
      <c r="J843" s="36"/>
      <c r="K843" s="37"/>
      <c r="L843" s="10"/>
      <c r="M843" s="10"/>
      <c r="N843" s="10"/>
      <c r="O843" s="25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1.25" customHeight="1">
      <c r="A844" s="31"/>
      <c r="B844" s="22"/>
      <c r="C844" s="22"/>
      <c r="D844" s="22"/>
      <c r="E844" s="30"/>
      <c r="F844" s="32"/>
      <c r="G844" s="33"/>
      <c r="H844" s="34"/>
      <c r="I844" s="35"/>
      <c r="J844" s="36"/>
      <c r="K844" s="37"/>
      <c r="L844" s="10"/>
      <c r="M844" s="10"/>
      <c r="N844" s="10"/>
      <c r="O844" s="25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1.25" customHeight="1">
      <c r="A845" s="31"/>
      <c r="B845" s="22"/>
      <c r="C845" s="22"/>
      <c r="D845" s="22"/>
      <c r="E845" s="30"/>
      <c r="F845" s="32"/>
      <c r="G845" s="33"/>
      <c r="H845" s="34"/>
      <c r="I845" s="35"/>
      <c r="J845" s="36"/>
      <c r="K845" s="37"/>
      <c r="L845" s="10"/>
      <c r="M845" s="10"/>
      <c r="N845" s="10"/>
      <c r="O845" s="25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1.25" customHeight="1">
      <c r="A846" s="31"/>
      <c r="B846" s="22"/>
      <c r="C846" s="22"/>
      <c r="D846" s="22"/>
      <c r="E846" s="30"/>
      <c r="F846" s="32"/>
      <c r="G846" s="33"/>
      <c r="H846" s="34"/>
      <c r="I846" s="35"/>
      <c r="J846" s="36"/>
      <c r="K846" s="37"/>
      <c r="L846" s="10"/>
      <c r="M846" s="10"/>
      <c r="N846" s="10"/>
      <c r="O846" s="25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1.25" customHeight="1">
      <c r="A847" s="31"/>
      <c r="B847" s="22"/>
      <c r="C847" s="22"/>
      <c r="D847" s="22"/>
      <c r="E847" s="30"/>
      <c r="F847" s="32"/>
      <c r="G847" s="33"/>
      <c r="H847" s="34"/>
      <c r="I847" s="35"/>
      <c r="J847" s="36"/>
      <c r="K847" s="37"/>
      <c r="L847" s="10"/>
      <c r="M847" s="10"/>
      <c r="N847" s="10"/>
      <c r="O847" s="25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1.25" customHeight="1">
      <c r="A848" s="31"/>
      <c r="B848" s="22"/>
      <c r="C848" s="22"/>
      <c r="D848" s="22"/>
      <c r="E848" s="30"/>
      <c r="F848" s="32"/>
      <c r="G848" s="33"/>
      <c r="H848" s="34"/>
      <c r="I848" s="35"/>
      <c r="J848" s="36"/>
      <c r="K848" s="37"/>
      <c r="L848" s="10"/>
      <c r="M848" s="10"/>
      <c r="N848" s="10"/>
      <c r="O848" s="25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1.25" customHeight="1">
      <c r="A849" s="31"/>
      <c r="B849" s="22"/>
      <c r="C849" s="22"/>
      <c r="D849" s="22"/>
      <c r="E849" s="30"/>
      <c r="F849" s="32"/>
      <c r="G849" s="33"/>
      <c r="H849" s="34"/>
      <c r="I849" s="35"/>
      <c r="J849" s="36"/>
      <c r="K849" s="37"/>
      <c r="L849" s="10"/>
      <c r="M849" s="10"/>
      <c r="N849" s="10"/>
      <c r="O849" s="25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1.25" customHeight="1">
      <c r="A850" s="31"/>
      <c r="B850" s="22"/>
      <c r="C850" s="22"/>
      <c r="D850" s="22"/>
      <c r="E850" s="30"/>
      <c r="F850" s="32"/>
      <c r="G850" s="33"/>
      <c r="H850" s="34"/>
      <c r="I850" s="35"/>
      <c r="J850" s="36"/>
      <c r="K850" s="37"/>
      <c r="L850" s="10"/>
      <c r="M850" s="10"/>
      <c r="N850" s="10"/>
      <c r="O850" s="25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1.25" customHeight="1">
      <c r="A851" s="31"/>
      <c r="B851" s="22"/>
      <c r="C851" s="22"/>
      <c r="D851" s="22"/>
      <c r="E851" s="30"/>
      <c r="F851" s="32"/>
      <c r="G851" s="33"/>
      <c r="H851" s="34"/>
      <c r="I851" s="35"/>
      <c r="J851" s="36"/>
      <c r="K851" s="37"/>
      <c r="L851" s="10"/>
      <c r="M851" s="10"/>
      <c r="N851" s="10"/>
      <c r="O851" s="25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1.25" customHeight="1">
      <c r="A852" s="31"/>
      <c r="B852" s="22"/>
      <c r="C852" s="22"/>
      <c r="D852" s="22"/>
      <c r="E852" s="30"/>
      <c r="F852" s="32"/>
      <c r="G852" s="33"/>
      <c r="H852" s="34"/>
      <c r="I852" s="35"/>
      <c r="J852" s="36"/>
      <c r="K852" s="37"/>
      <c r="L852" s="10"/>
      <c r="M852" s="10"/>
      <c r="N852" s="10"/>
      <c r="O852" s="25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1.25" customHeight="1">
      <c r="A853" s="31"/>
      <c r="B853" s="22"/>
      <c r="C853" s="22"/>
      <c r="D853" s="22"/>
      <c r="E853" s="30"/>
      <c r="F853" s="32"/>
      <c r="G853" s="33"/>
      <c r="H853" s="34"/>
      <c r="I853" s="35"/>
      <c r="J853" s="36"/>
      <c r="K853" s="37"/>
      <c r="L853" s="10"/>
      <c r="M853" s="10"/>
      <c r="N853" s="10"/>
      <c r="O853" s="25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1.25" customHeight="1">
      <c r="A854" s="31"/>
      <c r="B854" s="22"/>
      <c r="C854" s="22"/>
      <c r="D854" s="22"/>
      <c r="E854" s="30"/>
      <c r="F854" s="32"/>
      <c r="G854" s="33"/>
      <c r="H854" s="34"/>
      <c r="I854" s="35"/>
      <c r="J854" s="36"/>
      <c r="K854" s="37"/>
      <c r="L854" s="10"/>
      <c r="M854" s="10"/>
      <c r="N854" s="10"/>
      <c r="O854" s="25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1.25" customHeight="1">
      <c r="A855" s="31"/>
      <c r="B855" s="22"/>
      <c r="C855" s="22"/>
      <c r="D855" s="22"/>
      <c r="E855" s="30"/>
      <c r="F855" s="32"/>
      <c r="G855" s="33"/>
      <c r="H855" s="34"/>
      <c r="I855" s="35"/>
      <c r="J855" s="36"/>
      <c r="K855" s="37"/>
      <c r="L855" s="10"/>
      <c r="M855" s="10"/>
      <c r="N855" s="10"/>
      <c r="O855" s="25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1.25" customHeight="1">
      <c r="A856" s="31"/>
      <c r="B856" s="22"/>
      <c r="C856" s="22"/>
      <c r="D856" s="22"/>
      <c r="E856" s="30"/>
      <c r="F856" s="32"/>
      <c r="G856" s="33"/>
      <c r="H856" s="34"/>
      <c r="I856" s="35"/>
      <c r="J856" s="36"/>
      <c r="K856" s="37"/>
      <c r="L856" s="10"/>
      <c r="M856" s="10"/>
      <c r="N856" s="10"/>
      <c r="O856" s="25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1.25" customHeight="1">
      <c r="A857" s="31"/>
      <c r="B857" s="22"/>
      <c r="C857" s="22"/>
      <c r="D857" s="22"/>
      <c r="E857" s="30"/>
      <c r="F857" s="32"/>
      <c r="G857" s="33"/>
      <c r="H857" s="34"/>
      <c r="I857" s="35"/>
      <c r="J857" s="36"/>
      <c r="K857" s="37"/>
      <c r="L857" s="10"/>
      <c r="M857" s="10"/>
      <c r="N857" s="10"/>
      <c r="O857" s="25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1.25" customHeight="1">
      <c r="A858" s="31"/>
      <c r="B858" s="22"/>
      <c r="C858" s="22"/>
      <c r="D858" s="22"/>
      <c r="E858" s="30"/>
      <c r="F858" s="32"/>
      <c r="G858" s="33"/>
      <c r="H858" s="34"/>
      <c r="I858" s="35"/>
      <c r="J858" s="36"/>
      <c r="K858" s="37"/>
      <c r="L858" s="10"/>
      <c r="M858" s="10"/>
      <c r="N858" s="10"/>
      <c r="O858" s="25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1.25" customHeight="1">
      <c r="A859" s="31"/>
      <c r="B859" s="22"/>
      <c r="C859" s="22"/>
      <c r="D859" s="22"/>
      <c r="E859" s="30"/>
      <c r="F859" s="32"/>
      <c r="G859" s="33"/>
      <c r="H859" s="34"/>
      <c r="I859" s="35"/>
      <c r="J859" s="36"/>
      <c r="K859" s="37"/>
      <c r="L859" s="10"/>
      <c r="M859" s="10"/>
      <c r="N859" s="10"/>
      <c r="O859" s="25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1.25" customHeight="1">
      <c r="A860" s="31"/>
      <c r="B860" s="22"/>
      <c r="C860" s="22"/>
      <c r="D860" s="22"/>
      <c r="E860" s="30"/>
      <c r="F860" s="32"/>
      <c r="G860" s="33"/>
      <c r="H860" s="34"/>
      <c r="I860" s="35"/>
      <c r="J860" s="36"/>
      <c r="K860" s="37"/>
      <c r="L860" s="10"/>
      <c r="M860" s="10"/>
      <c r="N860" s="10"/>
      <c r="O860" s="25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1.25" customHeight="1">
      <c r="A861" s="31"/>
      <c r="B861" s="22"/>
      <c r="C861" s="22"/>
      <c r="D861" s="22"/>
      <c r="E861" s="30"/>
      <c r="F861" s="32"/>
      <c r="G861" s="33"/>
      <c r="H861" s="34"/>
      <c r="I861" s="35"/>
      <c r="J861" s="36"/>
      <c r="K861" s="37"/>
      <c r="L861" s="10"/>
      <c r="M861" s="10"/>
      <c r="N861" s="10"/>
      <c r="O861" s="25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1.25" customHeight="1">
      <c r="A862" s="31"/>
      <c r="B862" s="22"/>
      <c r="C862" s="22"/>
      <c r="D862" s="22"/>
      <c r="E862" s="30"/>
      <c r="F862" s="32"/>
      <c r="G862" s="33"/>
      <c r="H862" s="34"/>
      <c r="I862" s="35"/>
      <c r="J862" s="36"/>
      <c r="K862" s="37"/>
      <c r="L862" s="10"/>
      <c r="M862" s="10"/>
      <c r="N862" s="10"/>
      <c r="O862" s="25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1.25" customHeight="1">
      <c r="A863" s="31"/>
      <c r="B863" s="22"/>
      <c r="C863" s="22"/>
      <c r="D863" s="22"/>
      <c r="E863" s="30"/>
      <c r="F863" s="32"/>
      <c r="G863" s="33"/>
      <c r="H863" s="34"/>
      <c r="I863" s="35"/>
      <c r="J863" s="36"/>
      <c r="K863" s="37"/>
      <c r="L863" s="10"/>
      <c r="M863" s="10"/>
      <c r="N863" s="10"/>
      <c r="O863" s="25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1.25" customHeight="1">
      <c r="A864" s="31"/>
      <c r="B864" s="22"/>
      <c r="C864" s="22"/>
      <c r="D864" s="22"/>
      <c r="E864" s="30"/>
      <c r="F864" s="32"/>
      <c r="G864" s="33"/>
      <c r="H864" s="34"/>
      <c r="I864" s="35"/>
      <c r="J864" s="36"/>
      <c r="K864" s="37"/>
      <c r="L864" s="10"/>
      <c r="M864" s="10"/>
      <c r="N864" s="10"/>
      <c r="O864" s="25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1.25" customHeight="1">
      <c r="A865" s="31"/>
      <c r="B865" s="22"/>
      <c r="C865" s="22"/>
      <c r="D865" s="22"/>
      <c r="E865" s="30"/>
      <c r="F865" s="32"/>
      <c r="G865" s="33"/>
      <c r="H865" s="34"/>
      <c r="I865" s="35"/>
      <c r="J865" s="36"/>
      <c r="K865" s="37"/>
      <c r="L865" s="10"/>
      <c r="M865" s="10"/>
      <c r="N865" s="10"/>
      <c r="O865" s="25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1.25" customHeight="1">
      <c r="A866" s="31"/>
      <c r="B866" s="22"/>
      <c r="C866" s="22"/>
      <c r="D866" s="22"/>
      <c r="E866" s="30"/>
      <c r="F866" s="32"/>
      <c r="G866" s="33"/>
      <c r="H866" s="34"/>
      <c r="I866" s="35"/>
      <c r="J866" s="36"/>
      <c r="K866" s="37"/>
      <c r="L866" s="10"/>
      <c r="M866" s="10"/>
      <c r="N866" s="10"/>
      <c r="O866" s="25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1.25" customHeight="1">
      <c r="A867" s="31"/>
      <c r="B867" s="22"/>
      <c r="C867" s="22"/>
      <c r="D867" s="22"/>
      <c r="E867" s="30"/>
      <c r="F867" s="32"/>
      <c r="G867" s="33"/>
      <c r="H867" s="34"/>
      <c r="I867" s="35"/>
      <c r="J867" s="36"/>
      <c r="K867" s="37"/>
      <c r="L867" s="10"/>
      <c r="M867" s="10"/>
      <c r="N867" s="10"/>
      <c r="O867" s="25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1.25" customHeight="1">
      <c r="A868" s="31"/>
      <c r="B868" s="22"/>
      <c r="C868" s="22"/>
      <c r="D868" s="22"/>
      <c r="E868" s="30"/>
      <c r="F868" s="32"/>
      <c r="G868" s="33"/>
      <c r="H868" s="34"/>
      <c r="I868" s="35"/>
      <c r="J868" s="36"/>
      <c r="K868" s="37"/>
      <c r="L868" s="10"/>
      <c r="M868" s="10"/>
      <c r="N868" s="10"/>
      <c r="O868" s="25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1.25" customHeight="1">
      <c r="A869" s="31"/>
      <c r="B869" s="22"/>
      <c r="C869" s="22"/>
      <c r="D869" s="22"/>
      <c r="E869" s="30"/>
      <c r="F869" s="32"/>
      <c r="G869" s="33"/>
      <c r="H869" s="34"/>
      <c r="I869" s="35"/>
      <c r="J869" s="36"/>
      <c r="K869" s="37"/>
      <c r="L869" s="10"/>
      <c r="M869" s="10"/>
      <c r="N869" s="10"/>
      <c r="O869" s="25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1.25" customHeight="1">
      <c r="A870" s="31"/>
      <c r="B870" s="22"/>
      <c r="C870" s="22"/>
      <c r="D870" s="22"/>
      <c r="E870" s="30"/>
      <c r="F870" s="32"/>
      <c r="G870" s="33"/>
      <c r="H870" s="34"/>
      <c r="I870" s="35"/>
      <c r="J870" s="36"/>
      <c r="K870" s="37"/>
      <c r="L870" s="10"/>
      <c r="M870" s="10"/>
      <c r="N870" s="10"/>
      <c r="O870" s="25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1.25" customHeight="1">
      <c r="A871" s="31"/>
      <c r="B871" s="22"/>
      <c r="C871" s="22"/>
      <c r="D871" s="22"/>
      <c r="E871" s="30"/>
      <c r="F871" s="32"/>
      <c r="G871" s="33"/>
      <c r="H871" s="34"/>
      <c r="I871" s="35"/>
      <c r="J871" s="36"/>
      <c r="K871" s="37"/>
      <c r="L871" s="10"/>
      <c r="M871" s="10"/>
      <c r="N871" s="10"/>
      <c r="O871" s="25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1.25" customHeight="1">
      <c r="A872" s="31"/>
      <c r="B872" s="22"/>
      <c r="C872" s="22"/>
      <c r="D872" s="22"/>
      <c r="E872" s="30"/>
      <c r="F872" s="32"/>
      <c r="G872" s="33"/>
      <c r="H872" s="34"/>
      <c r="I872" s="35"/>
      <c r="J872" s="36"/>
      <c r="K872" s="37"/>
      <c r="L872" s="10"/>
      <c r="M872" s="10"/>
      <c r="N872" s="10"/>
      <c r="O872" s="25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1.25" customHeight="1">
      <c r="A873" s="31"/>
      <c r="B873" s="22"/>
      <c r="C873" s="22"/>
      <c r="D873" s="22"/>
      <c r="E873" s="30"/>
      <c r="F873" s="32"/>
      <c r="G873" s="33"/>
      <c r="H873" s="34"/>
      <c r="I873" s="35"/>
      <c r="J873" s="36"/>
      <c r="K873" s="37"/>
      <c r="L873" s="10"/>
      <c r="M873" s="10"/>
      <c r="N873" s="10"/>
      <c r="O873" s="25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1.25" customHeight="1">
      <c r="A874" s="31"/>
      <c r="B874" s="22"/>
      <c r="C874" s="22"/>
      <c r="D874" s="22"/>
      <c r="E874" s="30"/>
      <c r="F874" s="32"/>
      <c r="G874" s="33"/>
      <c r="H874" s="34"/>
      <c r="I874" s="35"/>
      <c r="J874" s="36"/>
      <c r="K874" s="37"/>
      <c r="L874" s="10"/>
      <c r="M874" s="10"/>
      <c r="N874" s="10"/>
      <c r="O874" s="25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1.25" customHeight="1">
      <c r="A875" s="31"/>
      <c r="B875" s="22"/>
      <c r="C875" s="22"/>
      <c r="D875" s="22"/>
      <c r="E875" s="30"/>
      <c r="F875" s="32"/>
      <c r="G875" s="33"/>
      <c r="H875" s="34"/>
      <c r="I875" s="35"/>
      <c r="J875" s="36"/>
      <c r="K875" s="37"/>
      <c r="L875" s="10"/>
      <c r="M875" s="10"/>
      <c r="N875" s="10"/>
      <c r="O875" s="25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1.25" customHeight="1">
      <c r="A876" s="31"/>
      <c r="B876" s="22"/>
      <c r="C876" s="22"/>
      <c r="D876" s="22"/>
      <c r="E876" s="30"/>
      <c r="F876" s="32"/>
      <c r="G876" s="33"/>
      <c r="H876" s="34"/>
      <c r="I876" s="35"/>
      <c r="J876" s="36"/>
      <c r="K876" s="37"/>
      <c r="L876" s="10"/>
      <c r="M876" s="10"/>
      <c r="N876" s="10"/>
      <c r="O876" s="25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1.25" customHeight="1">
      <c r="A877" s="31"/>
      <c r="B877" s="22"/>
      <c r="C877" s="22"/>
      <c r="D877" s="22"/>
      <c r="E877" s="30"/>
      <c r="F877" s="32"/>
      <c r="G877" s="33"/>
      <c r="H877" s="34"/>
      <c r="I877" s="35"/>
      <c r="J877" s="36"/>
      <c r="K877" s="37"/>
      <c r="L877" s="10"/>
      <c r="M877" s="10"/>
      <c r="N877" s="10"/>
      <c r="O877" s="25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1.25" customHeight="1">
      <c r="A878" s="31"/>
      <c r="B878" s="22"/>
      <c r="C878" s="22"/>
      <c r="D878" s="22"/>
      <c r="E878" s="30"/>
      <c r="F878" s="32"/>
      <c r="G878" s="33"/>
      <c r="H878" s="34"/>
      <c r="I878" s="35"/>
      <c r="J878" s="36"/>
      <c r="K878" s="37"/>
      <c r="L878" s="10"/>
      <c r="M878" s="10"/>
      <c r="N878" s="10"/>
      <c r="O878" s="25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1.25" customHeight="1">
      <c r="A879" s="31"/>
      <c r="B879" s="22"/>
      <c r="C879" s="22"/>
      <c r="D879" s="22"/>
      <c r="E879" s="30"/>
      <c r="F879" s="32"/>
      <c r="G879" s="33"/>
      <c r="H879" s="34"/>
      <c r="I879" s="35"/>
      <c r="J879" s="36"/>
      <c r="K879" s="37"/>
      <c r="L879" s="10"/>
      <c r="M879" s="10"/>
      <c r="N879" s="10"/>
      <c r="O879" s="25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1.25" customHeight="1">
      <c r="A880" s="31"/>
      <c r="B880" s="22"/>
      <c r="C880" s="22"/>
      <c r="D880" s="22"/>
      <c r="E880" s="30"/>
      <c r="F880" s="32"/>
      <c r="G880" s="33"/>
      <c r="H880" s="34"/>
      <c r="I880" s="35"/>
      <c r="J880" s="36"/>
      <c r="K880" s="37"/>
      <c r="L880" s="10"/>
      <c r="M880" s="10"/>
      <c r="N880" s="10"/>
      <c r="O880" s="25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1.25" customHeight="1">
      <c r="A881" s="31"/>
      <c r="B881" s="22"/>
      <c r="C881" s="22"/>
      <c r="D881" s="22"/>
      <c r="E881" s="30"/>
      <c r="F881" s="32"/>
      <c r="G881" s="33"/>
      <c r="H881" s="34"/>
      <c r="I881" s="35"/>
      <c r="J881" s="36"/>
      <c r="K881" s="37"/>
      <c r="L881" s="10"/>
      <c r="M881" s="10"/>
      <c r="N881" s="10"/>
      <c r="O881" s="25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1.25" customHeight="1">
      <c r="A882" s="31"/>
      <c r="B882" s="22"/>
      <c r="C882" s="22"/>
      <c r="D882" s="22"/>
      <c r="E882" s="30"/>
      <c r="F882" s="32"/>
      <c r="G882" s="33"/>
      <c r="H882" s="34"/>
      <c r="I882" s="35"/>
      <c r="J882" s="36"/>
      <c r="K882" s="37"/>
      <c r="L882" s="10"/>
      <c r="M882" s="10"/>
      <c r="N882" s="10"/>
      <c r="O882" s="25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1.25" customHeight="1">
      <c r="A883" s="31"/>
      <c r="B883" s="22"/>
      <c r="C883" s="22"/>
      <c r="D883" s="22"/>
      <c r="E883" s="30"/>
      <c r="F883" s="32"/>
      <c r="G883" s="33"/>
      <c r="H883" s="34"/>
      <c r="I883" s="35"/>
      <c r="J883" s="36"/>
      <c r="K883" s="37"/>
      <c r="L883" s="10"/>
      <c r="M883" s="10"/>
      <c r="N883" s="10"/>
      <c r="O883" s="25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1.25" customHeight="1">
      <c r="A884" s="31"/>
      <c r="B884" s="22"/>
      <c r="C884" s="22"/>
      <c r="D884" s="22"/>
      <c r="E884" s="30"/>
      <c r="F884" s="32"/>
      <c r="G884" s="33"/>
      <c r="H884" s="34"/>
      <c r="I884" s="35"/>
      <c r="J884" s="36"/>
      <c r="K884" s="37"/>
      <c r="L884" s="10"/>
      <c r="M884" s="10"/>
      <c r="N884" s="10"/>
      <c r="O884" s="25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1.25" customHeight="1">
      <c r="A885" s="31"/>
      <c r="B885" s="22"/>
      <c r="C885" s="22"/>
      <c r="D885" s="22"/>
      <c r="E885" s="30"/>
      <c r="F885" s="32"/>
      <c r="G885" s="33"/>
      <c r="H885" s="34"/>
      <c r="I885" s="35"/>
      <c r="J885" s="36"/>
      <c r="K885" s="37"/>
      <c r="L885" s="10"/>
      <c r="M885" s="10"/>
      <c r="N885" s="10"/>
      <c r="O885" s="25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1.25" customHeight="1">
      <c r="A886" s="31"/>
      <c r="B886" s="22"/>
      <c r="C886" s="22"/>
      <c r="D886" s="22"/>
      <c r="E886" s="30"/>
      <c r="F886" s="32"/>
      <c r="G886" s="33"/>
      <c r="H886" s="34"/>
      <c r="I886" s="35"/>
      <c r="J886" s="36"/>
      <c r="K886" s="37"/>
      <c r="L886" s="10"/>
      <c r="M886" s="10"/>
      <c r="N886" s="10"/>
      <c r="O886" s="25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1.25" customHeight="1">
      <c r="A887" s="31"/>
      <c r="B887" s="22"/>
      <c r="C887" s="22"/>
      <c r="D887" s="22"/>
      <c r="E887" s="30"/>
      <c r="F887" s="32"/>
      <c r="G887" s="33"/>
      <c r="H887" s="34"/>
      <c r="I887" s="35"/>
      <c r="J887" s="36"/>
      <c r="K887" s="37"/>
      <c r="L887" s="10"/>
      <c r="M887" s="10"/>
      <c r="N887" s="10"/>
      <c r="O887" s="25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1.25" customHeight="1">
      <c r="A888" s="31"/>
      <c r="B888" s="22"/>
      <c r="C888" s="22"/>
      <c r="D888" s="22"/>
      <c r="E888" s="30"/>
      <c r="F888" s="32"/>
      <c r="G888" s="33"/>
      <c r="H888" s="34"/>
      <c r="I888" s="35"/>
      <c r="J888" s="36"/>
      <c r="K888" s="37"/>
      <c r="L888" s="10"/>
      <c r="M888" s="10"/>
      <c r="N888" s="10"/>
      <c r="O888" s="25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1.25" customHeight="1">
      <c r="A889" s="31"/>
      <c r="B889" s="22"/>
      <c r="C889" s="22"/>
      <c r="D889" s="22"/>
      <c r="E889" s="30"/>
      <c r="F889" s="32"/>
      <c r="G889" s="33"/>
      <c r="H889" s="34"/>
      <c r="I889" s="35"/>
      <c r="J889" s="36"/>
      <c r="K889" s="37"/>
      <c r="L889" s="10"/>
      <c r="M889" s="10"/>
      <c r="N889" s="10"/>
      <c r="O889" s="25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1.25" customHeight="1">
      <c r="A890" s="31"/>
      <c r="B890" s="22"/>
      <c r="C890" s="22"/>
      <c r="D890" s="22"/>
      <c r="E890" s="30"/>
      <c r="F890" s="32"/>
      <c r="G890" s="33"/>
      <c r="H890" s="34"/>
      <c r="I890" s="35"/>
      <c r="J890" s="36"/>
      <c r="K890" s="37"/>
      <c r="L890" s="10"/>
      <c r="M890" s="10"/>
      <c r="N890" s="10"/>
      <c r="O890" s="25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1.25" customHeight="1">
      <c r="A891" s="31"/>
      <c r="B891" s="22"/>
      <c r="C891" s="22"/>
      <c r="D891" s="22"/>
      <c r="E891" s="30"/>
      <c r="F891" s="32"/>
      <c r="G891" s="33"/>
      <c r="H891" s="34"/>
      <c r="I891" s="35"/>
      <c r="J891" s="36"/>
      <c r="K891" s="37"/>
      <c r="L891" s="10"/>
      <c r="M891" s="10"/>
      <c r="N891" s="10"/>
      <c r="O891" s="25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1.25" customHeight="1">
      <c r="A892" s="31"/>
      <c r="B892" s="22"/>
      <c r="C892" s="22"/>
      <c r="D892" s="22"/>
      <c r="E892" s="30"/>
      <c r="F892" s="32"/>
      <c r="G892" s="33"/>
      <c r="H892" s="34"/>
      <c r="I892" s="35"/>
      <c r="J892" s="36"/>
      <c r="K892" s="37"/>
      <c r="L892" s="10"/>
      <c r="M892" s="10"/>
      <c r="N892" s="10"/>
      <c r="O892" s="25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1.25" customHeight="1">
      <c r="A893" s="31"/>
      <c r="B893" s="22"/>
      <c r="C893" s="22"/>
      <c r="D893" s="22"/>
      <c r="E893" s="30"/>
      <c r="F893" s="32"/>
      <c r="G893" s="33"/>
      <c r="H893" s="34"/>
      <c r="I893" s="35"/>
      <c r="J893" s="36"/>
      <c r="K893" s="37"/>
      <c r="L893" s="10"/>
      <c r="M893" s="10"/>
      <c r="N893" s="10"/>
      <c r="O893" s="25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1.25" customHeight="1">
      <c r="A894" s="31"/>
      <c r="B894" s="22"/>
      <c r="C894" s="22"/>
      <c r="D894" s="22"/>
      <c r="E894" s="30"/>
      <c r="F894" s="32"/>
      <c r="G894" s="33"/>
      <c r="H894" s="34"/>
      <c r="I894" s="35"/>
      <c r="J894" s="36"/>
      <c r="K894" s="37"/>
      <c r="L894" s="10"/>
      <c r="M894" s="10"/>
      <c r="N894" s="10"/>
      <c r="O894" s="25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1.25" customHeight="1">
      <c r="A895" s="31"/>
      <c r="B895" s="22"/>
      <c r="C895" s="22"/>
      <c r="D895" s="22"/>
      <c r="E895" s="30"/>
      <c r="F895" s="32"/>
      <c r="G895" s="33"/>
      <c r="H895" s="34"/>
      <c r="I895" s="35"/>
      <c r="J895" s="36"/>
      <c r="K895" s="37"/>
      <c r="L895" s="10"/>
      <c r="M895" s="10"/>
      <c r="N895" s="10"/>
      <c r="O895" s="25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1.25" customHeight="1">
      <c r="A896" s="31"/>
      <c r="B896" s="22"/>
      <c r="C896" s="22"/>
      <c r="D896" s="22"/>
      <c r="E896" s="30"/>
      <c r="F896" s="32"/>
      <c r="G896" s="33"/>
      <c r="H896" s="34"/>
      <c r="I896" s="35"/>
      <c r="J896" s="36"/>
      <c r="K896" s="37"/>
      <c r="L896" s="10"/>
      <c r="M896" s="10"/>
      <c r="N896" s="10"/>
      <c r="O896" s="25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1.25" customHeight="1">
      <c r="A897" s="31"/>
      <c r="B897" s="22"/>
      <c r="C897" s="22"/>
      <c r="D897" s="22"/>
      <c r="E897" s="30"/>
      <c r="F897" s="32"/>
      <c r="G897" s="33"/>
      <c r="H897" s="34"/>
      <c r="I897" s="35"/>
      <c r="J897" s="36"/>
      <c r="K897" s="37"/>
      <c r="L897" s="10"/>
      <c r="M897" s="10"/>
      <c r="N897" s="10"/>
      <c r="O897" s="25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1.25" customHeight="1">
      <c r="A898" s="31"/>
      <c r="B898" s="22"/>
      <c r="C898" s="22"/>
      <c r="D898" s="22"/>
      <c r="E898" s="30"/>
      <c r="F898" s="32"/>
      <c r="G898" s="33"/>
      <c r="H898" s="34"/>
      <c r="I898" s="35"/>
      <c r="J898" s="36"/>
      <c r="K898" s="37"/>
      <c r="L898" s="10"/>
      <c r="M898" s="10"/>
      <c r="N898" s="10"/>
      <c r="O898" s="25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1.25" customHeight="1">
      <c r="A899" s="31"/>
      <c r="B899" s="22"/>
      <c r="C899" s="22"/>
      <c r="D899" s="22"/>
      <c r="E899" s="30"/>
      <c r="F899" s="32"/>
      <c r="G899" s="33"/>
      <c r="H899" s="34"/>
      <c r="I899" s="35"/>
      <c r="J899" s="36"/>
      <c r="K899" s="37"/>
      <c r="L899" s="10"/>
      <c r="M899" s="10"/>
      <c r="N899" s="10"/>
      <c r="O899" s="25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1.25" customHeight="1">
      <c r="A900" s="31"/>
      <c r="B900" s="22"/>
      <c r="C900" s="22"/>
      <c r="D900" s="22"/>
      <c r="E900" s="30"/>
      <c r="F900" s="32"/>
      <c r="G900" s="33"/>
      <c r="H900" s="34"/>
      <c r="I900" s="35"/>
      <c r="J900" s="36"/>
      <c r="K900" s="37"/>
      <c r="L900" s="10"/>
      <c r="M900" s="10"/>
      <c r="N900" s="10"/>
      <c r="O900" s="25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1.25" customHeight="1">
      <c r="A901" s="31"/>
      <c r="B901" s="22"/>
      <c r="C901" s="22"/>
      <c r="D901" s="22"/>
      <c r="E901" s="30"/>
      <c r="F901" s="32"/>
      <c r="G901" s="33"/>
      <c r="H901" s="34"/>
      <c r="I901" s="35"/>
      <c r="J901" s="36"/>
      <c r="K901" s="37"/>
      <c r="L901" s="10"/>
      <c r="M901" s="10"/>
      <c r="N901" s="10"/>
      <c r="O901" s="25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1.25" customHeight="1">
      <c r="A902" s="31"/>
      <c r="B902" s="22"/>
      <c r="C902" s="22"/>
      <c r="D902" s="22"/>
      <c r="E902" s="30"/>
      <c r="F902" s="32"/>
      <c r="G902" s="33"/>
      <c r="H902" s="34"/>
      <c r="I902" s="35"/>
      <c r="J902" s="36"/>
      <c r="K902" s="37"/>
      <c r="L902" s="10"/>
      <c r="M902" s="10"/>
      <c r="N902" s="10"/>
      <c r="O902" s="25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1.25" customHeight="1">
      <c r="A903" s="31"/>
      <c r="B903" s="22"/>
      <c r="C903" s="22"/>
      <c r="D903" s="22"/>
      <c r="E903" s="30"/>
      <c r="F903" s="32"/>
      <c r="G903" s="33"/>
      <c r="H903" s="34"/>
      <c r="I903" s="35"/>
      <c r="J903" s="36"/>
      <c r="K903" s="37"/>
      <c r="L903" s="10"/>
      <c r="M903" s="10"/>
      <c r="N903" s="10"/>
      <c r="O903" s="25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1.25" customHeight="1">
      <c r="A904" s="31"/>
      <c r="B904" s="22"/>
      <c r="C904" s="22"/>
      <c r="D904" s="22"/>
      <c r="E904" s="30"/>
      <c r="F904" s="32"/>
      <c r="G904" s="33"/>
      <c r="H904" s="34"/>
      <c r="I904" s="35"/>
      <c r="J904" s="36"/>
      <c r="K904" s="37"/>
      <c r="L904" s="10"/>
      <c r="M904" s="10"/>
      <c r="N904" s="10"/>
      <c r="O904" s="25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1.25" customHeight="1">
      <c r="A905" s="31"/>
      <c r="B905" s="22"/>
      <c r="C905" s="22"/>
      <c r="D905" s="22"/>
      <c r="E905" s="30"/>
      <c r="F905" s="32"/>
      <c r="G905" s="33"/>
      <c r="H905" s="34"/>
      <c r="I905" s="35"/>
      <c r="J905" s="36"/>
      <c r="K905" s="37"/>
      <c r="L905" s="10"/>
      <c r="M905" s="10"/>
      <c r="N905" s="10"/>
      <c r="O905" s="25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1.25" customHeight="1">
      <c r="A906" s="31"/>
      <c r="B906" s="22"/>
      <c r="C906" s="22"/>
      <c r="D906" s="22"/>
      <c r="E906" s="30"/>
      <c r="F906" s="32"/>
      <c r="G906" s="33"/>
      <c r="H906" s="34"/>
      <c r="I906" s="35"/>
      <c r="J906" s="36"/>
      <c r="K906" s="37"/>
      <c r="L906" s="10"/>
      <c r="M906" s="10"/>
      <c r="N906" s="10"/>
      <c r="O906" s="25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1.25" customHeight="1">
      <c r="A907" s="31"/>
      <c r="B907" s="22"/>
      <c r="C907" s="22"/>
      <c r="D907" s="22"/>
      <c r="E907" s="30"/>
      <c r="F907" s="32"/>
      <c r="G907" s="33"/>
      <c r="H907" s="34"/>
      <c r="I907" s="35"/>
      <c r="J907" s="36"/>
      <c r="K907" s="37"/>
      <c r="L907" s="10"/>
      <c r="M907" s="10"/>
      <c r="N907" s="10"/>
      <c r="O907" s="25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1.25" customHeight="1">
      <c r="A908" s="31"/>
      <c r="B908" s="22"/>
      <c r="C908" s="22"/>
      <c r="D908" s="22"/>
      <c r="E908" s="30"/>
      <c r="F908" s="32"/>
      <c r="G908" s="33"/>
      <c r="H908" s="34"/>
      <c r="I908" s="35"/>
      <c r="J908" s="36"/>
      <c r="K908" s="37"/>
      <c r="L908" s="10"/>
      <c r="M908" s="10"/>
      <c r="N908" s="10"/>
      <c r="O908" s="25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1.25" customHeight="1">
      <c r="A909" s="31"/>
      <c r="B909" s="22"/>
      <c r="C909" s="22"/>
      <c r="D909" s="22"/>
      <c r="E909" s="30"/>
      <c r="F909" s="32"/>
      <c r="G909" s="33"/>
      <c r="H909" s="34"/>
      <c r="I909" s="35"/>
      <c r="J909" s="36"/>
      <c r="K909" s="37"/>
      <c r="L909" s="10"/>
      <c r="M909" s="10"/>
      <c r="N909" s="10"/>
      <c r="O909" s="25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1.25" customHeight="1">
      <c r="A910" s="31"/>
      <c r="B910" s="22"/>
      <c r="C910" s="22"/>
      <c r="D910" s="22"/>
      <c r="E910" s="30"/>
      <c r="F910" s="32"/>
      <c r="G910" s="33"/>
      <c r="H910" s="34"/>
      <c r="I910" s="35"/>
      <c r="J910" s="36"/>
      <c r="K910" s="37"/>
      <c r="L910" s="10"/>
      <c r="M910" s="10"/>
      <c r="N910" s="10"/>
      <c r="O910" s="25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1.25" customHeight="1">
      <c r="A911" s="31"/>
      <c r="B911" s="22"/>
      <c r="C911" s="22"/>
      <c r="D911" s="22"/>
      <c r="E911" s="30"/>
      <c r="F911" s="32"/>
      <c r="G911" s="33"/>
      <c r="H911" s="34"/>
      <c r="I911" s="35"/>
      <c r="J911" s="36"/>
      <c r="K911" s="37"/>
      <c r="L911" s="10"/>
      <c r="M911" s="10"/>
      <c r="N911" s="10"/>
      <c r="O911" s="25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1.25" customHeight="1">
      <c r="A912" s="31"/>
      <c r="B912" s="22"/>
      <c r="C912" s="22"/>
      <c r="D912" s="22"/>
      <c r="E912" s="30"/>
      <c r="F912" s="32"/>
      <c r="G912" s="33"/>
      <c r="H912" s="34"/>
      <c r="I912" s="35"/>
      <c r="J912" s="36"/>
      <c r="K912" s="37"/>
      <c r="L912" s="10"/>
      <c r="M912" s="10"/>
      <c r="N912" s="10"/>
      <c r="O912" s="25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1.25" customHeight="1">
      <c r="A913" s="31"/>
      <c r="B913" s="22"/>
      <c r="C913" s="22"/>
      <c r="D913" s="22"/>
      <c r="E913" s="30"/>
      <c r="F913" s="32"/>
      <c r="G913" s="33"/>
      <c r="H913" s="34"/>
      <c r="I913" s="35"/>
      <c r="J913" s="36"/>
      <c r="K913" s="37"/>
      <c r="L913" s="10"/>
      <c r="M913" s="10"/>
      <c r="N913" s="10"/>
      <c r="O913" s="25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1.25" customHeight="1">
      <c r="A914" s="31"/>
      <c r="B914" s="22"/>
      <c r="C914" s="22"/>
      <c r="D914" s="22"/>
      <c r="E914" s="30"/>
      <c r="F914" s="32"/>
      <c r="G914" s="33"/>
      <c r="H914" s="34"/>
      <c r="I914" s="35"/>
      <c r="J914" s="36"/>
      <c r="K914" s="37"/>
      <c r="L914" s="10"/>
      <c r="M914" s="10"/>
      <c r="N914" s="10"/>
      <c r="O914" s="25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1.25" customHeight="1">
      <c r="A915" s="31"/>
      <c r="B915" s="22"/>
      <c r="C915" s="22"/>
      <c r="D915" s="22"/>
      <c r="E915" s="30"/>
      <c r="F915" s="32"/>
      <c r="G915" s="33"/>
      <c r="H915" s="34"/>
      <c r="I915" s="35"/>
      <c r="J915" s="36"/>
      <c r="K915" s="37"/>
      <c r="L915" s="10"/>
      <c r="M915" s="10"/>
      <c r="N915" s="10"/>
      <c r="O915" s="25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1.25" customHeight="1">
      <c r="A916" s="31"/>
      <c r="B916" s="22"/>
      <c r="C916" s="22"/>
      <c r="D916" s="22"/>
      <c r="E916" s="30"/>
      <c r="F916" s="32"/>
      <c r="G916" s="33"/>
      <c r="H916" s="34"/>
      <c r="I916" s="35"/>
      <c r="J916" s="36"/>
      <c r="K916" s="37"/>
      <c r="L916" s="10"/>
      <c r="M916" s="10"/>
      <c r="N916" s="10"/>
      <c r="O916" s="25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1.25" customHeight="1">
      <c r="A917" s="31"/>
      <c r="B917" s="22"/>
      <c r="C917" s="22"/>
      <c r="D917" s="22"/>
      <c r="E917" s="30"/>
      <c r="F917" s="32"/>
      <c r="G917" s="33"/>
      <c r="H917" s="34"/>
      <c r="I917" s="35"/>
      <c r="J917" s="36"/>
      <c r="K917" s="37"/>
      <c r="L917" s="10"/>
      <c r="M917" s="10"/>
      <c r="N917" s="10"/>
      <c r="O917" s="25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1.25" customHeight="1">
      <c r="A918" s="31"/>
      <c r="B918" s="22"/>
      <c r="C918" s="22"/>
      <c r="D918" s="22"/>
      <c r="E918" s="30"/>
      <c r="F918" s="32"/>
      <c r="G918" s="33"/>
      <c r="H918" s="34"/>
      <c r="I918" s="35"/>
      <c r="J918" s="36"/>
      <c r="K918" s="37"/>
      <c r="L918" s="10"/>
      <c r="M918" s="10"/>
      <c r="N918" s="10"/>
      <c r="O918" s="25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1.25" customHeight="1">
      <c r="A919" s="31"/>
      <c r="B919" s="22"/>
      <c r="C919" s="22"/>
      <c r="D919" s="22"/>
      <c r="E919" s="30"/>
      <c r="F919" s="32"/>
      <c r="G919" s="33"/>
      <c r="H919" s="34"/>
      <c r="I919" s="35"/>
      <c r="J919" s="36"/>
      <c r="K919" s="37"/>
      <c r="L919" s="10"/>
      <c r="M919" s="10"/>
      <c r="N919" s="10"/>
      <c r="O919" s="25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1.25" customHeight="1">
      <c r="A920" s="31"/>
      <c r="B920" s="22"/>
      <c r="C920" s="22"/>
      <c r="D920" s="22"/>
      <c r="E920" s="30"/>
      <c r="F920" s="32"/>
      <c r="G920" s="33"/>
      <c r="H920" s="34"/>
      <c r="I920" s="35"/>
      <c r="J920" s="36"/>
      <c r="K920" s="37"/>
      <c r="L920" s="10"/>
      <c r="M920" s="10"/>
      <c r="N920" s="10"/>
      <c r="O920" s="25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1.25" customHeight="1">
      <c r="A921" s="31"/>
      <c r="B921" s="22"/>
      <c r="C921" s="22"/>
      <c r="D921" s="22"/>
      <c r="E921" s="30"/>
      <c r="F921" s="32"/>
      <c r="G921" s="33"/>
      <c r="H921" s="34"/>
      <c r="I921" s="35"/>
      <c r="J921" s="36"/>
      <c r="K921" s="37"/>
      <c r="L921" s="10"/>
      <c r="M921" s="10"/>
      <c r="N921" s="10"/>
      <c r="O921" s="25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1.25" customHeight="1">
      <c r="A922" s="31"/>
      <c r="B922" s="22"/>
      <c r="C922" s="22"/>
      <c r="D922" s="22"/>
      <c r="E922" s="30"/>
      <c r="F922" s="32"/>
      <c r="G922" s="33"/>
      <c r="H922" s="34"/>
      <c r="I922" s="35"/>
      <c r="J922" s="36"/>
      <c r="K922" s="37"/>
      <c r="L922" s="10"/>
      <c r="M922" s="10"/>
      <c r="N922" s="10"/>
      <c r="O922" s="25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1.25" customHeight="1">
      <c r="A923" s="31"/>
      <c r="B923" s="22"/>
      <c r="C923" s="22"/>
      <c r="D923" s="22"/>
      <c r="E923" s="30"/>
      <c r="F923" s="32"/>
      <c r="G923" s="33"/>
      <c r="H923" s="34"/>
      <c r="I923" s="35"/>
      <c r="J923" s="36"/>
      <c r="K923" s="37"/>
      <c r="L923" s="10"/>
      <c r="M923" s="10"/>
      <c r="N923" s="10"/>
      <c r="O923" s="25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1.25" customHeight="1">
      <c r="A924" s="31"/>
      <c r="B924" s="22"/>
      <c r="C924" s="22"/>
      <c r="D924" s="22"/>
      <c r="E924" s="30"/>
      <c r="F924" s="32"/>
      <c r="G924" s="33"/>
      <c r="H924" s="34"/>
      <c r="I924" s="35"/>
      <c r="J924" s="36"/>
      <c r="K924" s="37"/>
      <c r="L924" s="10"/>
      <c r="M924" s="10"/>
      <c r="N924" s="10"/>
      <c r="O924" s="25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1.25" customHeight="1">
      <c r="A925" s="31"/>
      <c r="B925" s="22"/>
      <c r="C925" s="22"/>
      <c r="D925" s="22"/>
      <c r="E925" s="30"/>
      <c r="F925" s="32"/>
      <c r="G925" s="33"/>
      <c r="H925" s="34"/>
      <c r="I925" s="35"/>
      <c r="J925" s="36"/>
      <c r="K925" s="37"/>
      <c r="L925" s="10"/>
      <c r="M925" s="10"/>
      <c r="N925" s="10"/>
      <c r="O925" s="25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1.25" customHeight="1">
      <c r="A926" s="31"/>
      <c r="B926" s="22"/>
      <c r="C926" s="22"/>
      <c r="D926" s="22"/>
      <c r="E926" s="30"/>
      <c r="F926" s="32"/>
      <c r="G926" s="33"/>
      <c r="H926" s="34"/>
      <c r="I926" s="35"/>
      <c r="J926" s="36"/>
      <c r="K926" s="37"/>
      <c r="L926" s="10"/>
      <c r="M926" s="10"/>
      <c r="N926" s="10"/>
      <c r="O926" s="25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1.25" customHeight="1">
      <c r="A927" s="31"/>
      <c r="B927" s="22"/>
      <c r="C927" s="22"/>
      <c r="D927" s="22"/>
      <c r="E927" s="30"/>
      <c r="F927" s="32"/>
      <c r="G927" s="33"/>
      <c r="H927" s="34"/>
      <c r="I927" s="35"/>
      <c r="J927" s="36"/>
      <c r="K927" s="37"/>
      <c r="L927" s="10"/>
      <c r="M927" s="10"/>
      <c r="N927" s="10"/>
      <c r="O927" s="25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1.25" customHeight="1">
      <c r="A928" s="31"/>
      <c r="B928" s="22"/>
      <c r="C928" s="22"/>
      <c r="D928" s="22"/>
      <c r="E928" s="30"/>
      <c r="F928" s="32"/>
      <c r="G928" s="33"/>
      <c r="H928" s="34"/>
      <c r="I928" s="35"/>
      <c r="J928" s="36"/>
      <c r="K928" s="37"/>
      <c r="L928" s="10"/>
      <c r="M928" s="10"/>
      <c r="N928" s="10"/>
      <c r="O928" s="25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1.25" customHeight="1">
      <c r="A929" s="31"/>
      <c r="B929" s="22"/>
      <c r="C929" s="22"/>
      <c r="D929" s="22"/>
      <c r="E929" s="30"/>
      <c r="F929" s="32"/>
      <c r="G929" s="33"/>
      <c r="H929" s="34"/>
      <c r="I929" s="35"/>
      <c r="J929" s="36"/>
      <c r="K929" s="37"/>
      <c r="L929" s="10"/>
      <c r="M929" s="10"/>
      <c r="N929" s="10"/>
      <c r="O929" s="25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1.25" customHeight="1">
      <c r="A930" s="31"/>
      <c r="B930" s="22"/>
      <c r="C930" s="22"/>
      <c r="D930" s="22"/>
      <c r="E930" s="30"/>
      <c r="F930" s="32"/>
      <c r="G930" s="33"/>
      <c r="H930" s="34"/>
      <c r="I930" s="35"/>
      <c r="J930" s="36"/>
      <c r="K930" s="37"/>
      <c r="L930" s="10"/>
      <c r="M930" s="10"/>
      <c r="N930" s="10"/>
      <c r="O930" s="25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1.25" customHeight="1">
      <c r="A931" s="31"/>
      <c r="B931" s="22"/>
      <c r="C931" s="22"/>
      <c r="D931" s="22"/>
      <c r="E931" s="30"/>
      <c r="F931" s="32"/>
      <c r="G931" s="33"/>
      <c r="H931" s="34"/>
      <c r="I931" s="35"/>
      <c r="J931" s="36"/>
      <c r="K931" s="37"/>
      <c r="L931" s="10"/>
      <c r="M931" s="10"/>
      <c r="N931" s="10"/>
      <c r="O931" s="25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1.25" customHeight="1">
      <c r="A932" s="31"/>
      <c r="B932" s="22"/>
      <c r="C932" s="22"/>
      <c r="D932" s="22"/>
      <c r="E932" s="30"/>
      <c r="F932" s="32"/>
      <c r="G932" s="33"/>
      <c r="H932" s="34"/>
      <c r="I932" s="35"/>
      <c r="J932" s="36"/>
      <c r="K932" s="37"/>
      <c r="L932" s="10"/>
      <c r="M932" s="10"/>
      <c r="N932" s="10"/>
      <c r="O932" s="25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1.25" customHeight="1">
      <c r="A933" s="31"/>
      <c r="B933" s="22"/>
      <c r="C933" s="22"/>
      <c r="D933" s="22"/>
      <c r="E933" s="30"/>
      <c r="F933" s="32"/>
      <c r="G933" s="33"/>
      <c r="H933" s="34"/>
      <c r="I933" s="35"/>
      <c r="J933" s="36"/>
      <c r="K933" s="37"/>
      <c r="L933" s="10"/>
      <c r="M933" s="10"/>
      <c r="N933" s="10"/>
      <c r="O933" s="25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1.25" customHeight="1">
      <c r="A934" s="31"/>
      <c r="B934" s="22"/>
      <c r="C934" s="22"/>
      <c r="D934" s="22"/>
      <c r="E934" s="30"/>
      <c r="F934" s="32"/>
      <c r="G934" s="33"/>
      <c r="H934" s="34"/>
      <c r="I934" s="35"/>
      <c r="J934" s="36"/>
      <c r="K934" s="37"/>
      <c r="L934" s="10"/>
      <c r="M934" s="10"/>
      <c r="N934" s="10"/>
      <c r="O934" s="25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1.25" customHeight="1">
      <c r="A935" s="31"/>
      <c r="B935" s="22"/>
      <c r="C935" s="22"/>
      <c r="D935" s="22"/>
      <c r="E935" s="30"/>
      <c r="F935" s="32"/>
      <c r="G935" s="33"/>
      <c r="H935" s="34"/>
      <c r="I935" s="35"/>
      <c r="J935" s="36"/>
      <c r="K935" s="37"/>
      <c r="L935" s="10"/>
      <c r="M935" s="10"/>
      <c r="N935" s="10"/>
      <c r="O935" s="25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1.25" customHeight="1">
      <c r="A936" s="31"/>
      <c r="B936" s="22"/>
      <c r="C936" s="22"/>
      <c r="D936" s="22"/>
      <c r="E936" s="30"/>
      <c r="F936" s="32"/>
      <c r="G936" s="33"/>
      <c r="H936" s="34"/>
      <c r="I936" s="35"/>
      <c r="J936" s="36"/>
      <c r="K936" s="37"/>
      <c r="L936" s="10"/>
      <c r="M936" s="10"/>
      <c r="N936" s="10"/>
      <c r="O936" s="25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1.25" customHeight="1">
      <c r="A937" s="31"/>
      <c r="B937" s="22"/>
      <c r="C937" s="22"/>
      <c r="D937" s="22"/>
      <c r="E937" s="30"/>
      <c r="F937" s="32"/>
      <c r="G937" s="33"/>
      <c r="H937" s="34"/>
      <c r="I937" s="35"/>
      <c r="J937" s="36"/>
      <c r="K937" s="37"/>
      <c r="L937" s="10"/>
      <c r="M937" s="10"/>
      <c r="N937" s="10"/>
      <c r="O937" s="25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1.25" customHeight="1">
      <c r="A938" s="31"/>
      <c r="B938" s="22"/>
      <c r="C938" s="22"/>
      <c r="D938" s="22"/>
      <c r="E938" s="30"/>
      <c r="F938" s="32"/>
      <c r="G938" s="33"/>
      <c r="H938" s="34"/>
      <c r="I938" s="35"/>
      <c r="J938" s="36"/>
      <c r="K938" s="37"/>
      <c r="L938" s="10"/>
      <c r="M938" s="10"/>
      <c r="N938" s="10"/>
      <c r="O938" s="25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1.25" customHeight="1">
      <c r="A939" s="31"/>
      <c r="B939" s="22"/>
      <c r="C939" s="22"/>
      <c r="D939" s="22"/>
      <c r="E939" s="30"/>
      <c r="F939" s="32"/>
      <c r="G939" s="33"/>
      <c r="H939" s="34"/>
      <c r="I939" s="35"/>
      <c r="J939" s="36"/>
      <c r="K939" s="37"/>
      <c r="L939" s="10"/>
      <c r="M939" s="10"/>
      <c r="N939" s="10"/>
      <c r="O939" s="25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1.25" customHeight="1">
      <c r="A940" s="31"/>
      <c r="B940" s="22"/>
      <c r="C940" s="22"/>
      <c r="D940" s="22"/>
      <c r="E940" s="30"/>
      <c r="F940" s="32"/>
      <c r="G940" s="33"/>
      <c r="H940" s="34"/>
      <c r="I940" s="35"/>
      <c r="J940" s="36"/>
      <c r="K940" s="37"/>
      <c r="L940" s="10"/>
      <c r="M940" s="10"/>
      <c r="N940" s="10"/>
      <c r="O940" s="25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1.25" customHeight="1">
      <c r="A941" s="31"/>
      <c r="B941" s="22"/>
      <c r="C941" s="22"/>
      <c r="D941" s="22"/>
      <c r="E941" s="30"/>
      <c r="F941" s="32"/>
      <c r="G941" s="33"/>
      <c r="H941" s="34"/>
      <c r="I941" s="35"/>
      <c r="J941" s="36"/>
      <c r="K941" s="37"/>
      <c r="L941" s="10"/>
      <c r="M941" s="10"/>
      <c r="N941" s="10"/>
      <c r="O941" s="25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1.25" customHeight="1">
      <c r="A942" s="31"/>
      <c r="B942" s="22"/>
      <c r="C942" s="22"/>
      <c r="D942" s="22"/>
      <c r="E942" s="30"/>
      <c r="F942" s="32"/>
      <c r="G942" s="33"/>
      <c r="H942" s="34"/>
      <c r="I942" s="35"/>
      <c r="J942" s="36"/>
      <c r="K942" s="37"/>
      <c r="L942" s="10"/>
      <c r="M942" s="10"/>
      <c r="N942" s="10"/>
      <c r="O942" s="25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1.25" customHeight="1">
      <c r="A943" s="31"/>
      <c r="B943" s="22"/>
      <c r="C943" s="22"/>
      <c r="D943" s="22"/>
      <c r="E943" s="30"/>
      <c r="F943" s="32"/>
      <c r="G943" s="33"/>
      <c r="H943" s="34"/>
      <c r="I943" s="35"/>
      <c r="J943" s="36"/>
      <c r="K943" s="37"/>
      <c r="L943" s="10"/>
      <c r="M943" s="10"/>
      <c r="N943" s="10"/>
      <c r="O943" s="25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1.25" customHeight="1">
      <c r="A944" s="31"/>
      <c r="B944" s="22"/>
      <c r="C944" s="22"/>
      <c r="D944" s="22"/>
      <c r="E944" s="30"/>
      <c r="F944" s="32"/>
      <c r="G944" s="33"/>
      <c r="H944" s="34"/>
      <c r="I944" s="35"/>
      <c r="J944" s="36"/>
      <c r="K944" s="37"/>
      <c r="L944" s="10"/>
      <c r="M944" s="10"/>
      <c r="N944" s="10"/>
      <c r="O944" s="25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1.25" customHeight="1">
      <c r="A945" s="31"/>
      <c r="B945" s="22"/>
      <c r="C945" s="22"/>
      <c r="D945" s="22"/>
      <c r="E945" s="30"/>
      <c r="F945" s="32"/>
      <c r="G945" s="33"/>
      <c r="H945" s="34"/>
      <c r="I945" s="35"/>
      <c r="J945" s="36"/>
      <c r="K945" s="37"/>
      <c r="L945" s="10"/>
      <c r="M945" s="10"/>
      <c r="N945" s="10"/>
      <c r="O945" s="25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1.25" customHeight="1">
      <c r="A946" s="31"/>
      <c r="B946" s="22"/>
      <c r="C946" s="22"/>
      <c r="D946" s="22"/>
      <c r="E946" s="30"/>
      <c r="F946" s="32"/>
      <c r="G946" s="33"/>
      <c r="H946" s="34"/>
      <c r="I946" s="35"/>
      <c r="J946" s="36"/>
      <c r="K946" s="37"/>
      <c r="L946" s="10"/>
      <c r="M946" s="10"/>
      <c r="N946" s="10"/>
      <c r="O946" s="25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1.25" customHeight="1">
      <c r="A947" s="31"/>
      <c r="B947" s="22"/>
      <c r="C947" s="22"/>
      <c r="D947" s="22"/>
      <c r="E947" s="30"/>
      <c r="F947" s="32"/>
      <c r="G947" s="33"/>
      <c r="H947" s="34"/>
      <c r="I947" s="35"/>
      <c r="J947" s="36"/>
      <c r="K947" s="37"/>
      <c r="L947" s="10"/>
      <c r="M947" s="10"/>
      <c r="N947" s="10"/>
      <c r="O947" s="25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1.25" customHeight="1">
      <c r="A948" s="31"/>
      <c r="B948" s="22"/>
      <c r="C948" s="22"/>
      <c r="D948" s="22"/>
      <c r="E948" s="30"/>
      <c r="F948" s="32"/>
      <c r="G948" s="33"/>
      <c r="H948" s="34"/>
      <c r="I948" s="35"/>
      <c r="J948" s="36"/>
      <c r="K948" s="37"/>
      <c r="L948" s="10"/>
      <c r="M948" s="10"/>
      <c r="N948" s="10"/>
      <c r="O948" s="25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1.25" customHeight="1">
      <c r="A949" s="31"/>
      <c r="B949" s="22"/>
      <c r="C949" s="22"/>
      <c r="D949" s="22"/>
      <c r="E949" s="30"/>
      <c r="F949" s="32"/>
      <c r="G949" s="33"/>
      <c r="H949" s="34"/>
      <c r="I949" s="35"/>
      <c r="J949" s="36"/>
      <c r="K949" s="37"/>
      <c r="L949" s="10"/>
      <c r="M949" s="10"/>
      <c r="N949" s="10"/>
      <c r="O949" s="25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1.25" customHeight="1">
      <c r="A950" s="31"/>
      <c r="B950" s="22"/>
      <c r="C950" s="22"/>
      <c r="D950" s="22"/>
      <c r="E950" s="30"/>
      <c r="F950" s="32"/>
      <c r="G950" s="33"/>
      <c r="H950" s="34"/>
      <c r="I950" s="35"/>
      <c r="J950" s="36"/>
      <c r="K950" s="37"/>
      <c r="L950" s="10"/>
      <c r="M950" s="10"/>
      <c r="N950" s="10"/>
      <c r="O950" s="25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1.25" customHeight="1">
      <c r="A951" s="31"/>
      <c r="B951" s="22"/>
      <c r="C951" s="22"/>
      <c r="D951" s="22"/>
      <c r="E951" s="30"/>
      <c r="F951" s="32"/>
      <c r="G951" s="33"/>
      <c r="H951" s="34"/>
      <c r="I951" s="35"/>
      <c r="J951" s="36"/>
      <c r="K951" s="37"/>
      <c r="L951" s="10"/>
      <c r="M951" s="10"/>
      <c r="N951" s="10"/>
      <c r="O951" s="25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1.25" customHeight="1">
      <c r="A952" s="31"/>
      <c r="B952" s="22"/>
      <c r="C952" s="22"/>
      <c r="D952" s="22"/>
      <c r="E952" s="30"/>
      <c r="F952" s="32"/>
      <c r="G952" s="33"/>
      <c r="H952" s="34"/>
      <c r="I952" s="35"/>
      <c r="J952" s="36"/>
      <c r="K952" s="37"/>
      <c r="L952" s="10"/>
      <c r="M952" s="10"/>
      <c r="N952" s="10"/>
      <c r="O952" s="25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1.25" customHeight="1">
      <c r="A953" s="31"/>
      <c r="B953" s="22"/>
      <c r="C953" s="22"/>
      <c r="D953" s="22"/>
      <c r="E953" s="30"/>
      <c r="F953" s="32"/>
      <c r="G953" s="33"/>
      <c r="H953" s="34"/>
      <c r="I953" s="35"/>
      <c r="J953" s="36"/>
      <c r="K953" s="37"/>
      <c r="L953" s="10"/>
      <c r="M953" s="10"/>
      <c r="N953" s="10"/>
      <c r="O953" s="25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1.25" customHeight="1">
      <c r="A954" s="31"/>
      <c r="B954" s="22"/>
      <c r="C954" s="22"/>
      <c r="D954" s="22"/>
      <c r="E954" s="30"/>
      <c r="F954" s="32"/>
      <c r="G954" s="33"/>
      <c r="H954" s="34"/>
      <c r="I954" s="35"/>
      <c r="J954" s="36"/>
      <c r="K954" s="37"/>
      <c r="L954" s="10"/>
      <c r="M954" s="10"/>
      <c r="N954" s="10"/>
      <c r="O954" s="25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1.25" customHeight="1">
      <c r="A955" s="31"/>
      <c r="B955" s="22"/>
      <c r="C955" s="22"/>
      <c r="D955" s="22"/>
      <c r="E955" s="30"/>
      <c r="F955" s="32"/>
      <c r="G955" s="33"/>
      <c r="H955" s="34"/>
      <c r="I955" s="35"/>
      <c r="J955" s="36"/>
      <c r="K955" s="37"/>
      <c r="L955" s="10"/>
      <c r="M955" s="10"/>
      <c r="N955" s="10"/>
      <c r="O955" s="25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1.25" customHeight="1">
      <c r="A956" s="31"/>
      <c r="B956" s="22"/>
      <c r="C956" s="22"/>
      <c r="D956" s="22"/>
      <c r="E956" s="30"/>
      <c r="F956" s="32"/>
      <c r="G956" s="33"/>
      <c r="H956" s="34"/>
      <c r="I956" s="35"/>
      <c r="J956" s="36"/>
      <c r="K956" s="37"/>
      <c r="L956" s="10"/>
      <c r="M956" s="10"/>
      <c r="N956" s="10"/>
      <c r="O956" s="25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1.25" customHeight="1">
      <c r="A957" s="31"/>
      <c r="B957" s="22"/>
      <c r="C957" s="22"/>
      <c r="D957" s="22"/>
      <c r="E957" s="30"/>
      <c r="F957" s="32"/>
      <c r="G957" s="33"/>
      <c r="H957" s="34"/>
      <c r="I957" s="35"/>
      <c r="J957" s="36"/>
      <c r="K957" s="37"/>
      <c r="L957" s="10"/>
      <c r="M957" s="10"/>
      <c r="N957" s="10"/>
      <c r="O957" s="25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1.25" customHeight="1">
      <c r="A958" s="31"/>
      <c r="B958" s="22"/>
      <c r="C958" s="22"/>
      <c r="D958" s="22"/>
      <c r="E958" s="30"/>
      <c r="F958" s="32"/>
      <c r="G958" s="33"/>
      <c r="H958" s="34"/>
      <c r="I958" s="35"/>
      <c r="J958" s="36"/>
      <c r="K958" s="37"/>
      <c r="L958" s="10"/>
      <c r="M958" s="10"/>
      <c r="N958" s="10"/>
      <c r="O958" s="25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1.25" customHeight="1">
      <c r="A959" s="31"/>
      <c r="B959" s="22"/>
      <c r="C959" s="22"/>
      <c r="D959" s="22"/>
      <c r="E959" s="30"/>
      <c r="F959" s="32"/>
      <c r="G959" s="33"/>
      <c r="H959" s="34"/>
      <c r="I959" s="35"/>
      <c r="J959" s="36"/>
      <c r="K959" s="37"/>
      <c r="L959" s="10"/>
      <c r="M959" s="10"/>
      <c r="N959" s="10"/>
      <c r="O959" s="25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1.25" customHeight="1">
      <c r="A960" s="31"/>
      <c r="B960" s="22"/>
      <c r="C960" s="22"/>
      <c r="D960" s="22"/>
      <c r="E960" s="30"/>
      <c r="F960" s="32"/>
      <c r="G960" s="33"/>
      <c r="H960" s="34"/>
      <c r="I960" s="35"/>
      <c r="J960" s="36"/>
      <c r="K960" s="37"/>
      <c r="L960" s="10"/>
      <c r="M960" s="10"/>
      <c r="N960" s="10"/>
      <c r="O960" s="25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1.25" customHeight="1">
      <c r="A961" s="31"/>
      <c r="B961" s="22"/>
      <c r="C961" s="22"/>
      <c r="D961" s="22"/>
      <c r="E961" s="30"/>
      <c r="F961" s="32"/>
      <c r="G961" s="33"/>
      <c r="H961" s="34"/>
      <c r="I961" s="35"/>
      <c r="J961" s="36"/>
      <c r="K961" s="37"/>
      <c r="L961" s="10"/>
      <c r="M961" s="10"/>
      <c r="N961" s="10"/>
      <c r="O961" s="25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1.25" customHeight="1">
      <c r="A962" s="31"/>
      <c r="B962" s="22"/>
      <c r="C962" s="22"/>
      <c r="D962" s="22"/>
      <c r="E962" s="30"/>
      <c r="F962" s="32"/>
      <c r="G962" s="33"/>
      <c r="H962" s="34"/>
      <c r="I962" s="35"/>
      <c r="J962" s="36"/>
      <c r="K962" s="37"/>
      <c r="L962" s="10"/>
      <c r="M962" s="10"/>
      <c r="N962" s="10"/>
      <c r="O962" s="25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1.25" customHeight="1">
      <c r="A963" s="31"/>
      <c r="B963" s="22"/>
      <c r="C963" s="22"/>
      <c r="D963" s="22"/>
      <c r="E963" s="30"/>
      <c r="F963" s="32"/>
      <c r="G963" s="33"/>
      <c r="H963" s="34"/>
      <c r="I963" s="35"/>
      <c r="J963" s="36"/>
      <c r="K963" s="37"/>
      <c r="L963" s="10"/>
      <c r="M963" s="10"/>
      <c r="N963" s="10"/>
      <c r="O963" s="25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1.25" customHeight="1">
      <c r="A964" s="31"/>
      <c r="B964" s="22"/>
      <c r="C964" s="22"/>
      <c r="D964" s="22"/>
      <c r="E964" s="30"/>
      <c r="F964" s="32"/>
      <c r="G964" s="33"/>
      <c r="H964" s="34"/>
      <c r="I964" s="35"/>
      <c r="J964" s="36"/>
      <c r="K964" s="37"/>
      <c r="L964" s="10"/>
      <c r="M964" s="10"/>
      <c r="N964" s="10"/>
      <c r="O964" s="25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1.25" customHeight="1">
      <c r="A965" s="31"/>
      <c r="B965" s="22"/>
      <c r="C965" s="22"/>
      <c r="D965" s="22"/>
      <c r="E965" s="30"/>
      <c r="F965" s="32"/>
      <c r="G965" s="33"/>
      <c r="H965" s="34"/>
      <c r="I965" s="35"/>
      <c r="J965" s="36"/>
      <c r="K965" s="37"/>
      <c r="L965" s="10"/>
      <c r="M965" s="10"/>
      <c r="N965" s="10"/>
      <c r="O965" s="25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1.25" customHeight="1">
      <c r="A966" s="31"/>
      <c r="B966" s="22"/>
      <c r="C966" s="22"/>
      <c r="D966" s="22"/>
      <c r="E966" s="30"/>
      <c r="F966" s="32"/>
      <c r="G966" s="33"/>
      <c r="H966" s="34"/>
      <c r="I966" s="35"/>
      <c r="J966" s="36"/>
      <c r="K966" s="37"/>
      <c r="L966" s="10"/>
      <c r="M966" s="10"/>
      <c r="N966" s="10"/>
      <c r="O966" s="25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1.25" customHeight="1">
      <c r="A967" s="31"/>
      <c r="B967" s="22"/>
      <c r="C967" s="22"/>
      <c r="D967" s="22"/>
      <c r="E967" s="30"/>
      <c r="F967" s="32"/>
      <c r="G967" s="33"/>
      <c r="H967" s="34"/>
      <c r="I967" s="35"/>
      <c r="J967" s="36"/>
      <c r="K967" s="37"/>
      <c r="L967" s="10"/>
      <c r="M967" s="10"/>
      <c r="N967" s="10"/>
      <c r="O967" s="25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1.25" customHeight="1">
      <c r="A968" s="31"/>
      <c r="B968" s="22"/>
      <c r="C968" s="22"/>
      <c r="D968" s="22"/>
      <c r="E968" s="30"/>
      <c r="F968" s="32"/>
      <c r="G968" s="33"/>
      <c r="H968" s="34"/>
      <c r="I968" s="35"/>
      <c r="J968" s="36"/>
      <c r="K968" s="37"/>
      <c r="L968" s="10"/>
      <c r="M968" s="10"/>
      <c r="N968" s="10"/>
      <c r="O968" s="25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1.25" customHeight="1">
      <c r="A969" s="31"/>
      <c r="B969" s="22"/>
      <c r="C969" s="22"/>
      <c r="D969" s="22"/>
      <c r="E969" s="30"/>
      <c r="F969" s="32"/>
      <c r="G969" s="33"/>
      <c r="H969" s="34"/>
      <c r="I969" s="35"/>
      <c r="J969" s="36"/>
      <c r="K969" s="37"/>
      <c r="L969" s="10"/>
      <c r="M969" s="10"/>
      <c r="N969" s="10"/>
      <c r="O969" s="25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1.25" customHeight="1">
      <c r="A970" s="31"/>
      <c r="B970" s="22"/>
      <c r="C970" s="22"/>
      <c r="D970" s="22"/>
      <c r="E970" s="30"/>
      <c r="F970" s="32"/>
      <c r="G970" s="33"/>
      <c r="H970" s="34"/>
      <c r="I970" s="35"/>
      <c r="J970" s="36"/>
      <c r="K970" s="37"/>
      <c r="L970" s="10"/>
      <c r="M970" s="10"/>
      <c r="N970" s="10"/>
      <c r="O970" s="25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1.25" customHeight="1">
      <c r="A971" s="31"/>
      <c r="B971" s="22"/>
      <c r="C971" s="22"/>
      <c r="D971" s="22"/>
      <c r="E971" s="30"/>
      <c r="F971" s="32"/>
      <c r="G971" s="33"/>
      <c r="H971" s="34"/>
      <c r="I971" s="35"/>
      <c r="J971" s="36"/>
      <c r="K971" s="37"/>
      <c r="L971" s="10"/>
      <c r="M971" s="10"/>
      <c r="N971" s="10"/>
      <c r="O971" s="25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1.25" customHeight="1">
      <c r="A972" s="31"/>
      <c r="B972" s="22"/>
      <c r="C972" s="22"/>
      <c r="D972" s="22"/>
      <c r="E972" s="30"/>
      <c r="F972" s="32"/>
      <c r="G972" s="33"/>
      <c r="H972" s="34"/>
      <c r="I972" s="35"/>
      <c r="J972" s="36"/>
      <c r="K972" s="37"/>
      <c r="L972" s="10"/>
      <c r="M972" s="10"/>
      <c r="N972" s="10"/>
      <c r="O972" s="25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1.25" customHeight="1">
      <c r="A973" s="31"/>
      <c r="B973" s="22"/>
      <c r="C973" s="22"/>
      <c r="D973" s="22"/>
      <c r="E973" s="30"/>
      <c r="F973" s="32"/>
      <c r="G973" s="33"/>
      <c r="H973" s="34"/>
      <c r="I973" s="35"/>
      <c r="J973" s="36"/>
      <c r="K973" s="37"/>
      <c r="L973" s="10"/>
      <c r="M973" s="10"/>
      <c r="N973" s="10"/>
      <c r="O973" s="25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1.25" customHeight="1">
      <c r="A974" s="31"/>
      <c r="B974" s="22"/>
      <c r="C974" s="22"/>
      <c r="D974" s="22"/>
      <c r="E974" s="30"/>
      <c r="F974" s="32"/>
      <c r="G974" s="33"/>
      <c r="H974" s="34"/>
      <c r="I974" s="35"/>
      <c r="J974" s="36"/>
      <c r="K974" s="37"/>
      <c r="L974" s="10"/>
      <c r="M974" s="10"/>
      <c r="N974" s="10"/>
      <c r="O974" s="25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1.25" customHeight="1">
      <c r="A975" s="31"/>
      <c r="B975" s="22"/>
      <c r="C975" s="22"/>
      <c r="D975" s="22"/>
      <c r="E975" s="30"/>
      <c r="F975" s="32"/>
      <c r="G975" s="33"/>
      <c r="H975" s="34"/>
      <c r="I975" s="35"/>
      <c r="J975" s="36"/>
      <c r="K975" s="37"/>
      <c r="L975" s="10"/>
      <c r="M975" s="10"/>
      <c r="N975" s="10"/>
      <c r="O975" s="25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1.25" customHeight="1">
      <c r="A976" s="31"/>
      <c r="B976" s="22"/>
      <c r="C976" s="22"/>
      <c r="D976" s="22"/>
      <c r="E976" s="30"/>
      <c r="F976" s="32"/>
      <c r="G976" s="33"/>
      <c r="H976" s="34"/>
      <c r="I976" s="35"/>
      <c r="J976" s="36"/>
      <c r="K976" s="37"/>
      <c r="L976" s="10"/>
      <c r="M976" s="10"/>
      <c r="N976" s="10"/>
      <c r="O976" s="25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1.25" customHeight="1">
      <c r="A977" s="31"/>
      <c r="B977" s="22"/>
      <c r="C977" s="22"/>
      <c r="D977" s="22"/>
      <c r="E977" s="30"/>
      <c r="F977" s="32"/>
      <c r="G977" s="33"/>
      <c r="H977" s="34"/>
      <c r="I977" s="35"/>
      <c r="J977" s="36"/>
      <c r="K977" s="37"/>
      <c r="L977" s="10"/>
      <c r="M977" s="10"/>
      <c r="N977" s="10"/>
      <c r="O977" s="25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1.25" customHeight="1">
      <c r="A978" s="31"/>
      <c r="B978" s="22"/>
      <c r="C978" s="22"/>
      <c r="D978" s="22"/>
      <c r="E978" s="30"/>
      <c r="F978" s="32"/>
      <c r="G978" s="33"/>
      <c r="H978" s="34"/>
      <c r="I978" s="35"/>
      <c r="J978" s="36"/>
      <c r="K978" s="37"/>
      <c r="L978" s="10"/>
      <c r="M978" s="10"/>
      <c r="N978" s="10"/>
      <c r="O978" s="25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1.25" customHeight="1">
      <c r="A979" s="31"/>
      <c r="B979" s="22"/>
      <c r="C979" s="22"/>
      <c r="D979" s="22"/>
      <c r="E979" s="30"/>
      <c r="F979" s="32"/>
      <c r="G979" s="33"/>
      <c r="H979" s="34"/>
      <c r="I979" s="35"/>
      <c r="J979" s="36"/>
      <c r="K979" s="37"/>
      <c r="L979" s="10"/>
      <c r="M979" s="10"/>
      <c r="N979" s="10"/>
      <c r="O979" s="25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1.25" customHeight="1">
      <c r="A980" s="31"/>
      <c r="B980" s="22"/>
      <c r="C980" s="22"/>
      <c r="D980" s="22"/>
      <c r="E980" s="30"/>
      <c r="F980" s="32"/>
      <c r="G980" s="33"/>
      <c r="H980" s="34"/>
      <c r="I980" s="35"/>
      <c r="J980" s="36"/>
      <c r="K980" s="37"/>
      <c r="L980" s="10"/>
      <c r="M980" s="10"/>
      <c r="N980" s="10"/>
      <c r="O980" s="25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1.25" customHeight="1">
      <c r="A981" s="31"/>
      <c r="B981" s="22"/>
      <c r="C981" s="22"/>
      <c r="D981" s="22"/>
      <c r="E981" s="30"/>
      <c r="F981" s="32"/>
      <c r="G981" s="33"/>
      <c r="H981" s="34"/>
      <c r="I981" s="35"/>
      <c r="J981" s="36"/>
      <c r="K981" s="37"/>
      <c r="L981" s="10"/>
      <c r="M981" s="10"/>
      <c r="N981" s="10"/>
      <c r="O981" s="25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1.25" customHeight="1">
      <c r="A982" s="31"/>
      <c r="B982" s="22"/>
      <c r="C982" s="22"/>
      <c r="D982" s="22"/>
      <c r="E982" s="30"/>
      <c r="F982" s="32"/>
      <c r="G982" s="33"/>
      <c r="H982" s="34"/>
      <c r="I982" s="35"/>
      <c r="J982" s="36"/>
      <c r="K982" s="37"/>
      <c r="L982" s="10"/>
      <c r="M982" s="10"/>
      <c r="N982" s="10"/>
      <c r="O982" s="25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1.25" customHeight="1">
      <c r="A983" s="31"/>
      <c r="B983" s="22"/>
      <c r="C983" s="22"/>
      <c r="D983" s="22"/>
      <c r="E983" s="30"/>
      <c r="F983" s="32"/>
      <c r="G983" s="33"/>
      <c r="H983" s="34"/>
      <c r="I983" s="35"/>
      <c r="J983" s="36"/>
      <c r="K983" s="37"/>
      <c r="L983" s="10"/>
      <c r="M983" s="10"/>
      <c r="N983" s="10"/>
      <c r="O983" s="25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1.25" customHeight="1">
      <c r="A984" s="31"/>
      <c r="B984" s="22"/>
      <c r="C984" s="22"/>
      <c r="D984" s="22"/>
      <c r="E984" s="30"/>
      <c r="F984" s="32"/>
      <c r="G984" s="33"/>
      <c r="H984" s="34"/>
      <c r="I984" s="35"/>
      <c r="J984" s="36"/>
      <c r="K984" s="37"/>
      <c r="L984" s="10"/>
      <c r="M984" s="10"/>
      <c r="N984" s="10"/>
      <c r="O984" s="25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1.25" customHeight="1">
      <c r="A985" s="31"/>
      <c r="B985" s="22"/>
      <c r="C985" s="22"/>
      <c r="D985" s="22"/>
      <c r="E985" s="30"/>
      <c r="F985" s="32"/>
      <c r="G985" s="33"/>
      <c r="H985" s="34"/>
      <c r="I985" s="35"/>
      <c r="J985" s="36"/>
      <c r="K985" s="37"/>
      <c r="L985" s="10"/>
      <c r="M985" s="10"/>
      <c r="N985" s="10"/>
      <c r="O985" s="25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1.25" customHeight="1">
      <c r="A986" s="31"/>
      <c r="B986" s="22"/>
      <c r="C986" s="22"/>
      <c r="D986" s="22"/>
      <c r="E986" s="30"/>
      <c r="F986" s="32"/>
      <c r="G986" s="33"/>
      <c r="H986" s="34"/>
      <c r="I986" s="35"/>
      <c r="J986" s="36"/>
      <c r="K986" s="37"/>
      <c r="L986" s="10"/>
      <c r="M986" s="10"/>
      <c r="N986" s="10"/>
      <c r="O986" s="25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1.25" customHeight="1">
      <c r="A987" s="31"/>
      <c r="B987" s="22"/>
      <c r="C987" s="22"/>
      <c r="D987" s="22"/>
      <c r="E987" s="30"/>
      <c r="F987" s="32"/>
      <c r="G987" s="33"/>
      <c r="H987" s="34"/>
      <c r="I987" s="35"/>
      <c r="J987" s="36"/>
      <c r="K987" s="37"/>
      <c r="L987" s="10"/>
      <c r="M987" s="10"/>
      <c r="N987" s="10"/>
      <c r="O987" s="25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1.25" customHeight="1">
      <c r="A988" s="31"/>
      <c r="B988" s="22"/>
      <c r="C988" s="22"/>
      <c r="D988" s="22"/>
      <c r="E988" s="30"/>
      <c r="F988" s="32"/>
      <c r="G988" s="33"/>
      <c r="H988" s="34"/>
      <c r="I988" s="35"/>
      <c r="J988" s="36"/>
      <c r="K988" s="37"/>
      <c r="L988" s="10"/>
      <c r="M988" s="10"/>
      <c r="N988" s="10"/>
      <c r="O988" s="25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1.25" customHeight="1">
      <c r="A989" s="31"/>
      <c r="B989" s="22"/>
      <c r="C989" s="22"/>
      <c r="D989" s="22"/>
      <c r="E989" s="30"/>
      <c r="F989" s="32"/>
      <c r="G989" s="33"/>
      <c r="H989" s="34"/>
      <c r="I989" s="35"/>
      <c r="J989" s="36"/>
      <c r="K989" s="37"/>
      <c r="L989" s="10"/>
      <c r="M989" s="10"/>
      <c r="N989" s="10"/>
      <c r="O989" s="25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1.25" customHeight="1">
      <c r="A990" s="31"/>
      <c r="B990" s="22"/>
      <c r="C990" s="22"/>
      <c r="D990" s="22"/>
      <c r="E990" s="30"/>
      <c r="F990" s="32"/>
      <c r="G990" s="33"/>
      <c r="H990" s="34"/>
      <c r="I990" s="35"/>
      <c r="J990" s="36"/>
      <c r="K990" s="37"/>
      <c r="L990" s="10"/>
      <c r="M990" s="10"/>
      <c r="N990" s="10"/>
      <c r="O990" s="25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1.25" customHeight="1">
      <c r="A991" s="31"/>
      <c r="B991" s="22"/>
      <c r="C991" s="22"/>
      <c r="D991" s="22"/>
      <c r="E991" s="30"/>
      <c r="F991" s="32"/>
      <c r="G991" s="33"/>
      <c r="H991" s="34"/>
      <c r="I991" s="35"/>
      <c r="J991" s="36"/>
      <c r="K991" s="37"/>
      <c r="L991" s="10"/>
      <c r="M991" s="10"/>
      <c r="N991" s="10"/>
      <c r="O991" s="25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1.25" customHeight="1">
      <c r="A992" s="31"/>
      <c r="B992" s="22"/>
      <c r="C992" s="22"/>
      <c r="D992" s="22"/>
      <c r="E992" s="30"/>
      <c r="F992" s="32"/>
      <c r="G992" s="33"/>
      <c r="H992" s="34"/>
      <c r="I992" s="35"/>
      <c r="J992" s="36"/>
      <c r="K992" s="37"/>
      <c r="L992" s="10"/>
      <c r="M992" s="10"/>
      <c r="N992" s="10"/>
      <c r="O992" s="25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1.25" customHeight="1">
      <c r="A993" s="31"/>
      <c r="B993" s="22"/>
      <c r="C993" s="22"/>
      <c r="D993" s="22"/>
      <c r="E993" s="30"/>
      <c r="F993" s="32"/>
      <c r="G993" s="33"/>
      <c r="H993" s="34"/>
      <c r="I993" s="35"/>
      <c r="J993" s="36"/>
      <c r="K993" s="37"/>
      <c r="L993" s="10"/>
      <c r="M993" s="10"/>
      <c r="N993" s="10"/>
      <c r="O993" s="25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1.25" customHeight="1">
      <c r="A994" s="31"/>
      <c r="B994" s="22"/>
      <c r="C994" s="22"/>
      <c r="D994" s="22"/>
      <c r="E994" s="30"/>
      <c r="F994" s="32"/>
      <c r="G994" s="33"/>
      <c r="H994" s="34"/>
      <c r="I994" s="35"/>
      <c r="J994" s="36"/>
      <c r="K994" s="37"/>
      <c r="L994" s="10"/>
      <c r="M994" s="10"/>
      <c r="N994" s="10"/>
      <c r="O994" s="25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1.25" customHeight="1">
      <c r="A995" s="31"/>
      <c r="B995" s="22"/>
      <c r="C995" s="22"/>
      <c r="D995" s="22"/>
      <c r="E995" s="30"/>
      <c r="F995" s="32"/>
      <c r="G995" s="33"/>
      <c r="H995" s="34"/>
      <c r="I995" s="35"/>
      <c r="J995" s="36"/>
      <c r="K995" s="37"/>
      <c r="L995" s="10"/>
      <c r="M995" s="10"/>
      <c r="N995" s="10"/>
      <c r="O995" s="25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1.25" customHeight="1">
      <c r="A996" s="31"/>
      <c r="B996" s="22"/>
      <c r="C996" s="22"/>
      <c r="D996" s="22"/>
      <c r="E996" s="30"/>
      <c r="F996" s="32"/>
      <c r="G996" s="33"/>
      <c r="H996" s="34"/>
      <c r="I996" s="35"/>
      <c r="J996" s="36"/>
      <c r="K996" s="37"/>
      <c r="L996" s="10"/>
      <c r="M996" s="10"/>
      <c r="N996" s="10"/>
      <c r="O996" s="25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1.25" customHeight="1">
      <c r="A997" s="31"/>
      <c r="B997" s="22"/>
      <c r="C997" s="22"/>
      <c r="D997" s="22"/>
      <c r="E997" s="30"/>
      <c r="F997" s="32"/>
      <c r="G997" s="33"/>
      <c r="H997" s="34"/>
      <c r="I997" s="35"/>
      <c r="J997" s="36"/>
      <c r="K997" s="37"/>
      <c r="L997" s="10"/>
      <c r="M997" s="10"/>
      <c r="N997" s="10"/>
      <c r="O997" s="25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1.25" customHeight="1">
      <c r="A998" s="31"/>
      <c r="B998" s="22"/>
      <c r="C998" s="22"/>
      <c r="D998" s="22"/>
      <c r="E998" s="30"/>
      <c r="F998" s="32"/>
      <c r="G998" s="33"/>
      <c r="H998" s="34"/>
      <c r="I998" s="35"/>
      <c r="J998" s="36"/>
      <c r="K998" s="37"/>
      <c r="L998" s="10"/>
      <c r="M998" s="10"/>
      <c r="N998" s="10"/>
      <c r="O998" s="25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1.25" customHeight="1">
      <c r="A999" s="31"/>
      <c r="B999" s="22"/>
      <c r="C999" s="22"/>
      <c r="D999" s="22"/>
      <c r="E999" s="30"/>
      <c r="F999" s="32"/>
      <c r="G999" s="33"/>
      <c r="H999" s="34"/>
      <c r="I999" s="35"/>
      <c r="J999" s="36"/>
      <c r="K999" s="37"/>
      <c r="L999" s="10"/>
      <c r="M999" s="10"/>
      <c r="N999" s="10"/>
      <c r="O999" s="25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1.25" customHeight="1">
      <c r="A1000" s="31"/>
      <c r="B1000" s="22"/>
      <c r="C1000" s="22"/>
      <c r="D1000" s="22"/>
      <c r="E1000" s="30"/>
      <c r="F1000" s="32"/>
      <c r="G1000" s="33"/>
      <c r="H1000" s="34"/>
      <c r="I1000" s="35"/>
      <c r="J1000" s="36"/>
      <c r="K1000" s="37"/>
      <c r="L1000" s="10"/>
      <c r="M1000" s="10"/>
      <c r="N1000" s="10"/>
      <c r="O1000" s="25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1.25" customHeight="1">
      <c r="A1001" s="31"/>
      <c r="B1001" s="22"/>
      <c r="C1001" s="22"/>
      <c r="D1001" s="22"/>
      <c r="E1001" s="30"/>
      <c r="F1001" s="32"/>
      <c r="G1001" s="33"/>
      <c r="H1001" s="34"/>
      <c r="I1001" s="35"/>
      <c r="J1001" s="36"/>
      <c r="K1001" s="37"/>
      <c r="L1001" s="10"/>
      <c r="M1001" s="10"/>
      <c r="N1001" s="10"/>
      <c r="O1001" s="25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1.25" customHeight="1">
      <c r="A1002" s="31"/>
      <c r="B1002" s="22"/>
      <c r="C1002" s="22"/>
      <c r="D1002" s="22"/>
      <c r="E1002" s="30"/>
      <c r="F1002" s="32"/>
      <c r="G1002" s="33"/>
      <c r="H1002" s="34"/>
      <c r="I1002" s="35"/>
      <c r="J1002" s="36"/>
      <c r="K1002" s="37"/>
      <c r="L1002" s="10"/>
      <c r="M1002" s="10"/>
      <c r="N1002" s="10"/>
      <c r="O1002" s="25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1.25" customHeight="1">
      <c r="A1003" s="31"/>
      <c r="B1003" s="22"/>
      <c r="C1003" s="22"/>
      <c r="D1003" s="22"/>
      <c r="E1003" s="30"/>
      <c r="F1003" s="32"/>
      <c r="G1003" s="33"/>
      <c r="H1003" s="34"/>
      <c r="I1003" s="35"/>
      <c r="J1003" s="36"/>
      <c r="K1003" s="37"/>
      <c r="L1003" s="10"/>
      <c r="M1003" s="10"/>
      <c r="N1003" s="10"/>
      <c r="O1003" s="25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1.25" customHeight="1">
      <c r="A1004" s="31"/>
      <c r="B1004" s="22"/>
      <c r="C1004" s="22"/>
      <c r="D1004" s="22"/>
      <c r="E1004" s="30"/>
      <c r="F1004" s="32"/>
      <c r="G1004" s="33"/>
      <c r="H1004" s="34"/>
      <c r="I1004" s="35"/>
      <c r="J1004" s="36"/>
      <c r="K1004" s="37"/>
      <c r="L1004" s="10"/>
      <c r="M1004" s="10"/>
      <c r="N1004" s="10"/>
      <c r="O1004" s="25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1.25" customHeight="1">
      <c r="A1005" s="31"/>
      <c r="B1005" s="22"/>
      <c r="C1005" s="22"/>
      <c r="D1005" s="22"/>
      <c r="E1005" s="30"/>
      <c r="F1005" s="32"/>
      <c r="G1005" s="33"/>
      <c r="H1005" s="34"/>
      <c r="I1005" s="35"/>
      <c r="J1005" s="36"/>
      <c r="K1005" s="37"/>
      <c r="L1005" s="10"/>
      <c r="M1005" s="10"/>
      <c r="N1005" s="10"/>
      <c r="O1005" s="25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1.25" customHeight="1">
      <c r="A1006" s="31"/>
      <c r="B1006" s="22"/>
      <c r="C1006" s="22"/>
      <c r="D1006" s="22"/>
      <c r="E1006" s="30"/>
      <c r="F1006" s="32"/>
      <c r="G1006" s="33"/>
      <c r="H1006" s="34"/>
      <c r="I1006" s="35"/>
      <c r="J1006" s="36"/>
      <c r="K1006" s="37"/>
      <c r="L1006" s="10"/>
      <c r="M1006" s="10"/>
      <c r="N1006" s="10"/>
      <c r="O1006" s="25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customHeight="1">
      <c r="A1007" s="31"/>
      <c r="B1007" s="22"/>
      <c r="C1007" s="22"/>
      <c r="D1007" s="22"/>
      <c r="E1007" s="30"/>
      <c r="F1007" s="32"/>
      <c r="G1007" s="33"/>
      <c r="H1007" s="34"/>
      <c r="I1007" s="35"/>
      <c r="J1007" s="36"/>
      <c r="K1007" s="37"/>
      <c r="L1007" s="10"/>
    </row>
    <row r="1008" spans="1:26" ht="15" customHeight="1">
      <c r="A1008" s="31"/>
      <c r="B1008" s="22"/>
      <c r="C1008" s="22"/>
      <c r="D1008" s="22"/>
      <c r="E1008" s="30"/>
      <c r="F1008" s="32"/>
      <c r="G1008" s="33"/>
      <c r="H1008" s="34"/>
      <c r="I1008" s="35"/>
      <c r="J1008" s="36"/>
      <c r="K1008" s="37"/>
      <c r="L1008" s="10"/>
    </row>
    <row r="1009" spans="1:12" ht="15" customHeight="1">
      <c r="A1009" s="31"/>
      <c r="B1009" s="22"/>
      <c r="C1009" s="22"/>
      <c r="D1009" s="22"/>
      <c r="E1009" s="30"/>
      <c r="F1009" s="32"/>
      <c r="G1009" s="33"/>
      <c r="H1009" s="34"/>
      <c r="I1009" s="35"/>
      <c r="J1009" s="36"/>
      <c r="K1009" s="37"/>
      <c r="L1009" s="10"/>
    </row>
    <row r="1010" spans="1:12" ht="15" customHeight="1">
      <c r="A1010" s="31"/>
      <c r="B1010" s="22"/>
      <c r="C1010" s="22"/>
      <c r="D1010" s="22"/>
      <c r="E1010" s="30"/>
      <c r="F1010" s="32"/>
      <c r="G1010" s="33"/>
      <c r="H1010" s="34"/>
      <c r="I1010" s="35"/>
      <c r="J1010" s="36"/>
      <c r="K1010" s="37"/>
      <c r="L1010" s="10"/>
    </row>
    <row r="1011" spans="1:12" ht="15" customHeight="1">
      <c r="A1011" s="31"/>
      <c r="B1011" s="22"/>
      <c r="C1011" s="22"/>
      <c r="D1011" s="22"/>
      <c r="E1011" s="30"/>
      <c r="F1011" s="32"/>
      <c r="G1011" s="33"/>
      <c r="H1011" s="34"/>
      <c r="I1011" s="35"/>
      <c r="J1011" s="36"/>
      <c r="K1011" s="37"/>
      <c r="L1011" s="10"/>
    </row>
    <row r="1012" spans="1:12" ht="15" customHeight="1">
      <c r="A1012" s="31"/>
      <c r="B1012" s="22"/>
      <c r="C1012" s="22"/>
      <c r="D1012" s="22"/>
      <c r="E1012" s="30"/>
      <c r="F1012" s="32"/>
      <c r="G1012" s="33"/>
      <c r="H1012" s="34"/>
      <c r="I1012" s="35"/>
      <c r="J1012" s="36"/>
      <c r="K1012" s="37"/>
      <c r="L1012" s="10"/>
    </row>
    <row r="1013" spans="1:12" ht="15" customHeight="1">
      <c r="A1013" s="31"/>
      <c r="B1013" s="22"/>
      <c r="C1013" s="22"/>
      <c r="D1013" s="22"/>
      <c r="E1013" s="30"/>
      <c r="F1013" s="32"/>
      <c r="G1013" s="33"/>
      <c r="H1013" s="34"/>
      <c r="I1013" s="35"/>
      <c r="J1013" s="36"/>
      <c r="K1013" s="37"/>
      <c r="L1013" s="10"/>
    </row>
    <row r="1014" spans="1:12" ht="15" customHeight="1">
      <c r="A1014" s="31"/>
      <c r="B1014" s="22"/>
      <c r="C1014" s="22"/>
      <c r="D1014" s="22"/>
      <c r="E1014" s="30"/>
      <c r="F1014" s="32"/>
      <c r="G1014" s="33"/>
      <c r="H1014" s="34"/>
      <c r="I1014" s="35"/>
      <c r="J1014" s="36"/>
      <c r="K1014" s="37"/>
      <c r="L1014" s="10"/>
    </row>
    <row r="1015" spans="1:12" ht="15" customHeight="1">
      <c r="A1015" s="31"/>
      <c r="B1015" s="22"/>
      <c r="C1015" s="22"/>
      <c r="D1015" s="22"/>
      <c r="E1015" s="30"/>
      <c r="F1015" s="32"/>
      <c r="G1015" s="33"/>
      <c r="H1015" s="34"/>
      <c r="I1015" s="35"/>
      <c r="J1015" s="36"/>
      <c r="K1015" s="37"/>
      <c r="L1015" s="10"/>
    </row>
    <row r="1016" spans="1:12" ht="15" customHeight="1">
      <c r="A1016" s="31"/>
      <c r="B1016" s="22"/>
      <c r="C1016" s="22"/>
      <c r="D1016" s="22"/>
      <c r="E1016" s="30"/>
      <c r="F1016" s="32"/>
      <c r="G1016" s="33"/>
      <c r="H1016" s="34"/>
      <c r="I1016" s="35"/>
      <c r="J1016" s="36"/>
      <c r="K1016" s="37"/>
      <c r="L1016" s="10"/>
    </row>
    <row r="1017" spans="1:12" ht="15" customHeight="1">
      <c r="A1017" s="31"/>
      <c r="B1017" s="22"/>
      <c r="C1017" s="22"/>
      <c r="D1017" s="22"/>
      <c r="E1017" s="30"/>
      <c r="F1017" s="32"/>
      <c r="G1017" s="33"/>
      <c r="H1017" s="34"/>
      <c r="I1017" s="35"/>
      <c r="J1017" s="36"/>
      <c r="K1017" s="37"/>
      <c r="L1017" s="10"/>
    </row>
    <row r="1018" spans="1:12" ht="15" customHeight="1">
      <c r="A1018" s="31"/>
      <c r="B1018" s="22"/>
      <c r="C1018" s="22"/>
      <c r="D1018" s="22"/>
      <c r="E1018" s="30"/>
      <c r="F1018" s="32"/>
      <c r="G1018" s="33"/>
      <c r="H1018" s="34"/>
      <c r="I1018" s="35"/>
      <c r="J1018" s="36"/>
      <c r="K1018" s="37"/>
      <c r="L1018" s="10"/>
    </row>
    <row r="1019" spans="1:12" ht="15" customHeight="1">
      <c r="A1019" s="31"/>
      <c r="B1019" s="22"/>
      <c r="C1019" s="22"/>
      <c r="D1019" s="22"/>
      <c r="E1019" s="30"/>
      <c r="F1019" s="32"/>
      <c r="G1019" s="33"/>
      <c r="H1019" s="34"/>
      <c r="I1019" s="35"/>
      <c r="J1019" s="36"/>
      <c r="K1019" s="37"/>
      <c r="L1019" s="10"/>
    </row>
    <row r="1020" spans="1:12" ht="15" customHeight="1">
      <c r="A1020" s="31"/>
      <c r="B1020" s="22"/>
      <c r="C1020" s="22"/>
      <c r="D1020" s="22"/>
      <c r="E1020" s="30"/>
      <c r="F1020" s="32"/>
      <c r="G1020" s="33"/>
      <c r="H1020" s="34"/>
      <c r="I1020" s="35"/>
      <c r="J1020" s="36"/>
      <c r="K1020" s="37"/>
      <c r="L1020" s="10"/>
    </row>
    <row r="1021" spans="1:12" ht="15" customHeight="1">
      <c r="A1021" s="31"/>
      <c r="B1021" s="22"/>
      <c r="C1021" s="22"/>
      <c r="D1021" s="22"/>
      <c r="E1021" s="30"/>
      <c r="F1021" s="32"/>
      <c r="G1021" s="33"/>
      <c r="H1021" s="34"/>
      <c r="I1021" s="35"/>
      <c r="J1021" s="36"/>
      <c r="K1021" s="37"/>
      <c r="L1021" s="10"/>
    </row>
    <row r="1022" spans="1:12" ht="15" customHeight="1">
      <c r="A1022" s="31"/>
      <c r="B1022" s="22"/>
      <c r="C1022" s="22"/>
      <c r="D1022" s="22"/>
      <c r="E1022" s="30"/>
      <c r="F1022" s="32"/>
      <c r="G1022" s="33"/>
      <c r="H1022" s="34"/>
      <c r="I1022" s="35"/>
      <c r="J1022" s="36"/>
      <c r="K1022" s="37"/>
      <c r="L1022" s="10"/>
    </row>
    <row r="1023" spans="1:12" ht="15" customHeight="1">
      <c r="A1023" s="31"/>
      <c r="B1023" s="22"/>
      <c r="C1023" s="22"/>
      <c r="D1023" s="22"/>
      <c r="E1023" s="30"/>
      <c r="F1023" s="32"/>
      <c r="G1023" s="33"/>
      <c r="H1023" s="34"/>
      <c r="I1023" s="35"/>
      <c r="J1023" s="36"/>
      <c r="K1023" s="37"/>
      <c r="L1023" s="10"/>
    </row>
    <row r="1024" spans="1:12" ht="15" customHeight="1">
      <c r="A1024" s="31"/>
      <c r="B1024" s="22"/>
      <c r="C1024" s="22"/>
      <c r="D1024" s="22"/>
      <c r="E1024" s="30"/>
      <c r="F1024" s="32"/>
      <c r="G1024" s="33"/>
      <c r="H1024" s="34"/>
      <c r="I1024" s="35"/>
      <c r="J1024" s="36"/>
      <c r="K1024" s="37"/>
      <c r="L1024" s="10"/>
    </row>
    <row r="1025" spans="1:12" ht="15" customHeight="1">
      <c r="A1025" s="31"/>
      <c r="B1025" s="22"/>
      <c r="C1025" s="22"/>
      <c r="D1025" s="22"/>
      <c r="E1025" s="30"/>
      <c r="F1025" s="32"/>
      <c r="G1025" s="33"/>
      <c r="H1025" s="34"/>
      <c r="I1025" s="35"/>
      <c r="J1025" s="36"/>
      <c r="K1025" s="37"/>
      <c r="L1025" s="10"/>
    </row>
    <row r="1026" spans="1:12" ht="15" customHeight="1">
      <c r="A1026" s="31"/>
      <c r="B1026" s="22"/>
      <c r="C1026" s="22"/>
      <c r="D1026" s="22"/>
      <c r="E1026" s="30"/>
      <c r="F1026" s="32"/>
      <c r="G1026" s="33"/>
      <c r="H1026" s="34"/>
      <c r="I1026" s="35"/>
      <c r="J1026" s="36"/>
      <c r="K1026" s="37"/>
      <c r="L1026" s="10"/>
    </row>
    <row r="1027" spans="1:12" ht="15" customHeight="1">
      <c r="A1027" s="31"/>
      <c r="B1027" s="22"/>
      <c r="C1027" s="22"/>
      <c r="D1027" s="22"/>
      <c r="E1027" s="30"/>
      <c r="F1027" s="32"/>
      <c r="G1027" s="33"/>
      <c r="H1027" s="34"/>
      <c r="I1027" s="35"/>
      <c r="J1027" s="36"/>
      <c r="K1027" s="37"/>
      <c r="L1027" s="10"/>
    </row>
    <row r="1028" spans="1:12" ht="15" customHeight="1">
      <c r="A1028" s="31"/>
      <c r="B1028" s="22"/>
      <c r="C1028" s="22"/>
      <c r="D1028" s="22"/>
      <c r="E1028" s="30"/>
      <c r="F1028" s="32"/>
      <c r="G1028" s="33"/>
      <c r="H1028" s="34"/>
      <c r="I1028" s="35"/>
      <c r="J1028" s="36"/>
      <c r="K1028" s="37"/>
      <c r="L1028" s="10"/>
    </row>
    <row r="1029" spans="1:12" ht="15" customHeight="1">
      <c r="A1029" s="31"/>
      <c r="B1029" s="22"/>
      <c r="C1029" s="22"/>
      <c r="D1029" s="22"/>
      <c r="E1029" s="30"/>
      <c r="F1029" s="32"/>
      <c r="G1029" s="33"/>
      <c r="H1029" s="34"/>
      <c r="I1029" s="35"/>
      <c r="J1029" s="36"/>
      <c r="K1029" s="37"/>
      <c r="L1029" s="10"/>
    </row>
    <row r="1030" spans="1:12" ht="15" customHeight="1">
      <c r="A1030" s="31"/>
      <c r="B1030" s="22"/>
      <c r="C1030" s="22"/>
      <c r="D1030" s="22"/>
      <c r="E1030" s="30"/>
      <c r="F1030" s="32"/>
      <c r="G1030" s="33"/>
      <c r="H1030" s="34"/>
      <c r="I1030" s="35"/>
      <c r="J1030" s="36"/>
      <c r="K1030" s="37"/>
      <c r="L1030" s="10"/>
    </row>
    <row r="1031" spans="1:12" ht="15" customHeight="1">
      <c r="A1031" s="31"/>
      <c r="B1031" s="22"/>
      <c r="C1031" s="22"/>
      <c r="D1031" s="22"/>
      <c r="E1031" s="30"/>
      <c r="F1031" s="32"/>
      <c r="G1031" s="33"/>
      <c r="H1031" s="34"/>
      <c r="I1031" s="35"/>
      <c r="J1031" s="36"/>
      <c r="K1031" s="37"/>
      <c r="L1031" s="10"/>
    </row>
    <row r="1032" spans="1:12" ht="15" customHeight="1">
      <c r="A1032" s="31"/>
      <c r="B1032" s="22"/>
      <c r="C1032" s="22"/>
      <c r="D1032" s="22"/>
      <c r="E1032" s="30"/>
      <c r="F1032" s="32"/>
      <c r="G1032" s="33"/>
      <c r="H1032" s="34"/>
      <c r="I1032" s="35"/>
      <c r="J1032" s="36"/>
      <c r="K1032" s="37"/>
      <c r="L1032" s="10"/>
    </row>
    <row r="1033" spans="1:12" ht="15" customHeight="1">
      <c r="A1033" s="31"/>
      <c r="B1033" s="22"/>
      <c r="C1033" s="22"/>
      <c r="D1033" s="22"/>
      <c r="E1033" s="30"/>
      <c r="F1033" s="32"/>
      <c r="G1033" s="33"/>
      <c r="H1033" s="34"/>
      <c r="I1033" s="35"/>
      <c r="J1033" s="36"/>
      <c r="K1033" s="37"/>
      <c r="L1033" s="10"/>
    </row>
    <row r="1034" spans="1:12" ht="15" customHeight="1">
      <c r="A1034" s="31"/>
      <c r="B1034" s="22"/>
      <c r="C1034" s="22"/>
      <c r="D1034" s="22"/>
      <c r="E1034" s="30"/>
      <c r="F1034" s="32"/>
      <c r="G1034" s="33"/>
      <c r="H1034" s="34"/>
      <c r="I1034" s="35"/>
      <c r="J1034" s="36"/>
      <c r="K1034" s="37"/>
      <c r="L1034" s="10"/>
    </row>
    <row r="1035" spans="1:12" ht="15" customHeight="1">
      <c r="A1035" s="31"/>
      <c r="B1035" s="22"/>
      <c r="C1035" s="22"/>
      <c r="D1035" s="22"/>
      <c r="E1035" s="30"/>
      <c r="F1035" s="32"/>
      <c r="G1035" s="33"/>
      <c r="H1035" s="34"/>
      <c r="I1035" s="35"/>
      <c r="J1035" s="36"/>
      <c r="K1035" s="37"/>
      <c r="L1035" s="10"/>
    </row>
    <row r="1036" spans="1:12" ht="15" customHeight="1">
      <c r="A1036" s="31"/>
      <c r="B1036" s="22"/>
      <c r="C1036" s="22"/>
      <c r="D1036" s="22"/>
      <c r="E1036" s="30"/>
      <c r="F1036" s="32"/>
      <c r="G1036" s="33"/>
      <c r="H1036" s="34"/>
      <c r="I1036" s="35"/>
      <c r="J1036" s="36"/>
      <c r="K1036" s="37"/>
      <c r="L1036" s="10"/>
    </row>
    <row r="1037" spans="1:12" ht="15" customHeight="1">
      <c r="A1037" s="31"/>
      <c r="B1037" s="22"/>
      <c r="C1037" s="22"/>
      <c r="D1037" s="22"/>
      <c r="E1037" s="30"/>
      <c r="F1037" s="32"/>
      <c r="G1037" s="33"/>
      <c r="H1037" s="34"/>
      <c r="I1037" s="35"/>
      <c r="J1037" s="36"/>
      <c r="K1037" s="37"/>
      <c r="L1037" s="10"/>
    </row>
    <row r="1038" spans="1:12" ht="15" customHeight="1">
      <c r="A1038" s="31"/>
      <c r="B1038" s="22"/>
      <c r="C1038" s="22"/>
      <c r="D1038" s="22"/>
      <c r="E1038" s="30"/>
      <c r="F1038" s="32"/>
      <c r="G1038" s="33"/>
      <c r="H1038" s="34"/>
      <c r="I1038" s="35"/>
      <c r="J1038" s="36"/>
      <c r="K1038" s="37"/>
      <c r="L1038" s="10"/>
    </row>
    <row r="1039" spans="1:12" ht="15" customHeight="1">
      <c r="A1039" s="31"/>
      <c r="B1039" s="22"/>
      <c r="C1039" s="22"/>
      <c r="D1039" s="22"/>
      <c r="E1039" s="30"/>
      <c r="F1039" s="32"/>
      <c r="G1039" s="33"/>
      <c r="H1039" s="34"/>
      <c r="I1039" s="35"/>
      <c r="J1039" s="36"/>
      <c r="K1039" s="37"/>
      <c r="L1039" s="10"/>
    </row>
    <row r="1040" spans="1:12" ht="15" customHeight="1">
      <c r="A1040" s="31"/>
      <c r="B1040" s="22"/>
      <c r="C1040" s="22"/>
      <c r="D1040" s="22"/>
      <c r="E1040" s="30"/>
      <c r="F1040" s="32"/>
      <c r="G1040" s="33"/>
      <c r="H1040" s="34"/>
      <c r="I1040" s="35"/>
      <c r="J1040" s="36"/>
      <c r="K1040" s="37"/>
      <c r="L1040" s="10"/>
    </row>
    <row r="1041" spans="1:12" ht="15" customHeight="1">
      <c r="A1041" s="31"/>
      <c r="B1041" s="22"/>
      <c r="C1041" s="22"/>
      <c r="D1041" s="22"/>
      <c r="E1041" s="30"/>
      <c r="F1041" s="32"/>
      <c r="G1041" s="33"/>
      <c r="H1041" s="34"/>
      <c r="I1041" s="35"/>
      <c r="J1041" s="36"/>
      <c r="K1041" s="37"/>
      <c r="L1041" s="10"/>
    </row>
    <row r="1042" spans="1:12" ht="15" customHeight="1">
      <c r="A1042" s="31"/>
      <c r="B1042" s="22"/>
      <c r="C1042" s="22"/>
      <c r="D1042" s="22"/>
      <c r="E1042" s="30"/>
      <c r="F1042" s="32"/>
      <c r="G1042" s="33"/>
      <c r="H1042" s="34"/>
      <c r="I1042" s="35"/>
      <c r="J1042" s="36"/>
      <c r="K1042" s="37"/>
      <c r="L1042" s="10"/>
    </row>
    <row r="1043" spans="1:12" ht="15" customHeight="1">
      <c r="A1043" s="31"/>
      <c r="B1043" s="22"/>
      <c r="C1043" s="22"/>
      <c r="D1043" s="22"/>
      <c r="E1043" s="30"/>
      <c r="F1043" s="32"/>
      <c r="G1043" s="33"/>
      <c r="H1043" s="34"/>
      <c r="I1043" s="35"/>
      <c r="J1043" s="36"/>
      <c r="K1043" s="37"/>
      <c r="L1043" s="10"/>
    </row>
    <row r="1044" spans="1:12" ht="15" customHeight="1">
      <c r="A1044" s="31"/>
      <c r="B1044" s="22"/>
      <c r="C1044" s="22"/>
      <c r="D1044" s="22"/>
      <c r="E1044" s="30"/>
      <c r="F1044" s="32"/>
      <c r="G1044" s="33"/>
      <c r="H1044" s="34"/>
      <c r="I1044" s="35"/>
      <c r="J1044" s="36"/>
      <c r="K1044" s="37"/>
      <c r="L1044" s="10"/>
    </row>
    <row r="1045" spans="1:12" ht="15" customHeight="1">
      <c r="A1045" s="31"/>
      <c r="B1045" s="22"/>
      <c r="C1045" s="22"/>
      <c r="D1045" s="22"/>
      <c r="E1045" s="30"/>
      <c r="F1045" s="32"/>
      <c r="G1045" s="33"/>
      <c r="H1045" s="34"/>
      <c r="I1045" s="35"/>
      <c r="J1045" s="36"/>
      <c r="K1045" s="37"/>
      <c r="L1045" s="10"/>
    </row>
    <row r="1046" spans="1:12" ht="15" customHeight="1">
      <c r="A1046" s="31"/>
      <c r="B1046" s="22"/>
      <c r="C1046" s="22"/>
      <c r="D1046" s="22"/>
      <c r="E1046" s="30"/>
      <c r="F1046" s="32"/>
      <c r="G1046" s="33"/>
      <c r="H1046" s="34"/>
      <c r="I1046" s="35"/>
      <c r="J1046" s="36"/>
      <c r="K1046" s="37"/>
      <c r="L1046" s="10"/>
    </row>
    <row r="1047" spans="1:12" ht="15" customHeight="1">
      <c r="A1047" s="31"/>
      <c r="B1047" s="22"/>
      <c r="C1047" s="22"/>
      <c r="D1047" s="22"/>
      <c r="E1047" s="30"/>
      <c r="F1047" s="32"/>
      <c r="G1047" s="33"/>
      <c r="H1047" s="34"/>
      <c r="I1047" s="35"/>
      <c r="J1047" s="36"/>
      <c r="K1047" s="37"/>
      <c r="L1047" s="10"/>
    </row>
    <row r="1048" spans="1:12" ht="15" customHeight="1">
      <c r="A1048" s="31"/>
      <c r="B1048" s="22"/>
      <c r="C1048" s="22"/>
      <c r="D1048" s="22"/>
      <c r="E1048" s="30"/>
      <c r="F1048" s="32"/>
      <c r="G1048" s="33"/>
      <c r="H1048" s="34"/>
      <c r="I1048" s="35"/>
      <c r="J1048" s="36"/>
      <c r="K1048" s="37"/>
      <c r="L1048" s="10"/>
    </row>
    <row r="1049" spans="1:12" ht="15" customHeight="1">
      <c r="A1049" s="31"/>
      <c r="B1049" s="22"/>
      <c r="C1049" s="22"/>
      <c r="D1049" s="22"/>
      <c r="E1049" s="30"/>
      <c r="F1049" s="32"/>
      <c r="G1049" s="33"/>
      <c r="H1049" s="34"/>
      <c r="I1049" s="35"/>
      <c r="J1049" s="36"/>
      <c r="K1049" s="37"/>
      <c r="L1049" s="10"/>
    </row>
    <row r="1050" spans="1:12" ht="15" customHeight="1">
      <c r="A1050" s="31"/>
      <c r="B1050" s="22"/>
      <c r="C1050" s="22"/>
      <c r="D1050" s="22"/>
      <c r="E1050" s="30"/>
      <c r="F1050" s="32"/>
      <c r="G1050" s="33"/>
      <c r="H1050" s="34"/>
      <c r="I1050" s="35"/>
      <c r="J1050" s="36"/>
      <c r="K1050" s="37"/>
      <c r="L1050" s="10"/>
    </row>
    <row r="1051" spans="1:12" ht="15" customHeight="1">
      <c r="A1051" s="31"/>
      <c r="B1051" s="22"/>
      <c r="C1051" s="22"/>
      <c r="D1051" s="22"/>
      <c r="E1051" s="30"/>
      <c r="F1051" s="32"/>
      <c r="G1051" s="33"/>
      <c r="H1051" s="34"/>
      <c r="I1051" s="35"/>
      <c r="J1051" s="36"/>
      <c r="K1051" s="37"/>
      <c r="L1051" s="10"/>
    </row>
    <row r="1052" spans="1:12" ht="15" customHeight="1">
      <c r="A1052" s="31"/>
      <c r="B1052" s="22"/>
      <c r="C1052" s="22"/>
      <c r="D1052" s="22"/>
      <c r="E1052" s="30"/>
      <c r="F1052" s="32"/>
      <c r="G1052" s="33"/>
      <c r="H1052" s="34"/>
      <c r="I1052" s="35"/>
      <c r="J1052" s="36"/>
      <c r="K1052" s="37"/>
      <c r="L1052" s="10"/>
    </row>
    <row r="1053" spans="1:12" ht="15" customHeight="1">
      <c r="A1053" s="31"/>
      <c r="B1053" s="22"/>
      <c r="C1053" s="22"/>
      <c r="D1053" s="22"/>
      <c r="E1053" s="30"/>
      <c r="F1053" s="32"/>
      <c r="G1053" s="33"/>
      <c r="H1053" s="34"/>
      <c r="I1053" s="35"/>
      <c r="J1053" s="36"/>
      <c r="K1053" s="37"/>
      <c r="L1053" s="10"/>
    </row>
    <row r="1054" spans="1:12" ht="15" customHeight="1">
      <c r="A1054" s="31"/>
      <c r="B1054" s="22"/>
      <c r="C1054" s="22"/>
      <c r="D1054" s="22"/>
      <c r="E1054" s="30"/>
      <c r="F1054" s="32"/>
      <c r="G1054" s="33"/>
      <c r="H1054" s="34"/>
      <c r="I1054" s="35"/>
      <c r="J1054" s="36"/>
      <c r="K1054" s="37"/>
      <c r="L1054" s="10"/>
    </row>
    <row r="1055" spans="1:12" ht="15" customHeight="1">
      <c r="A1055" s="31"/>
      <c r="B1055" s="22"/>
      <c r="C1055" s="22"/>
      <c r="D1055" s="22"/>
      <c r="E1055" s="30"/>
      <c r="F1055" s="32"/>
      <c r="G1055" s="33"/>
      <c r="H1055" s="34"/>
      <c r="I1055" s="35"/>
      <c r="J1055" s="36"/>
      <c r="K1055" s="37"/>
      <c r="L1055" s="10"/>
    </row>
    <row r="1056" spans="1:12" ht="15" customHeight="1">
      <c r="A1056" s="31"/>
      <c r="B1056" s="22"/>
      <c r="C1056" s="22"/>
      <c r="D1056" s="22"/>
      <c r="E1056" s="30"/>
      <c r="F1056" s="32"/>
      <c r="G1056" s="33"/>
      <c r="H1056" s="34"/>
      <c r="I1056" s="35"/>
      <c r="J1056" s="36"/>
      <c r="K1056" s="37"/>
      <c r="L1056" s="10"/>
    </row>
    <row r="1057" spans="1:12" ht="15" customHeight="1">
      <c r="A1057" s="31"/>
      <c r="B1057" s="22"/>
      <c r="C1057" s="22"/>
      <c r="D1057" s="22"/>
      <c r="E1057" s="30"/>
      <c r="F1057" s="32"/>
      <c r="G1057" s="33"/>
      <c r="H1057" s="34"/>
      <c r="I1057" s="35"/>
      <c r="J1057" s="36"/>
      <c r="K1057" s="37"/>
      <c r="L1057" s="10"/>
    </row>
    <row r="1058" spans="1:12" ht="15" customHeight="1">
      <c r="A1058" s="31"/>
      <c r="B1058" s="22"/>
      <c r="C1058" s="22"/>
      <c r="D1058" s="22"/>
      <c r="E1058" s="30"/>
      <c r="F1058" s="32"/>
      <c r="G1058" s="33"/>
      <c r="H1058" s="34"/>
      <c r="I1058" s="35"/>
      <c r="J1058" s="36"/>
      <c r="K1058" s="37"/>
      <c r="L1058" s="10"/>
    </row>
    <row r="1059" spans="1:12" ht="15" customHeight="1">
      <c r="A1059" s="31"/>
      <c r="B1059" s="22"/>
      <c r="C1059" s="22"/>
      <c r="D1059" s="22"/>
      <c r="E1059" s="30"/>
      <c r="F1059" s="32"/>
      <c r="G1059" s="33"/>
      <c r="H1059" s="34"/>
      <c r="I1059" s="35"/>
      <c r="J1059" s="36"/>
      <c r="K1059" s="37"/>
      <c r="L1059" s="10"/>
    </row>
    <row r="1060" spans="1:12" ht="15" customHeight="1">
      <c r="A1060" s="31"/>
      <c r="B1060" s="22"/>
      <c r="C1060" s="22"/>
      <c r="D1060" s="22"/>
      <c r="E1060" s="30"/>
      <c r="F1060" s="32"/>
      <c r="G1060" s="33"/>
      <c r="H1060" s="34"/>
      <c r="I1060" s="35"/>
      <c r="J1060" s="36"/>
      <c r="K1060" s="37"/>
      <c r="L1060" s="10"/>
    </row>
    <row r="1061" spans="1:12" ht="15" customHeight="1">
      <c r="A1061" s="31"/>
      <c r="B1061" s="22"/>
      <c r="C1061" s="22"/>
      <c r="D1061" s="22"/>
      <c r="E1061" s="30"/>
      <c r="F1061" s="32"/>
      <c r="G1061" s="33"/>
      <c r="H1061" s="34"/>
      <c r="I1061" s="35"/>
      <c r="J1061" s="36"/>
      <c r="K1061" s="37"/>
      <c r="L1061" s="10"/>
    </row>
    <row r="1062" spans="1:12" ht="15" customHeight="1">
      <c r="A1062" s="31"/>
      <c r="B1062" s="22"/>
      <c r="C1062" s="22"/>
      <c r="D1062" s="22"/>
      <c r="E1062" s="30"/>
      <c r="F1062" s="32"/>
      <c r="G1062" s="33"/>
      <c r="H1062" s="34"/>
      <c r="I1062" s="35"/>
      <c r="J1062" s="36"/>
      <c r="K1062" s="37"/>
      <c r="L1062" s="10"/>
    </row>
    <row r="1063" spans="1:12" ht="15" customHeight="1">
      <c r="A1063" s="31"/>
      <c r="B1063" s="22"/>
      <c r="C1063" s="22"/>
      <c r="D1063" s="22"/>
      <c r="E1063" s="30"/>
      <c r="F1063" s="32"/>
      <c r="G1063" s="33"/>
      <c r="H1063" s="34"/>
      <c r="I1063" s="35"/>
      <c r="J1063" s="36"/>
      <c r="K1063" s="37"/>
      <c r="L1063" s="10"/>
    </row>
    <row r="1064" spans="1:12" ht="15" customHeight="1">
      <c r="A1064" s="31"/>
      <c r="B1064" s="22"/>
      <c r="C1064" s="22"/>
      <c r="D1064" s="22"/>
      <c r="E1064" s="30"/>
      <c r="F1064" s="32"/>
      <c r="G1064" s="33"/>
      <c r="H1064" s="34"/>
      <c r="I1064" s="35"/>
      <c r="J1064" s="36"/>
      <c r="K1064" s="37"/>
      <c r="L1064" s="10"/>
    </row>
    <row r="1065" spans="1:12" ht="15" customHeight="1">
      <c r="A1065" s="31"/>
      <c r="B1065" s="22"/>
      <c r="C1065" s="22"/>
      <c r="D1065" s="22"/>
      <c r="E1065" s="30"/>
      <c r="F1065" s="32"/>
      <c r="G1065" s="33"/>
      <c r="H1065" s="34"/>
      <c r="I1065" s="35"/>
      <c r="J1065" s="36"/>
      <c r="K1065" s="37"/>
      <c r="L1065" s="10"/>
    </row>
    <row r="1066" spans="1:12" ht="15" customHeight="1">
      <c r="A1066" s="31"/>
      <c r="B1066" s="22"/>
      <c r="C1066" s="22"/>
      <c r="D1066" s="22"/>
      <c r="E1066" s="30"/>
      <c r="F1066" s="32"/>
      <c r="G1066" s="33"/>
      <c r="H1066" s="34"/>
      <c r="I1066" s="35"/>
      <c r="J1066" s="36"/>
      <c r="K1066" s="37"/>
      <c r="L1066" s="10"/>
    </row>
    <row r="1067" spans="1:12" ht="15" customHeight="1">
      <c r="A1067" s="31"/>
      <c r="B1067" s="22"/>
      <c r="C1067" s="22"/>
      <c r="D1067" s="22"/>
      <c r="E1067" s="30"/>
      <c r="F1067" s="32"/>
      <c r="G1067" s="33"/>
      <c r="H1067" s="34"/>
      <c r="I1067" s="35"/>
      <c r="J1067" s="36"/>
      <c r="K1067" s="37"/>
      <c r="L1067" s="10"/>
    </row>
    <row r="1068" spans="1:12" ht="15" customHeight="1">
      <c r="A1068" s="31"/>
      <c r="B1068" s="22"/>
      <c r="C1068" s="22"/>
      <c r="D1068" s="22"/>
      <c r="E1068" s="30"/>
      <c r="F1068" s="32"/>
      <c r="G1068" s="33"/>
      <c r="H1068" s="34"/>
      <c r="I1068" s="35"/>
      <c r="J1068" s="36"/>
      <c r="K1068" s="37"/>
      <c r="L1068" s="10"/>
    </row>
    <row r="1069" spans="1:12" ht="15" customHeight="1">
      <c r="A1069" s="31"/>
      <c r="B1069" s="22"/>
      <c r="C1069" s="22"/>
      <c r="D1069" s="22"/>
      <c r="E1069" s="30"/>
      <c r="F1069" s="32"/>
      <c r="G1069" s="33"/>
      <c r="H1069" s="34"/>
      <c r="I1069" s="35"/>
      <c r="J1069" s="36"/>
      <c r="K1069" s="37"/>
      <c r="L1069" s="10"/>
    </row>
    <row r="1070" spans="1:12" ht="15" customHeight="1">
      <c r="A1070" s="31"/>
      <c r="B1070" s="22"/>
      <c r="C1070" s="22"/>
      <c r="D1070" s="22"/>
      <c r="E1070" s="30"/>
      <c r="F1070" s="32"/>
      <c r="G1070" s="33"/>
      <c r="H1070" s="34"/>
      <c r="I1070" s="35"/>
      <c r="J1070" s="36"/>
      <c r="K1070" s="37"/>
      <c r="L1070" s="10"/>
    </row>
  </sheetData>
  <autoFilter ref="A1:R321" xr:uid="{00000000-0009-0000-0000-000000000000}"/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549" workbookViewId="0">
      <selection activeCell="D560" sqref="D560"/>
    </sheetView>
  </sheetViews>
  <sheetFormatPr defaultColWidth="12.625" defaultRowHeight="15" customHeight="1"/>
  <cols>
    <col min="1" max="1" width="7.625" customWidth="1"/>
    <col min="2" max="2" width="9.75" customWidth="1"/>
    <col min="3" max="26" width="7.625" customWidth="1"/>
  </cols>
  <sheetData>
    <row r="1" spans="1:8" ht="16.5" customHeight="1">
      <c r="A1" s="38" t="s">
        <v>109</v>
      </c>
    </row>
    <row r="2" spans="1:8" ht="16.5" customHeight="1">
      <c r="A2" s="39" t="str">
        <f t="shared" ref="A2:A194" si="0">RIGHT(G2,6)</f>
        <v>KH/306</v>
      </c>
      <c r="B2" s="40">
        <v>42917</v>
      </c>
      <c r="D2" s="41" t="s">
        <v>110</v>
      </c>
      <c r="F2" s="42">
        <v>22790</v>
      </c>
      <c r="G2" s="41" t="s">
        <v>111</v>
      </c>
    </row>
    <row r="3" spans="1:8" ht="16.5" customHeight="1">
      <c r="A3" s="39" t="str">
        <f t="shared" si="0"/>
        <v>033-34</v>
      </c>
      <c r="B3" s="40">
        <v>42917</v>
      </c>
      <c r="D3" s="41" t="s">
        <v>112</v>
      </c>
      <c r="F3" s="42">
        <v>41866</v>
      </c>
      <c r="G3" s="41" t="s">
        <v>113</v>
      </c>
    </row>
    <row r="4" spans="1:8" ht="16.5" customHeight="1">
      <c r="A4" s="39" t="str">
        <f t="shared" si="0"/>
        <v>RR/101</v>
      </c>
      <c r="B4" s="40">
        <v>42920</v>
      </c>
      <c r="D4" s="41" t="s">
        <v>114</v>
      </c>
      <c r="F4" s="42">
        <v>3167</v>
      </c>
      <c r="G4" s="41" t="s">
        <v>115</v>
      </c>
    </row>
    <row r="5" spans="1:8" ht="16.5" customHeight="1">
      <c r="A5" s="39" t="str">
        <f t="shared" si="0"/>
        <v>KK/079</v>
      </c>
      <c r="B5" s="40">
        <v>42930</v>
      </c>
      <c r="D5" s="41" t="s">
        <v>116</v>
      </c>
      <c r="F5" s="42">
        <v>13890</v>
      </c>
      <c r="G5" s="41" t="s">
        <v>117</v>
      </c>
    </row>
    <row r="6" spans="1:8" ht="16.5" customHeight="1">
      <c r="A6" s="39" t="str">
        <f t="shared" si="0"/>
        <v>KH/307</v>
      </c>
      <c r="B6" s="40">
        <v>42931</v>
      </c>
      <c r="D6" s="41" t="s">
        <v>118</v>
      </c>
      <c r="F6" s="42">
        <v>22570</v>
      </c>
      <c r="G6" s="41" t="s">
        <v>119</v>
      </c>
    </row>
    <row r="7" spans="1:8" ht="16.5" customHeight="1">
      <c r="A7" s="39" t="str">
        <f t="shared" si="0"/>
        <v>BJ/218</v>
      </c>
      <c r="B7" s="40">
        <v>42932</v>
      </c>
      <c r="D7" s="41" t="s">
        <v>120</v>
      </c>
      <c r="F7" s="42">
        <v>41960</v>
      </c>
      <c r="G7" s="41" t="s">
        <v>121</v>
      </c>
    </row>
    <row r="8" spans="1:8" ht="16.5" customHeight="1">
      <c r="A8" s="39" t="str">
        <f t="shared" si="0"/>
        <v>035-36</v>
      </c>
      <c r="B8" s="40">
        <v>42932</v>
      </c>
      <c r="D8" s="41" t="s">
        <v>122</v>
      </c>
      <c r="F8" s="42">
        <v>43436</v>
      </c>
      <c r="G8" s="41" t="s">
        <v>123</v>
      </c>
    </row>
    <row r="9" spans="1:8" ht="16.5" customHeight="1">
      <c r="A9" s="39" t="str">
        <f t="shared" si="0"/>
        <v>RK/122</v>
      </c>
      <c r="B9" s="40">
        <v>42936</v>
      </c>
      <c r="D9" s="41" t="s">
        <v>124</v>
      </c>
      <c r="F9" s="42">
        <v>31720</v>
      </c>
      <c r="G9" s="41" t="s">
        <v>125</v>
      </c>
    </row>
    <row r="10" spans="1:8" ht="16.5" customHeight="1">
      <c r="A10" s="39" t="str">
        <f t="shared" si="0"/>
        <v>KU/075</v>
      </c>
      <c r="B10" s="40">
        <v>42938</v>
      </c>
      <c r="D10" s="41" t="s">
        <v>126</v>
      </c>
      <c r="F10" s="42">
        <v>21225</v>
      </c>
      <c r="G10" s="41" t="s">
        <v>127</v>
      </c>
      <c r="H10" s="43"/>
    </row>
    <row r="11" spans="1:8" ht="16.5" customHeight="1">
      <c r="A11" s="39" t="str">
        <f t="shared" si="0"/>
        <v>GM/174</v>
      </c>
      <c r="B11" s="40">
        <v>42946</v>
      </c>
      <c r="D11" s="41" t="s">
        <v>128</v>
      </c>
      <c r="F11" s="42">
        <v>41967</v>
      </c>
      <c r="G11" s="41" t="s">
        <v>129</v>
      </c>
      <c r="H11" s="43"/>
    </row>
    <row r="12" spans="1:8" ht="16.5" customHeight="1">
      <c r="A12" s="39" t="str">
        <f t="shared" si="0"/>
        <v>KH/308</v>
      </c>
      <c r="B12" s="40">
        <v>42952</v>
      </c>
      <c r="D12" s="41" t="s">
        <v>130</v>
      </c>
      <c r="F12" s="42">
        <v>22925</v>
      </c>
      <c r="G12" s="41" t="s">
        <v>131</v>
      </c>
      <c r="H12" s="43"/>
    </row>
    <row r="13" spans="1:8" ht="16.5" customHeight="1">
      <c r="A13" s="39" t="str">
        <f t="shared" si="0"/>
        <v>BJ/220</v>
      </c>
      <c r="B13" s="40">
        <v>42960</v>
      </c>
      <c r="D13" s="41" t="s">
        <v>132</v>
      </c>
      <c r="F13" s="42">
        <v>41000</v>
      </c>
      <c r="G13" s="41" t="s">
        <v>133</v>
      </c>
      <c r="H13" s="43"/>
    </row>
    <row r="14" spans="1:8" ht="16.5" customHeight="1">
      <c r="A14" s="39" t="str">
        <f t="shared" si="0"/>
        <v>KH/309</v>
      </c>
      <c r="B14" s="40">
        <v>42959</v>
      </c>
      <c r="D14" s="41" t="s">
        <v>134</v>
      </c>
      <c r="F14" s="42">
        <v>22960</v>
      </c>
      <c r="G14" s="41" t="s">
        <v>135</v>
      </c>
      <c r="H14" s="44"/>
    </row>
    <row r="15" spans="1:8" ht="16.5" customHeight="1">
      <c r="A15" s="39" t="str">
        <f t="shared" si="0"/>
        <v>RR/104</v>
      </c>
      <c r="B15" s="40">
        <v>42960</v>
      </c>
      <c r="D15" s="41" t="s">
        <v>136</v>
      </c>
      <c r="F15" s="42">
        <v>1952</v>
      </c>
      <c r="G15" s="41" t="s">
        <v>137</v>
      </c>
      <c r="H15" s="43"/>
    </row>
    <row r="16" spans="1:8" ht="16.5" customHeight="1">
      <c r="A16" s="39" t="str">
        <f t="shared" si="0"/>
        <v>039-40</v>
      </c>
      <c r="B16" s="40">
        <v>42966</v>
      </c>
      <c r="D16" s="41" t="s">
        <v>138</v>
      </c>
      <c r="F16" s="42">
        <v>44529</v>
      </c>
      <c r="G16" s="41" t="s">
        <v>139</v>
      </c>
      <c r="H16" s="43"/>
    </row>
    <row r="17" spans="1:8" ht="16.5" customHeight="1">
      <c r="A17" s="39" t="str">
        <f t="shared" si="0"/>
        <v>KK/082</v>
      </c>
      <c r="B17" s="40">
        <v>42978</v>
      </c>
      <c r="D17" s="41" t="s">
        <v>140</v>
      </c>
      <c r="F17" s="42">
        <v>13255</v>
      </c>
      <c r="G17" s="41" t="s">
        <v>141</v>
      </c>
      <c r="H17" s="43"/>
    </row>
    <row r="18" spans="1:8" ht="16.5" customHeight="1">
      <c r="A18" s="39" t="str">
        <f t="shared" si="0"/>
        <v>RK/123</v>
      </c>
      <c r="B18" s="40">
        <v>42979</v>
      </c>
      <c r="D18" s="41" t="s">
        <v>142</v>
      </c>
      <c r="F18" s="42">
        <v>31430</v>
      </c>
      <c r="G18" s="41" t="s">
        <v>143</v>
      </c>
      <c r="H18" s="43"/>
    </row>
    <row r="19" spans="1:8" ht="16.5" customHeight="1">
      <c r="A19" s="39" t="str">
        <f t="shared" si="0"/>
        <v>KU/078</v>
      </c>
      <c r="B19" s="40">
        <v>42980</v>
      </c>
      <c r="D19" s="41" t="s">
        <v>144</v>
      </c>
      <c r="F19" s="42">
        <v>20895</v>
      </c>
      <c r="G19" s="41" t="s">
        <v>145</v>
      </c>
      <c r="H19" s="43"/>
    </row>
    <row r="20" spans="1:8" ht="16.5" customHeight="1">
      <c r="A20" s="39" t="str">
        <f t="shared" si="0"/>
        <v>KH/310</v>
      </c>
      <c r="B20" s="40">
        <v>42981</v>
      </c>
      <c r="D20" s="41" t="s">
        <v>146</v>
      </c>
      <c r="F20" s="42">
        <v>22985</v>
      </c>
      <c r="G20" s="41" t="s">
        <v>147</v>
      </c>
      <c r="H20" s="43"/>
    </row>
    <row r="21" spans="1:8" ht="16.5" customHeight="1">
      <c r="A21" s="39" t="str">
        <f t="shared" si="0"/>
        <v>GM/176</v>
      </c>
      <c r="B21" s="40">
        <v>42981</v>
      </c>
      <c r="D21" s="41" t="s">
        <v>148</v>
      </c>
      <c r="F21" s="42">
        <v>41913</v>
      </c>
      <c r="G21" s="41" t="s">
        <v>149</v>
      </c>
      <c r="H21" s="43"/>
    </row>
    <row r="22" spans="1:8" ht="16.5" customHeight="1">
      <c r="A22" s="39" t="str">
        <f t="shared" si="0"/>
        <v>CW/064</v>
      </c>
      <c r="B22" s="40">
        <v>42989</v>
      </c>
      <c r="D22" s="41" t="s">
        <v>150</v>
      </c>
      <c r="F22" s="42">
        <v>11040</v>
      </c>
      <c r="G22" s="41" t="s">
        <v>151</v>
      </c>
      <c r="H22" s="43"/>
    </row>
    <row r="23" spans="1:8" ht="16.5" customHeight="1">
      <c r="A23" s="39" t="str">
        <f t="shared" si="0"/>
        <v>KU/081</v>
      </c>
      <c r="B23" s="40">
        <v>42994</v>
      </c>
      <c r="D23" s="41" t="s">
        <v>152</v>
      </c>
      <c r="F23" s="42">
        <v>20740</v>
      </c>
      <c r="G23" s="41" t="s">
        <v>153</v>
      </c>
      <c r="H23" s="43"/>
    </row>
    <row r="24" spans="1:8" ht="16.5" customHeight="1">
      <c r="A24" s="39" t="str">
        <f t="shared" si="0"/>
        <v>KH/311</v>
      </c>
      <c r="B24" s="40">
        <v>42995</v>
      </c>
      <c r="D24" s="41" t="s">
        <v>154</v>
      </c>
      <c r="F24" s="42">
        <v>21300</v>
      </c>
      <c r="G24" s="41" t="s">
        <v>155</v>
      </c>
      <c r="H24" s="43"/>
    </row>
    <row r="25" spans="1:8" ht="16.5" customHeight="1">
      <c r="A25" s="39" t="str">
        <f t="shared" si="0"/>
        <v>BJ/222</v>
      </c>
      <c r="B25" s="40">
        <v>43002</v>
      </c>
      <c r="D25" s="41" t="s">
        <v>156</v>
      </c>
      <c r="F25" s="42">
        <v>40500</v>
      </c>
      <c r="G25" s="41" t="s">
        <v>157</v>
      </c>
      <c r="H25" s="43"/>
    </row>
    <row r="26" spans="1:8" ht="16.5" customHeight="1">
      <c r="A26" s="39" t="str">
        <f t="shared" si="0"/>
        <v>KH/312</v>
      </c>
      <c r="B26" s="40">
        <v>43004</v>
      </c>
      <c r="D26" s="41" t="s">
        <v>158</v>
      </c>
      <c r="F26" s="42">
        <v>22665</v>
      </c>
      <c r="G26" s="41" t="s">
        <v>159</v>
      </c>
      <c r="H26" s="43"/>
    </row>
    <row r="27" spans="1:8" ht="16.5" customHeight="1">
      <c r="A27" s="39" t="str">
        <f t="shared" si="0"/>
        <v>GM/177</v>
      </c>
      <c r="B27" s="40">
        <v>43008</v>
      </c>
      <c r="D27" s="45" t="s">
        <v>160</v>
      </c>
      <c r="F27" s="42">
        <v>25400</v>
      </c>
      <c r="G27" s="41" t="s">
        <v>161</v>
      </c>
      <c r="H27" s="43"/>
    </row>
    <row r="28" spans="1:8" ht="16.5" customHeight="1">
      <c r="A28" s="39" t="str">
        <f t="shared" si="0"/>
        <v/>
      </c>
      <c r="G28" s="46"/>
      <c r="H28" s="43"/>
    </row>
    <row r="29" spans="1:8" ht="16.5" customHeight="1">
      <c r="A29" s="39" t="str">
        <f t="shared" si="0"/>
        <v>RK/001</v>
      </c>
      <c r="B29" s="40">
        <v>43009</v>
      </c>
      <c r="D29" s="42" t="s">
        <v>162</v>
      </c>
      <c r="F29" s="42">
        <v>3821</v>
      </c>
      <c r="G29" s="46" t="s">
        <v>163</v>
      </c>
      <c r="H29" s="43"/>
    </row>
    <row r="30" spans="1:8" ht="16.5" customHeight="1">
      <c r="A30" s="39" t="str">
        <f t="shared" si="0"/>
        <v>KH/313</v>
      </c>
      <c r="B30" s="40">
        <v>43022</v>
      </c>
      <c r="D30" s="42" t="s">
        <v>164</v>
      </c>
      <c r="F30" s="42">
        <v>23630</v>
      </c>
      <c r="G30" s="42" t="s">
        <v>165</v>
      </c>
      <c r="H30" s="43"/>
    </row>
    <row r="31" spans="1:8" ht="16.5" customHeight="1">
      <c r="A31" s="39" t="str">
        <f t="shared" si="0"/>
        <v>RK/124</v>
      </c>
      <c r="B31" s="40">
        <v>43029</v>
      </c>
      <c r="D31" s="42" t="s">
        <v>166</v>
      </c>
      <c r="F31" s="42">
        <v>32655</v>
      </c>
      <c r="G31" s="42" t="s">
        <v>167</v>
      </c>
      <c r="H31" s="43"/>
    </row>
    <row r="32" spans="1:8" ht="16.5" customHeight="1">
      <c r="A32" s="39" t="str">
        <f t="shared" si="0"/>
        <v>KH/041</v>
      </c>
      <c r="B32" s="40">
        <v>43029</v>
      </c>
      <c r="D32" s="42" t="s">
        <v>168</v>
      </c>
      <c r="F32" s="42">
        <v>26365</v>
      </c>
      <c r="G32" s="42" t="s">
        <v>169</v>
      </c>
      <c r="H32" s="43"/>
    </row>
    <row r="33" spans="1:7" ht="16.5" customHeight="1">
      <c r="A33" s="39" t="str">
        <f t="shared" si="0"/>
        <v>KK/085</v>
      </c>
      <c r="B33" s="40">
        <v>43029</v>
      </c>
      <c r="D33" s="42" t="s">
        <v>170</v>
      </c>
      <c r="F33" s="42">
        <v>13915</v>
      </c>
      <c r="G33" s="42" t="s">
        <v>171</v>
      </c>
    </row>
    <row r="34" spans="1:7" ht="16.5" customHeight="1">
      <c r="A34" s="39" t="str">
        <f t="shared" si="0"/>
        <v>KH/314</v>
      </c>
      <c r="B34" s="40">
        <v>43036</v>
      </c>
      <c r="D34" s="42" t="s">
        <v>172</v>
      </c>
      <c r="F34" s="42">
        <v>23915</v>
      </c>
      <c r="G34" s="47" t="s">
        <v>173</v>
      </c>
    </row>
    <row r="35" spans="1:7" ht="16.5" customHeight="1">
      <c r="A35" s="39" t="str">
        <f t="shared" si="0"/>
        <v>GM/179</v>
      </c>
      <c r="B35" s="40">
        <v>43040</v>
      </c>
      <c r="D35" s="42" t="s">
        <v>174</v>
      </c>
      <c r="F35" s="42">
        <v>40842</v>
      </c>
      <c r="G35" s="46" t="s">
        <v>175</v>
      </c>
    </row>
    <row r="36" spans="1:7" ht="16.5" customHeight="1">
      <c r="A36" s="39" t="str">
        <f t="shared" si="0"/>
        <v>BJ/224</v>
      </c>
      <c r="B36" s="40">
        <v>43045</v>
      </c>
      <c r="D36" s="42" t="s">
        <v>176</v>
      </c>
      <c r="F36" s="42">
        <v>42115</v>
      </c>
      <c r="G36" s="46" t="s">
        <v>177</v>
      </c>
    </row>
    <row r="37" spans="1:7" ht="16.5" customHeight="1">
      <c r="A37" s="39" t="str">
        <f t="shared" si="0"/>
        <v>KH/315</v>
      </c>
      <c r="B37" s="40">
        <v>43050</v>
      </c>
      <c r="D37" s="42" t="s">
        <v>178</v>
      </c>
      <c r="F37" s="42">
        <v>22810</v>
      </c>
      <c r="G37" s="42" t="s">
        <v>179</v>
      </c>
    </row>
    <row r="38" spans="1:7" ht="16.5" customHeight="1">
      <c r="A38" s="39" t="str">
        <f t="shared" si="0"/>
        <v>047-48</v>
      </c>
      <c r="B38" s="40">
        <v>43051</v>
      </c>
      <c r="D38" s="42" t="s">
        <v>180</v>
      </c>
      <c r="F38" s="42">
        <v>44753</v>
      </c>
      <c r="G38" s="42" t="s">
        <v>181</v>
      </c>
    </row>
    <row r="39" spans="1:7" ht="16.5" customHeight="1">
      <c r="A39" s="39" t="str">
        <f t="shared" si="0"/>
        <v>RK/125</v>
      </c>
      <c r="B39" s="40">
        <v>43056</v>
      </c>
      <c r="D39" s="42" t="s">
        <v>182</v>
      </c>
      <c r="F39" s="42">
        <v>31985</v>
      </c>
      <c r="G39" s="42" t="s">
        <v>183</v>
      </c>
    </row>
    <row r="40" spans="1:7" ht="16.5" customHeight="1">
      <c r="A40" s="39" t="str">
        <f t="shared" si="0"/>
        <v>GM/181</v>
      </c>
      <c r="B40" s="40">
        <v>43058</v>
      </c>
      <c r="D40" s="42" t="s">
        <v>184</v>
      </c>
      <c r="F40" s="42">
        <v>40995</v>
      </c>
      <c r="G40" s="42" t="s">
        <v>185</v>
      </c>
    </row>
    <row r="41" spans="1:7" ht="16.5" customHeight="1">
      <c r="A41" s="39" t="str">
        <f t="shared" si="0"/>
        <v>KK/087</v>
      </c>
      <c r="B41" s="40">
        <v>43063</v>
      </c>
      <c r="D41" s="42" t="s">
        <v>186</v>
      </c>
      <c r="F41" s="42">
        <v>12810</v>
      </c>
      <c r="G41" s="47" t="s">
        <v>187</v>
      </c>
    </row>
    <row r="42" spans="1:7" ht="16.5" customHeight="1">
      <c r="A42" s="39" t="str">
        <f t="shared" si="0"/>
        <v>KH/316</v>
      </c>
      <c r="B42" s="40">
        <v>43066</v>
      </c>
      <c r="D42" s="42" t="s">
        <v>188</v>
      </c>
      <c r="F42" s="42">
        <v>22930</v>
      </c>
      <c r="G42" s="46" t="s">
        <v>189</v>
      </c>
    </row>
    <row r="43" spans="1:7" ht="16.5" customHeight="1">
      <c r="A43" s="39" t="str">
        <f t="shared" si="0"/>
        <v>49-50/</v>
      </c>
      <c r="B43" s="40">
        <v>43073</v>
      </c>
      <c r="D43" s="42" t="s">
        <v>190</v>
      </c>
      <c r="F43" s="42">
        <v>42613</v>
      </c>
      <c r="G43" s="42" t="s">
        <v>191</v>
      </c>
    </row>
    <row r="44" spans="1:7" ht="16.5" customHeight="1">
      <c r="A44" s="39" t="str">
        <f t="shared" si="0"/>
        <v>RK/002</v>
      </c>
      <c r="B44" s="40">
        <v>43437</v>
      </c>
      <c r="D44" s="42" t="s">
        <v>192</v>
      </c>
      <c r="F44" s="42">
        <v>3777</v>
      </c>
      <c r="G44" s="42" t="s">
        <v>193</v>
      </c>
    </row>
    <row r="45" spans="1:7" ht="16.5" customHeight="1">
      <c r="A45" s="39" t="str">
        <f t="shared" si="0"/>
        <v>317-18</v>
      </c>
      <c r="B45" s="40">
        <v>43073</v>
      </c>
      <c r="D45" s="42" t="s">
        <v>194</v>
      </c>
      <c r="F45" s="42">
        <v>19880</v>
      </c>
      <c r="G45" s="42" t="s">
        <v>195</v>
      </c>
    </row>
    <row r="46" spans="1:7" ht="16.5" customHeight="1">
      <c r="A46" s="39" t="str">
        <f t="shared" si="0"/>
        <v>KH/319</v>
      </c>
      <c r="B46" s="40">
        <v>43086</v>
      </c>
      <c r="D46" s="42" t="s">
        <v>196</v>
      </c>
      <c r="F46" s="42">
        <v>23785</v>
      </c>
      <c r="G46" s="42" t="s">
        <v>197</v>
      </c>
    </row>
    <row r="47" spans="1:7" ht="16.5" customHeight="1">
      <c r="A47" s="39" t="str">
        <f t="shared" si="0"/>
        <v>BJ/226</v>
      </c>
      <c r="B47" s="40">
        <v>43086</v>
      </c>
      <c r="D47" s="42" t="s">
        <v>198</v>
      </c>
      <c r="F47" s="42">
        <v>41720</v>
      </c>
      <c r="G47" s="47" t="s">
        <v>199</v>
      </c>
    </row>
    <row r="48" spans="1:7" ht="16.5" customHeight="1">
      <c r="A48" s="39" t="str">
        <f t="shared" si="0"/>
        <v>NA/051</v>
      </c>
      <c r="B48" s="40">
        <v>43086</v>
      </c>
      <c r="D48" s="42" t="s">
        <v>200</v>
      </c>
      <c r="F48" s="42">
        <v>21175</v>
      </c>
      <c r="G48" s="46" t="s">
        <v>201</v>
      </c>
    </row>
    <row r="49" spans="1:7" ht="16.5" customHeight="1">
      <c r="A49" s="39" t="str">
        <f t="shared" si="0"/>
        <v>KH/320</v>
      </c>
      <c r="B49" s="40">
        <v>43095</v>
      </c>
      <c r="D49" s="42" t="s">
        <v>202</v>
      </c>
      <c r="F49" s="42">
        <v>15188</v>
      </c>
      <c r="G49" s="46" t="s">
        <v>203</v>
      </c>
    </row>
    <row r="50" spans="1:7" ht="16.5" customHeight="1">
      <c r="A50" s="39" t="str">
        <f t="shared" si="0"/>
        <v>RK/126</v>
      </c>
      <c r="B50" s="40">
        <v>43098</v>
      </c>
      <c r="D50" s="42" t="s">
        <v>204</v>
      </c>
      <c r="F50" s="42">
        <v>33590</v>
      </c>
      <c r="G50" s="42" t="s">
        <v>205</v>
      </c>
    </row>
    <row r="51" spans="1:7" ht="16.5" customHeight="1">
      <c r="A51" s="39" t="str">
        <f t="shared" si="0"/>
        <v/>
      </c>
      <c r="B51" s="48" t="s">
        <v>206</v>
      </c>
    </row>
    <row r="52" spans="1:7" ht="16.5" customHeight="1">
      <c r="A52" s="39" t="str">
        <f t="shared" si="0"/>
        <v>RK/001</v>
      </c>
      <c r="B52" s="49">
        <v>43010</v>
      </c>
      <c r="C52" s="50"/>
      <c r="D52" s="51" t="s">
        <v>162</v>
      </c>
      <c r="E52" s="52" t="s">
        <v>207</v>
      </c>
      <c r="F52" s="53">
        <v>3821</v>
      </c>
      <c r="G52" s="54" t="s">
        <v>208</v>
      </c>
    </row>
    <row r="53" spans="1:7" ht="16.5" customHeight="1">
      <c r="A53" s="39" t="str">
        <f t="shared" si="0"/>
        <v>KH/313</v>
      </c>
      <c r="B53" s="49">
        <v>43023</v>
      </c>
      <c r="C53" s="50"/>
      <c r="D53" s="51" t="s">
        <v>164</v>
      </c>
      <c r="E53" s="52"/>
      <c r="F53" s="53">
        <v>23630</v>
      </c>
      <c r="G53" s="55" t="s">
        <v>209</v>
      </c>
    </row>
    <row r="54" spans="1:7" ht="16.5" customHeight="1">
      <c r="A54" s="39" t="str">
        <f t="shared" si="0"/>
        <v>RK/124</v>
      </c>
      <c r="B54" s="49">
        <v>43028</v>
      </c>
      <c r="C54" s="50"/>
      <c r="D54" s="56" t="s">
        <v>166</v>
      </c>
      <c r="E54" s="52"/>
      <c r="F54" s="53">
        <v>32655</v>
      </c>
      <c r="G54" s="55" t="s">
        <v>210</v>
      </c>
    </row>
    <row r="55" spans="1:7" ht="16.5" customHeight="1">
      <c r="A55" s="39" t="str">
        <f t="shared" si="0"/>
        <v>KH/041</v>
      </c>
      <c r="B55" s="49">
        <v>43028</v>
      </c>
      <c r="C55" s="50"/>
      <c r="D55" s="56" t="s">
        <v>168</v>
      </c>
      <c r="E55" s="52"/>
      <c r="F55" s="53">
        <v>26365</v>
      </c>
      <c r="G55" s="55" t="s">
        <v>211</v>
      </c>
    </row>
    <row r="56" spans="1:7" ht="16.5" customHeight="1">
      <c r="A56" s="39" t="str">
        <f t="shared" si="0"/>
        <v>KK/085</v>
      </c>
      <c r="B56" s="49">
        <v>43028</v>
      </c>
      <c r="C56" s="57"/>
      <c r="D56" s="56" t="s">
        <v>170</v>
      </c>
      <c r="E56" s="52"/>
      <c r="F56" s="53">
        <v>13915</v>
      </c>
      <c r="G56" s="58" t="s">
        <v>212</v>
      </c>
    </row>
    <row r="57" spans="1:7" ht="16.5" customHeight="1">
      <c r="A57" s="39" t="str">
        <f t="shared" si="0"/>
        <v>KH/314</v>
      </c>
      <c r="B57" s="49">
        <v>43036</v>
      </c>
      <c r="C57" s="50"/>
      <c r="D57" s="56" t="s">
        <v>172</v>
      </c>
      <c r="E57" s="52"/>
      <c r="F57" s="53">
        <v>23915</v>
      </c>
      <c r="G57" s="55" t="s">
        <v>213</v>
      </c>
    </row>
    <row r="58" spans="1:7" ht="16.5" customHeight="1">
      <c r="A58" s="39" t="str">
        <f t="shared" si="0"/>
        <v>GM/179</v>
      </c>
      <c r="B58" s="49">
        <v>43040</v>
      </c>
      <c r="C58" s="50"/>
      <c r="D58" s="56" t="s">
        <v>174</v>
      </c>
      <c r="E58" s="52"/>
      <c r="F58" s="53">
        <v>40842</v>
      </c>
      <c r="G58" s="55" t="s">
        <v>175</v>
      </c>
    </row>
    <row r="59" spans="1:7" ht="16.5" customHeight="1">
      <c r="A59" s="39" t="str">
        <f t="shared" si="0"/>
        <v>BJ/224</v>
      </c>
      <c r="B59" s="49">
        <v>43045</v>
      </c>
      <c r="C59" s="50"/>
      <c r="D59" s="56" t="s">
        <v>176</v>
      </c>
      <c r="E59" s="52"/>
      <c r="F59" s="59">
        <v>42115</v>
      </c>
      <c r="G59" s="55" t="s">
        <v>214</v>
      </c>
    </row>
    <row r="60" spans="1:7" ht="16.5" customHeight="1">
      <c r="A60" s="39" t="str">
        <f t="shared" si="0"/>
        <v>KH/315</v>
      </c>
      <c r="B60" s="49">
        <v>43050</v>
      </c>
      <c r="C60" s="50"/>
      <c r="D60" s="56" t="s">
        <v>178</v>
      </c>
      <c r="E60" s="52"/>
      <c r="F60" s="53">
        <v>22810</v>
      </c>
      <c r="G60" s="55" t="s">
        <v>215</v>
      </c>
    </row>
    <row r="61" spans="1:7" ht="16.5" customHeight="1">
      <c r="A61" s="39" t="str">
        <f t="shared" si="0"/>
        <v>047-48</v>
      </c>
      <c r="B61" s="49">
        <v>43051</v>
      </c>
      <c r="C61" s="50"/>
      <c r="D61" s="56" t="s">
        <v>180</v>
      </c>
      <c r="E61" s="52"/>
      <c r="F61" s="53">
        <v>44753</v>
      </c>
      <c r="G61" s="55" t="s">
        <v>216</v>
      </c>
    </row>
    <row r="62" spans="1:7" ht="16.5" customHeight="1">
      <c r="A62" s="39" t="str">
        <f t="shared" si="0"/>
        <v>RK/125</v>
      </c>
      <c r="B62" s="49">
        <v>43056</v>
      </c>
      <c r="C62" s="50"/>
      <c r="D62" s="56" t="s">
        <v>182</v>
      </c>
      <c r="E62" s="52"/>
      <c r="F62" s="53">
        <v>31985</v>
      </c>
      <c r="G62" s="55" t="s">
        <v>217</v>
      </c>
    </row>
    <row r="63" spans="1:7" ht="16.5" customHeight="1">
      <c r="A63" s="39" t="str">
        <f t="shared" si="0"/>
        <v>GM/181</v>
      </c>
      <c r="B63" s="49">
        <v>43058</v>
      </c>
      <c r="C63" s="50"/>
      <c r="D63" s="56" t="s">
        <v>184</v>
      </c>
      <c r="E63" s="52"/>
      <c r="F63" s="53">
        <v>40995</v>
      </c>
      <c r="G63" s="55" t="s">
        <v>185</v>
      </c>
    </row>
    <row r="64" spans="1:7" ht="16.5" customHeight="1">
      <c r="A64" s="39" t="str">
        <f t="shared" si="0"/>
        <v>KK/087</v>
      </c>
      <c r="B64" s="49">
        <v>43063</v>
      </c>
      <c r="C64" s="50"/>
      <c r="D64" s="56" t="s">
        <v>186</v>
      </c>
      <c r="E64" s="52"/>
      <c r="F64" s="53">
        <v>12810</v>
      </c>
      <c r="G64" s="55" t="s">
        <v>218</v>
      </c>
    </row>
    <row r="65" spans="1:7" ht="16.5" customHeight="1">
      <c r="A65" s="39" t="str">
        <f t="shared" si="0"/>
        <v>KH/316</v>
      </c>
      <c r="B65" s="49">
        <v>43066</v>
      </c>
      <c r="C65" s="50"/>
      <c r="D65" s="56" t="s">
        <v>188</v>
      </c>
      <c r="E65" s="52"/>
      <c r="F65" s="53">
        <v>22930</v>
      </c>
      <c r="G65" s="55" t="s">
        <v>219</v>
      </c>
    </row>
    <row r="66" spans="1:7" ht="16.5" customHeight="1">
      <c r="A66" s="39" t="str">
        <f t="shared" si="0"/>
        <v>NA/049</v>
      </c>
      <c r="B66" s="49">
        <v>43073</v>
      </c>
      <c r="C66" s="50"/>
      <c r="D66" s="56" t="s">
        <v>190</v>
      </c>
      <c r="E66" s="52"/>
      <c r="F66" s="53">
        <v>21131</v>
      </c>
      <c r="G66" s="55" t="s">
        <v>220</v>
      </c>
    </row>
    <row r="67" spans="1:7" ht="16.5" customHeight="1">
      <c r="A67" s="39" t="str">
        <f t="shared" si="0"/>
        <v>NA/050</v>
      </c>
      <c r="B67" s="49">
        <v>43073</v>
      </c>
      <c r="C67" s="50"/>
      <c r="D67" s="56" t="s">
        <v>190</v>
      </c>
      <c r="E67" s="52"/>
      <c r="F67" s="53">
        <v>21482</v>
      </c>
      <c r="G67" s="55" t="s">
        <v>221</v>
      </c>
    </row>
    <row r="68" spans="1:7" ht="16.5" customHeight="1">
      <c r="A68" s="39" t="str">
        <f t="shared" si="0"/>
        <v>RK/002</v>
      </c>
      <c r="B68" s="49">
        <v>43073</v>
      </c>
      <c r="C68" s="50"/>
      <c r="D68" s="56" t="s">
        <v>192</v>
      </c>
      <c r="E68" s="52"/>
      <c r="F68" s="53">
        <v>3777</v>
      </c>
      <c r="G68" s="55" t="s">
        <v>222</v>
      </c>
    </row>
    <row r="69" spans="1:7" ht="16.5" customHeight="1">
      <c r="A69" s="39" t="str">
        <f t="shared" si="0"/>
        <v>317-18</v>
      </c>
      <c r="B69" s="49">
        <v>43073</v>
      </c>
      <c r="C69" s="50"/>
      <c r="D69" s="56" t="s">
        <v>194</v>
      </c>
      <c r="E69" s="52"/>
      <c r="F69" s="53">
        <v>19880</v>
      </c>
      <c r="G69" s="55" t="s">
        <v>223</v>
      </c>
    </row>
    <row r="70" spans="1:7" ht="16.5" customHeight="1">
      <c r="A70" s="39" t="str">
        <f t="shared" si="0"/>
        <v>KH/319</v>
      </c>
      <c r="B70" s="49">
        <v>43086</v>
      </c>
      <c r="C70" s="60"/>
      <c r="D70" s="56" t="s">
        <v>196</v>
      </c>
      <c r="E70" s="52"/>
      <c r="F70" s="53">
        <v>23785</v>
      </c>
      <c r="G70" s="55" t="s">
        <v>224</v>
      </c>
    </row>
    <row r="71" spans="1:7" ht="16.5" customHeight="1">
      <c r="A71" s="39" t="str">
        <f t="shared" si="0"/>
        <v>BJ/226</v>
      </c>
      <c r="B71" s="49">
        <v>43086</v>
      </c>
      <c r="C71" s="50"/>
      <c r="D71" s="56" t="s">
        <v>198</v>
      </c>
      <c r="E71" s="52"/>
      <c r="F71" s="53">
        <v>41720</v>
      </c>
      <c r="G71" s="55" t="s">
        <v>225</v>
      </c>
    </row>
    <row r="72" spans="1:7" ht="16.5" customHeight="1">
      <c r="A72" s="39" t="str">
        <f t="shared" si="0"/>
        <v>NA/051</v>
      </c>
      <c r="B72" s="49">
        <v>43086</v>
      </c>
      <c r="C72" s="50"/>
      <c r="D72" s="56" t="s">
        <v>200</v>
      </c>
      <c r="E72" s="52"/>
      <c r="F72" s="53">
        <v>21175</v>
      </c>
      <c r="G72" s="55" t="s">
        <v>226</v>
      </c>
    </row>
    <row r="73" spans="1:7" ht="16.5" customHeight="1">
      <c r="A73" s="39" t="str">
        <f t="shared" si="0"/>
        <v>KH/320</v>
      </c>
      <c r="B73" s="49">
        <v>43095</v>
      </c>
      <c r="C73" s="50"/>
      <c r="D73" s="56" t="s">
        <v>202</v>
      </c>
      <c r="E73" s="52"/>
      <c r="F73" s="53">
        <v>15188</v>
      </c>
      <c r="G73" s="55" t="s">
        <v>227</v>
      </c>
    </row>
    <row r="74" spans="1:7" ht="16.5" customHeight="1">
      <c r="A74" s="39" t="str">
        <f t="shared" si="0"/>
        <v>RK/126</v>
      </c>
      <c r="B74" s="49">
        <v>43098</v>
      </c>
      <c r="C74" s="50"/>
      <c r="D74" s="56" t="s">
        <v>204</v>
      </c>
      <c r="E74" s="52"/>
      <c r="F74" s="53">
        <v>33590</v>
      </c>
      <c r="G74" s="55" t="s">
        <v>228</v>
      </c>
    </row>
    <row r="75" spans="1:7" ht="16.5" customHeight="1">
      <c r="A75" s="39" t="str">
        <f t="shared" si="0"/>
        <v/>
      </c>
      <c r="B75" s="48" t="s">
        <v>229</v>
      </c>
    </row>
    <row r="76" spans="1:7" ht="16.5" customHeight="1">
      <c r="A76" s="39" t="str">
        <f t="shared" si="0"/>
        <v>KH/321</v>
      </c>
      <c r="B76" s="40">
        <v>43103</v>
      </c>
      <c r="D76" s="42" t="s">
        <v>230</v>
      </c>
      <c r="F76" s="42">
        <v>22300</v>
      </c>
      <c r="G76" s="42" t="s">
        <v>231</v>
      </c>
    </row>
    <row r="77" spans="1:7" ht="16.5" customHeight="1">
      <c r="A77" s="39" t="str">
        <f t="shared" si="0"/>
        <v>GM/182</v>
      </c>
      <c r="B77" s="40">
        <v>43107</v>
      </c>
      <c r="D77" s="42" t="s">
        <v>232</v>
      </c>
      <c r="F77" s="42">
        <v>40644</v>
      </c>
      <c r="G77" s="42" t="s">
        <v>233</v>
      </c>
    </row>
    <row r="78" spans="1:7" ht="16.5" customHeight="1">
      <c r="A78" s="39" t="str">
        <f t="shared" si="0"/>
        <v>KK/090</v>
      </c>
      <c r="B78" s="40">
        <v>43112</v>
      </c>
      <c r="D78" s="42" t="s">
        <v>234</v>
      </c>
      <c r="F78" s="42">
        <v>12820</v>
      </c>
      <c r="G78" s="42" t="s">
        <v>235</v>
      </c>
    </row>
    <row r="79" spans="1:7" ht="16.5" customHeight="1">
      <c r="A79" s="39" t="str">
        <f t="shared" si="0"/>
        <v>RR/114</v>
      </c>
      <c r="B79" s="40">
        <v>43116</v>
      </c>
      <c r="D79" s="42" t="s">
        <v>236</v>
      </c>
      <c r="F79" s="42">
        <v>3361</v>
      </c>
      <c r="G79" s="42" t="s">
        <v>237</v>
      </c>
    </row>
    <row r="80" spans="1:7" ht="16.5" customHeight="1">
      <c r="A80" s="39" t="str">
        <f t="shared" si="0"/>
        <v>KU/084</v>
      </c>
      <c r="B80" s="40">
        <v>43120</v>
      </c>
      <c r="D80" s="42" t="s">
        <v>238</v>
      </c>
      <c r="F80" s="42">
        <v>17580</v>
      </c>
      <c r="G80" s="42" t="s">
        <v>239</v>
      </c>
    </row>
    <row r="81" spans="1:7" ht="16.5" customHeight="1">
      <c r="A81" s="39" t="str">
        <f t="shared" si="0"/>
        <v>KH/322</v>
      </c>
      <c r="B81" s="40">
        <v>43126</v>
      </c>
      <c r="D81" s="42" t="s">
        <v>240</v>
      </c>
      <c r="F81" s="42">
        <v>22535</v>
      </c>
      <c r="G81" s="42" t="s">
        <v>241</v>
      </c>
    </row>
    <row r="82" spans="1:7" ht="16.5" customHeight="1">
      <c r="A82" s="39" t="str">
        <f t="shared" si="0"/>
        <v>NT/016</v>
      </c>
      <c r="B82" s="40">
        <v>43128</v>
      </c>
      <c r="D82" s="42" t="s">
        <v>242</v>
      </c>
      <c r="F82" s="42">
        <v>23337</v>
      </c>
      <c r="G82" s="42" t="s">
        <v>243</v>
      </c>
    </row>
    <row r="83" spans="1:7" ht="16.5" customHeight="1">
      <c r="A83" s="39" t="str">
        <f t="shared" si="0"/>
        <v>RK/127</v>
      </c>
      <c r="B83" s="40">
        <v>43133</v>
      </c>
      <c r="D83" s="42" t="s">
        <v>244</v>
      </c>
      <c r="F83" s="42">
        <v>34290</v>
      </c>
      <c r="G83" s="42" t="s">
        <v>245</v>
      </c>
    </row>
    <row r="84" spans="1:7" ht="16.5" customHeight="1">
      <c r="A84" s="39" t="str">
        <f t="shared" si="0"/>
        <v>KH/323</v>
      </c>
      <c r="B84" s="40">
        <v>43134</v>
      </c>
      <c r="D84" s="42" t="s">
        <v>246</v>
      </c>
      <c r="F84" s="42">
        <v>23130</v>
      </c>
      <c r="G84" s="42" t="s">
        <v>247</v>
      </c>
    </row>
    <row r="85" spans="1:7" ht="16.5" customHeight="1">
      <c r="A85" s="39" t="str">
        <f t="shared" si="0"/>
        <v>KH/042</v>
      </c>
      <c r="B85" s="40">
        <v>43140</v>
      </c>
      <c r="D85" s="42" t="s">
        <v>248</v>
      </c>
      <c r="F85" s="42">
        <v>28665</v>
      </c>
      <c r="G85" s="42" t="s">
        <v>249</v>
      </c>
    </row>
    <row r="86" spans="1:7" ht="16.5" customHeight="1">
      <c r="A86" s="39" t="str">
        <f t="shared" si="0"/>
        <v>BJ/228</v>
      </c>
      <c r="B86" s="40">
        <v>43142</v>
      </c>
      <c r="D86" s="42" t="s">
        <v>250</v>
      </c>
      <c r="F86" s="42">
        <v>41070</v>
      </c>
      <c r="G86" s="42" t="s">
        <v>251</v>
      </c>
    </row>
    <row r="87" spans="1:7" ht="16.5" customHeight="1">
      <c r="A87" s="39" t="str">
        <f t="shared" si="0"/>
        <v>KH/324</v>
      </c>
      <c r="B87" s="40">
        <v>43149</v>
      </c>
      <c r="D87" s="42" t="s">
        <v>252</v>
      </c>
      <c r="F87" s="42">
        <v>22245</v>
      </c>
      <c r="G87" s="42" t="s">
        <v>253</v>
      </c>
    </row>
    <row r="88" spans="1:7" ht="16.5" customHeight="1">
      <c r="A88" s="39" t="str">
        <f t="shared" si="0"/>
        <v>QS/003</v>
      </c>
      <c r="B88" s="40">
        <v>43162</v>
      </c>
      <c r="D88" s="42" t="s">
        <v>254</v>
      </c>
      <c r="F88" s="42">
        <v>17015</v>
      </c>
      <c r="G88" s="42" t="s">
        <v>255</v>
      </c>
    </row>
    <row r="89" spans="1:7" ht="16.5" customHeight="1">
      <c r="A89" s="39" t="str">
        <f t="shared" si="0"/>
        <v>GM/184</v>
      </c>
      <c r="B89" s="40">
        <v>43163</v>
      </c>
      <c r="D89" s="42" t="s">
        <v>256</v>
      </c>
      <c r="F89" s="42">
        <v>39681</v>
      </c>
      <c r="G89" s="42" t="s">
        <v>257</v>
      </c>
    </row>
    <row r="90" spans="1:7" ht="16.5" customHeight="1">
      <c r="A90" s="39" t="str">
        <f t="shared" si="0"/>
        <v>RK/128</v>
      </c>
      <c r="B90" s="40">
        <v>43169</v>
      </c>
      <c r="D90" s="42" t="s">
        <v>258</v>
      </c>
      <c r="F90" s="42">
        <v>31090</v>
      </c>
      <c r="G90" s="42" t="s">
        <v>259</v>
      </c>
    </row>
    <row r="91" spans="1:7" ht="16.5" customHeight="1">
      <c r="A91" s="39" t="str">
        <f t="shared" si="0"/>
        <v>KH/325</v>
      </c>
      <c r="B91" s="40">
        <v>43169</v>
      </c>
      <c r="D91" s="42" t="s">
        <v>260</v>
      </c>
      <c r="F91" s="42">
        <v>22100</v>
      </c>
      <c r="G91" s="42" t="s">
        <v>261</v>
      </c>
    </row>
    <row r="92" spans="1:7" ht="16.5" customHeight="1">
      <c r="A92" s="39" t="str">
        <f t="shared" si="0"/>
        <v>KK/093</v>
      </c>
      <c r="B92" s="40">
        <v>43170</v>
      </c>
      <c r="D92" s="42" t="s">
        <v>262</v>
      </c>
      <c r="F92" s="42">
        <v>13550</v>
      </c>
      <c r="G92" s="42" t="s">
        <v>263</v>
      </c>
    </row>
    <row r="93" spans="1:7" ht="16.5" customHeight="1">
      <c r="A93" s="39" t="str">
        <f t="shared" si="0"/>
        <v>054-55</v>
      </c>
      <c r="B93" s="40">
        <v>43174</v>
      </c>
      <c r="D93" s="42" t="s">
        <v>264</v>
      </c>
      <c r="F93" s="42">
        <v>47534</v>
      </c>
      <c r="G93" s="42" t="s">
        <v>265</v>
      </c>
    </row>
    <row r="94" spans="1:7" ht="16.5" customHeight="1">
      <c r="A94" s="39" t="str">
        <f t="shared" si="0"/>
        <v>KH/326</v>
      </c>
      <c r="B94" s="40">
        <v>43174</v>
      </c>
      <c r="D94" s="42" t="s">
        <v>266</v>
      </c>
      <c r="F94" s="42">
        <v>15750</v>
      </c>
      <c r="G94" s="42" t="s">
        <v>267</v>
      </c>
    </row>
    <row r="95" spans="1:7" ht="16.5" customHeight="1">
      <c r="A95" s="39" t="str">
        <f t="shared" si="0"/>
        <v>NT/020</v>
      </c>
      <c r="B95" s="40">
        <v>43177</v>
      </c>
      <c r="D95" s="42" t="s">
        <v>268</v>
      </c>
      <c r="F95" s="42">
        <v>22257</v>
      </c>
      <c r="G95" s="42" t="s">
        <v>269</v>
      </c>
    </row>
    <row r="96" spans="1:7" ht="16.5" customHeight="1">
      <c r="A96" s="39" t="str">
        <f t="shared" si="0"/>
        <v>KH/327</v>
      </c>
      <c r="B96" s="40">
        <v>43178</v>
      </c>
      <c r="D96" s="42" t="s">
        <v>270</v>
      </c>
      <c r="F96" s="42">
        <v>24220</v>
      </c>
      <c r="G96" s="42" t="s">
        <v>271</v>
      </c>
    </row>
    <row r="97" spans="1:8" ht="16.5" customHeight="1">
      <c r="A97" s="39" t="str">
        <f t="shared" si="0"/>
        <v>NA/056</v>
      </c>
      <c r="B97" s="40">
        <v>43183</v>
      </c>
      <c r="D97" s="42" t="s">
        <v>272</v>
      </c>
      <c r="F97" s="42">
        <v>13237</v>
      </c>
      <c r="G97" s="42" t="s">
        <v>273</v>
      </c>
    </row>
    <row r="98" spans="1:8" ht="16.5" customHeight="1">
      <c r="A98" s="39" t="str">
        <f t="shared" si="0"/>
        <v>KH/043</v>
      </c>
      <c r="B98" s="40">
        <v>43185</v>
      </c>
      <c r="D98" s="42" t="s">
        <v>274</v>
      </c>
      <c r="F98" s="42">
        <v>27930</v>
      </c>
      <c r="G98" s="42" t="s">
        <v>275</v>
      </c>
    </row>
    <row r="99" spans="1:8" ht="16.5" customHeight="1">
      <c r="A99" s="39" t="str">
        <f t="shared" si="0"/>
        <v/>
      </c>
    </row>
    <row r="100" spans="1:8" ht="16.5" customHeight="1">
      <c r="A100" s="39" t="str">
        <f t="shared" si="0"/>
        <v/>
      </c>
      <c r="B100" s="48" t="s">
        <v>276</v>
      </c>
    </row>
    <row r="101" spans="1:8" ht="16.5" customHeight="1">
      <c r="A101" s="39" t="str">
        <f t="shared" si="0"/>
        <v>RR/119</v>
      </c>
      <c r="B101" s="40">
        <v>43191</v>
      </c>
      <c r="D101" s="42" t="s">
        <v>277</v>
      </c>
      <c r="E101" s="42" t="s">
        <v>207</v>
      </c>
      <c r="F101" s="42">
        <v>3379</v>
      </c>
      <c r="G101" s="42" t="s">
        <v>278</v>
      </c>
      <c r="H101" s="42">
        <v>0</v>
      </c>
    </row>
    <row r="102" spans="1:8" ht="16.5" customHeight="1">
      <c r="A102" s="39" t="str">
        <f t="shared" si="0"/>
        <v>KH/328</v>
      </c>
      <c r="B102" s="40">
        <v>43197</v>
      </c>
      <c r="D102" s="42" t="s">
        <v>279</v>
      </c>
      <c r="F102" s="42">
        <v>24045</v>
      </c>
      <c r="G102" s="42" t="s">
        <v>280</v>
      </c>
      <c r="H102" s="42">
        <v>0</v>
      </c>
    </row>
    <row r="103" spans="1:8" ht="16.5" customHeight="1">
      <c r="A103" s="39" t="str">
        <f t="shared" si="0"/>
        <v>/004-5</v>
      </c>
      <c r="B103" s="40">
        <v>43197</v>
      </c>
      <c r="D103" s="42" t="s">
        <v>281</v>
      </c>
      <c r="F103" s="42">
        <v>34460</v>
      </c>
      <c r="G103" s="42" t="s">
        <v>282</v>
      </c>
      <c r="H103" s="42">
        <v>0</v>
      </c>
    </row>
    <row r="104" spans="1:8" ht="16.5" customHeight="1">
      <c r="A104" s="39" t="str">
        <f t="shared" si="0"/>
        <v>RK/129</v>
      </c>
      <c r="B104" s="40">
        <v>43203</v>
      </c>
      <c r="D104" s="42" t="s">
        <v>283</v>
      </c>
      <c r="F104" s="42">
        <v>31310</v>
      </c>
      <c r="G104" s="42" t="s">
        <v>284</v>
      </c>
    </row>
    <row r="105" spans="1:8" ht="16.5" customHeight="1">
      <c r="A105" s="39" t="str">
        <f t="shared" si="0"/>
        <v>GM/186</v>
      </c>
      <c r="B105" s="40">
        <v>43205</v>
      </c>
      <c r="D105" s="42" t="s">
        <v>285</v>
      </c>
      <c r="F105" s="42">
        <v>38313</v>
      </c>
      <c r="G105" s="42" t="s">
        <v>286</v>
      </c>
    </row>
    <row r="106" spans="1:8" ht="16.5" customHeight="1">
      <c r="A106" s="39" t="str">
        <f t="shared" si="0"/>
        <v>GG/005</v>
      </c>
      <c r="B106" s="40">
        <v>43212</v>
      </c>
      <c r="D106" s="42" t="s">
        <v>287</v>
      </c>
      <c r="F106" s="42">
        <v>22223</v>
      </c>
      <c r="G106" s="42" t="s">
        <v>288</v>
      </c>
    </row>
    <row r="107" spans="1:8" ht="16.5" customHeight="1">
      <c r="A107" s="39" t="str">
        <f t="shared" si="0"/>
        <v>KH/329</v>
      </c>
      <c r="B107" s="40">
        <v>43211</v>
      </c>
      <c r="D107" s="42" t="s">
        <v>289</v>
      </c>
      <c r="F107" s="42">
        <v>23715</v>
      </c>
      <c r="G107" s="42" t="s">
        <v>290</v>
      </c>
    </row>
    <row r="108" spans="1:8" ht="16.5" customHeight="1">
      <c r="A108" s="39" t="str">
        <f t="shared" si="0"/>
        <v>RR/120</v>
      </c>
      <c r="B108" s="40">
        <v>43214</v>
      </c>
      <c r="D108" s="42" t="s">
        <v>291</v>
      </c>
      <c r="F108" s="42">
        <v>3365</v>
      </c>
      <c r="G108" s="42" t="s">
        <v>292</v>
      </c>
    </row>
    <row r="109" spans="1:8" ht="16.5" customHeight="1">
      <c r="A109" s="39" t="str">
        <f t="shared" si="0"/>
        <v>BJ/230</v>
      </c>
      <c r="B109" s="40">
        <v>43219</v>
      </c>
      <c r="D109" s="42" t="s">
        <v>293</v>
      </c>
      <c r="F109" s="42">
        <v>39675</v>
      </c>
      <c r="G109" s="42" t="s">
        <v>294</v>
      </c>
    </row>
    <row r="110" spans="1:8" ht="16.5" customHeight="1">
      <c r="A110" s="39" t="str">
        <f t="shared" si="0"/>
        <v>NA/060</v>
      </c>
      <c r="B110" s="40">
        <v>43222</v>
      </c>
      <c r="D110" s="42" t="s">
        <v>295</v>
      </c>
      <c r="F110" s="42">
        <v>16314</v>
      </c>
      <c r="G110" s="42" t="s">
        <v>296</v>
      </c>
    </row>
    <row r="111" spans="1:8" ht="16.5" customHeight="1">
      <c r="A111" s="39" t="str">
        <f t="shared" si="0"/>
        <v>KK/097</v>
      </c>
      <c r="B111" s="40">
        <v>43222</v>
      </c>
      <c r="D111" s="42" t="s">
        <v>297</v>
      </c>
      <c r="F111" s="42">
        <v>13445</v>
      </c>
      <c r="G111" s="42" t="s">
        <v>298</v>
      </c>
    </row>
    <row r="112" spans="1:8" ht="16.5" customHeight="1">
      <c r="A112" s="39" t="str">
        <f t="shared" si="0"/>
        <v>KH/330</v>
      </c>
      <c r="B112" s="40">
        <v>43232</v>
      </c>
      <c r="D112" s="42" t="s">
        <v>299</v>
      </c>
      <c r="F112" s="42">
        <v>23470</v>
      </c>
      <c r="G112" s="42" t="s">
        <v>300</v>
      </c>
    </row>
    <row r="113" spans="1:7" ht="16.5" customHeight="1">
      <c r="A113" s="39" t="str">
        <f t="shared" si="0"/>
        <v>RK/130</v>
      </c>
      <c r="B113" s="40">
        <v>43238</v>
      </c>
      <c r="D113" s="42" t="s">
        <v>301</v>
      </c>
      <c r="F113" s="42">
        <v>29860</v>
      </c>
      <c r="G113" s="42" t="s">
        <v>302</v>
      </c>
    </row>
    <row r="114" spans="1:7" ht="16.5" customHeight="1">
      <c r="A114" s="39" t="str">
        <f t="shared" si="0"/>
        <v>NA/062</v>
      </c>
      <c r="B114" s="40">
        <v>43238</v>
      </c>
      <c r="D114" s="42" t="s">
        <v>303</v>
      </c>
      <c r="F114" s="42">
        <v>16994</v>
      </c>
      <c r="G114" s="42" t="s">
        <v>304</v>
      </c>
    </row>
    <row r="115" spans="1:7" ht="16.5" customHeight="1">
      <c r="A115" s="39" t="str">
        <f t="shared" si="0"/>
        <v>NT/025</v>
      </c>
      <c r="B115" s="40">
        <v>43238</v>
      </c>
      <c r="D115" s="42" t="s">
        <v>305</v>
      </c>
      <c r="F115" s="42">
        <v>21523</v>
      </c>
      <c r="G115" s="42" t="s">
        <v>306</v>
      </c>
    </row>
    <row r="116" spans="1:7" ht="16.5" customHeight="1">
      <c r="A116" s="39" t="str">
        <f t="shared" si="0"/>
        <v>KH/331</v>
      </c>
      <c r="B116" s="40">
        <v>43246</v>
      </c>
      <c r="D116" s="42" t="s">
        <v>307</v>
      </c>
      <c r="F116" s="42">
        <v>23990</v>
      </c>
      <c r="G116" s="42" t="s">
        <v>308</v>
      </c>
    </row>
    <row r="117" spans="1:7" ht="16.5" customHeight="1">
      <c r="A117" s="39" t="str">
        <f t="shared" si="0"/>
        <v>GM/188</v>
      </c>
      <c r="B117" s="40">
        <v>43254</v>
      </c>
      <c r="D117" s="42" t="s">
        <v>309</v>
      </c>
      <c r="F117" s="42">
        <v>39392</v>
      </c>
      <c r="G117" s="42" t="s">
        <v>310</v>
      </c>
    </row>
    <row r="118" spans="1:7" ht="16.5" customHeight="1">
      <c r="A118" s="39" t="str">
        <f t="shared" si="0"/>
        <v>/008-9</v>
      </c>
      <c r="B118" s="40">
        <v>43254</v>
      </c>
      <c r="D118" s="42" t="s">
        <v>311</v>
      </c>
      <c r="F118" s="42">
        <v>33395</v>
      </c>
      <c r="G118" s="42" t="s">
        <v>312</v>
      </c>
    </row>
    <row r="119" spans="1:7" ht="16.5" customHeight="1">
      <c r="A119" s="39" t="str">
        <f t="shared" si="0"/>
        <v>NA/064</v>
      </c>
      <c r="B119" s="40">
        <v>43259</v>
      </c>
      <c r="D119" s="42" t="s">
        <v>313</v>
      </c>
      <c r="F119" s="42">
        <v>17069</v>
      </c>
      <c r="G119" s="42" t="s">
        <v>314</v>
      </c>
    </row>
    <row r="120" spans="1:7" ht="16.5" customHeight="1">
      <c r="A120" s="39" t="str">
        <f t="shared" si="0"/>
        <v>KH/332</v>
      </c>
      <c r="B120" s="40">
        <v>43260</v>
      </c>
      <c r="D120" s="42" t="s">
        <v>315</v>
      </c>
      <c r="F120" s="42">
        <v>24060</v>
      </c>
      <c r="G120" s="42" t="s">
        <v>316</v>
      </c>
    </row>
    <row r="121" spans="1:7" ht="16.5" customHeight="1">
      <c r="A121" s="39" t="str">
        <f t="shared" si="0"/>
        <v>RR/124</v>
      </c>
      <c r="B121" s="40">
        <v>43267</v>
      </c>
      <c r="D121" s="42" t="s">
        <v>317</v>
      </c>
      <c r="F121" s="42">
        <v>3786</v>
      </c>
      <c r="G121" s="42" t="s">
        <v>318</v>
      </c>
    </row>
    <row r="122" spans="1:7" ht="16.5" customHeight="1">
      <c r="A122" s="39" t="str">
        <f t="shared" si="0"/>
        <v>KH/333</v>
      </c>
      <c r="B122" s="40">
        <v>43269</v>
      </c>
      <c r="D122" s="42" t="s">
        <v>319</v>
      </c>
      <c r="F122" s="42">
        <v>23375</v>
      </c>
      <c r="G122" s="42" t="s">
        <v>320</v>
      </c>
    </row>
    <row r="123" spans="1:7" ht="16.5" customHeight="1">
      <c r="A123" s="39" t="str">
        <f t="shared" si="0"/>
        <v/>
      </c>
    </row>
    <row r="124" spans="1:7" ht="16.5" customHeight="1">
      <c r="A124" s="39" t="str">
        <f t="shared" si="0"/>
        <v>NT/029</v>
      </c>
      <c r="B124" s="40">
        <v>43306</v>
      </c>
      <c r="D124" s="42" t="s">
        <v>321</v>
      </c>
      <c r="F124" s="42">
        <v>20626</v>
      </c>
      <c r="G124" s="42" t="s">
        <v>322</v>
      </c>
    </row>
    <row r="125" spans="1:7" ht="16.5" customHeight="1">
      <c r="A125" s="39" t="str">
        <f t="shared" si="0"/>
        <v>KH/334</v>
      </c>
      <c r="B125" s="40">
        <v>43312</v>
      </c>
      <c r="D125" s="42" t="s">
        <v>323</v>
      </c>
      <c r="F125" s="42">
        <v>22660</v>
      </c>
      <c r="G125" s="42" t="s">
        <v>324</v>
      </c>
    </row>
    <row r="126" spans="1:7" ht="16.5" customHeight="1">
      <c r="A126" s="39" t="str">
        <f t="shared" si="0"/>
        <v>RK/131</v>
      </c>
      <c r="B126" s="40">
        <v>43318</v>
      </c>
      <c r="D126" s="42" t="s">
        <v>325</v>
      </c>
      <c r="F126" s="42">
        <v>32445</v>
      </c>
      <c r="G126" s="42" t="s">
        <v>326</v>
      </c>
    </row>
    <row r="127" spans="1:7" ht="16.5" customHeight="1">
      <c r="A127" s="39" t="str">
        <f t="shared" si="0"/>
        <v>NA/067</v>
      </c>
      <c r="B127" s="40">
        <v>43321</v>
      </c>
      <c r="D127" s="42" t="s">
        <v>327</v>
      </c>
      <c r="F127" s="42">
        <v>15344</v>
      </c>
      <c r="G127" s="42" t="s">
        <v>328</v>
      </c>
    </row>
    <row r="128" spans="1:7" ht="16.5" customHeight="1">
      <c r="A128" s="39" t="str">
        <f t="shared" si="0"/>
        <v>/232-A</v>
      </c>
      <c r="B128" s="40">
        <v>43322</v>
      </c>
      <c r="D128" s="42" t="s">
        <v>329</v>
      </c>
      <c r="F128" s="42">
        <v>15288</v>
      </c>
      <c r="G128" s="42" t="s">
        <v>330</v>
      </c>
    </row>
    <row r="129" spans="1:7" ht="16.5" customHeight="1">
      <c r="A129" s="39" t="str">
        <f t="shared" si="0"/>
        <v>KH/335</v>
      </c>
      <c r="B129" s="40">
        <v>43327</v>
      </c>
      <c r="D129" s="42" t="s">
        <v>331</v>
      </c>
      <c r="F129" s="42">
        <v>22785</v>
      </c>
      <c r="G129" s="42" t="s">
        <v>332</v>
      </c>
    </row>
    <row r="130" spans="1:7" ht="16.5" customHeight="1">
      <c r="A130" s="39" t="str">
        <f t="shared" si="0"/>
        <v>KH/336</v>
      </c>
      <c r="B130" s="40">
        <v>43332</v>
      </c>
      <c r="D130" s="42" t="s">
        <v>333</v>
      </c>
      <c r="F130" s="42">
        <v>22795</v>
      </c>
      <c r="G130" s="42" t="s">
        <v>334</v>
      </c>
    </row>
    <row r="131" spans="1:7" ht="16.5" customHeight="1">
      <c r="A131" s="39" t="str">
        <f t="shared" si="0"/>
        <v>QS/015</v>
      </c>
      <c r="B131" s="40">
        <v>43333</v>
      </c>
      <c r="D131" s="42" t="s">
        <v>335</v>
      </c>
      <c r="F131" s="42">
        <v>16410</v>
      </c>
      <c r="G131" s="42" t="s">
        <v>336</v>
      </c>
    </row>
    <row r="132" spans="1:7" ht="16.5" customHeight="1">
      <c r="A132" s="39" t="str">
        <f t="shared" si="0"/>
        <v>GM/192</v>
      </c>
      <c r="B132" s="40">
        <v>43340</v>
      </c>
      <c r="D132" s="42" t="s">
        <v>337</v>
      </c>
      <c r="F132" s="42">
        <v>40081</v>
      </c>
      <c r="G132" s="42" t="s">
        <v>338</v>
      </c>
    </row>
    <row r="133" spans="1:7" ht="16.5" customHeight="1">
      <c r="A133" s="39" t="str">
        <f t="shared" si="0"/>
        <v>NT/031</v>
      </c>
      <c r="B133" s="40">
        <v>43345</v>
      </c>
      <c r="D133" s="42" t="s">
        <v>339</v>
      </c>
      <c r="F133" s="42">
        <v>16342</v>
      </c>
      <c r="G133" s="42" t="s">
        <v>340</v>
      </c>
    </row>
    <row r="134" spans="1:7" ht="16.5" customHeight="1">
      <c r="A134" s="39" t="str">
        <f t="shared" si="0"/>
        <v>KH/337</v>
      </c>
      <c r="B134" s="40">
        <v>43345</v>
      </c>
      <c r="D134" s="42" t="s">
        <v>341</v>
      </c>
      <c r="F134" s="42">
        <v>22925</v>
      </c>
      <c r="G134" s="42" t="s">
        <v>342</v>
      </c>
    </row>
    <row r="135" spans="1:7" ht="16.5" customHeight="1">
      <c r="A135" s="39" t="str">
        <f t="shared" si="0"/>
        <v>BJ/236</v>
      </c>
      <c r="B135" s="40">
        <v>43351</v>
      </c>
      <c r="D135" s="42" t="s">
        <v>343</v>
      </c>
      <c r="F135" s="42">
        <v>39405</v>
      </c>
      <c r="G135" s="42" t="s">
        <v>344</v>
      </c>
    </row>
    <row r="136" spans="1:7" ht="16.5" customHeight="1">
      <c r="A136" s="39" t="str">
        <f t="shared" si="0"/>
        <v>NA/070</v>
      </c>
      <c r="B136" s="40">
        <v>43361</v>
      </c>
      <c r="D136" s="42" t="s">
        <v>345</v>
      </c>
      <c r="F136" s="42">
        <v>18038</v>
      </c>
      <c r="G136" s="42" t="s">
        <v>346</v>
      </c>
    </row>
    <row r="137" spans="1:7" ht="16.5" customHeight="1">
      <c r="A137" s="39" t="str">
        <f t="shared" si="0"/>
        <v>KH/338</v>
      </c>
      <c r="B137" s="40">
        <v>43362</v>
      </c>
      <c r="D137" s="42" t="s">
        <v>347</v>
      </c>
      <c r="F137" s="42">
        <v>22835</v>
      </c>
      <c r="G137" s="42" t="s">
        <v>348</v>
      </c>
    </row>
    <row r="138" spans="1:7" ht="16.5" customHeight="1">
      <c r="A138" s="39" t="str">
        <f t="shared" si="0"/>
        <v>GM/194</v>
      </c>
      <c r="B138" s="40">
        <v>43370</v>
      </c>
      <c r="D138" s="42" t="s">
        <v>349</v>
      </c>
      <c r="F138" s="42">
        <v>40119</v>
      </c>
      <c r="G138" s="42" t="s">
        <v>350</v>
      </c>
    </row>
    <row r="139" spans="1:7" ht="16.5" customHeight="1">
      <c r="A139" s="39" t="str">
        <f t="shared" si="0"/>
        <v>RR/131</v>
      </c>
      <c r="B139" s="40">
        <v>43371</v>
      </c>
      <c r="D139" s="42" t="s">
        <v>351</v>
      </c>
      <c r="F139" s="42">
        <v>3147</v>
      </c>
      <c r="G139" s="42" t="s">
        <v>352</v>
      </c>
    </row>
    <row r="140" spans="1:7" ht="16.5" customHeight="1">
      <c r="A140" s="39" t="str">
        <f t="shared" si="0"/>
        <v>RK/132</v>
      </c>
      <c r="B140" s="40">
        <v>43373</v>
      </c>
      <c r="D140" s="42" t="s">
        <v>353</v>
      </c>
      <c r="F140" s="42">
        <v>32030</v>
      </c>
      <c r="G140" s="42" t="s">
        <v>354</v>
      </c>
    </row>
    <row r="141" spans="1:7" ht="16.5" customHeight="1">
      <c r="A141" s="39" t="str">
        <f t="shared" si="0"/>
        <v/>
      </c>
    </row>
    <row r="142" spans="1:7" ht="16.5" customHeight="1">
      <c r="A142" s="39" t="str">
        <f t="shared" si="0"/>
        <v>KH/339</v>
      </c>
      <c r="B142" s="40">
        <v>43383</v>
      </c>
      <c r="D142" s="42" t="s">
        <v>355</v>
      </c>
      <c r="F142" s="42">
        <v>23160</v>
      </c>
      <c r="G142" s="42" t="s">
        <v>356</v>
      </c>
    </row>
    <row r="143" spans="1:7" ht="16.5" customHeight="1">
      <c r="A143" s="39" t="str">
        <f t="shared" si="0"/>
        <v>QS/018</v>
      </c>
      <c r="B143" s="40">
        <v>43386</v>
      </c>
      <c r="D143" s="42" t="s">
        <v>357</v>
      </c>
      <c r="F143" s="42">
        <v>16600</v>
      </c>
      <c r="G143" s="42" t="s">
        <v>358</v>
      </c>
    </row>
    <row r="144" spans="1:7" ht="16.5" customHeight="1">
      <c r="A144" s="39" t="str">
        <f t="shared" si="0"/>
        <v>NT/035</v>
      </c>
      <c r="B144" s="40">
        <v>43382</v>
      </c>
      <c r="D144" s="42" t="s">
        <v>359</v>
      </c>
      <c r="F144" s="42">
        <v>16395</v>
      </c>
      <c r="G144" s="42" t="s">
        <v>360</v>
      </c>
    </row>
    <row r="145" spans="1:7" ht="16.5" customHeight="1">
      <c r="A145" s="39" t="str">
        <f t="shared" si="0"/>
        <v>KH/340</v>
      </c>
      <c r="B145" s="40">
        <v>43392</v>
      </c>
      <c r="D145" s="42" t="s">
        <v>361</v>
      </c>
      <c r="F145" s="42">
        <v>24520</v>
      </c>
      <c r="G145" s="42" t="s">
        <v>362</v>
      </c>
    </row>
    <row r="146" spans="1:7" ht="16.5" customHeight="1">
      <c r="A146" s="39" t="str">
        <f t="shared" si="0"/>
        <v>KK/101</v>
      </c>
      <c r="B146" s="40">
        <v>43389</v>
      </c>
      <c r="D146" s="42" t="s">
        <v>363</v>
      </c>
      <c r="F146" s="42">
        <v>11672</v>
      </c>
      <c r="G146" s="42" t="s">
        <v>364</v>
      </c>
    </row>
    <row r="147" spans="1:7" ht="16.5" customHeight="1">
      <c r="A147" s="39" t="str">
        <f t="shared" si="0"/>
        <v>BJ/238</v>
      </c>
      <c r="B147" s="40">
        <v>43392</v>
      </c>
      <c r="D147" s="42" t="s">
        <v>365</v>
      </c>
      <c r="F147" s="42">
        <v>38750</v>
      </c>
      <c r="G147" s="42" t="s">
        <v>366</v>
      </c>
    </row>
    <row r="148" spans="1:7" ht="16.5" customHeight="1">
      <c r="A148" s="39" t="str">
        <f t="shared" si="0"/>
        <v>KH/341</v>
      </c>
      <c r="B148" s="40">
        <v>43407</v>
      </c>
      <c r="D148" s="42" t="s">
        <v>367</v>
      </c>
      <c r="F148" s="42">
        <v>23830</v>
      </c>
      <c r="G148" s="42" t="s">
        <v>368</v>
      </c>
    </row>
    <row r="149" spans="1:7" ht="16.5" customHeight="1">
      <c r="A149" s="39" t="str">
        <f t="shared" si="0"/>
        <v>RK/133</v>
      </c>
      <c r="B149" s="40">
        <v>43413</v>
      </c>
      <c r="D149" s="42" t="s">
        <v>369</v>
      </c>
      <c r="F149" s="42">
        <v>33330</v>
      </c>
      <c r="G149" s="42" t="s">
        <v>370</v>
      </c>
    </row>
    <row r="150" spans="1:7" ht="16.5" customHeight="1">
      <c r="A150" s="39" t="str">
        <f t="shared" si="0"/>
        <v>GM/196</v>
      </c>
      <c r="B150" s="40">
        <v>43407</v>
      </c>
      <c r="D150" s="42" t="s">
        <v>371</v>
      </c>
      <c r="F150" s="42">
        <v>40100</v>
      </c>
      <c r="G150" s="42" t="s">
        <v>372</v>
      </c>
    </row>
    <row r="151" spans="1:7" ht="16.5" customHeight="1">
      <c r="A151" s="39" t="str">
        <f t="shared" si="0"/>
        <v>NA/073</v>
      </c>
      <c r="B151" s="40">
        <v>43408</v>
      </c>
      <c r="D151" s="42" t="s">
        <v>373</v>
      </c>
      <c r="F151" s="42">
        <v>22240</v>
      </c>
      <c r="G151" s="42" t="s">
        <v>374</v>
      </c>
    </row>
    <row r="152" spans="1:7" ht="16.5" customHeight="1">
      <c r="A152" s="39" t="str">
        <f t="shared" si="0"/>
        <v>KH/342</v>
      </c>
      <c r="B152" s="40">
        <v>43414</v>
      </c>
      <c r="D152" s="42" t="s">
        <v>375</v>
      </c>
      <c r="F152" s="42">
        <v>23720</v>
      </c>
      <c r="G152" s="42" t="s">
        <v>376</v>
      </c>
    </row>
    <row r="153" spans="1:7" ht="16.5" customHeight="1">
      <c r="A153" s="39" t="str">
        <f t="shared" si="0"/>
        <v>KH/343</v>
      </c>
      <c r="B153" s="40">
        <v>43415</v>
      </c>
      <c r="D153" s="42" t="s">
        <v>377</v>
      </c>
      <c r="F153" s="42">
        <v>15950</v>
      </c>
      <c r="G153" s="42" t="s">
        <v>378</v>
      </c>
    </row>
    <row r="154" spans="1:7" ht="16.5" customHeight="1">
      <c r="A154" s="39" t="str">
        <f t="shared" si="0"/>
        <v>BJ/240</v>
      </c>
      <c r="B154" s="40">
        <v>43421</v>
      </c>
      <c r="D154" s="42" t="s">
        <v>379</v>
      </c>
      <c r="F154" s="42">
        <v>40280</v>
      </c>
      <c r="G154" s="42" t="s">
        <v>380</v>
      </c>
    </row>
    <row r="155" spans="1:7" ht="16.5" customHeight="1">
      <c r="A155" s="39" t="str">
        <f t="shared" si="0"/>
        <v>GM/198</v>
      </c>
      <c r="B155" s="40">
        <v>43429</v>
      </c>
      <c r="D155" s="42" t="s">
        <v>381</v>
      </c>
      <c r="F155" s="42">
        <v>40171</v>
      </c>
      <c r="G155" s="42" t="s">
        <v>382</v>
      </c>
    </row>
    <row r="156" spans="1:7" ht="16.5" customHeight="1">
      <c r="A156" s="39" t="str">
        <f t="shared" si="0"/>
        <v>KH/344</v>
      </c>
      <c r="B156" s="40">
        <v>43428</v>
      </c>
      <c r="D156" s="42" t="s">
        <v>383</v>
      </c>
      <c r="F156" s="42">
        <v>24310</v>
      </c>
      <c r="G156" s="42" t="s">
        <v>384</v>
      </c>
    </row>
    <row r="157" spans="1:7" ht="16.5" customHeight="1">
      <c r="A157" s="39" t="str">
        <f t="shared" si="0"/>
        <v>RR/134</v>
      </c>
      <c r="B157" s="40">
        <v>43432</v>
      </c>
      <c r="D157" s="42" t="s">
        <v>385</v>
      </c>
      <c r="F157" s="42">
        <v>2736</v>
      </c>
      <c r="G157" s="42" t="s">
        <v>386</v>
      </c>
    </row>
    <row r="158" spans="1:7" ht="16.5" customHeight="1">
      <c r="A158" s="39" t="str">
        <f t="shared" si="0"/>
        <v>KH/044</v>
      </c>
      <c r="B158" s="40">
        <v>43435</v>
      </c>
      <c r="D158" s="42" t="s">
        <v>387</v>
      </c>
      <c r="F158" s="42">
        <v>25910</v>
      </c>
      <c r="G158" s="42" t="s">
        <v>388</v>
      </c>
    </row>
    <row r="159" spans="1:7" ht="16.5" customHeight="1">
      <c r="A159" s="39" t="str">
        <f t="shared" si="0"/>
        <v>RK/134</v>
      </c>
      <c r="B159" s="40">
        <v>43435</v>
      </c>
      <c r="D159" s="42" t="s">
        <v>389</v>
      </c>
      <c r="F159" s="42">
        <v>33480</v>
      </c>
      <c r="G159" s="42" t="s">
        <v>390</v>
      </c>
    </row>
    <row r="160" spans="1:7" ht="16.5" customHeight="1">
      <c r="A160" s="39" t="str">
        <f t="shared" si="0"/>
        <v>/038-9</v>
      </c>
      <c r="B160" s="40">
        <v>43436</v>
      </c>
      <c r="D160" s="42" t="s">
        <v>391</v>
      </c>
      <c r="F160" s="42">
        <v>42648</v>
      </c>
      <c r="G160" s="42" t="s">
        <v>392</v>
      </c>
    </row>
    <row r="161" spans="1:7" ht="16.5" customHeight="1">
      <c r="A161" s="39" t="str">
        <f t="shared" si="0"/>
        <v>KH/345</v>
      </c>
      <c r="B161" s="40">
        <v>43443</v>
      </c>
      <c r="D161" s="42" t="s">
        <v>393</v>
      </c>
      <c r="F161" s="42">
        <v>24405</v>
      </c>
      <c r="G161" s="42" t="s">
        <v>394</v>
      </c>
    </row>
    <row r="162" spans="1:7" ht="16.5" customHeight="1">
      <c r="A162" s="39" t="str">
        <f t="shared" si="0"/>
        <v>BJ/242</v>
      </c>
      <c r="B162" s="40">
        <v>43443</v>
      </c>
      <c r="D162" s="41" t="s">
        <v>395</v>
      </c>
      <c r="F162" s="42">
        <v>41115</v>
      </c>
      <c r="G162" s="42" t="s">
        <v>396</v>
      </c>
    </row>
    <row r="163" spans="1:7" ht="16.5" customHeight="1">
      <c r="A163" s="39" t="str">
        <f t="shared" si="0"/>
        <v>KH/346</v>
      </c>
      <c r="B163" s="40">
        <v>43456</v>
      </c>
      <c r="D163" s="41" t="s">
        <v>397</v>
      </c>
      <c r="F163" s="42">
        <v>23375</v>
      </c>
      <c r="G163" s="42" t="s">
        <v>398</v>
      </c>
    </row>
    <row r="164" spans="1:7" ht="16.5" customHeight="1">
      <c r="A164" s="39" t="str">
        <f t="shared" si="0"/>
        <v>GM/200</v>
      </c>
      <c r="B164" s="40">
        <v>43456</v>
      </c>
      <c r="D164" s="41" t="s">
        <v>399</v>
      </c>
      <c r="F164" s="42">
        <v>39972</v>
      </c>
      <c r="G164" s="42" t="s">
        <v>400</v>
      </c>
    </row>
    <row r="165" spans="1:7" ht="16.5" customHeight="1">
      <c r="A165" s="39" t="str">
        <f t="shared" si="0"/>
        <v>012-13</v>
      </c>
      <c r="B165" s="40">
        <v>43457</v>
      </c>
      <c r="D165" s="41" t="s">
        <v>401</v>
      </c>
      <c r="F165" s="42">
        <v>45998</v>
      </c>
      <c r="G165" s="42" t="s">
        <v>402</v>
      </c>
    </row>
    <row r="166" spans="1:7" ht="16.5" customHeight="1">
      <c r="A166" s="39" t="str">
        <f t="shared" si="0"/>
        <v>KK/104</v>
      </c>
      <c r="B166" s="40">
        <v>43461</v>
      </c>
      <c r="D166" s="41" t="s">
        <v>403</v>
      </c>
      <c r="F166" s="42">
        <v>11774</v>
      </c>
      <c r="G166" s="42" t="s">
        <v>404</v>
      </c>
    </row>
    <row r="167" spans="1:7" ht="16.5" customHeight="1">
      <c r="A167" s="39" t="str">
        <f t="shared" si="0"/>
        <v>RK/135</v>
      </c>
      <c r="B167" s="40">
        <v>43464</v>
      </c>
      <c r="D167" s="41" t="s">
        <v>405</v>
      </c>
      <c r="F167" s="42">
        <v>32580</v>
      </c>
      <c r="G167" s="42" t="s">
        <v>406</v>
      </c>
    </row>
    <row r="168" spans="1:7" ht="16.5" customHeight="1">
      <c r="A168" s="39" t="str">
        <f t="shared" si="0"/>
        <v>KH/347</v>
      </c>
      <c r="B168" s="40">
        <v>43464</v>
      </c>
      <c r="D168" s="41" t="s">
        <v>407</v>
      </c>
      <c r="F168" s="42">
        <v>23210</v>
      </c>
      <c r="G168" s="42" t="s">
        <v>408</v>
      </c>
    </row>
    <row r="169" spans="1:7" ht="16.5" customHeight="1">
      <c r="A169" s="39" t="str">
        <f t="shared" si="0"/>
        <v/>
      </c>
    </row>
    <row r="170" spans="1:7" ht="16.5" customHeight="1">
      <c r="A170" s="39" t="str">
        <f t="shared" si="0"/>
        <v>RR/137</v>
      </c>
      <c r="B170" s="40">
        <v>43475</v>
      </c>
      <c r="D170" s="42" t="s">
        <v>409</v>
      </c>
      <c r="F170" s="42">
        <v>2632</v>
      </c>
      <c r="G170" s="42" t="s">
        <v>410</v>
      </c>
    </row>
    <row r="171" spans="1:7" ht="16.5" customHeight="1">
      <c r="A171" s="39" t="str">
        <f t="shared" si="0"/>
        <v>KH/348</v>
      </c>
      <c r="B171" s="40">
        <v>43478</v>
      </c>
      <c r="D171" s="42" t="s">
        <v>411</v>
      </c>
      <c r="F171" s="42">
        <v>23330</v>
      </c>
      <c r="G171" s="42" t="s">
        <v>412</v>
      </c>
    </row>
    <row r="172" spans="1:7" ht="16.5" customHeight="1">
      <c r="A172" s="39" t="str">
        <f t="shared" si="0"/>
        <v>BJ/244</v>
      </c>
      <c r="B172" s="40">
        <v>43482</v>
      </c>
      <c r="D172" s="42" t="s">
        <v>413</v>
      </c>
      <c r="F172" s="42">
        <v>37970</v>
      </c>
      <c r="G172" s="42" t="s">
        <v>414</v>
      </c>
    </row>
    <row r="173" spans="1:7" ht="16.5" customHeight="1">
      <c r="A173" s="39" t="str">
        <f t="shared" si="0"/>
        <v>NT/042</v>
      </c>
      <c r="B173" s="40">
        <v>43482</v>
      </c>
      <c r="D173" s="42" t="s">
        <v>415</v>
      </c>
      <c r="F173" s="42">
        <v>17346</v>
      </c>
      <c r="G173" s="42" t="s">
        <v>416</v>
      </c>
    </row>
    <row r="174" spans="1:7" ht="16.5" customHeight="1">
      <c r="A174" s="39" t="str">
        <f t="shared" si="0"/>
        <v>KH/045</v>
      </c>
      <c r="B174" s="40">
        <v>43486</v>
      </c>
      <c r="D174" s="42" t="s">
        <v>417</v>
      </c>
      <c r="F174" s="42">
        <v>21810</v>
      </c>
      <c r="G174" s="42" t="s">
        <v>418</v>
      </c>
    </row>
    <row r="175" spans="1:7" ht="16.5" customHeight="1">
      <c r="A175" s="39" t="str">
        <f t="shared" si="0"/>
        <v>GM/201</v>
      </c>
      <c r="B175" s="40">
        <v>43493</v>
      </c>
      <c r="D175" s="42" t="s">
        <v>419</v>
      </c>
      <c r="F175" s="42">
        <v>39487</v>
      </c>
      <c r="G175" s="42" t="s">
        <v>420</v>
      </c>
    </row>
    <row r="176" spans="1:7" ht="16.5" customHeight="1">
      <c r="A176" s="39" t="str">
        <f t="shared" si="0"/>
        <v>KH/349</v>
      </c>
      <c r="B176" s="40">
        <v>43496</v>
      </c>
      <c r="D176" s="42" t="s">
        <v>421</v>
      </c>
      <c r="F176" s="42">
        <v>23075</v>
      </c>
      <c r="G176" s="42" t="s">
        <v>422</v>
      </c>
    </row>
    <row r="177" spans="1:7" ht="16.5" customHeight="1">
      <c r="A177" s="39" t="str">
        <f t="shared" si="0"/>
        <v>NT/044</v>
      </c>
      <c r="B177" s="40">
        <v>43504</v>
      </c>
      <c r="D177" s="42" t="s">
        <v>423</v>
      </c>
      <c r="F177" s="42">
        <v>23104</v>
      </c>
      <c r="G177" s="42" t="s">
        <v>424</v>
      </c>
    </row>
    <row r="178" spans="1:7" ht="16.5" customHeight="1">
      <c r="A178" s="39" t="str">
        <f t="shared" si="0"/>
        <v>BJ/245</v>
      </c>
      <c r="B178" s="40">
        <v>43506</v>
      </c>
      <c r="D178" s="42" t="s">
        <v>425</v>
      </c>
      <c r="F178" s="42">
        <v>40555</v>
      </c>
      <c r="G178" s="42" t="s">
        <v>426</v>
      </c>
    </row>
    <row r="179" spans="1:7" ht="16.5" customHeight="1">
      <c r="A179" s="39" t="str">
        <f t="shared" si="0"/>
        <v>KH/350</v>
      </c>
      <c r="B179" s="40">
        <v>43506</v>
      </c>
      <c r="D179" s="42" t="s">
        <v>427</v>
      </c>
      <c r="F179" s="42">
        <v>22535</v>
      </c>
      <c r="G179" s="42" t="s">
        <v>428</v>
      </c>
    </row>
    <row r="180" spans="1:7" ht="16.5" customHeight="1">
      <c r="A180" s="39" t="str">
        <f t="shared" si="0"/>
        <v>RR/140</v>
      </c>
      <c r="B180" s="40">
        <v>43517</v>
      </c>
      <c r="D180" s="42" t="s">
        <v>429</v>
      </c>
      <c r="F180" s="42">
        <v>2811</v>
      </c>
      <c r="G180" s="42" t="s">
        <v>430</v>
      </c>
    </row>
    <row r="181" spans="1:7" ht="16.5" customHeight="1">
      <c r="A181" s="39" t="str">
        <f t="shared" si="0"/>
        <v>RK/136</v>
      </c>
      <c r="B181" s="40">
        <v>43518</v>
      </c>
      <c r="D181" s="42" t="s">
        <v>431</v>
      </c>
      <c r="F181" s="42">
        <v>31730</v>
      </c>
      <c r="G181" s="42" t="s">
        <v>432</v>
      </c>
    </row>
    <row r="182" spans="1:7" ht="16.5" customHeight="1">
      <c r="A182" s="39" t="str">
        <f t="shared" si="0"/>
        <v>KH/351</v>
      </c>
      <c r="B182" s="40">
        <v>43520</v>
      </c>
      <c r="D182" s="42" t="s">
        <v>433</v>
      </c>
      <c r="F182" s="42">
        <v>22465</v>
      </c>
      <c r="G182" s="42" t="s">
        <v>434</v>
      </c>
    </row>
    <row r="183" spans="1:7" ht="16.5" customHeight="1">
      <c r="A183" s="39" t="str">
        <f t="shared" si="0"/>
        <v>GM/203</v>
      </c>
      <c r="B183" s="40">
        <v>43522</v>
      </c>
      <c r="D183" s="42" t="s">
        <v>435</v>
      </c>
      <c r="F183" s="42">
        <v>38746</v>
      </c>
      <c r="G183" s="42" t="s">
        <v>436</v>
      </c>
    </row>
    <row r="184" spans="1:7" ht="16.5" customHeight="1">
      <c r="A184" s="39" t="str">
        <f t="shared" si="0"/>
        <v>NA/079</v>
      </c>
      <c r="B184" s="40">
        <v>43531</v>
      </c>
      <c r="D184" s="42" t="s">
        <v>437</v>
      </c>
      <c r="F184" s="42">
        <v>17766</v>
      </c>
      <c r="G184" s="42" t="s">
        <v>438</v>
      </c>
    </row>
    <row r="185" spans="1:7" ht="16.5" customHeight="1">
      <c r="A185" s="39" t="str">
        <f t="shared" si="0"/>
        <v>BJ/247</v>
      </c>
      <c r="B185" s="40">
        <v>43531</v>
      </c>
      <c r="D185" s="42" t="s">
        <v>439</v>
      </c>
      <c r="F185" s="42">
        <v>40625</v>
      </c>
      <c r="G185" s="42" t="s">
        <v>440</v>
      </c>
    </row>
    <row r="186" spans="1:7" ht="16.5" customHeight="1">
      <c r="A186" s="39" t="str">
        <f t="shared" si="0"/>
        <v>KH/352</v>
      </c>
      <c r="B186" s="40">
        <v>43532</v>
      </c>
      <c r="D186" s="42" t="s">
        <v>441</v>
      </c>
      <c r="F186" s="42">
        <v>22435</v>
      </c>
      <c r="G186" s="42" t="s">
        <v>442</v>
      </c>
    </row>
    <row r="187" spans="1:7" ht="16.5" customHeight="1">
      <c r="A187" s="39" t="str">
        <f t="shared" si="0"/>
        <v>KK/108</v>
      </c>
      <c r="B187" s="40">
        <v>43538</v>
      </c>
      <c r="D187" s="42" t="s">
        <v>443</v>
      </c>
      <c r="F187" s="42">
        <v>12205</v>
      </c>
      <c r="G187" s="42" t="s">
        <v>444</v>
      </c>
    </row>
    <row r="188" spans="1:7" ht="16.5" customHeight="1">
      <c r="A188" s="39" t="str">
        <f t="shared" si="0"/>
        <v>NT/047</v>
      </c>
      <c r="B188" s="40">
        <v>43538</v>
      </c>
      <c r="D188" s="42" t="s">
        <v>445</v>
      </c>
      <c r="F188" s="42">
        <v>22522</v>
      </c>
      <c r="G188" s="42" t="s">
        <v>446</v>
      </c>
    </row>
    <row r="189" spans="1:7" ht="16.5" customHeight="1">
      <c r="A189" s="39" t="str">
        <f t="shared" si="0"/>
        <v>KH/353</v>
      </c>
      <c r="B189" s="40">
        <v>43542</v>
      </c>
      <c r="D189" s="42" t="s">
        <v>447</v>
      </c>
      <c r="F189" s="42">
        <v>22470</v>
      </c>
      <c r="G189" s="42" t="s">
        <v>448</v>
      </c>
    </row>
    <row r="190" spans="1:7" ht="16.5" customHeight="1">
      <c r="A190" s="39" t="str">
        <f t="shared" si="0"/>
        <v>GM/205</v>
      </c>
      <c r="B190" s="40">
        <v>43544</v>
      </c>
      <c r="D190" s="42" t="s">
        <v>449</v>
      </c>
      <c r="F190" s="42">
        <v>38884</v>
      </c>
      <c r="G190" s="42" t="s">
        <v>450</v>
      </c>
    </row>
    <row r="191" spans="1:7" ht="16.5" customHeight="1">
      <c r="A191" s="39" t="str">
        <f t="shared" si="0"/>
        <v>KH/046</v>
      </c>
      <c r="B191" s="40">
        <v>43546</v>
      </c>
      <c r="D191" s="42" t="s">
        <v>451</v>
      </c>
      <c r="F191" s="42">
        <v>21755</v>
      </c>
      <c r="G191" s="42" t="s">
        <v>452</v>
      </c>
    </row>
    <row r="192" spans="1:7" ht="16.5" customHeight="1">
      <c r="A192" s="39" t="str">
        <f t="shared" si="0"/>
        <v>RK/137</v>
      </c>
      <c r="B192" s="40">
        <v>43546</v>
      </c>
      <c r="D192" s="42" t="s">
        <v>453</v>
      </c>
      <c r="F192" s="42">
        <v>30610</v>
      </c>
      <c r="G192" s="42" t="s">
        <v>454</v>
      </c>
    </row>
    <row r="193" spans="1:7" ht="16.5" customHeight="1">
      <c r="A193" s="39" t="str">
        <f t="shared" si="0"/>
        <v>NA/081</v>
      </c>
      <c r="B193" s="40">
        <v>43552</v>
      </c>
      <c r="D193" s="42" t="s">
        <v>455</v>
      </c>
      <c r="F193" s="42">
        <v>19924</v>
      </c>
      <c r="G193" s="42" t="s">
        <v>456</v>
      </c>
    </row>
    <row r="194" spans="1:7" ht="16.5" customHeight="1">
      <c r="A194" s="39" t="str">
        <f t="shared" si="0"/>
        <v>KH/354</v>
      </c>
      <c r="B194" s="40">
        <v>43555</v>
      </c>
      <c r="D194" s="42" t="s">
        <v>457</v>
      </c>
      <c r="F194" s="42">
        <v>23590</v>
      </c>
      <c r="G194" s="42" t="s">
        <v>458</v>
      </c>
    </row>
    <row r="195" spans="1:7" ht="16.5" customHeight="1">
      <c r="A195" s="39"/>
      <c r="B195" s="40"/>
    </row>
    <row r="196" spans="1:7" ht="16.5" customHeight="1">
      <c r="A196" s="39" t="str">
        <f t="shared" ref="A196:A279" si="1">RIGHT(G196,6)</f>
        <v>BJ/249</v>
      </c>
      <c r="B196" s="40">
        <v>43559</v>
      </c>
      <c r="D196" s="42" t="s">
        <v>459</v>
      </c>
      <c r="F196" s="42">
        <v>39230</v>
      </c>
      <c r="G196" s="42" t="s">
        <v>460</v>
      </c>
    </row>
    <row r="197" spans="1:7" ht="16.5" customHeight="1">
      <c r="A197" s="39" t="str">
        <f t="shared" si="1"/>
        <v>RR/143</v>
      </c>
      <c r="B197" s="40">
        <v>43559</v>
      </c>
      <c r="D197" s="42" t="s">
        <v>461</v>
      </c>
      <c r="F197" s="42">
        <v>3565</v>
      </c>
      <c r="G197" s="42" t="s">
        <v>462</v>
      </c>
    </row>
    <row r="198" spans="1:7" ht="16.5" customHeight="1">
      <c r="A198" s="39" t="str">
        <f t="shared" si="1"/>
        <v>031-32</v>
      </c>
      <c r="B198" s="40">
        <v>43559</v>
      </c>
      <c r="D198" s="42" t="s">
        <v>463</v>
      </c>
      <c r="F198" s="42">
        <v>32200</v>
      </c>
      <c r="G198" s="42" t="s">
        <v>464</v>
      </c>
    </row>
    <row r="199" spans="1:7" ht="16.5" customHeight="1">
      <c r="A199" s="39" t="str">
        <f t="shared" si="1"/>
        <v>GM/207</v>
      </c>
      <c r="B199" s="40">
        <v>43570</v>
      </c>
      <c r="D199" s="42" t="s">
        <v>465</v>
      </c>
      <c r="F199" s="42">
        <v>41235</v>
      </c>
      <c r="G199" s="42" t="s">
        <v>466</v>
      </c>
    </row>
    <row r="200" spans="1:7" ht="16.5" customHeight="1">
      <c r="A200" s="39" t="str">
        <f t="shared" si="1"/>
        <v>KH/355</v>
      </c>
      <c r="B200" s="40">
        <v>43570</v>
      </c>
      <c r="D200" s="42" t="s">
        <v>467</v>
      </c>
      <c r="F200" s="42">
        <v>22940</v>
      </c>
      <c r="G200" s="42" t="s">
        <v>468</v>
      </c>
    </row>
    <row r="201" spans="1:7" ht="16.5" customHeight="1">
      <c r="A201" s="39" t="str">
        <f t="shared" si="1"/>
        <v>NT/052</v>
      </c>
      <c r="B201" s="40">
        <v>43573</v>
      </c>
      <c r="D201" s="42" t="s">
        <v>469</v>
      </c>
      <c r="F201" s="42">
        <v>22935</v>
      </c>
      <c r="G201" s="42" t="s">
        <v>470</v>
      </c>
    </row>
    <row r="202" spans="1:7" ht="15.75" customHeight="1">
      <c r="A202" s="39" t="str">
        <f t="shared" si="1"/>
        <v>BJ/251</v>
      </c>
      <c r="B202" s="40">
        <v>43580</v>
      </c>
      <c r="D202" s="42" t="s">
        <v>471</v>
      </c>
      <c r="F202" s="42">
        <v>39010</v>
      </c>
      <c r="G202" s="42" t="s">
        <v>472</v>
      </c>
    </row>
    <row r="203" spans="1:7" ht="16.5" customHeight="1">
      <c r="A203" s="39" t="str">
        <f t="shared" si="1"/>
        <v>RK/138</v>
      </c>
      <c r="B203" s="40">
        <v>43582</v>
      </c>
      <c r="D203" s="42" t="s">
        <v>473</v>
      </c>
      <c r="F203" s="42">
        <v>32980</v>
      </c>
      <c r="G203" s="42" t="s">
        <v>474</v>
      </c>
    </row>
    <row r="204" spans="1:7" ht="16.5" customHeight="1">
      <c r="A204" s="39" t="str">
        <f t="shared" si="1"/>
        <v>RR/146</v>
      </c>
      <c r="B204" s="40">
        <v>43587</v>
      </c>
      <c r="D204" s="42" t="s">
        <v>475</v>
      </c>
      <c r="F204" s="42">
        <v>3657</v>
      </c>
      <c r="G204" s="42" t="s">
        <v>476</v>
      </c>
    </row>
    <row r="205" spans="1:7" ht="16.5" customHeight="1">
      <c r="A205" s="39" t="str">
        <f t="shared" si="1"/>
        <v>KH/356</v>
      </c>
      <c r="B205" s="40">
        <v>43587</v>
      </c>
      <c r="D205" s="42" t="s">
        <v>477</v>
      </c>
      <c r="F205" s="42">
        <v>23280</v>
      </c>
      <c r="G205" s="42" t="s">
        <v>478</v>
      </c>
    </row>
    <row r="206" spans="1:7" ht="16.5" customHeight="1">
      <c r="A206" s="39" t="str">
        <f t="shared" si="1"/>
        <v>GG/016</v>
      </c>
      <c r="B206" s="40">
        <v>43590</v>
      </c>
      <c r="D206" s="42" t="s">
        <v>479</v>
      </c>
      <c r="F206" s="42">
        <v>22518</v>
      </c>
      <c r="G206" s="42" t="s">
        <v>480</v>
      </c>
    </row>
    <row r="207" spans="1:7" ht="16.5" customHeight="1">
      <c r="A207" s="39" t="str">
        <f t="shared" si="1"/>
        <v>GM/209</v>
      </c>
      <c r="B207" s="40">
        <v>43598</v>
      </c>
      <c r="D207" s="42" t="s">
        <v>481</v>
      </c>
      <c r="F207" s="42">
        <v>41088</v>
      </c>
      <c r="G207" s="42" t="s">
        <v>482</v>
      </c>
    </row>
    <row r="208" spans="1:7" ht="16.5" customHeight="1">
      <c r="A208" s="39" t="str">
        <f t="shared" si="1"/>
        <v>KH/357</v>
      </c>
      <c r="B208" s="40">
        <v>43597</v>
      </c>
      <c r="D208" s="42" t="s">
        <v>483</v>
      </c>
      <c r="F208" s="42">
        <v>22565</v>
      </c>
      <c r="G208" s="42" t="s">
        <v>484</v>
      </c>
    </row>
    <row r="209" spans="1:7" ht="16.5" customHeight="1">
      <c r="A209" s="39" t="str">
        <f t="shared" si="1"/>
        <v>KK/111</v>
      </c>
      <c r="B209" s="40">
        <v>43608</v>
      </c>
      <c r="D209" s="42" t="s">
        <v>485</v>
      </c>
      <c r="F209" s="42">
        <v>11275</v>
      </c>
      <c r="G209" s="42" t="s">
        <v>486</v>
      </c>
    </row>
    <row r="210" spans="1:7" ht="16.5" customHeight="1">
      <c r="A210" s="39" t="str">
        <f t="shared" si="1"/>
        <v>BJ/253</v>
      </c>
      <c r="B210" s="40">
        <v>43608</v>
      </c>
      <c r="D210" s="42" t="s">
        <v>487</v>
      </c>
      <c r="F210" s="42">
        <v>38490</v>
      </c>
      <c r="G210" s="42" t="s">
        <v>488</v>
      </c>
    </row>
    <row r="211" spans="1:7" ht="16.5" customHeight="1">
      <c r="A211" s="39" t="str">
        <f t="shared" si="1"/>
        <v>NA/085</v>
      </c>
      <c r="B211" s="40">
        <v>43608</v>
      </c>
      <c r="D211" s="42" t="s">
        <v>489</v>
      </c>
      <c r="F211" s="42">
        <v>20123</v>
      </c>
      <c r="G211" s="42" t="s">
        <v>490</v>
      </c>
    </row>
    <row r="212" spans="1:7" ht="16.5" customHeight="1">
      <c r="A212" s="39" t="str">
        <f t="shared" si="1"/>
        <v>KH/358</v>
      </c>
      <c r="B212" s="40">
        <v>43611</v>
      </c>
      <c r="D212" s="42" t="s">
        <v>491</v>
      </c>
      <c r="F212" s="42">
        <v>22695</v>
      </c>
      <c r="G212" s="42" t="s">
        <v>492</v>
      </c>
    </row>
    <row r="213" spans="1:7" ht="16.5" customHeight="1">
      <c r="A213" s="39" t="str">
        <f t="shared" si="1"/>
        <v>RR/151</v>
      </c>
      <c r="B213" s="40">
        <v>43614</v>
      </c>
      <c r="D213" s="42" t="s">
        <v>493</v>
      </c>
      <c r="F213" s="42">
        <v>3908</v>
      </c>
      <c r="G213" s="42" t="s">
        <v>494</v>
      </c>
    </row>
    <row r="214" spans="1:7" ht="16.5" customHeight="1">
      <c r="A214" s="39" t="str">
        <f t="shared" si="1"/>
        <v>GM/211</v>
      </c>
      <c r="B214" s="40">
        <v>43620</v>
      </c>
      <c r="D214" s="42" t="s">
        <v>495</v>
      </c>
      <c r="F214" s="42">
        <v>39753</v>
      </c>
      <c r="G214" s="42" t="s">
        <v>496</v>
      </c>
    </row>
    <row r="215" spans="1:7" ht="16.5" customHeight="1">
      <c r="A215" s="39" t="str">
        <f t="shared" si="1"/>
        <v>KH/359</v>
      </c>
      <c r="B215" s="40">
        <v>43625</v>
      </c>
      <c r="D215" s="42" t="s">
        <v>497</v>
      </c>
      <c r="F215" s="42">
        <v>23030</v>
      </c>
      <c r="G215" s="42" t="s">
        <v>498</v>
      </c>
    </row>
    <row r="216" spans="1:7" ht="16.5" customHeight="1">
      <c r="A216" s="39" t="str">
        <f t="shared" si="1"/>
        <v>NT/057</v>
      </c>
      <c r="B216" s="40">
        <v>43628</v>
      </c>
      <c r="D216" s="42" t="s">
        <v>499</v>
      </c>
      <c r="F216" s="42">
        <v>19224</v>
      </c>
      <c r="G216" s="42" t="s">
        <v>500</v>
      </c>
    </row>
    <row r="217" spans="1:7" ht="16.5" customHeight="1">
      <c r="A217" s="39" t="str">
        <f t="shared" si="1"/>
        <v>KH/047</v>
      </c>
      <c r="B217" s="40">
        <v>43628</v>
      </c>
      <c r="D217" s="42" t="s">
        <v>501</v>
      </c>
      <c r="F217" s="42">
        <v>21540</v>
      </c>
      <c r="G217" s="42" t="s">
        <v>502</v>
      </c>
    </row>
    <row r="218" spans="1:7" ht="16.5" customHeight="1">
      <c r="A218" s="39" t="str">
        <f t="shared" si="1"/>
        <v>RK/139</v>
      </c>
      <c r="B218" s="40">
        <v>43628</v>
      </c>
      <c r="D218" s="42" t="s">
        <v>503</v>
      </c>
      <c r="F218" s="42">
        <v>32430</v>
      </c>
      <c r="G218" s="42" t="s">
        <v>504</v>
      </c>
    </row>
    <row r="219" spans="1:7" ht="16.5" customHeight="1">
      <c r="A219" s="39" t="str">
        <f t="shared" si="1"/>
        <v>BJ/255</v>
      </c>
      <c r="B219" s="40">
        <v>43629</v>
      </c>
      <c r="D219" s="42" t="s">
        <v>505</v>
      </c>
      <c r="F219" s="42">
        <v>38735</v>
      </c>
      <c r="G219" s="42" t="s">
        <v>506</v>
      </c>
    </row>
    <row r="220" spans="1:7" ht="16.5" customHeight="1">
      <c r="A220" s="39" t="str">
        <f t="shared" si="1"/>
        <v>KH/360</v>
      </c>
      <c r="B220" s="40">
        <v>43640</v>
      </c>
      <c r="D220" s="42" t="s">
        <v>507</v>
      </c>
      <c r="F220" s="42">
        <v>22860</v>
      </c>
      <c r="G220" s="42" t="s">
        <v>508</v>
      </c>
    </row>
    <row r="221" spans="1:7" ht="16.5" customHeight="1">
      <c r="A221" s="39" t="str">
        <f t="shared" si="1"/>
        <v>RR/154</v>
      </c>
      <c r="B221" s="40">
        <v>43642</v>
      </c>
      <c r="D221" s="42" t="s">
        <v>509</v>
      </c>
      <c r="F221" s="42">
        <v>3878</v>
      </c>
      <c r="G221" s="42" t="s">
        <v>510</v>
      </c>
    </row>
    <row r="222" spans="1:7" ht="16.5" customHeight="1">
      <c r="A222" s="39" t="str">
        <f t="shared" si="1"/>
        <v>NT/059</v>
      </c>
      <c r="B222" s="40">
        <v>43642</v>
      </c>
      <c r="D222" s="42" t="s">
        <v>511</v>
      </c>
      <c r="F222" s="42">
        <v>19053</v>
      </c>
      <c r="G222" s="42" t="s">
        <v>512</v>
      </c>
    </row>
    <row r="223" spans="1:7" ht="16.5" customHeight="1">
      <c r="A223" s="39" t="str">
        <f t="shared" si="1"/>
        <v>GM/213</v>
      </c>
      <c r="B223" s="40">
        <v>43648</v>
      </c>
      <c r="D223" s="42" t="s">
        <v>513</v>
      </c>
      <c r="F223" s="42">
        <v>39516</v>
      </c>
      <c r="G223" s="42" t="s">
        <v>514</v>
      </c>
    </row>
    <row r="224" spans="1:7" ht="16.5" customHeight="1">
      <c r="A224" s="39" t="str">
        <f t="shared" si="1"/>
        <v/>
      </c>
      <c r="B224" s="40"/>
    </row>
    <row r="225" spans="1:7" ht="16.5" customHeight="1">
      <c r="A225" s="39" t="str">
        <f t="shared" si="1"/>
        <v>BJ/257</v>
      </c>
      <c r="B225" s="40">
        <v>43650</v>
      </c>
      <c r="D225" s="42" t="s">
        <v>515</v>
      </c>
      <c r="F225" s="42">
        <v>38505</v>
      </c>
      <c r="G225" s="42" t="s">
        <v>516</v>
      </c>
    </row>
    <row r="226" spans="1:7" ht="16.5" customHeight="1">
      <c r="A226" s="39" t="str">
        <f t="shared" si="1"/>
        <v>KH/361</v>
      </c>
      <c r="B226" s="40">
        <v>43653</v>
      </c>
      <c r="D226" s="42" t="s">
        <v>517</v>
      </c>
      <c r="F226" s="42">
        <v>22860</v>
      </c>
      <c r="G226" s="42" t="s">
        <v>518</v>
      </c>
    </row>
    <row r="227" spans="1:7" ht="16.5" customHeight="1">
      <c r="A227" s="39" t="str">
        <f t="shared" si="1"/>
        <v>KH/362</v>
      </c>
      <c r="B227" s="40">
        <v>43654</v>
      </c>
      <c r="D227" s="42" t="s">
        <v>519</v>
      </c>
      <c r="F227" s="42">
        <v>15850</v>
      </c>
      <c r="G227" s="42" t="s">
        <v>520</v>
      </c>
    </row>
    <row r="228" spans="1:7" ht="16.5" customHeight="1">
      <c r="A228" s="39" t="str">
        <f t="shared" si="1"/>
        <v>NT/061</v>
      </c>
      <c r="B228" s="40">
        <v>43656</v>
      </c>
      <c r="D228" s="42" t="s">
        <v>521</v>
      </c>
      <c r="F228" s="42">
        <v>18793</v>
      </c>
      <c r="G228" s="42" t="s">
        <v>522</v>
      </c>
    </row>
    <row r="229" spans="1:7" ht="16.5" customHeight="1">
      <c r="A229" s="39" t="str">
        <f t="shared" si="1"/>
        <v>CW/008</v>
      </c>
      <c r="B229" s="40">
        <v>43663</v>
      </c>
      <c r="D229" s="42" t="s">
        <v>523</v>
      </c>
      <c r="F229" s="42">
        <v>24000</v>
      </c>
      <c r="G229" s="42" t="s">
        <v>524</v>
      </c>
    </row>
    <row r="230" spans="1:7" ht="16.5" customHeight="1">
      <c r="A230" s="39" t="str">
        <f t="shared" si="1"/>
        <v>RK/140</v>
      </c>
      <c r="B230" s="40">
        <v>43665</v>
      </c>
      <c r="D230" s="42" t="s">
        <v>525</v>
      </c>
      <c r="F230" s="42">
        <v>32770</v>
      </c>
      <c r="G230" s="42" t="s">
        <v>526</v>
      </c>
    </row>
    <row r="231" spans="1:7" ht="16.5" customHeight="1">
      <c r="A231" s="39" t="str">
        <f t="shared" si="1"/>
        <v>GM/215</v>
      </c>
      <c r="B231" s="40">
        <v>43669</v>
      </c>
      <c r="D231" s="42" t="s">
        <v>527</v>
      </c>
      <c r="F231" s="42">
        <v>39663</v>
      </c>
      <c r="G231" s="42" t="s">
        <v>528</v>
      </c>
    </row>
    <row r="232" spans="1:7" ht="16.5" customHeight="1">
      <c r="A232" s="39" t="str">
        <f t="shared" si="1"/>
        <v>KH/363</v>
      </c>
      <c r="B232" s="40">
        <v>43665</v>
      </c>
      <c r="D232" s="42" t="s">
        <v>529</v>
      </c>
      <c r="F232" s="42">
        <v>22080</v>
      </c>
      <c r="G232" s="42" t="s">
        <v>530</v>
      </c>
    </row>
    <row r="233" spans="1:7" ht="16.5" customHeight="1">
      <c r="A233" s="39" t="str">
        <f t="shared" si="1"/>
        <v>BJ/259</v>
      </c>
      <c r="B233" s="40">
        <v>43672</v>
      </c>
      <c r="D233" s="42" t="s">
        <v>531</v>
      </c>
      <c r="F233" s="42">
        <v>39940</v>
      </c>
      <c r="G233" s="42" t="s">
        <v>532</v>
      </c>
    </row>
    <row r="234" spans="1:7" ht="16.5" customHeight="1">
      <c r="A234" s="39" t="str">
        <f t="shared" si="1"/>
        <v>NT/062</v>
      </c>
      <c r="B234" s="40">
        <v>43677</v>
      </c>
      <c r="D234" s="42" t="s">
        <v>533</v>
      </c>
      <c r="F234" s="42">
        <v>22013</v>
      </c>
      <c r="G234" s="42" t="s">
        <v>534</v>
      </c>
    </row>
    <row r="235" spans="1:7" ht="16.5" customHeight="1">
      <c r="A235" s="39" t="str">
        <f t="shared" si="1"/>
        <v>040-41</v>
      </c>
      <c r="B235" s="40">
        <v>43678</v>
      </c>
      <c r="D235" s="42" t="s">
        <v>535</v>
      </c>
      <c r="F235" s="42">
        <v>32795</v>
      </c>
      <c r="G235" s="42" t="s">
        <v>536</v>
      </c>
    </row>
    <row r="236" spans="1:7" ht="16.5" customHeight="1">
      <c r="A236" s="39" t="str">
        <f t="shared" si="1"/>
        <v>KH/364</v>
      </c>
      <c r="B236" s="40">
        <v>43682</v>
      </c>
      <c r="D236" s="42" t="s">
        <v>537</v>
      </c>
      <c r="F236" s="42">
        <v>21745</v>
      </c>
      <c r="G236" s="42" t="s">
        <v>538</v>
      </c>
    </row>
    <row r="237" spans="1:7" ht="16.5" customHeight="1">
      <c r="A237" s="39" t="str">
        <f t="shared" si="1"/>
        <v>NT/063</v>
      </c>
      <c r="B237" s="40">
        <v>43684</v>
      </c>
      <c r="D237" s="42" t="s">
        <v>539</v>
      </c>
      <c r="F237" s="42">
        <v>19153</v>
      </c>
      <c r="G237" s="42" t="s">
        <v>540</v>
      </c>
    </row>
    <row r="238" spans="1:7" ht="16.5" customHeight="1">
      <c r="A238" s="39" t="str">
        <f t="shared" si="1"/>
        <v>RR/158</v>
      </c>
      <c r="B238" s="40">
        <v>43684</v>
      </c>
      <c r="D238" s="42" t="s">
        <v>541</v>
      </c>
      <c r="F238" s="42">
        <v>3885</v>
      </c>
      <c r="G238" s="42" t="s">
        <v>542</v>
      </c>
    </row>
    <row r="239" spans="1:7" ht="16.5" customHeight="1">
      <c r="A239" s="39" t="str">
        <f t="shared" si="1"/>
        <v>KK/115</v>
      </c>
      <c r="B239" s="40">
        <v>43691</v>
      </c>
      <c r="D239" s="42" t="s">
        <v>543</v>
      </c>
      <c r="F239" s="42">
        <v>10510</v>
      </c>
      <c r="G239" s="42" t="s">
        <v>544</v>
      </c>
    </row>
    <row r="240" spans="1:7" ht="16.5" customHeight="1">
      <c r="A240" s="39" t="str">
        <f t="shared" si="1"/>
        <v>KH/365</v>
      </c>
      <c r="B240" s="40">
        <v>43696</v>
      </c>
      <c r="D240" s="42" t="s">
        <v>545</v>
      </c>
      <c r="F240" s="42">
        <v>21650</v>
      </c>
      <c r="G240" s="42" t="s">
        <v>546</v>
      </c>
    </row>
    <row r="241" spans="1:7" ht="16.5" customHeight="1">
      <c r="A241" s="39" t="str">
        <f t="shared" si="1"/>
        <v>RK/141</v>
      </c>
      <c r="B241" s="40">
        <v>43699</v>
      </c>
      <c r="D241" s="42" t="s">
        <v>547</v>
      </c>
      <c r="F241" s="42">
        <v>33340</v>
      </c>
      <c r="G241" s="42" t="s">
        <v>548</v>
      </c>
    </row>
    <row r="242" spans="1:7" ht="16.5" customHeight="1">
      <c r="A242" s="39" t="str">
        <f t="shared" si="1"/>
        <v>NT/064</v>
      </c>
      <c r="B242" s="40">
        <v>43700</v>
      </c>
      <c r="D242" s="42" t="s">
        <v>549</v>
      </c>
      <c r="F242" s="42">
        <v>21629</v>
      </c>
      <c r="G242" s="42" t="s">
        <v>550</v>
      </c>
    </row>
    <row r="243" spans="1:7" ht="16.5" customHeight="1">
      <c r="A243" s="39" t="str">
        <f t="shared" si="1"/>
        <v>GM/217</v>
      </c>
      <c r="B243" s="40">
        <v>43705</v>
      </c>
      <c r="D243" s="42" t="s">
        <v>551</v>
      </c>
      <c r="F243" s="42">
        <v>39872</v>
      </c>
      <c r="G243" s="42" t="s">
        <v>552</v>
      </c>
    </row>
    <row r="244" spans="1:7" ht="16.5" customHeight="1">
      <c r="A244" s="39" t="str">
        <f t="shared" si="1"/>
        <v>RR/163</v>
      </c>
      <c r="B244" s="40">
        <v>43708</v>
      </c>
      <c r="D244" s="42" t="s">
        <v>553</v>
      </c>
      <c r="F244" s="42">
        <v>3385</v>
      </c>
      <c r="G244" s="42" t="s">
        <v>554</v>
      </c>
    </row>
    <row r="245" spans="1:7" ht="16.5" customHeight="1">
      <c r="A245" s="39" t="str">
        <f t="shared" si="1"/>
        <v>BJ/261</v>
      </c>
      <c r="B245" s="40">
        <v>43713</v>
      </c>
      <c r="D245" s="42" t="s">
        <v>555</v>
      </c>
      <c r="F245" s="42">
        <v>39695</v>
      </c>
      <c r="G245" s="42" t="s">
        <v>556</v>
      </c>
    </row>
    <row r="246" spans="1:7" ht="16.5" customHeight="1">
      <c r="A246" s="39" t="str">
        <f t="shared" si="1"/>
        <v>KH/366</v>
      </c>
      <c r="B246" s="40">
        <v>43714</v>
      </c>
      <c r="D246" s="42" t="s">
        <v>557</v>
      </c>
      <c r="F246" s="42">
        <v>22055</v>
      </c>
      <c r="G246" s="42" t="s">
        <v>558</v>
      </c>
    </row>
    <row r="247" spans="1:7" ht="16.5" customHeight="1">
      <c r="A247" s="39" t="str">
        <f t="shared" si="1"/>
        <v>TM/001</v>
      </c>
      <c r="B247" s="40">
        <v>43715</v>
      </c>
      <c r="D247" s="42" t="s">
        <v>559</v>
      </c>
      <c r="F247" s="42">
        <v>13440</v>
      </c>
      <c r="G247" s="42" t="s">
        <v>560</v>
      </c>
    </row>
    <row r="248" spans="1:7" ht="16.5" customHeight="1">
      <c r="A248" s="39" t="str">
        <f t="shared" si="1"/>
        <v>KH/367</v>
      </c>
      <c r="B248" s="40">
        <v>43714</v>
      </c>
      <c r="D248" s="42" t="s">
        <v>561</v>
      </c>
      <c r="F248" s="42">
        <v>22580</v>
      </c>
      <c r="G248" s="42" t="s">
        <v>562</v>
      </c>
    </row>
    <row r="249" spans="1:7" ht="16.5" customHeight="1">
      <c r="A249" s="39" t="str">
        <f t="shared" si="1"/>
        <v>NT/067</v>
      </c>
      <c r="B249" s="40">
        <v>43721</v>
      </c>
      <c r="D249" s="42" t="s">
        <v>563</v>
      </c>
      <c r="F249" s="42">
        <v>18729</v>
      </c>
      <c r="G249" s="42" t="s">
        <v>564</v>
      </c>
    </row>
    <row r="250" spans="1:7" ht="16.5" customHeight="1">
      <c r="A250" s="39" t="str">
        <f t="shared" si="1"/>
        <v>KH/368</v>
      </c>
      <c r="B250" s="40">
        <v>43723</v>
      </c>
      <c r="D250" s="42" t="s">
        <v>565</v>
      </c>
      <c r="F250" s="42">
        <v>19990</v>
      </c>
      <c r="G250" s="42" t="s">
        <v>566</v>
      </c>
    </row>
    <row r="251" spans="1:7" ht="16.5" customHeight="1">
      <c r="A251" s="39" t="str">
        <f t="shared" si="1"/>
        <v>GM/219</v>
      </c>
      <c r="B251" s="40">
        <v>43733</v>
      </c>
      <c r="D251" s="42" t="s">
        <v>567</v>
      </c>
      <c r="F251" s="42">
        <v>39639</v>
      </c>
      <c r="G251" s="42" t="s">
        <v>568</v>
      </c>
    </row>
    <row r="252" spans="1:7" ht="16.5" customHeight="1">
      <c r="A252" s="39" t="str">
        <f t="shared" si="1"/>
        <v>KH/048</v>
      </c>
      <c r="B252" s="40">
        <v>43736</v>
      </c>
      <c r="D252" s="42" t="s">
        <v>569</v>
      </c>
      <c r="F252" s="42">
        <v>23840</v>
      </c>
      <c r="G252" s="42" t="s">
        <v>570</v>
      </c>
    </row>
    <row r="253" spans="1:7" ht="16.5" customHeight="1">
      <c r="A253" s="39" t="str">
        <f t="shared" si="1"/>
        <v/>
      </c>
      <c r="B253" s="40"/>
    </row>
    <row r="254" spans="1:7" ht="16.5" customHeight="1">
      <c r="A254" s="39" t="str">
        <f t="shared" si="1"/>
        <v>KH/369</v>
      </c>
      <c r="B254" s="40">
        <v>43742</v>
      </c>
      <c r="D254" s="42" t="s">
        <v>571</v>
      </c>
      <c r="F254" s="42">
        <v>20380</v>
      </c>
      <c r="G254" s="42" t="s">
        <v>572</v>
      </c>
    </row>
    <row r="255" spans="1:7" ht="16.5" customHeight="1">
      <c r="A255" s="39" t="str">
        <f t="shared" si="1"/>
        <v>RK/142</v>
      </c>
      <c r="B255" s="40">
        <v>43745</v>
      </c>
      <c r="D255" s="42" t="s">
        <v>573</v>
      </c>
      <c r="F255" s="42">
        <v>33760</v>
      </c>
      <c r="G255" s="42" t="s">
        <v>574</v>
      </c>
    </row>
    <row r="256" spans="1:7" ht="16.5" customHeight="1">
      <c r="A256" s="39" t="str">
        <f t="shared" si="1"/>
        <v>NA/093</v>
      </c>
      <c r="B256" s="40">
        <v>43748</v>
      </c>
      <c r="D256" s="42" t="s">
        <v>575</v>
      </c>
      <c r="F256" s="42">
        <v>19885</v>
      </c>
      <c r="G256" s="42" t="s">
        <v>576</v>
      </c>
    </row>
    <row r="257" spans="1:7" ht="16.5" customHeight="1">
      <c r="A257" s="39" t="str">
        <f t="shared" si="1"/>
        <v>BJ/263</v>
      </c>
      <c r="B257" s="40">
        <v>43748</v>
      </c>
      <c r="D257" s="42" t="s">
        <v>577</v>
      </c>
      <c r="F257" s="42">
        <v>37575</v>
      </c>
      <c r="G257" s="42" t="s">
        <v>578</v>
      </c>
    </row>
    <row r="258" spans="1:7" ht="16.5" customHeight="1">
      <c r="A258" s="39" t="str">
        <f t="shared" si="1"/>
        <v>KH/370</v>
      </c>
      <c r="B258" s="40">
        <v>43751</v>
      </c>
      <c r="D258" s="42" t="s">
        <v>579</v>
      </c>
      <c r="F258" s="42">
        <v>22345</v>
      </c>
      <c r="G258" s="42" t="s">
        <v>580</v>
      </c>
    </row>
    <row r="259" spans="1:7" ht="16.5" customHeight="1">
      <c r="A259" s="39" t="str">
        <f t="shared" si="1"/>
        <v>NT/070</v>
      </c>
      <c r="B259" s="40">
        <v>43762</v>
      </c>
      <c r="D259" s="42" t="s">
        <v>581</v>
      </c>
      <c r="F259" s="42">
        <v>18836</v>
      </c>
      <c r="G259" s="42" t="s">
        <v>582</v>
      </c>
    </row>
    <row r="260" spans="1:7" ht="16.5" customHeight="1">
      <c r="A260" s="39" t="str">
        <f t="shared" si="1"/>
        <v>KK/118</v>
      </c>
      <c r="B260" s="40">
        <v>43762</v>
      </c>
      <c r="D260" s="42" t="s">
        <v>583</v>
      </c>
      <c r="F260" s="42">
        <v>10625</v>
      </c>
      <c r="G260" s="42" t="s">
        <v>584</v>
      </c>
    </row>
    <row r="261" spans="1:7" ht="16.5" customHeight="1">
      <c r="A261" s="39" t="str">
        <f t="shared" si="1"/>
        <v>GM/221</v>
      </c>
      <c r="B261" s="40">
        <v>43766</v>
      </c>
      <c r="D261" s="42" t="s">
        <v>585</v>
      </c>
      <c r="F261" s="42">
        <v>39858</v>
      </c>
      <c r="G261" s="42" t="s">
        <v>586</v>
      </c>
    </row>
    <row r="262" spans="1:7" ht="16.5" customHeight="1">
      <c r="A262" s="39" t="str">
        <f t="shared" si="1"/>
        <v>KH/371</v>
      </c>
      <c r="B262" s="40">
        <v>43766</v>
      </c>
      <c r="D262" s="42" t="s">
        <v>587</v>
      </c>
      <c r="F262" s="42">
        <v>22745</v>
      </c>
      <c r="G262" s="42" t="s">
        <v>588</v>
      </c>
    </row>
    <row r="263" spans="1:7" ht="16.5" customHeight="1">
      <c r="A263" s="39" t="str">
        <f t="shared" si="1"/>
        <v>049-50</v>
      </c>
      <c r="B263" s="40">
        <v>43769</v>
      </c>
      <c r="D263" s="42" t="s">
        <v>589</v>
      </c>
      <c r="F263" s="42">
        <v>33165</v>
      </c>
      <c r="G263" s="42" t="s">
        <v>590</v>
      </c>
    </row>
    <row r="264" spans="1:7" ht="16.5" customHeight="1">
      <c r="A264" s="39" t="str">
        <f t="shared" si="1"/>
        <v>RR/167</v>
      </c>
      <c r="B264" s="40">
        <v>43778</v>
      </c>
      <c r="D264" s="42" t="s">
        <v>591</v>
      </c>
      <c r="F264" s="42">
        <v>3611</v>
      </c>
      <c r="G264" s="42" t="s">
        <v>592</v>
      </c>
    </row>
    <row r="265" spans="1:7" ht="16.5" customHeight="1">
      <c r="A265" s="39" t="str">
        <f t="shared" si="1"/>
        <v>KH/372</v>
      </c>
      <c r="B265" s="40">
        <v>43777</v>
      </c>
      <c r="D265" s="42" t="s">
        <v>593</v>
      </c>
      <c r="F265" s="42">
        <v>22050</v>
      </c>
      <c r="G265" s="42" t="s">
        <v>594</v>
      </c>
    </row>
    <row r="266" spans="1:7" ht="16.5" customHeight="1">
      <c r="A266" s="39" t="str">
        <f t="shared" si="1"/>
        <v>RK/143</v>
      </c>
      <c r="B266" s="40">
        <v>43780</v>
      </c>
      <c r="D266" s="42" t="s">
        <v>595</v>
      </c>
      <c r="F266" s="42">
        <v>33750</v>
      </c>
      <c r="G266" s="42" t="s">
        <v>596</v>
      </c>
    </row>
    <row r="267" spans="1:7" ht="16.5" customHeight="1">
      <c r="A267" s="39" t="str">
        <f t="shared" si="1"/>
        <v>KH/373</v>
      </c>
      <c r="B267" s="40">
        <v>43780</v>
      </c>
      <c r="D267" s="42" t="s">
        <v>597</v>
      </c>
      <c r="F267" s="42">
        <v>15710</v>
      </c>
      <c r="G267" s="42" t="s">
        <v>598</v>
      </c>
    </row>
    <row r="268" spans="1:7" ht="16.5" customHeight="1">
      <c r="A268" s="39" t="str">
        <f t="shared" si="1"/>
        <v>NT/072</v>
      </c>
      <c r="B268" s="40">
        <v>43782</v>
      </c>
      <c r="D268" s="42" t="s">
        <v>599</v>
      </c>
      <c r="F268" s="42">
        <v>18580</v>
      </c>
      <c r="G268" s="42" t="s">
        <v>600</v>
      </c>
    </row>
    <row r="269" spans="1:7" ht="16.5" customHeight="1">
      <c r="A269" s="39" t="str">
        <f t="shared" si="1"/>
        <v>GM/223</v>
      </c>
      <c r="B269" s="40">
        <v>43795</v>
      </c>
      <c r="D269" s="42" t="s">
        <v>601</v>
      </c>
      <c r="F269" s="42">
        <v>40983</v>
      </c>
      <c r="G269" s="42" t="s">
        <v>602</v>
      </c>
    </row>
    <row r="270" spans="1:7" ht="16.5" customHeight="1">
      <c r="A270" s="39" t="str">
        <f t="shared" si="1"/>
        <v>KH/374</v>
      </c>
      <c r="B270" s="40">
        <v>43795</v>
      </c>
      <c r="D270" s="42" t="s">
        <v>603</v>
      </c>
      <c r="F270" s="42">
        <v>22655</v>
      </c>
      <c r="G270" s="42" t="s">
        <v>604</v>
      </c>
    </row>
    <row r="271" spans="1:7" ht="16.5" customHeight="1">
      <c r="A271" s="39" t="str">
        <f t="shared" si="1"/>
        <v>MK/001</v>
      </c>
      <c r="B271" s="40">
        <v>43802</v>
      </c>
      <c r="D271" s="42" t="s">
        <v>605</v>
      </c>
      <c r="F271" s="42">
        <v>38275</v>
      </c>
      <c r="G271" s="42" t="s">
        <v>606</v>
      </c>
    </row>
    <row r="272" spans="1:7" ht="16.5" customHeight="1">
      <c r="A272" s="39" t="str">
        <f t="shared" si="1"/>
        <v>KH/375</v>
      </c>
      <c r="B272" s="40">
        <v>43802</v>
      </c>
      <c r="D272" s="42" t="s">
        <v>607</v>
      </c>
      <c r="F272" s="42">
        <v>22655</v>
      </c>
      <c r="G272" s="42" t="s">
        <v>608</v>
      </c>
    </row>
    <row r="273" spans="1:7" ht="16.5" customHeight="1">
      <c r="A273" s="39" t="str">
        <f t="shared" si="1"/>
        <v>NT/075</v>
      </c>
      <c r="B273" s="40">
        <v>43804</v>
      </c>
      <c r="D273" s="42" t="s">
        <v>609</v>
      </c>
      <c r="F273" s="42">
        <v>18068</v>
      </c>
      <c r="G273" s="42" t="s">
        <v>610</v>
      </c>
    </row>
    <row r="274" spans="1:7" ht="16.5" customHeight="1">
      <c r="A274" s="39" t="str">
        <f t="shared" si="1"/>
        <v>RK/144</v>
      </c>
      <c r="B274" s="40">
        <v>43808</v>
      </c>
      <c r="D274" s="42" t="s">
        <v>611</v>
      </c>
      <c r="F274" s="42">
        <v>32860</v>
      </c>
      <c r="G274" s="42" t="s">
        <v>612</v>
      </c>
    </row>
    <row r="275" spans="1:7" ht="16.5" customHeight="1">
      <c r="A275" s="39" t="str">
        <f t="shared" si="1"/>
        <v>GM/225</v>
      </c>
      <c r="B275" s="40">
        <v>43816</v>
      </c>
      <c r="D275" s="42" t="s">
        <v>613</v>
      </c>
      <c r="F275" s="42">
        <v>41207</v>
      </c>
      <c r="G275" s="42" t="s">
        <v>614</v>
      </c>
    </row>
    <row r="276" spans="1:7" ht="16.5" customHeight="1">
      <c r="A276" s="39" t="str">
        <f t="shared" si="1"/>
        <v>KH/376</v>
      </c>
      <c r="B276" s="40">
        <v>43813</v>
      </c>
      <c r="D276" s="42" t="s">
        <v>615</v>
      </c>
      <c r="F276" s="42">
        <v>22735</v>
      </c>
      <c r="G276" s="42" t="s">
        <v>616</v>
      </c>
    </row>
    <row r="277" spans="1:7" ht="16.5" customHeight="1">
      <c r="A277" s="39" t="str">
        <f t="shared" si="1"/>
        <v>RR/171</v>
      </c>
      <c r="B277" s="40">
        <v>43823</v>
      </c>
      <c r="D277" s="42" t="s">
        <v>617</v>
      </c>
      <c r="F277" s="42">
        <v>3648</v>
      </c>
      <c r="G277" s="42" t="s">
        <v>618</v>
      </c>
    </row>
    <row r="278" spans="1:7" ht="16.5" customHeight="1">
      <c r="A278" s="39" t="str">
        <f t="shared" si="1"/>
        <v>NT/076</v>
      </c>
      <c r="B278" s="40">
        <v>43823</v>
      </c>
      <c r="D278" s="42" t="s">
        <v>619</v>
      </c>
      <c r="F278" s="42">
        <v>18575</v>
      </c>
      <c r="G278" s="42" t="s">
        <v>620</v>
      </c>
    </row>
    <row r="279" spans="1:7" ht="16.5" customHeight="1">
      <c r="A279" s="39" t="str">
        <f t="shared" si="1"/>
        <v>KH/377</v>
      </c>
      <c r="B279" s="40">
        <v>43828</v>
      </c>
      <c r="D279" s="42" t="s">
        <v>621</v>
      </c>
      <c r="F279" s="42">
        <v>22790</v>
      </c>
      <c r="G279" s="42" t="s">
        <v>622</v>
      </c>
    </row>
    <row r="280" spans="1:7" ht="16.5" customHeight="1">
      <c r="A280" s="39"/>
      <c r="B280" s="40"/>
    </row>
    <row r="281" spans="1:7" ht="16.5" customHeight="1">
      <c r="A281" s="39" t="str">
        <f t="shared" ref="A281:A446" si="2">RIGHT(G281,6)</f>
        <v>KK/122</v>
      </c>
      <c r="B281" s="40">
        <v>43831</v>
      </c>
      <c r="D281" s="42" t="s">
        <v>623</v>
      </c>
      <c r="F281" s="42">
        <v>10620</v>
      </c>
      <c r="G281" s="42" t="s">
        <v>624</v>
      </c>
    </row>
    <row r="282" spans="1:7" ht="16.5" customHeight="1">
      <c r="A282" s="39" t="str">
        <f t="shared" si="2"/>
        <v>KH/049</v>
      </c>
      <c r="B282" s="40">
        <v>43832</v>
      </c>
      <c r="D282" s="42" t="s">
        <v>625</v>
      </c>
      <c r="F282" s="42">
        <v>24380</v>
      </c>
      <c r="G282" s="42" t="s">
        <v>626</v>
      </c>
    </row>
    <row r="283" spans="1:7" ht="16.5" customHeight="1">
      <c r="A283" s="39" t="str">
        <f t="shared" si="2"/>
        <v>/378-9</v>
      </c>
      <c r="B283" s="40">
        <v>43836</v>
      </c>
      <c r="D283" s="42" t="s">
        <v>627</v>
      </c>
      <c r="F283" s="42">
        <v>46785</v>
      </c>
      <c r="G283" s="42" t="s">
        <v>628</v>
      </c>
    </row>
    <row r="284" spans="1:7" ht="16.5" customHeight="1">
      <c r="A284" s="39" t="str">
        <f t="shared" si="2"/>
        <v>NA/098</v>
      </c>
      <c r="B284" s="40">
        <v>43840</v>
      </c>
      <c r="D284" s="42" t="s">
        <v>629</v>
      </c>
      <c r="F284" s="42">
        <v>19798</v>
      </c>
      <c r="G284" s="42" t="s">
        <v>630</v>
      </c>
    </row>
    <row r="285" spans="1:7" ht="16.5" customHeight="1">
      <c r="A285" s="39" t="str">
        <f t="shared" si="2"/>
        <v>055-56</v>
      </c>
      <c r="B285" s="40">
        <v>43845</v>
      </c>
      <c r="D285" s="42" t="s">
        <v>631</v>
      </c>
      <c r="F285" s="42">
        <v>33330</v>
      </c>
      <c r="G285" s="42" t="s">
        <v>632</v>
      </c>
    </row>
    <row r="286" spans="1:7" ht="16.5" customHeight="1">
      <c r="A286" s="39" t="str">
        <f t="shared" si="2"/>
        <v>KH/380</v>
      </c>
      <c r="B286" s="40">
        <v>43849</v>
      </c>
      <c r="D286" s="42" t="s">
        <v>633</v>
      </c>
      <c r="F286" s="42">
        <v>22650</v>
      </c>
      <c r="G286" s="42" t="s">
        <v>634</v>
      </c>
    </row>
    <row r="287" spans="1:7" ht="16.5" customHeight="1">
      <c r="A287" s="39" t="str">
        <f t="shared" si="2"/>
        <v>RK/145</v>
      </c>
      <c r="B287" s="40">
        <v>43850</v>
      </c>
      <c r="D287" s="42" t="s">
        <v>635</v>
      </c>
      <c r="F287" s="42">
        <v>32875</v>
      </c>
      <c r="G287" s="42" t="s">
        <v>636</v>
      </c>
    </row>
    <row r="288" spans="1:7" ht="16.5" customHeight="1">
      <c r="A288" s="39" t="str">
        <f t="shared" si="2"/>
        <v>MK/002</v>
      </c>
      <c r="B288" s="40">
        <v>43851</v>
      </c>
      <c r="D288" s="42" t="s">
        <v>637</v>
      </c>
      <c r="F288" s="42">
        <v>40860</v>
      </c>
      <c r="G288" s="42" t="s">
        <v>638</v>
      </c>
    </row>
    <row r="289" spans="1:7" ht="16.5" customHeight="1">
      <c r="A289" s="39" t="str">
        <f t="shared" si="2"/>
        <v>KH/381</v>
      </c>
      <c r="B289" s="40">
        <v>43864</v>
      </c>
      <c r="D289" s="42" t="s">
        <v>639</v>
      </c>
      <c r="F289" s="42">
        <v>22330</v>
      </c>
      <c r="G289" s="42" t="s">
        <v>640</v>
      </c>
    </row>
    <row r="290" spans="1:7" ht="16.5" customHeight="1">
      <c r="A290" s="39" t="str">
        <f t="shared" si="2"/>
        <v>GM/228</v>
      </c>
      <c r="B290" s="40">
        <v>43865</v>
      </c>
      <c r="D290" s="42" t="s">
        <v>641</v>
      </c>
      <c r="F290" s="42">
        <v>42389</v>
      </c>
      <c r="G290" s="42" t="s">
        <v>642</v>
      </c>
    </row>
    <row r="291" spans="1:7" ht="16.5" customHeight="1">
      <c r="A291" s="39" t="str">
        <f t="shared" si="2"/>
        <v>NT/081</v>
      </c>
      <c r="B291" s="40">
        <v>43866</v>
      </c>
      <c r="D291" s="42" t="s">
        <v>643</v>
      </c>
      <c r="F291" s="42">
        <v>19504</v>
      </c>
      <c r="G291" s="42" t="s">
        <v>644</v>
      </c>
    </row>
    <row r="292" spans="1:7" ht="16.5" customHeight="1">
      <c r="A292" s="39" t="str">
        <f t="shared" si="2"/>
        <v>RR/175</v>
      </c>
      <c r="B292" s="40">
        <v>43875</v>
      </c>
      <c r="D292" s="42" t="s">
        <v>645</v>
      </c>
      <c r="F292" s="42">
        <v>3028</v>
      </c>
      <c r="G292" s="42" t="s">
        <v>646</v>
      </c>
    </row>
    <row r="293" spans="1:7" ht="16.5" customHeight="1">
      <c r="A293" s="39" t="str">
        <f t="shared" si="2"/>
        <v>GM/230</v>
      </c>
      <c r="B293" s="40">
        <v>43879</v>
      </c>
      <c r="D293" s="42" t="s">
        <v>647</v>
      </c>
      <c r="F293" s="42">
        <v>42437</v>
      </c>
      <c r="G293" s="42" t="s">
        <v>648</v>
      </c>
    </row>
    <row r="294" spans="1:7" ht="16.5" customHeight="1">
      <c r="A294" s="39" t="str">
        <f t="shared" si="2"/>
        <v>RK/146</v>
      </c>
      <c r="B294" s="40">
        <v>43882</v>
      </c>
      <c r="D294" s="42" t="s">
        <v>649</v>
      </c>
      <c r="F294" s="42">
        <v>32540</v>
      </c>
      <c r="G294" s="42" t="s">
        <v>650</v>
      </c>
    </row>
    <row r="295" spans="1:7" ht="16.5" customHeight="1">
      <c r="A295" s="39" t="str">
        <f t="shared" si="2"/>
        <v>KH/382</v>
      </c>
      <c r="B295" s="40">
        <v>43884</v>
      </c>
      <c r="D295" s="42" t="s">
        <v>651</v>
      </c>
      <c r="F295" s="42">
        <v>22405</v>
      </c>
      <c r="G295" s="42" t="s">
        <v>652</v>
      </c>
    </row>
    <row r="296" spans="1:7" ht="16.5" customHeight="1">
      <c r="A296" s="39" t="str">
        <f t="shared" si="2"/>
        <v>CW/001</v>
      </c>
      <c r="B296" s="40">
        <v>43885</v>
      </c>
      <c r="D296" s="42" t="s">
        <v>653</v>
      </c>
      <c r="F296" s="42">
        <v>16254</v>
      </c>
      <c r="G296" s="42" t="s">
        <v>654</v>
      </c>
    </row>
    <row r="297" spans="1:7" ht="16.5" customHeight="1">
      <c r="A297" s="39" t="str">
        <f t="shared" si="2"/>
        <v>060-61</v>
      </c>
      <c r="B297" s="40">
        <v>43887</v>
      </c>
      <c r="D297" s="42" t="s">
        <v>655</v>
      </c>
      <c r="F297" s="42">
        <v>34450</v>
      </c>
      <c r="G297" s="42" t="s">
        <v>656</v>
      </c>
    </row>
    <row r="298" spans="1:7" ht="16.5" customHeight="1">
      <c r="A298" s="39" t="str">
        <f t="shared" si="2"/>
        <v>NT/085</v>
      </c>
      <c r="B298" s="40">
        <v>43887</v>
      </c>
      <c r="D298" s="42" t="s">
        <v>657</v>
      </c>
      <c r="F298" s="42">
        <v>22533</v>
      </c>
      <c r="G298" s="42" t="s">
        <v>658</v>
      </c>
    </row>
    <row r="299" spans="1:7" ht="16.5" customHeight="1">
      <c r="A299" s="39" t="str">
        <f t="shared" si="2"/>
        <v>KH/383</v>
      </c>
      <c r="B299" s="40">
        <v>43892</v>
      </c>
      <c r="D299" s="42" t="s">
        <v>659</v>
      </c>
      <c r="F299" s="42">
        <v>22040</v>
      </c>
      <c r="G299" s="42" t="s">
        <v>660</v>
      </c>
    </row>
    <row r="300" spans="1:7" ht="16.5" customHeight="1">
      <c r="A300" s="39" t="str">
        <f t="shared" si="2"/>
        <v>NT/087</v>
      </c>
      <c r="B300" s="40">
        <v>43897</v>
      </c>
      <c r="D300" s="42" t="s">
        <v>661</v>
      </c>
      <c r="F300" s="42">
        <v>21938</v>
      </c>
      <c r="G300" s="42" t="s">
        <v>662</v>
      </c>
    </row>
    <row r="301" spans="1:7" ht="16.5" customHeight="1">
      <c r="A301" s="39" t="str">
        <f t="shared" si="2"/>
        <v>GM/231</v>
      </c>
      <c r="B301" s="40">
        <v>43900</v>
      </c>
      <c r="D301" s="42" t="s">
        <v>663</v>
      </c>
      <c r="F301" s="42">
        <v>42180</v>
      </c>
      <c r="G301" s="42" t="s">
        <v>664</v>
      </c>
    </row>
    <row r="302" spans="1:7" ht="16.5" customHeight="1">
      <c r="A302" s="39" t="str">
        <f t="shared" si="2"/>
        <v>KK/125</v>
      </c>
      <c r="B302" s="40">
        <v>43901</v>
      </c>
      <c r="D302" s="42" t="s">
        <v>665</v>
      </c>
      <c r="F302" s="42">
        <v>10155</v>
      </c>
      <c r="G302" s="42" t="s">
        <v>666</v>
      </c>
    </row>
    <row r="303" spans="1:7" ht="16.5" customHeight="1">
      <c r="A303" s="39" t="str">
        <f t="shared" si="2"/>
        <v>RR/178</v>
      </c>
      <c r="B303" s="40">
        <v>43901</v>
      </c>
      <c r="D303" s="42" t="s">
        <v>667</v>
      </c>
      <c r="F303" s="42">
        <v>3370</v>
      </c>
      <c r="G303" s="42" t="s">
        <v>668</v>
      </c>
    </row>
    <row r="304" spans="1:7" ht="16.5" customHeight="1">
      <c r="A304" s="39" t="str">
        <f t="shared" si="2"/>
        <v>KH/384</v>
      </c>
      <c r="B304" s="40">
        <v>43905</v>
      </c>
      <c r="D304" s="42" t="s">
        <v>669</v>
      </c>
      <c r="F304" s="42">
        <v>22125</v>
      </c>
      <c r="G304" s="42" t="s">
        <v>670</v>
      </c>
    </row>
    <row r="305" spans="1:7" ht="16.5" customHeight="1">
      <c r="A305" s="39" t="str">
        <f t="shared" si="2"/>
        <v>XB/001</v>
      </c>
      <c r="B305" s="40">
        <v>43909</v>
      </c>
      <c r="D305" s="42" t="s">
        <v>671</v>
      </c>
      <c r="F305" s="42">
        <v>18585</v>
      </c>
      <c r="G305" s="42" t="s">
        <v>672</v>
      </c>
    </row>
    <row r="306" spans="1:7" ht="16.5" customHeight="1">
      <c r="A306" s="39" t="str">
        <f t="shared" si="2"/>
        <v>KH/050</v>
      </c>
      <c r="B306" s="40">
        <v>43910</v>
      </c>
      <c r="D306" s="42" t="s">
        <v>673</v>
      </c>
      <c r="F306" s="42">
        <v>24850</v>
      </c>
      <c r="G306" s="42" t="s">
        <v>674</v>
      </c>
    </row>
    <row r="307" spans="1:7" ht="16.5" customHeight="1">
      <c r="A307" s="39" t="str">
        <f t="shared" si="2"/>
        <v>063-64</v>
      </c>
      <c r="B307" s="40">
        <v>43916</v>
      </c>
      <c r="D307" s="42" t="s">
        <v>675</v>
      </c>
      <c r="F307" s="42">
        <v>34145</v>
      </c>
      <c r="G307" s="42" t="s">
        <v>676</v>
      </c>
    </row>
    <row r="308" spans="1:7" ht="16.5" customHeight="1">
      <c r="A308" s="39" t="str">
        <f t="shared" si="2"/>
        <v/>
      </c>
    </row>
    <row r="309" spans="1:7" ht="16.5" customHeight="1">
      <c r="A309" s="39" t="str">
        <f t="shared" si="2"/>
        <v>RR/181</v>
      </c>
      <c r="B309" s="40">
        <v>43923</v>
      </c>
      <c r="D309" s="42" t="s">
        <v>677</v>
      </c>
      <c r="F309" s="42">
        <v>2777</v>
      </c>
      <c r="G309" s="42" t="s">
        <v>678</v>
      </c>
    </row>
    <row r="310" spans="1:7" ht="16.5" customHeight="1">
      <c r="A310" s="39" t="str">
        <f t="shared" si="2"/>
        <v>NT/090</v>
      </c>
      <c r="B310" s="40">
        <v>43923</v>
      </c>
      <c r="D310" s="42" t="s">
        <v>679</v>
      </c>
      <c r="F310" s="42">
        <v>21893</v>
      </c>
      <c r="G310" s="42" t="s">
        <v>680</v>
      </c>
    </row>
    <row r="311" spans="1:7" ht="16.5" customHeight="1">
      <c r="A311" s="39" t="str">
        <f t="shared" si="2"/>
        <v>NA/101</v>
      </c>
      <c r="B311" s="40">
        <v>43923</v>
      </c>
      <c r="D311" s="42" t="s">
        <v>681</v>
      </c>
      <c r="F311" s="42">
        <v>23824</v>
      </c>
      <c r="G311" s="42" t="s">
        <v>682</v>
      </c>
    </row>
    <row r="312" spans="1:7" ht="16.5" customHeight="1">
      <c r="A312" s="39" t="str">
        <f t="shared" si="2"/>
        <v>GM/233</v>
      </c>
      <c r="B312" s="40">
        <v>43928</v>
      </c>
      <c r="D312" s="42" t="s">
        <v>683</v>
      </c>
      <c r="F312" s="42">
        <v>42978</v>
      </c>
      <c r="G312" s="42" t="s">
        <v>684</v>
      </c>
    </row>
    <row r="313" spans="1:7" ht="16.5" customHeight="1">
      <c r="A313" s="39" t="str">
        <f t="shared" si="2"/>
        <v>KH/385</v>
      </c>
      <c r="B313" s="40">
        <v>43933</v>
      </c>
      <c r="D313" s="42" t="s">
        <v>685</v>
      </c>
      <c r="F313" s="42">
        <v>22805</v>
      </c>
      <c r="G313" s="42" t="s">
        <v>686</v>
      </c>
    </row>
    <row r="314" spans="1:7" ht="16.5" customHeight="1">
      <c r="A314" s="39" t="str">
        <f t="shared" si="2"/>
        <v>RR/184</v>
      </c>
      <c r="B314" s="40">
        <v>43935</v>
      </c>
      <c r="D314" s="42" t="s">
        <v>687</v>
      </c>
      <c r="F314" s="42">
        <v>3428</v>
      </c>
      <c r="G314" s="42" t="s">
        <v>688</v>
      </c>
    </row>
    <row r="315" spans="1:7" ht="16.5" customHeight="1">
      <c r="A315" s="39" t="str">
        <f t="shared" si="2"/>
        <v>NT/093</v>
      </c>
      <c r="B315" s="40">
        <v>43943</v>
      </c>
      <c r="D315" s="42" t="s">
        <v>689</v>
      </c>
      <c r="F315" s="42">
        <v>21434</v>
      </c>
      <c r="G315" s="42" t="s">
        <v>690</v>
      </c>
    </row>
    <row r="316" spans="1:7" ht="16.5" customHeight="1">
      <c r="A316" s="39" t="str">
        <f t="shared" si="2"/>
        <v>KH/386</v>
      </c>
      <c r="B316" s="40">
        <v>43956</v>
      </c>
      <c r="D316" s="42" t="s">
        <v>691</v>
      </c>
      <c r="F316" s="42">
        <v>24170</v>
      </c>
      <c r="G316" s="42" t="s">
        <v>692</v>
      </c>
    </row>
    <row r="317" spans="1:7" ht="16.5" customHeight="1">
      <c r="A317" s="39" t="str">
        <f t="shared" si="2"/>
        <v>BJ/265</v>
      </c>
      <c r="B317" s="40">
        <v>43964</v>
      </c>
      <c r="D317" s="42" t="s">
        <v>693</v>
      </c>
      <c r="F317" s="42">
        <v>37825</v>
      </c>
      <c r="G317" s="42" t="s">
        <v>694</v>
      </c>
    </row>
    <row r="318" spans="1:7" ht="16.5" customHeight="1">
      <c r="A318" s="39" t="str">
        <f t="shared" si="2"/>
        <v>KH/387</v>
      </c>
      <c r="B318" s="40">
        <v>43967</v>
      </c>
      <c r="D318" s="42" t="s">
        <v>695</v>
      </c>
      <c r="F318" s="42">
        <v>25145</v>
      </c>
      <c r="G318" s="42" t="s">
        <v>696</v>
      </c>
    </row>
    <row r="319" spans="1:7" ht="16.5" customHeight="1">
      <c r="A319" s="39" t="str">
        <f t="shared" si="2"/>
        <v>KK/128</v>
      </c>
      <c r="B319" s="40">
        <v>43971</v>
      </c>
      <c r="D319" s="42" t="s">
        <v>697</v>
      </c>
      <c r="F319" s="42">
        <v>10345</v>
      </c>
      <c r="G319" s="42" t="s">
        <v>698</v>
      </c>
    </row>
    <row r="320" spans="1:7" ht="16.5" customHeight="1">
      <c r="A320" s="39" t="str">
        <f t="shared" si="2"/>
        <v>NT/096</v>
      </c>
      <c r="B320" s="40">
        <v>43978</v>
      </c>
      <c r="D320" s="42" t="s">
        <v>699</v>
      </c>
      <c r="F320" s="42">
        <v>21118</v>
      </c>
      <c r="G320" s="42" t="s">
        <v>700</v>
      </c>
    </row>
    <row r="321" spans="1:7" ht="16.5" customHeight="1">
      <c r="A321" s="39" t="str">
        <f t="shared" si="2"/>
        <v>KH/388</v>
      </c>
      <c r="B321" s="40">
        <v>43981</v>
      </c>
      <c r="D321" s="42" t="s">
        <v>701</v>
      </c>
      <c r="F321" s="42">
        <v>25345</v>
      </c>
      <c r="G321" s="42" t="s">
        <v>702</v>
      </c>
    </row>
    <row r="322" spans="1:7" ht="16.5" customHeight="1">
      <c r="A322" s="39" t="str">
        <f t="shared" si="2"/>
        <v>RR/188</v>
      </c>
      <c r="B322" s="40">
        <v>43985</v>
      </c>
      <c r="D322" s="42" t="s">
        <v>703</v>
      </c>
      <c r="F322" s="42">
        <v>3351</v>
      </c>
      <c r="G322" s="42" t="s">
        <v>704</v>
      </c>
    </row>
    <row r="323" spans="1:7" ht="16.5" customHeight="1">
      <c r="A323" s="39" t="str">
        <f t="shared" si="2"/>
        <v>RK/147</v>
      </c>
      <c r="B323" s="40">
        <v>43993</v>
      </c>
      <c r="D323" s="42" t="s">
        <v>705</v>
      </c>
      <c r="F323" s="42">
        <v>32245</v>
      </c>
      <c r="G323" s="42" t="s">
        <v>706</v>
      </c>
    </row>
    <row r="324" spans="1:7" ht="16.5" customHeight="1">
      <c r="A324" s="39" t="str">
        <f t="shared" si="2"/>
        <v>KH/389</v>
      </c>
      <c r="B324" s="40">
        <v>43997</v>
      </c>
      <c r="D324" s="42" t="s">
        <v>707</v>
      </c>
      <c r="F324" s="42">
        <v>25335</v>
      </c>
      <c r="G324" s="42" t="s">
        <v>708</v>
      </c>
    </row>
    <row r="325" spans="1:7" ht="16.5" customHeight="1">
      <c r="A325" s="39" t="str">
        <f t="shared" si="2"/>
        <v>NT/099</v>
      </c>
      <c r="B325" s="40">
        <v>43999</v>
      </c>
      <c r="D325" s="42" t="s">
        <v>709</v>
      </c>
      <c r="F325" s="42">
        <v>20607</v>
      </c>
      <c r="G325" s="42" t="s">
        <v>710</v>
      </c>
    </row>
    <row r="326" spans="1:7" ht="16.5" customHeight="1">
      <c r="A326" s="39" t="str">
        <f t="shared" si="2"/>
        <v>068-69</v>
      </c>
      <c r="B326" s="40">
        <v>44000</v>
      </c>
      <c r="D326" s="42" t="s">
        <v>711</v>
      </c>
      <c r="F326" s="42">
        <v>34530</v>
      </c>
      <c r="G326" s="42" t="s">
        <v>712</v>
      </c>
    </row>
    <row r="327" spans="1:7" ht="16.5" customHeight="1">
      <c r="A327" s="39" t="str">
        <f t="shared" si="2"/>
        <v>BJ/267</v>
      </c>
      <c r="B327" s="40">
        <v>44006</v>
      </c>
      <c r="D327" s="42" t="s">
        <v>713</v>
      </c>
      <c r="F327" s="42">
        <v>37860</v>
      </c>
      <c r="G327" s="42" t="s">
        <v>714</v>
      </c>
    </row>
    <row r="328" spans="1:7" ht="16.5" customHeight="1">
      <c r="A328" s="39" t="str">
        <f t="shared" si="2"/>
        <v>RR/191</v>
      </c>
      <c r="B328" s="40">
        <v>44006</v>
      </c>
      <c r="D328" s="42" t="s">
        <v>715</v>
      </c>
      <c r="F328" s="42">
        <v>3423</v>
      </c>
      <c r="G328" s="42" t="s">
        <v>716</v>
      </c>
    </row>
    <row r="329" spans="1:7" ht="16.5" customHeight="1">
      <c r="A329" s="39" t="str">
        <f t="shared" si="2"/>
        <v>GM/235</v>
      </c>
      <c r="B329" s="40">
        <v>44011</v>
      </c>
      <c r="D329" s="42" t="s">
        <v>717</v>
      </c>
      <c r="F329" s="42">
        <v>36603</v>
      </c>
      <c r="G329" s="42" t="s">
        <v>718</v>
      </c>
    </row>
    <row r="330" spans="1:7" ht="16.5" customHeight="1">
      <c r="A330" s="39" t="str">
        <f t="shared" si="2"/>
        <v>KH/390</v>
      </c>
      <c r="B330" s="40">
        <v>44011</v>
      </c>
      <c r="D330" s="42" t="s">
        <v>719</v>
      </c>
      <c r="F330" s="42">
        <v>25035</v>
      </c>
      <c r="G330" s="42" t="s">
        <v>720</v>
      </c>
    </row>
    <row r="331" spans="1:7" ht="16.5" customHeight="1">
      <c r="A331" s="39" t="str">
        <f t="shared" si="2"/>
        <v/>
      </c>
      <c r="B331" s="40"/>
    </row>
    <row r="332" spans="1:7" ht="16.5" customHeight="1">
      <c r="A332" s="39" t="str">
        <f t="shared" si="2"/>
        <v>NT/101</v>
      </c>
      <c r="B332" s="40">
        <v>44020</v>
      </c>
      <c r="D332" s="42" t="s">
        <v>721</v>
      </c>
      <c r="F332" s="42">
        <v>20799</v>
      </c>
      <c r="G332" s="42" t="s">
        <v>722</v>
      </c>
    </row>
    <row r="333" spans="1:7" ht="16.5" customHeight="1">
      <c r="A333" s="39" t="str">
        <f t="shared" si="2"/>
        <v>KH/391</v>
      </c>
      <c r="B333" s="40">
        <v>44031</v>
      </c>
      <c r="D333" s="42" t="s">
        <v>723</v>
      </c>
      <c r="F333" s="42">
        <v>25025</v>
      </c>
      <c r="G333" s="42" t="s">
        <v>724</v>
      </c>
    </row>
    <row r="334" spans="1:7" ht="16.5" customHeight="1">
      <c r="A334" s="39" t="str">
        <f t="shared" si="2"/>
        <v>GM/237</v>
      </c>
      <c r="B334" s="40">
        <v>44033</v>
      </c>
      <c r="D334" s="42" t="s">
        <v>725</v>
      </c>
      <c r="F334" s="42">
        <v>36252</v>
      </c>
      <c r="G334" s="42" t="s">
        <v>726</v>
      </c>
    </row>
    <row r="335" spans="1:7" ht="16.5" customHeight="1">
      <c r="A335" s="39" t="str">
        <f t="shared" si="2"/>
        <v>NT/103</v>
      </c>
      <c r="B335" s="40">
        <v>44034</v>
      </c>
      <c r="D335" s="42" t="s">
        <v>727</v>
      </c>
      <c r="F335" s="42">
        <v>20232</v>
      </c>
      <c r="G335" s="42" t="s">
        <v>728</v>
      </c>
    </row>
    <row r="336" spans="1:7" ht="16.5" customHeight="1">
      <c r="A336" s="39" t="str">
        <f t="shared" si="2"/>
        <v>RR/194</v>
      </c>
      <c r="B336" s="40">
        <v>44041</v>
      </c>
      <c r="D336" s="42" t="s">
        <v>729</v>
      </c>
      <c r="F336" s="42">
        <v>2970</v>
      </c>
      <c r="G336" s="42" t="s">
        <v>730</v>
      </c>
    </row>
    <row r="337" spans="1:7" ht="16.5" customHeight="1">
      <c r="A337" s="39" t="str">
        <f t="shared" si="2"/>
        <v>KK/131</v>
      </c>
      <c r="B337" s="40">
        <v>44041</v>
      </c>
      <c r="D337" s="42" t="s">
        <v>731</v>
      </c>
      <c r="F337" s="42">
        <v>9935</v>
      </c>
      <c r="G337" s="42" t="s">
        <v>732</v>
      </c>
    </row>
    <row r="338" spans="1:7" ht="16.5" customHeight="1">
      <c r="A338" s="39" t="str">
        <f t="shared" si="2"/>
        <v>KH/392</v>
      </c>
      <c r="B338" s="40">
        <v>44046</v>
      </c>
      <c r="D338" s="42" t="s">
        <v>733</v>
      </c>
      <c r="F338" s="42">
        <v>24330</v>
      </c>
      <c r="G338" s="42" t="s">
        <v>734</v>
      </c>
    </row>
    <row r="339" spans="1:7" ht="16.5" customHeight="1">
      <c r="A339" s="39" t="str">
        <f t="shared" si="2"/>
        <v>CW/011</v>
      </c>
      <c r="B339" s="40">
        <v>44048</v>
      </c>
      <c r="D339" s="42" t="s">
        <v>735</v>
      </c>
      <c r="F339" s="42">
        <v>7000</v>
      </c>
      <c r="G339" s="42" t="s">
        <v>736</v>
      </c>
    </row>
    <row r="340" spans="1:7" ht="16.5" customHeight="1">
      <c r="A340" s="39" t="str">
        <f t="shared" si="2"/>
        <v>074-75</v>
      </c>
      <c r="B340" s="40">
        <v>44051</v>
      </c>
      <c r="D340" s="42" t="s">
        <v>737</v>
      </c>
      <c r="F340" s="42">
        <v>35170</v>
      </c>
      <c r="G340" s="42" t="s">
        <v>738</v>
      </c>
    </row>
    <row r="341" spans="1:7" ht="16.5" customHeight="1">
      <c r="A341" s="39" t="str">
        <f t="shared" si="2"/>
        <v>GM/239</v>
      </c>
      <c r="B341" s="40">
        <v>44054</v>
      </c>
      <c r="D341" s="42" t="s">
        <v>739</v>
      </c>
      <c r="F341" s="42">
        <v>36378</v>
      </c>
      <c r="G341" s="42" t="s">
        <v>22</v>
      </c>
    </row>
    <row r="342" spans="1:7" ht="16.5" customHeight="1">
      <c r="A342" s="39" t="str">
        <f t="shared" si="2"/>
        <v>NT/106</v>
      </c>
      <c r="B342" s="40">
        <v>44055</v>
      </c>
      <c r="D342" s="42" t="s">
        <v>740</v>
      </c>
      <c r="F342" s="42">
        <v>20103</v>
      </c>
      <c r="G342" s="42" t="s">
        <v>741</v>
      </c>
    </row>
    <row r="343" spans="1:7" ht="16.5" customHeight="1">
      <c r="A343" s="39" t="str">
        <f t="shared" si="2"/>
        <v>KH/393</v>
      </c>
      <c r="B343" s="40">
        <v>44066</v>
      </c>
      <c r="D343" s="42" t="s">
        <v>742</v>
      </c>
      <c r="F343" s="42">
        <v>23285</v>
      </c>
      <c r="G343" s="42" t="s">
        <v>743</v>
      </c>
    </row>
    <row r="344" spans="1:7" ht="16.5" customHeight="1">
      <c r="A344" s="39" t="str">
        <f t="shared" si="2"/>
        <v>NT/107</v>
      </c>
      <c r="B344" s="40">
        <v>44069</v>
      </c>
      <c r="D344" s="42" t="s">
        <v>744</v>
      </c>
      <c r="F344" s="42">
        <v>9744</v>
      </c>
      <c r="G344" s="42" t="s">
        <v>745</v>
      </c>
    </row>
    <row r="345" spans="1:7" ht="16.5" customHeight="1">
      <c r="A345" s="39" t="str">
        <f t="shared" si="2"/>
        <v>BJ/269</v>
      </c>
      <c r="B345" s="40">
        <v>44070</v>
      </c>
      <c r="D345" s="42" t="s">
        <v>746</v>
      </c>
      <c r="F345" s="42">
        <v>37360</v>
      </c>
      <c r="G345" s="42" t="s">
        <v>747</v>
      </c>
    </row>
    <row r="346" spans="1:7" ht="16.5" customHeight="1">
      <c r="A346" s="39" t="str">
        <f t="shared" si="2"/>
        <v>KB/001</v>
      </c>
      <c r="B346" s="40">
        <v>44071</v>
      </c>
      <c r="D346" s="42" t="s">
        <v>748</v>
      </c>
      <c r="F346" s="42">
        <v>22465</v>
      </c>
      <c r="G346" s="42" t="s">
        <v>749</v>
      </c>
    </row>
    <row r="347" spans="1:7" ht="16.5" customHeight="1">
      <c r="A347" s="39" t="str">
        <f t="shared" si="2"/>
        <v>RK/148</v>
      </c>
      <c r="B347" s="40">
        <v>44073</v>
      </c>
      <c r="D347" s="42" t="s">
        <v>750</v>
      </c>
      <c r="F347" s="42">
        <v>31495</v>
      </c>
      <c r="G347" s="42" t="s">
        <v>751</v>
      </c>
    </row>
    <row r="348" spans="1:7" ht="16.5" customHeight="1">
      <c r="A348" s="39" t="str">
        <f t="shared" si="2"/>
        <v>GM/241</v>
      </c>
      <c r="B348" s="40">
        <v>44081</v>
      </c>
      <c r="D348" s="42" t="s">
        <v>752</v>
      </c>
      <c r="F348" s="42">
        <v>34604</v>
      </c>
      <c r="G348" s="42" t="s">
        <v>24</v>
      </c>
    </row>
    <row r="349" spans="1:7" ht="16.5" customHeight="1">
      <c r="A349" s="39" t="str">
        <f t="shared" si="2"/>
        <v>RR/197</v>
      </c>
      <c r="B349" s="40">
        <v>44084</v>
      </c>
      <c r="D349" s="42" t="s">
        <v>753</v>
      </c>
      <c r="F349" s="42">
        <v>3013</v>
      </c>
      <c r="G349" s="42" t="s">
        <v>754</v>
      </c>
    </row>
    <row r="350" spans="1:7" ht="16.5" customHeight="1">
      <c r="A350" s="39" t="str">
        <f t="shared" si="2"/>
        <v>KH/394</v>
      </c>
      <c r="B350" s="40">
        <v>44085</v>
      </c>
      <c r="D350" s="42" t="s">
        <v>755</v>
      </c>
      <c r="F350" s="42">
        <v>24305</v>
      </c>
      <c r="G350" s="42" t="s">
        <v>756</v>
      </c>
    </row>
    <row r="351" spans="1:7" ht="16.5" customHeight="1">
      <c r="A351" s="39" t="str">
        <f t="shared" si="2"/>
        <v>XB/004</v>
      </c>
      <c r="B351" s="40">
        <v>44087</v>
      </c>
      <c r="D351" s="42" t="s">
        <v>757</v>
      </c>
      <c r="F351" s="42">
        <v>16472</v>
      </c>
      <c r="G351" s="42" t="s">
        <v>758</v>
      </c>
    </row>
    <row r="352" spans="1:7" ht="16.5" customHeight="1">
      <c r="A352" s="39" t="str">
        <f t="shared" si="2"/>
        <v>GM/243</v>
      </c>
      <c r="B352" s="40">
        <v>44092</v>
      </c>
      <c r="D352" s="42" t="s">
        <v>759</v>
      </c>
      <c r="F352" s="42">
        <v>36990</v>
      </c>
      <c r="G352" s="42" t="s">
        <v>26</v>
      </c>
    </row>
    <row r="353" spans="1:9" ht="16.5" customHeight="1">
      <c r="A353" s="39" t="str">
        <f t="shared" si="2"/>
        <v>NA/104</v>
      </c>
      <c r="B353" s="40">
        <v>44093</v>
      </c>
      <c r="D353" s="42" t="s">
        <v>760</v>
      </c>
      <c r="F353" s="42">
        <v>23117</v>
      </c>
      <c r="G353" s="42" t="s">
        <v>761</v>
      </c>
    </row>
    <row r="354" spans="1:9" ht="16.5" customHeight="1">
      <c r="A354" s="39" t="str">
        <f t="shared" si="2"/>
        <v>KH/395</v>
      </c>
      <c r="B354" s="40">
        <v>44095</v>
      </c>
      <c r="D354" s="42" t="s">
        <v>762</v>
      </c>
      <c r="F354" s="42">
        <v>23320</v>
      </c>
      <c r="G354" s="42" t="s">
        <v>763</v>
      </c>
    </row>
    <row r="355" spans="1:9" ht="16.5" customHeight="1">
      <c r="A355" s="39" t="str">
        <f t="shared" si="2"/>
        <v/>
      </c>
      <c r="B355" s="40"/>
    </row>
    <row r="356" spans="1:9" ht="16.5" customHeight="1">
      <c r="A356" s="39" t="str">
        <f t="shared" si="2"/>
        <v/>
      </c>
      <c r="B356" s="40"/>
    </row>
    <row r="357" spans="1:9" ht="16.5" customHeight="1">
      <c r="A357" s="39" t="str">
        <f t="shared" si="2"/>
        <v>NT/113</v>
      </c>
      <c r="B357" s="40">
        <v>44106</v>
      </c>
      <c r="D357" s="42" t="s">
        <v>764</v>
      </c>
      <c r="F357" s="42">
        <v>19488</v>
      </c>
      <c r="G357" s="42" t="s">
        <v>765</v>
      </c>
      <c r="I357" s="40"/>
    </row>
    <row r="358" spans="1:9" ht="16.5" customHeight="1">
      <c r="A358" s="39" t="str">
        <f t="shared" si="2"/>
        <v>RK/149</v>
      </c>
      <c r="B358" s="40">
        <v>44106</v>
      </c>
      <c r="D358" s="42" t="s">
        <v>766</v>
      </c>
      <c r="F358" s="42">
        <v>31055</v>
      </c>
      <c r="G358" s="42" t="s">
        <v>767</v>
      </c>
      <c r="I358" s="40"/>
    </row>
    <row r="359" spans="1:9" ht="16.5" customHeight="1">
      <c r="A359" s="39" t="str">
        <f t="shared" si="2"/>
        <v>GM/245</v>
      </c>
      <c r="B359" s="40">
        <v>44111</v>
      </c>
      <c r="D359" s="42" t="s">
        <v>768</v>
      </c>
      <c r="F359" s="42">
        <v>37116</v>
      </c>
      <c r="G359" s="42" t="s">
        <v>34</v>
      </c>
      <c r="I359" s="61"/>
    </row>
    <row r="360" spans="1:9" ht="16.5" customHeight="1">
      <c r="A360" s="39" t="str">
        <f t="shared" si="2"/>
        <v>RR/200</v>
      </c>
      <c r="B360" s="40">
        <v>44107</v>
      </c>
      <c r="D360" s="42" t="s">
        <v>769</v>
      </c>
      <c r="F360" s="42">
        <v>6276</v>
      </c>
      <c r="G360" s="42" t="s">
        <v>770</v>
      </c>
      <c r="I360" s="61"/>
    </row>
    <row r="361" spans="1:9" ht="16.5" customHeight="1">
      <c r="A361" s="39" t="str">
        <f t="shared" si="2"/>
        <v>KK/134</v>
      </c>
      <c r="B361" s="40">
        <v>44117</v>
      </c>
      <c r="D361" s="42" t="s">
        <v>771</v>
      </c>
      <c r="F361" s="42">
        <v>10115</v>
      </c>
      <c r="G361" s="42" t="s">
        <v>772</v>
      </c>
      <c r="I361" s="61"/>
    </row>
    <row r="362" spans="1:9" ht="16.5" customHeight="1">
      <c r="A362" s="39" t="str">
        <f t="shared" si="2"/>
        <v>KH/396</v>
      </c>
      <c r="B362" s="40">
        <v>44120</v>
      </c>
      <c r="D362" s="42" t="s">
        <v>773</v>
      </c>
      <c r="F362" s="42">
        <v>22950</v>
      </c>
      <c r="G362" s="42" t="s">
        <v>774</v>
      </c>
      <c r="I362" s="61"/>
    </row>
    <row r="363" spans="1:9" ht="16.5" customHeight="1">
      <c r="A363" s="39" t="str">
        <f t="shared" si="2"/>
        <v>NT/117</v>
      </c>
      <c r="B363" s="40">
        <v>44124</v>
      </c>
      <c r="D363" s="42" t="s">
        <v>775</v>
      </c>
      <c r="F363" s="42">
        <v>19647</v>
      </c>
      <c r="G363" s="42" t="s">
        <v>776</v>
      </c>
      <c r="I363" s="61"/>
    </row>
    <row r="364" spans="1:9" ht="16.5" customHeight="1">
      <c r="A364" s="39" t="str">
        <f t="shared" si="2"/>
        <v>BJ/271</v>
      </c>
      <c r="B364" s="40">
        <v>44129</v>
      </c>
      <c r="D364" s="42" t="s">
        <v>777</v>
      </c>
      <c r="F364" s="42">
        <v>38040</v>
      </c>
      <c r="G364" s="42" t="s">
        <v>778</v>
      </c>
      <c r="I364" s="61"/>
    </row>
    <row r="365" spans="1:9" ht="16.5" customHeight="1">
      <c r="A365" s="39" t="str">
        <f t="shared" si="2"/>
        <v>KH/397</v>
      </c>
      <c r="B365" s="40">
        <v>44131</v>
      </c>
      <c r="D365" s="42" t="s">
        <v>779</v>
      </c>
      <c r="F365" s="42">
        <v>22435</v>
      </c>
      <c r="G365" s="42" t="s">
        <v>780</v>
      </c>
      <c r="I365" s="61"/>
    </row>
    <row r="366" spans="1:9" ht="16.5" customHeight="1">
      <c r="A366" s="39" t="str">
        <f t="shared" si="2"/>
        <v>080-81</v>
      </c>
      <c r="B366" s="40">
        <v>44133</v>
      </c>
      <c r="D366" s="42" t="s">
        <v>781</v>
      </c>
      <c r="F366" s="42">
        <v>34095</v>
      </c>
      <c r="G366" s="42" t="s">
        <v>782</v>
      </c>
      <c r="I366" s="61"/>
    </row>
    <row r="367" spans="1:9" ht="16.5" customHeight="1">
      <c r="A367" s="39" t="str">
        <f t="shared" si="2"/>
        <v>KH/398</v>
      </c>
      <c r="B367" s="40">
        <v>44138</v>
      </c>
      <c r="D367" s="42" t="s">
        <v>783</v>
      </c>
      <c r="F367" s="42">
        <v>18665</v>
      </c>
      <c r="G367" s="42" t="s">
        <v>784</v>
      </c>
      <c r="I367" s="61"/>
    </row>
    <row r="368" spans="1:9" ht="16.5" customHeight="1">
      <c r="A368" s="39" t="str">
        <f t="shared" si="2"/>
        <v>GM/247</v>
      </c>
      <c r="B368" s="40">
        <v>44139</v>
      </c>
      <c r="D368" s="42" t="s">
        <v>785</v>
      </c>
      <c r="F368" s="42">
        <v>36986</v>
      </c>
      <c r="G368" s="42" t="s">
        <v>46</v>
      </c>
      <c r="I368" s="61"/>
    </row>
    <row r="369" spans="1:9" ht="16.5" customHeight="1">
      <c r="A369" s="39" t="str">
        <f t="shared" si="2"/>
        <v>RR/204</v>
      </c>
      <c r="B369" s="40">
        <v>44141</v>
      </c>
      <c r="D369" s="42" t="s">
        <v>786</v>
      </c>
      <c r="F369" s="42">
        <v>4449</v>
      </c>
      <c r="G369" s="42" t="s">
        <v>787</v>
      </c>
      <c r="I369" s="61"/>
    </row>
    <row r="370" spans="1:9" ht="16.5" customHeight="1">
      <c r="A370" s="39" t="str">
        <f t="shared" si="2"/>
        <v>NT/120</v>
      </c>
      <c r="B370" s="40">
        <v>44150</v>
      </c>
      <c r="D370" s="42" t="s">
        <v>788</v>
      </c>
      <c r="F370" s="42">
        <v>20558</v>
      </c>
      <c r="G370" s="42" t="s">
        <v>789</v>
      </c>
      <c r="I370" s="61"/>
    </row>
    <row r="371" spans="1:9" ht="16.5" customHeight="1">
      <c r="A371" s="39" t="str">
        <f t="shared" si="2"/>
        <v>KH/399</v>
      </c>
      <c r="B371" s="40">
        <v>44155</v>
      </c>
      <c r="D371" s="42" t="s">
        <v>790</v>
      </c>
      <c r="F371" s="42">
        <v>22470</v>
      </c>
      <c r="G371" s="42" t="s">
        <v>791</v>
      </c>
      <c r="I371" s="61"/>
    </row>
    <row r="372" spans="1:9" ht="16.5" customHeight="1">
      <c r="A372" s="39" t="str">
        <f t="shared" si="2"/>
        <v>GM/249</v>
      </c>
      <c r="B372" s="40">
        <v>44160</v>
      </c>
      <c r="D372" s="42" t="s">
        <v>792</v>
      </c>
      <c r="F372" s="42">
        <v>37071</v>
      </c>
      <c r="G372" s="42" t="s">
        <v>48</v>
      </c>
      <c r="I372" s="61"/>
    </row>
    <row r="373" spans="1:9" ht="16.5" customHeight="1">
      <c r="A373" s="39" t="str">
        <f t="shared" si="2"/>
        <v>RK/150</v>
      </c>
      <c r="B373" s="40">
        <v>44160</v>
      </c>
      <c r="D373" s="42" t="s">
        <v>793</v>
      </c>
      <c r="F373" s="42">
        <v>31195</v>
      </c>
      <c r="G373" s="42" t="s">
        <v>794</v>
      </c>
      <c r="I373" s="61"/>
    </row>
    <row r="374" spans="1:9" ht="16.5" customHeight="1">
      <c r="A374" s="39" t="str">
        <f t="shared" si="2"/>
        <v>GM/251</v>
      </c>
      <c r="B374" s="40">
        <v>44169</v>
      </c>
      <c r="D374" s="42" t="s">
        <v>795</v>
      </c>
      <c r="F374" s="42">
        <v>37755</v>
      </c>
      <c r="G374" s="42" t="s">
        <v>58</v>
      </c>
      <c r="I374" s="61"/>
    </row>
    <row r="375" spans="1:9" ht="16.5" customHeight="1">
      <c r="A375" s="39" t="str">
        <f t="shared" si="2"/>
        <v>KH/400</v>
      </c>
      <c r="B375" s="40">
        <v>44176</v>
      </c>
      <c r="D375" s="42" t="s">
        <v>796</v>
      </c>
      <c r="F375" s="42">
        <v>23470</v>
      </c>
      <c r="G375" s="42" t="s">
        <v>797</v>
      </c>
      <c r="I375" s="61"/>
    </row>
    <row r="376" spans="1:9" ht="16.5" customHeight="1">
      <c r="A376" s="39" t="str">
        <f t="shared" si="2"/>
        <v>RR/208</v>
      </c>
      <c r="B376" s="40">
        <v>44178</v>
      </c>
      <c r="D376" s="42" t="s">
        <v>798</v>
      </c>
      <c r="F376" s="42">
        <v>5216</v>
      </c>
      <c r="G376" s="42" t="s">
        <v>799</v>
      </c>
      <c r="I376" s="61"/>
    </row>
    <row r="377" spans="1:9" ht="16.5" customHeight="1">
      <c r="A377" s="39" t="str">
        <f t="shared" si="2"/>
        <v>NA/107</v>
      </c>
      <c r="B377" s="40">
        <v>44178</v>
      </c>
      <c r="D377" s="42" t="s">
        <v>800</v>
      </c>
      <c r="F377" s="42">
        <v>23882</v>
      </c>
      <c r="G377" s="42" t="s">
        <v>801</v>
      </c>
      <c r="I377" s="61"/>
    </row>
    <row r="378" spans="1:9" ht="16.5" customHeight="1">
      <c r="A378" s="39" t="str">
        <f t="shared" si="2"/>
        <v>XB/007</v>
      </c>
      <c r="B378" s="40">
        <v>44178</v>
      </c>
      <c r="D378" s="42" t="s">
        <v>802</v>
      </c>
      <c r="F378" s="42">
        <v>21107</v>
      </c>
      <c r="G378" s="42" t="s">
        <v>803</v>
      </c>
      <c r="I378" s="61"/>
    </row>
    <row r="379" spans="1:9" ht="16.5" customHeight="1">
      <c r="A379" s="39" t="str">
        <f t="shared" si="2"/>
        <v>KK/137</v>
      </c>
      <c r="B379" s="40">
        <v>44178</v>
      </c>
      <c r="D379" s="42" t="s">
        <v>804</v>
      </c>
      <c r="F379" s="42">
        <v>10045</v>
      </c>
      <c r="G379" s="42" t="s">
        <v>805</v>
      </c>
      <c r="I379" s="61"/>
    </row>
    <row r="380" spans="1:9" ht="16.5" customHeight="1">
      <c r="A380" s="39" t="str">
        <f t="shared" si="2"/>
        <v>BJ/273</v>
      </c>
      <c r="B380" s="40">
        <v>44187</v>
      </c>
      <c r="D380" s="42" t="s">
        <v>806</v>
      </c>
      <c r="F380" s="42">
        <v>38580</v>
      </c>
      <c r="G380" s="42" t="s">
        <v>807</v>
      </c>
      <c r="I380" s="61"/>
    </row>
    <row r="381" spans="1:9" ht="16.5" customHeight="1">
      <c r="A381" s="39" t="str">
        <f t="shared" si="2"/>
        <v>KB/004</v>
      </c>
      <c r="B381" s="40">
        <v>44183</v>
      </c>
      <c r="D381" s="42" t="s">
        <v>808</v>
      </c>
      <c r="F381" s="42">
        <v>20545</v>
      </c>
      <c r="G381" s="42" t="s">
        <v>809</v>
      </c>
      <c r="I381" s="61"/>
    </row>
    <row r="382" spans="1:9" ht="16.5" customHeight="1">
      <c r="A382" s="39" t="str">
        <f t="shared" si="2"/>
        <v>KH/051</v>
      </c>
      <c r="B382" s="40">
        <v>44185</v>
      </c>
      <c r="D382" s="42" t="s">
        <v>810</v>
      </c>
      <c r="F382" s="42">
        <v>20200</v>
      </c>
      <c r="G382" s="42" t="s">
        <v>811</v>
      </c>
      <c r="I382" s="61"/>
    </row>
    <row r="383" spans="1:9" ht="16.5" customHeight="1">
      <c r="A383" s="39" t="str">
        <f t="shared" si="2"/>
        <v>NT/125</v>
      </c>
      <c r="B383" s="40">
        <v>44187</v>
      </c>
      <c r="D383" s="42" t="s">
        <v>812</v>
      </c>
      <c r="F383" s="42">
        <v>20901</v>
      </c>
      <c r="G383" s="42" t="s">
        <v>813</v>
      </c>
      <c r="I383" s="61"/>
    </row>
    <row r="384" spans="1:9" ht="16.5" customHeight="1">
      <c r="A384" s="39" t="str">
        <f t="shared" si="2"/>
        <v>086-87</v>
      </c>
      <c r="B384" s="40">
        <v>44191</v>
      </c>
      <c r="D384" s="42" t="s">
        <v>814</v>
      </c>
      <c r="F384" s="42">
        <v>34650</v>
      </c>
      <c r="G384" s="42" t="s">
        <v>815</v>
      </c>
      <c r="I384" s="61"/>
    </row>
    <row r="385" spans="1:9" ht="16.5" customHeight="1">
      <c r="A385" s="39" t="str">
        <f t="shared" si="2"/>
        <v>KH/401</v>
      </c>
      <c r="B385" s="40">
        <v>44194</v>
      </c>
      <c r="D385" s="42" t="s">
        <v>816</v>
      </c>
      <c r="F385" s="42">
        <v>23055</v>
      </c>
      <c r="G385" s="42" t="s">
        <v>817</v>
      </c>
      <c r="I385" s="61"/>
    </row>
    <row r="386" spans="1:9" ht="16.5" customHeight="1">
      <c r="A386" s="39" t="str">
        <f t="shared" si="2"/>
        <v/>
      </c>
      <c r="B386" s="40"/>
    </row>
    <row r="387" spans="1:9" ht="16.5" customHeight="1">
      <c r="A387" s="39" t="str">
        <f t="shared" si="2"/>
        <v>GM/253</v>
      </c>
      <c r="B387" s="40">
        <v>44202</v>
      </c>
      <c r="D387" s="42" t="s">
        <v>818</v>
      </c>
      <c r="F387" s="42">
        <v>38408</v>
      </c>
      <c r="G387" s="42" t="s">
        <v>819</v>
      </c>
    </row>
    <row r="388" spans="1:9" ht="16.5" customHeight="1">
      <c r="A388" s="39" t="str">
        <f t="shared" si="2"/>
        <v>RR/211</v>
      </c>
      <c r="B388" s="40">
        <v>44199</v>
      </c>
      <c r="D388" s="42" t="s">
        <v>820</v>
      </c>
      <c r="F388" s="42">
        <v>5158</v>
      </c>
      <c r="G388" s="42" t="s">
        <v>821</v>
      </c>
    </row>
    <row r="389" spans="1:9" ht="16.5" customHeight="1">
      <c r="A389" s="39" t="str">
        <f t="shared" si="2"/>
        <v>RK/151</v>
      </c>
      <c r="B389" s="40">
        <v>44200</v>
      </c>
      <c r="D389" s="42" t="s">
        <v>822</v>
      </c>
      <c r="F389" s="42">
        <v>33210</v>
      </c>
      <c r="G389" s="42" t="s">
        <v>823</v>
      </c>
    </row>
    <row r="390" spans="1:9" ht="16.5" customHeight="1">
      <c r="A390" s="39" t="str">
        <f t="shared" si="2"/>
        <v>GM/255</v>
      </c>
      <c r="B390" s="40">
        <v>44202</v>
      </c>
      <c r="D390" s="42" t="s">
        <v>824</v>
      </c>
      <c r="F390" s="42">
        <v>39753</v>
      </c>
      <c r="G390" s="42" t="s">
        <v>825</v>
      </c>
    </row>
    <row r="391" spans="1:9" ht="16.5" customHeight="1">
      <c r="A391" s="39" t="str">
        <f t="shared" si="2"/>
        <v>CW/013</v>
      </c>
      <c r="B391" s="40">
        <v>44202</v>
      </c>
      <c r="D391" s="42" t="s">
        <v>826</v>
      </c>
      <c r="F391" s="42">
        <v>22720</v>
      </c>
      <c r="G391" s="42" t="s">
        <v>827</v>
      </c>
    </row>
    <row r="392" spans="1:9" ht="16.5" customHeight="1">
      <c r="A392" s="39" t="str">
        <f t="shared" si="2"/>
        <v>KB/006</v>
      </c>
      <c r="B392" s="40">
        <v>44208</v>
      </c>
      <c r="D392" s="42" t="s">
        <v>828</v>
      </c>
      <c r="F392" s="42">
        <v>22115</v>
      </c>
      <c r="G392" s="42" t="s">
        <v>829</v>
      </c>
    </row>
    <row r="393" spans="1:9" ht="16.5" customHeight="1">
      <c r="A393" s="39" t="str">
        <f t="shared" si="2"/>
        <v>KH/402</v>
      </c>
      <c r="B393" s="40">
        <v>44211</v>
      </c>
      <c r="D393" s="42" t="s">
        <v>830</v>
      </c>
      <c r="F393" s="42">
        <v>22245</v>
      </c>
      <c r="G393" s="42" t="s">
        <v>831</v>
      </c>
    </row>
    <row r="394" spans="1:9" ht="16.5" customHeight="1">
      <c r="A394" s="39" t="str">
        <f t="shared" si="2"/>
        <v>NT/129</v>
      </c>
      <c r="B394" s="40">
        <v>44212</v>
      </c>
      <c r="D394" s="42" t="s">
        <v>832</v>
      </c>
      <c r="F394" s="42">
        <v>21019</v>
      </c>
      <c r="G394" s="42" t="s">
        <v>833</v>
      </c>
    </row>
    <row r="395" spans="1:9" ht="16.5" customHeight="1">
      <c r="A395" s="39" t="str">
        <f t="shared" si="2"/>
        <v>GM/257</v>
      </c>
      <c r="B395" s="40">
        <v>44222</v>
      </c>
      <c r="D395" s="42" t="s">
        <v>834</v>
      </c>
      <c r="F395" s="42">
        <v>39555</v>
      </c>
      <c r="G395" s="42" t="s">
        <v>835</v>
      </c>
    </row>
    <row r="396" spans="1:9" ht="16.5" customHeight="1">
      <c r="A396" s="39" t="str">
        <f t="shared" si="2"/>
        <v>BJ/275</v>
      </c>
      <c r="B396" s="40">
        <v>44225</v>
      </c>
      <c r="D396" s="42" t="s">
        <v>836</v>
      </c>
      <c r="F396" s="42">
        <v>40375</v>
      </c>
      <c r="G396" s="42" t="s">
        <v>837</v>
      </c>
    </row>
    <row r="397" spans="1:9" ht="16.5" customHeight="1">
      <c r="A397" s="39" t="str">
        <f t="shared" si="2"/>
        <v>KH/403</v>
      </c>
      <c r="B397" s="40">
        <v>44226</v>
      </c>
      <c r="D397" s="42" t="s">
        <v>838</v>
      </c>
      <c r="F397" s="42">
        <v>22650</v>
      </c>
      <c r="G397" s="42" t="s">
        <v>839</v>
      </c>
    </row>
    <row r="398" spans="1:9" ht="16.5" customHeight="1">
      <c r="A398" s="39" t="str">
        <f t="shared" si="2"/>
        <v>RK/152</v>
      </c>
      <c r="B398" s="40">
        <v>44230</v>
      </c>
      <c r="D398" s="42" t="s">
        <v>840</v>
      </c>
      <c r="F398" s="42">
        <v>32640</v>
      </c>
      <c r="G398" s="42" t="s">
        <v>841</v>
      </c>
    </row>
    <row r="399" spans="1:9" ht="16.5" customHeight="1">
      <c r="A399" s="39" t="str">
        <f t="shared" si="2"/>
        <v>KB/009</v>
      </c>
      <c r="B399" s="40">
        <v>44237</v>
      </c>
      <c r="D399" s="42" t="s">
        <v>842</v>
      </c>
      <c r="F399" s="42">
        <v>20830</v>
      </c>
      <c r="G399" s="42" t="s">
        <v>843</v>
      </c>
    </row>
    <row r="400" spans="1:9" ht="16.5" customHeight="1">
      <c r="A400" s="39" t="str">
        <f t="shared" si="2"/>
        <v>RR/214</v>
      </c>
      <c r="B400" s="40">
        <v>44238</v>
      </c>
      <c r="D400" s="42" t="s">
        <v>844</v>
      </c>
      <c r="F400" s="42">
        <v>5164</v>
      </c>
      <c r="G400" s="42" t="s">
        <v>845</v>
      </c>
    </row>
    <row r="401" spans="1:7" ht="16.5" customHeight="1">
      <c r="A401" s="39" t="str">
        <f t="shared" si="2"/>
        <v>NT/133</v>
      </c>
      <c r="B401" s="40">
        <v>44238</v>
      </c>
      <c r="D401" s="42" t="s">
        <v>846</v>
      </c>
      <c r="F401" s="42">
        <v>20851</v>
      </c>
      <c r="G401" s="42" t="s">
        <v>847</v>
      </c>
    </row>
    <row r="402" spans="1:7" ht="16.5" customHeight="1">
      <c r="A402" s="39" t="str">
        <f t="shared" si="2"/>
        <v>XB/010</v>
      </c>
      <c r="B402" s="40">
        <v>44239</v>
      </c>
      <c r="D402" s="42" t="s">
        <v>848</v>
      </c>
      <c r="F402" s="42">
        <v>20980</v>
      </c>
      <c r="G402" s="42" t="s">
        <v>849</v>
      </c>
    </row>
    <row r="403" spans="1:7" ht="16.5" customHeight="1">
      <c r="A403" s="39" t="str">
        <f t="shared" si="2"/>
        <v>KH/404</v>
      </c>
      <c r="B403" s="40">
        <v>44248</v>
      </c>
      <c r="D403" s="42" t="s">
        <v>850</v>
      </c>
      <c r="F403" s="42">
        <v>22860</v>
      </c>
      <c r="G403" s="42" t="s">
        <v>851</v>
      </c>
    </row>
    <row r="404" spans="1:7" ht="16.5" customHeight="1">
      <c r="A404" s="39" t="str">
        <f t="shared" si="2"/>
        <v>RR/217</v>
      </c>
      <c r="B404" s="40">
        <v>44254</v>
      </c>
      <c r="D404" s="42" t="s">
        <v>852</v>
      </c>
      <c r="F404" s="42">
        <v>5095</v>
      </c>
      <c r="G404" s="42" t="s">
        <v>853</v>
      </c>
    </row>
    <row r="405" spans="1:7" ht="16.5" customHeight="1">
      <c r="A405" s="39" t="str">
        <f t="shared" si="2"/>
        <v>GM/259</v>
      </c>
      <c r="B405" s="40">
        <v>44260</v>
      </c>
      <c r="D405" s="42" t="s">
        <v>854</v>
      </c>
      <c r="F405" s="42">
        <v>40410</v>
      </c>
      <c r="G405" s="42" t="s">
        <v>855</v>
      </c>
    </row>
    <row r="406" spans="1:7" ht="16.5" customHeight="1">
      <c r="A406" s="39" t="str">
        <f t="shared" si="2"/>
        <v>NT/136</v>
      </c>
      <c r="B406" s="40">
        <v>44257</v>
      </c>
      <c r="D406" s="42" t="s">
        <v>856</v>
      </c>
      <c r="F406" s="42">
        <v>20944</v>
      </c>
      <c r="G406" s="42" t="s">
        <v>857</v>
      </c>
    </row>
    <row r="407" spans="1:7" ht="16.5" customHeight="1">
      <c r="A407" s="39" t="str">
        <f t="shared" si="2"/>
        <v>GM/261</v>
      </c>
      <c r="B407" s="40">
        <v>44265</v>
      </c>
      <c r="D407" s="42" t="s">
        <v>858</v>
      </c>
      <c r="F407" s="42">
        <v>41292</v>
      </c>
      <c r="G407" s="42" t="s">
        <v>859</v>
      </c>
    </row>
    <row r="408" spans="1:7" ht="16.5" customHeight="1">
      <c r="A408" s="39" t="str">
        <f t="shared" si="2"/>
        <v>KH/405</v>
      </c>
      <c r="B408" s="40">
        <v>44260</v>
      </c>
      <c r="D408" s="42" t="s">
        <v>860</v>
      </c>
      <c r="F408" s="42">
        <v>22765</v>
      </c>
      <c r="G408" s="42" t="s">
        <v>861</v>
      </c>
    </row>
    <row r="409" spans="1:7" ht="16.5" customHeight="1">
      <c r="A409" s="39" t="str">
        <f t="shared" si="2"/>
        <v>RK/153</v>
      </c>
      <c r="B409" s="40">
        <v>44263</v>
      </c>
      <c r="D409" s="42" t="s">
        <v>862</v>
      </c>
      <c r="F409" s="42">
        <v>32070</v>
      </c>
      <c r="G409" s="42" t="s">
        <v>863</v>
      </c>
    </row>
    <row r="410" spans="1:7" ht="16.5" customHeight="1">
      <c r="A410" s="39" t="str">
        <f t="shared" si="2"/>
        <v>KK/140</v>
      </c>
      <c r="B410" s="40">
        <v>44265</v>
      </c>
      <c r="D410" s="42" t="s">
        <v>864</v>
      </c>
      <c r="F410" s="42">
        <v>10460</v>
      </c>
      <c r="G410" s="42" t="s">
        <v>865</v>
      </c>
    </row>
    <row r="411" spans="1:7" ht="16.5" customHeight="1">
      <c r="A411" s="39" t="str">
        <f t="shared" si="2"/>
        <v>GM/263</v>
      </c>
      <c r="B411" s="40">
        <v>44273</v>
      </c>
      <c r="D411" s="42" t="s">
        <v>866</v>
      </c>
      <c r="F411" s="42">
        <v>41247</v>
      </c>
      <c r="G411" s="42" t="s">
        <v>867</v>
      </c>
    </row>
    <row r="412" spans="1:7" ht="16.5" customHeight="1">
      <c r="A412" s="39" t="str">
        <f t="shared" si="2"/>
        <v>NT/139</v>
      </c>
      <c r="B412" s="40">
        <v>44281</v>
      </c>
      <c r="D412" s="42" t="s">
        <v>868</v>
      </c>
      <c r="F412" s="42">
        <v>20709</v>
      </c>
      <c r="G412" s="42" t="s">
        <v>869</v>
      </c>
    </row>
    <row r="413" spans="1:7" ht="16.5" customHeight="1">
      <c r="A413" s="39" t="str">
        <f t="shared" si="2"/>
        <v>RR/222</v>
      </c>
      <c r="B413" s="40">
        <v>44281</v>
      </c>
      <c r="D413" s="42" t="s">
        <v>870</v>
      </c>
      <c r="F413" s="42">
        <v>5169</v>
      </c>
      <c r="G413" s="42" t="s">
        <v>871</v>
      </c>
    </row>
    <row r="414" spans="1:7" ht="16.5" customHeight="1">
      <c r="A414" s="39" t="str">
        <f t="shared" si="2"/>
        <v>KH/406</v>
      </c>
      <c r="B414" s="40">
        <v>44281</v>
      </c>
      <c r="D414" s="42" t="s">
        <v>872</v>
      </c>
      <c r="F414" s="42">
        <v>22210</v>
      </c>
      <c r="G414" s="42" t="s">
        <v>873</v>
      </c>
    </row>
    <row r="415" spans="1:7" ht="16.5" customHeight="1">
      <c r="A415" s="39" t="str">
        <f t="shared" si="2"/>
        <v>BJ/277</v>
      </c>
      <c r="B415" s="40">
        <v>44286</v>
      </c>
      <c r="D415" s="42" t="s">
        <v>874</v>
      </c>
      <c r="F415" s="42">
        <v>40720</v>
      </c>
      <c r="G415" s="42" t="s">
        <v>875</v>
      </c>
    </row>
    <row r="416" spans="1:7" ht="16.5" customHeight="1">
      <c r="A416" s="39" t="str">
        <f t="shared" si="2"/>
        <v>NT/142</v>
      </c>
      <c r="B416" s="40">
        <v>44286</v>
      </c>
      <c r="D416" s="42" t="s">
        <v>876</v>
      </c>
      <c r="F416" s="42">
        <v>20901</v>
      </c>
      <c r="G416" s="42" t="s">
        <v>877</v>
      </c>
    </row>
    <row r="417" spans="1:7" ht="16.5" customHeight="1">
      <c r="A417" s="39" t="str">
        <f t="shared" si="2"/>
        <v/>
      </c>
    </row>
    <row r="418" spans="1:7" ht="16.5" customHeight="1">
      <c r="A418" s="39" t="str">
        <f t="shared" si="2"/>
        <v>RK/154</v>
      </c>
      <c r="B418" s="40">
        <v>44292</v>
      </c>
      <c r="D418" s="42" t="s">
        <v>878</v>
      </c>
      <c r="F418" s="42">
        <v>30490</v>
      </c>
      <c r="G418" s="42" t="s">
        <v>879</v>
      </c>
    </row>
    <row r="419" spans="1:7" ht="16.5" customHeight="1">
      <c r="A419" s="39" t="str">
        <f t="shared" si="2"/>
        <v>KB/011</v>
      </c>
      <c r="B419" s="40">
        <v>44294</v>
      </c>
      <c r="D419" s="42" t="s">
        <v>880</v>
      </c>
      <c r="F419" s="42">
        <v>22990</v>
      </c>
      <c r="G419" s="42" t="s">
        <v>881</v>
      </c>
    </row>
    <row r="420" spans="1:7" ht="16.5" customHeight="1">
      <c r="A420" s="39" t="str">
        <f t="shared" si="2"/>
        <v>KH/407</v>
      </c>
      <c r="B420" s="40">
        <v>44298</v>
      </c>
      <c r="D420" s="42" t="s">
        <v>882</v>
      </c>
      <c r="F420" s="42">
        <v>18630</v>
      </c>
      <c r="G420" s="42" t="s">
        <v>883</v>
      </c>
    </row>
    <row r="421" spans="1:7" ht="16.5" customHeight="1">
      <c r="A421" s="39" t="str">
        <f t="shared" si="2"/>
        <v>GM/265</v>
      </c>
      <c r="B421" s="40">
        <v>44302</v>
      </c>
      <c r="D421" s="42" t="s">
        <v>884</v>
      </c>
      <c r="F421" s="42">
        <v>41522</v>
      </c>
      <c r="G421" s="42" t="s">
        <v>885</v>
      </c>
    </row>
    <row r="422" spans="1:7" ht="16.5" customHeight="1">
      <c r="A422" s="39" t="str">
        <f t="shared" si="2"/>
        <v>KH/052</v>
      </c>
      <c r="B422" s="40">
        <v>44307</v>
      </c>
      <c r="D422" s="42" t="s">
        <v>886</v>
      </c>
      <c r="F422" s="42">
        <v>19420</v>
      </c>
      <c r="G422" s="42" t="s">
        <v>887</v>
      </c>
    </row>
    <row r="423" spans="1:7" ht="16.5" customHeight="1">
      <c r="A423" s="39" t="str">
        <f t="shared" si="2"/>
        <v>RR/226</v>
      </c>
      <c r="B423" s="40">
        <v>44308</v>
      </c>
      <c r="D423" s="42" t="s">
        <v>888</v>
      </c>
      <c r="F423" s="42">
        <v>5480</v>
      </c>
      <c r="G423" s="42" t="s">
        <v>889</v>
      </c>
    </row>
    <row r="424" spans="1:7" ht="16.5" customHeight="1">
      <c r="A424" s="39" t="str">
        <f t="shared" si="2"/>
        <v>RR/229</v>
      </c>
      <c r="B424" s="40">
        <v>44308</v>
      </c>
      <c r="D424" s="42" t="s">
        <v>890</v>
      </c>
      <c r="F424" s="42">
        <v>5029</v>
      </c>
      <c r="G424" s="42" t="s">
        <v>891</v>
      </c>
    </row>
    <row r="425" spans="1:7" ht="16.5" customHeight="1">
      <c r="A425" s="39" t="str">
        <f t="shared" si="2"/>
        <v>NA/109</v>
      </c>
      <c r="B425" s="40">
        <v>44308</v>
      </c>
      <c r="D425" s="42" t="s">
        <v>892</v>
      </c>
      <c r="F425" s="42">
        <v>23387</v>
      </c>
      <c r="G425" s="42" t="s">
        <v>893</v>
      </c>
    </row>
    <row r="426" spans="1:7" ht="16.5" customHeight="1">
      <c r="A426" s="39" t="str">
        <f t="shared" si="2"/>
        <v>KH/408</v>
      </c>
      <c r="B426" s="40">
        <v>44315</v>
      </c>
      <c r="D426" s="42" t="s">
        <v>894</v>
      </c>
      <c r="F426" s="42">
        <v>18800</v>
      </c>
      <c r="G426" s="42" t="s">
        <v>895</v>
      </c>
    </row>
    <row r="427" spans="1:7" ht="16.5" customHeight="1">
      <c r="A427" s="39" t="str">
        <f t="shared" si="2"/>
        <v>KB/014</v>
      </c>
      <c r="B427" s="40">
        <v>44319</v>
      </c>
      <c r="D427" s="42" t="s">
        <v>896</v>
      </c>
      <c r="F427" s="42">
        <v>23385</v>
      </c>
      <c r="G427" s="42" t="s">
        <v>897</v>
      </c>
    </row>
    <row r="428" spans="1:7" ht="16.5" customHeight="1">
      <c r="A428" s="39" t="str">
        <f t="shared" si="2"/>
        <v>GM/267</v>
      </c>
      <c r="B428" s="40">
        <v>44322</v>
      </c>
      <c r="D428" s="42" t="s">
        <v>898</v>
      </c>
      <c r="F428" s="42">
        <v>42021</v>
      </c>
      <c r="G428" s="42" t="s">
        <v>899</v>
      </c>
    </row>
    <row r="429" spans="1:7" ht="16.5" customHeight="1">
      <c r="A429" s="39" t="str">
        <f t="shared" si="2"/>
        <v>RR/232</v>
      </c>
      <c r="B429" s="40">
        <v>44322</v>
      </c>
      <c r="D429" s="42" t="s">
        <v>900</v>
      </c>
      <c r="F429" s="42">
        <v>5706</v>
      </c>
      <c r="G429" s="42" t="s">
        <v>901</v>
      </c>
    </row>
    <row r="430" spans="1:7" ht="16.5" customHeight="1">
      <c r="A430" s="39" t="str">
        <f t="shared" si="2"/>
        <v>NT/148</v>
      </c>
      <c r="B430" s="40">
        <v>44322</v>
      </c>
      <c r="D430" s="42" t="s">
        <v>902</v>
      </c>
      <c r="F430" s="42">
        <v>21864</v>
      </c>
      <c r="G430" s="42" t="s">
        <v>903</v>
      </c>
    </row>
    <row r="431" spans="1:7" ht="16.5" customHeight="1">
      <c r="A431" s="39" t="str">
        <f t="shared" si="2"/>
        <v>XB/014</v>
      </c>
      <c r="B431" s="40">
        <v>44330</v>
      </c>
      <c r="D431" s="42" t="s">
        <v>904</v>
      </c>
      <c r="F431" s="42">
        <v>18017</v>
      </c>
      <c r="G431" s="42" t="s">
        <v>905</v>
      </c>
    </row>
    <row r="432" spans="1:7" ht="16.5" customHeight="1">
      <c r="A432" s="39" t="str">
        <f t="shared" si="2"/>
        <v>RK/155</v>
      </c>
      <c r="B432" s="40">
        <v>44334</v>
      </c>
      <c r="D432" s="42" t="s">
        <v>906</v>
      </c>
      <c r="F432" s="42">
        <v>30815</v>
      </c>
      <c r="G432" s="42" t="s">
        <v>907</v>
      </c>
    </row>
    <row r="433" spans="1:7" ht="16.5" customHeight="1">
      <c r="A433" s="39" t="str">
        <f t="shared" si="2"/>
        <v>KH/409</v>
      </c>
      <c r="B433" s="40">
        <v>44335</v>
      </c>
      <c r="D433" s="42" t="s">
        <v>908</v>
      </c>
      <c r="F433" s="42">
        <v>21540</v>
      </c>
      <c r="G433" s="42" t="s">
        <v>909</v>
      </c>
    </row>
    <row r="434" spans="1:7" ht="16.5" customHeight="1">
      <c r="A434" s="39" t="str">
        <f t="shared" si="2"/>
        <v>NT/151</v>
      </c>
      <c r="B434" s="40">
        <v>44344</v>
      </c>
      <c r="D434" s="42" t="s">
        <v>910</v>
      </c>
      <c r="F434" s="42">
        <v>22378</v>
      </c>
      <c r="G434" s="42" t="s">
        <v>911</v>
      </c>
    </row>
    <row r="435" spans="1:7" ht="16.5" customHeight="1">
      <c r="A435" s="39" t="str">
        <f t="shared" si="2"/>
        <v>KB/016</v>
      </c>
      <c r="B435" s="40">
        <v>44350</v>
      </c>
      <c r="D435" s="42" t="s">
        <v>912</v>
      </c>
      <c r="F435" s="42">
        <v>23305</v>
      </c>
      <c r="G435" s="42" t="s">
        <v>913</v>
      </c>
    </row>
    <row r="436" spans="1:7" ht="16.5" customHeight="1">
      <c r="A436" s="39" t="str">
        <f t="shared" si="2"/>
        <v>GM/269</v>
      </c>
      <c r="B436" s="40">
        <v>44354</v>
      </c>
      <c r="D436" s="42" t="s">
        <v>914</v>
      </c>
      <c r="F436" s="42">
        <v>44147</v>
      </c>
      <c r="G436" s="42" t="s">
        <v>915</v>
      </c>
    </row>
    <row r="437" spans="1:7" ht="16.5" customHeight="1">
      <c r="A437" s="39" t="str">
        <f t="shared" si="2"/>
        <v>BJ/279</v>
      </c>
      <c r="B437" s="40">
        <v>44354</v>
      </c>
      <c r="D437" s="42" t="s">
        <v>916</v>
      </c>
      <c r="F437" s="42">
        <v>40900</v>
      </c>
      <c r="G437" s="42" t="s">
        <v>917</v>
      </c>
    </row>
    <row r="438" spans="1:7" ht="16.5" customHeight="1">
      <c r="A438" s="39" t="str">
        <f t="shared" si="2"/>
        <v>QS/094</v>
      </c>
      <c r="B438" s="40">
        <v>44356</v>
      </c>
      <c r="D438" s="42" t="s">
        <v>918</v>
      </c>
      <c r="F438" s="42">
        <v>19615</v>
      </c>
      <c r="G438" s="42" t="s">
        <v>919</v>
      </c>
    </row>
    <row r="439" spans="1:7" ht="16.5" customHeight="1">
      <c r="A439" s="39" t="str">
        <f t="shared" si="2"/>
        <v>KK/145</v>
      </c>
      <c r="B439" s="40">
        <v>44357</v>
      </c>
      <c r="D439" s="42" t="s">
        <v>920</v>
      </c>
      <c r="F439" s="42">
        <v>10920</v>
      </c>
      <c r="G439" s="42" t="s">
        <v>921</v>
      </c>
    </row>
    <row r="440" spans="1:7" ht="16.5" customHeight="1">
      <c r="A440" s="39" t="str">
        <f t="shared" si="2"/>
        <v>RR/234</v>
      </c>
      <c r="B440" s="40">
        <v>44356</v>
      </c>
      <c r="D440" s="42" t="s">
        <v>922</v>
      </c>
      <c r="F440" s="42">
        <v>5865</v>
      </c>
      <c r="G440" s="42" t="s">
        <v>923</v>
      </c>
    </row>
    <row r="441" spans="1:7" ht="16.5" customHeight="1">
      <c r="A441" s="39" t="str">
        <f t="shared" si="2"/>
        <v>NT/154</v>
      </c>
      <c r="B441" s="40">
        <v>44356</v>
      </c>
      <c r="D441" s="42" t="s">
        <v>924</v>
      </c>
      <c r="F441" s="42">
        <v>22949</v>
      </c>
      <c r="G441" s="42" t="s">
        <v>925</v>
      </c>
    </row>
    <row r="442" spans="1:7" ht="16.5" customHeight="1">
      <c r="A442" s="39" t="str">
        <f t="shared" si="2"/>
        <v>KH/410</v>
      </c>
      <c r="B442" s="40">
        <v>44359</v>
      </c>
      <c r="D442" s="42" t="s">
        <v>926</v>
      </c>
      <c r="F442" s="42">
        <v>22370</v>
      </c>
      <c r="G442" s="42" t="s">
        <v>927</v>
      </c>
    </row>
    <row r="443" spans="1:7" ht="16.5" customHeight="1">
      <c r="A443" s="39" t="str">
        <f t="shared" si="2"/>
        <v>KH/411</v>
      </c>
      <c r="B443" s="40">
        <v>44367</v>
      </c>
      <c r="D443" s="42" t="s">
        <v>928</v>
      </c>
      <c r="F443" s="42">
        <v>21835</v>
      </c>
      <c r="G443" s="42" t="s">
        <v>929</v>
      </c>
    </row>
    <row r="444" spans="1:7" ht="16.5" customHeight="1">
      <c r="A444" s="39" t="str">
        <f t="shared" si="2"/>
        <v>GM/271</v>
      </c>
      <c r="B444" s="40">
        <v>44375</v>
      </c>
      <c r="D444" s="42" t="s">
        <v>930</v>
      </c>
      <c r="F444" s="42">
        <v>46009</v>
      </c>
      <c r="G444" s="42" t="s">
        <v>931</v>
      </c>
    </row>
    <row r="445" spans="1:7" ht="16.5" customHeight="1">
      <c r="A445" s="39" t="str">
        <f t="shared" si="2"/>
        <v>RK/156</v>
      </c>
      <c r="B445" s="40">
        <v>44374</v>
      </c>
      <c r="D445" s="42" t="s">
        <v>932</v>
      </c>
      <c r="F445" s="42">
        <v>33570</v>
      </c>
      <c r="G445" s="42" t="s">
        <v>933</v>
      </c>
    </row>
    <row r="446" spans="1:7" ht="16.5" customHeight="1">
      <c r="A446" s="39" t="str">
        <f t="shared" si="2"/>
        <v>RR/238</v>
      </c>
      <c r="B446" s="40">
        <v>44373</v>
      </c>
      <c r="D446" s="42" t="s">
        <v>934</v>
      </c>
      <c r="F446" s="42">
        <v>6403</v>
      </c>
      <c r="G446" s="42" t="s">
        <v>935</v>
      </c>
    </row>
    <row r="447" spans="1:7" ht="16.5" customHeight="1">
      <c r="A447" s="39"/>
      <c r="B447" s="40"/>
    </row>
    <row r="448" spans="1:7" ht="16.5" customHeight="1">
      <c r="A448" s="39" t="str">
        <f t="shared" ref="A448:A511" si="3">RIGHT(G448,6)</f>
        <v>NT/158</v>
      </c>
      <c r="B448" s="40">
        <v>44379</v>
      </c>
      <c r="D448" s="42" t="s">
        <v>936</v>
      </c>
      <c r="F448" s="42">
        <v>29300</v>
      </c>
      <c r="G448" s="42" t="s">
        <v>937</v>
      </c>
    </row>
    <row r="449" spans="1:7" ht="16.5" customHeight="1">
      <c r="A449" s="39" t="str">
        <f t="shared" si="3"/>
        <v>KH/053</v>
      </c>
      <c r="B449" s="40">
        <v>44385</v>
      </c>
      <c r="D449" s="42" t="s">
        <v>938</v>
      </c>
      <c r="F449" s="42">
        <v>17220</v>
      </c>
      <c r="G449" s="42" t="s">
        <v>939</v>
      </c>
    </row>
    <row r="450" spans="1:7" ht="16.5" customHeight="1">
      <c r="A450" s="39" t="str">
        <f t="shared" si="3"/>
        <v>RR/243</v>
      </c>
      <c r="B450" s="40">
        <v>44394</v>
      </c>
      <c r="D450" s="42" t="s">
        <v>940</v>
      </c>
      <c r="F450" s="42">
        <v>6452</v>
      </c>
      <c r="G450" s="42" t="s">
        <v>941</v>
      </c>
    </row>
    <row r="451" spans="1:7" ht="16.5" customHeight="1">
      <c r="A451" s="39" t="str">
        <f t="shared" si="3"/>
        <v>KH/412</v>
      </c>
      <c r="B451" s="40">
        <v>44385</v>
      </c>
      <c r="D451" s="42" t="s">
        <v>942</v>
      </c>
      <c r="F451" s="42">
        <v>21605</v>
      </c>
      <c r="G451" s="42" t="s">
        <v>70</v>
      </c>
    </row>
    <row r="452" spans="1:7" ht="16.5" customHeight="1">
      <c r="A452" s="39" t="str">
        <f t="shared" si="3"/>
        <v>KB/020</v>
      </c>
      <c r="B452" s="40">
        <v>44387</v>
      </c>
      <c r="D452" s="42" t="s">
        <v>943</v>
      </c>
      <c r="F452" s="42">
        <v>23885</v>
      </c>
      <c r="G452" s="42" t="s">
        <v>72</v>
      </c>
    </row>
    <row r="453" spans="1:7" ht="16.5" customHeight="1">
      <c r="A453" s="39" t="str">
        <f t="shared" si="3"/>
        <v>GM/273</v>
      </c>
      <c r="B453" s="40">
        <v>44396</v>
      </c>
      <c r="D453" s="42" t="s">
        <v>944</v>
      </c>
      <c r="F453" s="42">
        <v>47705</v>
      </c>
      <c r="G453" s="42" t="s">
        <v>945</v>
      </c>
    </row>
    <row r="454" spans="1:7" ht="16.5" customHeight="1">
      <c r="A454" s="39" t="str">
        <f t="shared" si="3"/>
        <v>NT/161</v>
      </c>
      <c r="B454" s="40">
        <v>44395</v>
      </c>
      <c r="D454" s="42" t="s">
        <v>946</v>
      </c>
      <c r="F454" s="42">
        <v>26780</v>
      </c>
      <c r="G454" s="42" t="s">
        <v>947</v>
      </c>
    </row>
    <row r="455" spans="1:7" ht="16.5" customHeight="1">
      <c r="A455" s="39" t="str">
        <f t="shared" si="3"/>
        <v>BJ/281</v>
      </c>
      <c r="B455" s="40">
        <v>44399</v>
      </c>
      <c r="D455" s="42" t="s">
        <v>948</v>
      </c>
      <c r="F455" s="42">
        <v>42110</v>
      </c>
      <c r="G455" s="42" t="s">
        <v>949</v>
      </c>
    </row>
    <row r="456" spans="1:7" ht="16.5" customHeight="1">
      <c r="A456" s="39" t="str">
        <f t="shared" si="3"/>
        <v>RR/246</v>
      </c>
      <c r="B456" s="40">
        <v>44410</v>
      </c>
      <c r="D456" s="42" t="s">
        <v>950</v>
      </c>
      <c r="F456" s="42">
        <v>6581</v>
      </c>
      <c r="G456" s="42" t="s">
        <v>951</v>
      </c>
    </row>
    <row r="457" spans="1:7" ht="16.5" customHeight="1">
      <c r="A457" s="39" t="str">
        <f t="shared" si="3"/>
        <v>KH/413</v>
      </c>
      <c r="B457" s="40">
        <v>44413</v>
      </c>
      <c r="D457" s="42" t="s">
        <v>952</v>
      </c>
      <c r="F457" s="42">
        <v>22085</v>
      </c>
      <c r="G457" s="42" t="s">
        <v>953</v>
      </c>
    </row>
    <row r="458" spans="1:7" ht="16.5" customHeight="1">
      <c r="A458" s="39" t="str">
        <f t="shared" si="3"/>
        <v>NA/111</v>
      </c>
      <c r="B458" s="40">
        <v>44412</v>
      </c>
      <c r="D458" s="42" t="s">
        <v>954</v>
      </c>
      <c r="F458" s="42">
        <v>25279</v>
      </c>
      <c r="G458" s="42" t="s">
        <v>955</v>
      </c>
    </row>
    <row r="459" spans="1:7" ht="16.5" customHeight="1">
      <c r="A459" s="39" t="str">
        <f t="shared" si="3"/>
        <v>GM/275</v>
      </c>
      <c r="B459" s="40">
        <v>44425</v>
      </c>
      <c r="D459" s="42" t="s">
        <v>956</v>
      </c>
      <c r="F459" s="42">
        <v>47334</v>
      </c>
      <c r="G459" s="42" t="s">
        <v>957</v>
      </c>
    </row>
    <row r="460" spans="1:7" ht="16.5" customHeight="1">
      <c r="A460" s="39" t="str">
        <f t="shared" si="3"/>
        <v>RR/249</v>
      </c>
      <c r="B460" s="40">
        <v>44427</v>
      </c>
      <c r="D460" s="42" t="s">
        <v>958</v>
      </c>
      <c r="F460" s="42">
        <v>6384</v>
      </c>
      <c r="G460" s="42" t="s">
        <v>959</v>
      </c>
    </row>
    <row r="461" spans="1:7" ht="16.5" customHeight="1">
      <c r="A461" s="39" t="str">
        <f t="shared" si="3"/>
        <v>KH/414</v>
      </c>
      <c r="B461" s="40">
        <v>44433</v>
      </c>
      <c r="D461" s="42" t="s">
        <v>960</v>
      </c>
      <c r="F461" s="42">
        <v>21950</v>
      </c>
      <c r="G461" s="42" t="s">
        <v>961</v>
      </c>
    </row>
    <row r="462" spans="1:7" ht="16.5" customHeight="1">
      <c r="A462" s="39" t="str">
        <f t="shared" si="3"/>
        <v>RK/157</v>
      </c>
      <c r="B462" s="40">
        <v>44428</v>
      </c>
      <c r="D462" s="42" t="s">
        <v>962</v>
      </c>
      <c r="F462" s="42">
        <v>31775</v>
      </c>
      <c r="G462" s="42" t="s">
        <v>963</v>
      </c>
    </row>
    <row r="463" spans="1:7" ht="16.5" customHeight="1">
      <c r="A463" s="39" t="str">
        <f t="shared" si="3"/>
        <v>KK/148</v>
      </c>
      <c r="B463" s="40">
        <v>44465</v>
      </c>
      <c r="D463" s="42" t="s">
        <v>964</v>
      </c>
      <c r="F463" s="42">
        <v>11925</v>
      </c>
      <c r="G463" s="42" t="s">
        <v>965</v>
      </c>
    </row>
    <row r="464" spans="1:7" ht="16.5" customHeight="1">
      <c r="A464" s="39" t="str">
        <f t="shared" si="3"/>
        <v>GM/277</v>
      </c>
      <c r="B464" s="40">
        <v>44445</v>
      </c>
      <c r="D464" s="42" t="s">
        <v>966</v>
      </c>
      <c r="F464" s="42">
        <v>47641</v>
      </c>
      <c r="G464" s="42" t="s">
        <v>967</v>
      </c>
    </row>
    <row r="465" spans="1:7" ht="16.5" customHeight="1">
      <c r="A465" s="39" t="str">
        <f t="shared" si="3"/>
        <v>NT/166</v>
      </c>
      <c r="B465" s="40">
        <v>44465</v>
      </c>
      <c r="D465" s="42" t="s">
        <v>968</v>
      </c>
      <c r="F465" s="42">
        <v>26578</v>
      </c>
      <c r="G465" s="42" t="s">
        <v>969</v>
      </c>
    </row>
    <row r="466" spans="1:7" ht="16.5" customHeight="1">
      <c r="A466" s="39" t="str">
        <f t="shared" si="3"/>
        <v>KH/415</v>
      </c>
      <c r="B466" s="40">
        <v>44464</v>
      </c>
      <c r="D466" s="42" t="s">
        <v>970</v>
      </c>
      <c r="F466" s="42">
        <v>21130</v>
      </c>
      <c r="G466" s="42" t="s">
        <v>971</v>
      </c>
    </row>
    <row r="467" spans="1:7" ht="16.5" customHeight="1">
      <c r="A467" s="39" t="str">
        <f t="shared" si="3"/>
        <v>RR/252</v>
      </c>
      <c r="B467" s="40">
        <v>44464</v>
      </c>
      <c r="D467" s="42" t="s">
        <v>972</v>
      </c>
      <c r="F467" s="42">
        <v>6490</v>
      </c>
      <c r="G467" s="42" t="s">
        <v>973</v>
      </c>
    </row>
    <row r="468" spans="1:7" ht="16.5" customHeight="1">
      <c r="A468" s="39" t="str">
        <f t="shared" si="3"/>
        <v>MH/004</v>
      </c>
      <c r="B468" s="40">
        <v>44463</v>
      </c>
      <c r="D468" s="42" t="s">
        <v>974</v>
      </c>
      <c r="F468" s="42">
        <v>25428</v>
      </c>
      <c r="G468" s="42" t="s">
        <v>975</v>
      </c>
    </row>
    <row r="469" spans="1:7" ht="16.5" customHeight="1">
      <c r="A469" s="39" t="str">
        <f t="shared" si="3"/>
        <v>BJ/283</v>
      </c>
      <c r="B469" s="40">
        <v>44466</v>
      </c>
      <c r="D469" s="42" t="s">
        <v>976</v>
      </c>
      <c r="F469" s="42">
        <v>43515</v>
      </c>
      <c r="G469" s="42" t="s">
        <v>977</v>
      </c>
    </row>
    <row r="470" spans="1:7" ht="16.5" customHeight="1">
      <c r="A470" s="39" t="str">
        <f t="shared" si="3"/>
        <v/>
      </c>
      <c r="B470" s="40"/>
    </row>
    <row r="471" spans="1:7" ht="16.5" customHeight="1">
      <c r="A471" s="39" t="str">
        <f t="shared" si="3"/>
        <v>GM/279</v>
      </c>
      <c r="B471" s="40">
        <v>44473</v>
      </c>
      <c r="D471" t="s">
        <v>1513</v>
      </c>
      <c r="F471">
        <v>51604</v>
      </c>
      <c r="G471" s="296" t="s">
        <v>1709</v>
      </c>
    </row>
    <row r="472" spans="1:7" ht="16.5" customHeight="1">
      <c r="A472" s="39" t="str">
        <f t="shared" si="3"/>
        <v>RK/158</v>
      </c>
      <c r="B472" s="40">
        <v>44473</v>
      </c>
      <c r="D472" t="s">
        <v>1514</v>
      </c>
      <c r="F472">
        <v>33825</v>
      </c>
      <c r="G472" t="s">
        <v>1535</v>
      </c>
    </row>
    <row r="473" spans="1:7" ht="16.5" customHeight="1">
      <c r="A473" s="39" t="str">
        <f t="shared" si="3"/>
        <v>NT/169</v>
      </c>
      <c r="B473" s="40">
        <v>44475</v>
      </c>
      <c r="D473" t="s">
        <v>1515</v>
      </c>
      <c r="F473">
        <v>26995</v>
      </c>
      <c r="G473" t="s">
        <v>1536</v>
      </c>
    </row>
    <row r="474" spans="1:7" ht="16.5" customHeight="1">
      <c r="A474" s="39" t="str">
        <f t="shared" si="3"/>
        <v>KH/416</v>
      </c>
      <c r="B474" s="40">
        <v>44482</v>
      </c>
      <c r="D474" t="s">
        <v>1516</v>
      </c>
      <c r="F474">
        <v>20325</v>
      </c>
      <c r="G474" t="s">
        <v>1537</v>
      </c>
    </row>
    <row r="475" spans="1:7" ht="16.5" customHeight="1">
      <c r="A475" s="39" t="str">
        <f t="shared" si="3"/>
        <v>KB/023</v>
      </c>
      <c r="B475" s="40">
        <v>44490</v>
      </c>
      <c r="D475" t="s">
        <v>1517</v>
      </c>
      <c r="F475">
        <v>25190</v>
      </c>
      <c r="G475" t="s">
        <v>1538</v>
      </c>
    </row>
    <row r="476" spans="1:7" ht="16.5" customHeight="1">
      <c r="A476" s="39" t="str">
        <f t="shared" si="3"/>
        <v>MH/007</v>
      </c>
      <c r="B476" s="40">
        <v>44500</v>
      </c>
      <c r="D476" t="s">
        <v>1518</v>
      </c>
      <c r="F476">
        <v>25156</v>
      </c>
      <c r="G476" t="s">
        <v>1539</v>
      </c>
    </row>
    <row r="477" spans="1:7" ht="16.5" customHeight="1">
      <c r="A477" s="39" t="str">
        <f t="shared" si="3"/>
        <v>GM/281</v>
      </c>
      <c r="B477" s="40">
        <v>44502</v>
      </c>
      <c r="D477" t="s">
        <v>1519</v>
      </c>
      <c r="F477">
        <v>48565</v>
      </c>
      <c r="G477" s="296" t="s">
        <v>1708</v>
      </c>
    </row>
    <row r="478" spans="1:7" ht="16.5" customHeight="1">
      <c r="A478" s="39" t="str">
        <f t="shared" si="3"/>
        <v>KH/417</v>
      </c>
      <c r="B478" s="40">
        <v>44507</v>
      </c>
      <c r="D478" t="s">
        <v>1520</v>
      </c>
      <c r="F478">
        <v>24110</v>
      </c>
      <c r="G478" t="s">
        <v>1540</v>
      </c>
    </row>
    <row r="479" spans="1:7" ht="16.5" customHeight="1">
      <c r="A479" s="39" t="str">
        <f t="shared" si="3"/>
        <v>RR/256</v>
      </c>
      <c r="B479" s="40">
        <v>44508</v>
      </c>
      <c r="D479" t="s">
        <v>1521</v>
      </c>
      <c r="F479">
        <v>8294</v>
      </c>
      <c r="G479" t="s">
        <v>1541</v>
      </c>
    </row>
    <row r="480" spans="1:7" ht="16.5" customHeight="1">
      <c r="A480" s="39" t="str">
        <f t="shared" si="3"/>
        <v>NT/175</v>
      </c>
      <c r="B480" s="40">
        <v>44515</v>
      </c>
      <c r="D480" t="s">
        <v>1522</v>
      </c>
      <c r="F480">
        <v>28537</v>
      </c>
      <c r="G480" t="s">
        <v>1542</v>
      </c>
    </row>
    <row r="481" spans="1:7" ht="16.5" customHeight="1">
      <c r="A481" s="39" t="str">
        <f t="shared" si="3"/>
        <v>BJ/285</v>
      </c>
      <c r="B481" s="40">
        <v>44516</v>
      </c>
      <c r="D481" t="s">
        <v>1523</v>
      </c>
      <c r="F481">
        <v>42720</v>
      </c>
      <c r="G481" t="s">
        <v>1543</v>
      </c>
    </row>
    <row r="482" spans="1:7" ht="16.5" customHeight="1">
      <c r="A482" s="39" t="str">
        <f t="shared" si="3"/>
        <v>RK/159</v>
      </c>
      <c r="B482" s="40">
        <v>44522</v>
      </c>
      <c r="D482" t="s">
        <v>1524</v>
      </c>
      <c r="F482">
        <v>34465</v>
      </c>
      <c r="G482" t="s">
        <v>1544</v>
      </c>
    </row>
    <row r="483" spans="1:7" ht="16.5" customHeight="1">
      <c r="A483" s="39" t="str">
        <f t="shared" si="3"/>
        <v>KK/152</v>
      </c>
      <c r="B483" s="40">
        <v>44529</v>
      </c>
      <c r="D483" t="s">
        <v>1525</v>
      </c>
      <c r="F483">
        <v>15060</v>
      </c>
      <c r="G483" t="s">
        <v>1545</v>
      </c>
    </row>
    <row r="484" spans="1:7" ht="16.5" customHeight="1">
      <c r="A484" s="39" t="str">
        <f t="shared" si="3"/>
        <v>RR/260</v>
      </c>
      <c r="B484" s="40">
        <v>44529</v>
      </c>
      <c r="D484" t="s">
        <v>1526</v>
      </c>
      <c r="F484">
        <v>8348</v>
      </c>
      <c r="G484" t="s">
        <v>1546</v>
      </c>
    </row>
    <row r="485" spans="1:7" ht="16.5" customHeight="1">
      <c r="A485" s="39" t="str">
        <f t="shared" si="3"/>
        <v>KH/418</v>
      </c>
      <c r="B485" s="40">
        <v>44531</v>
      </c>
      <c r="D485" t="s">
        <v>1527</v>
      </c>
      <c r="F485">
        <v>21440</v>
      </c>
      <c r="G485" t="s">
        <v>1547</v>
      </c>
    </row>
    <row r="486" spans="1:7" ht="16.5" customHeight="1">
      <c r="A486" s="39" t="str">
        <f t="shared" si="3"/>
        <v>GM/282</v>
      </c>
      <c r="B486" s="40">
        <v>44536</v>
      </c>
      <c r="D486" t="s">
        <v>1528</v>
      </c>
      <c r="F486">
        <v>49545</v>
      </c>
      <c r="G486" s="296" t="s">
        <v>1707</v>
      </c>
    </row>
    <row r="487" spans="1:7" ht="16.5" customHeight="1">
      <c r="A487" s="39" t="str">
        <f t="shared" si="3"/>
        <v>KB/026</v>
      </c>
      <c r="B487" s="40">
        <v>44540</v>
      </c>
      <c r="D487" t="s">
        <v>1529</v>
      </c>
      <c r="F487">
        <v>23400</v>
      </c>
      <c r="G487" t="s">
        <v>1548</v>
      </c>
    </row>
    <row r="488" spans="1:7" ht="16.5" customHeight="1">
      <c r="A488" s="39" t="str">
        <f t="shared" si="3"/>
        <v>KH/419</v>
      </c>
      <c r="B488" s="40">
        <v>44542</v>
      </c>
      <c r="D488" t="s">
        <v>1530</v>
      </c>
      <c r="F488">
        <v>22500</v>
      </c>
      <c r="G488" t="s">
        <v>1549</v>
      </c>
    </row>
    <row r="489" spans="1:7" ht="16.5" customHeight="1">
      <c r="A489" s="39" t="str">
        <f t="shared" si="3"/>
        <v>MH/009</v>
      </c>
      <c r="B489" s="40">
        <v>44543</v>
      </c>
      <c r="D489" t="s">
        <v>1531</v>
      </c>
      <c r="F489">
        <v>24981</v>
      </c>
      <c r="G489" t="s">
        <v>1550</v>
      </c>
    </row>
    <row r="490" spans="1:7" ht="16.5" customHeight="1">
      <c r="A490" s="39" t="str">
        <f t="shared" si="3"/>
        <v>NT/176</v>
      </c>
      <c r="B490" s="40">
        <v>44544</v>
      </c>
      <c r="D490" t="s">
        <v>1532</v>
      </c>
      <c r="F490">
        <v>28839</v>
      </c>
      <c r="G490" t="s">
        <v>1551</v>
      </c>
    </row>
    <row r="491" spans="1:7" ht="16.5" customHeight="1">
      <c r="A491" s="39" t="str">
        <f t="shared" si="3"/>
        <v>BJ/286</v>
      </c>
      <c r="B491" s="40">
        <v>44551</v>
      </c>
      <c r="D491" t="s">
        <v>1533</v>
      </c>
      <c r="F491">
        <v>42785</v>
      </c>
      <c r="G491" t="s">
        <v>1552</v>
      </c>
    </row>
    <row r="492" spans="1:7" ht="16.5" customHeight="1">
      <c r="A492" s="39" t="str">
        <f t="shared" si="3"/>
        <v>KH/054</v>
      </c>
      <c r="B492" s="40">
        <v>44553</v>
      </c>
      <c r="D492" t="s">
        <v>1534</v>
      </c>
      <c r="F492">
        <v>19280</v>
      </c>
      <c r="G492" t="s">
        <v>1553</v>
      </c>
    </row>
    <row r="493" spans="1:7" ht="16.5" customHeight="1">
      <c r="A493" s="39" t="str">
        <f t="shared" si="3"/>
        <v/>
      </c>
      <c r="B493" s="40"/>
    </row>
    <row r="494" spans="1:7" ht="16.5" customHeight="1">
      <c r="A494" s="39" t="str">
        <f t="shared" si="3"/>
        <v>RR/262</v>
      </c>
      <c r="B494" s="40">
        <v>44563</v>
      </c>
      <c r="D494" s="42" t="s">
        <v>1738</v>
      </c>
      <c r="F494" s="42">
        <v>8549</v>
      </c>
      <c r="G494" s="42" t="s">
        <v>1770</v>
      </c>
    </row>
    <row r="495" spans="1:7" ht="16.5" customHeight="1">
      <c r="A495" s="39" t="str">
        <f t="shared" si="3"/>
        <v>NT/179</v>
      </c>
      <c r="B495" s="40">
        <v>44563</v>
      </c>
      <c r="D495" s="42" t="s">
        <v>1739</v>
      </c>
      <c r="F495" s="42">
        <v>29265</v>
      </c>
      <c r="G495" s="42" t="s">
        <v>1771</v>
      </c>
    </row>
    <row r="496" spans="1:7" ht="16.5" customHeight="1">
      <c r="A496" s="39" t="str">
        <f t="shared" si="3"/>
        <v>KH/420</v>
      </c>
      <c r="B496" s="40">
        <v>44564</v>
      </c>
      <c r="D496" s="42" t="s">
        <v>1740</v>
      </c>
      <c r="F496" s="42">
        <v>21795</v>
      </c>
      <c r="G496" s="42" t="s">
        <v>1772</v>
      </c>
    </row>
    <row r="497" spans="1:7" ht="16.5" customHeight="1">
      <c r="A497" s="39" t="str">
        <f t="shared" si="3"/>
        <v>GM/283</v>
      </c>
      <c r="B497" s="40">
        <v>44565</v>
      </c>
      <c r="D497" s="42" t="s">
        <v>1741</v>
      </c>
      <c r="F497" s="42">
        <v>48990</v>
      </c>
      <c r="G497" s="42" t="s">
        <v>1773</v>
      </c>
    </row>
    <row r="498" spans="1:7" ht="16.5" customHeight="1">
      <c r="A498" s="39" t="str">
        <f t="shared" si="3"/>
        <v>BJ/287</v>
      </c>
      <c r="B498" s="40">
        <v>44572</v>
      </c>
      <c r="D498" s="42" t="s">
        <v>1742</v>
      </c>
      <c r="F498" s="42">
        <v>42785</v>
      </c>
      <c r="G498" s="42" t="s">
        <v>1774</v>
      </c>
    </row>
    <row r="499" spans="1:7" ht="16.5" customHeight="1">
      <c r="A499" s="39" t="str">
        <f t="shared" si="3"/>
        <v>RR/265</v>
      </c>
      <c r="B499" s="40">
        <v>44573</v>
      </c>
      <c r="D499" s="42" t="s">
        <v>1743</v>
      </c>
      <c r="F499" s="42">
        <v>8717</v>
      </c>
      <c r="G499" s="42" t="s">
        <v>1775</v>
      </c>
    </row>
    <row r="500" spans="1:7" ht="16.5" customHeight="1">
      <c r="A500" s="39" t="str">
        <f t="shared" si="3"/>
        <v>KH/421</v>
      </c>
      <c r="B500">
        <v>44579</v>
      </c>
      <c r="D500" t="s">
        <v>1744</v>
      </c>
      <c r="F500">
        <v>22640</v>
      </c>
      <c r="G500" t="s">
        <v>1715</v>
      </c>
    </row>
    <row r="501" spans="1:7" ht="16.5" customHeight="1">
      <c r="A501" s="39" t="str">
        <f t="shared" si="3"/>
        <v>RK/160</v>
      </c>
      <c r="B501" s="40">
        <v>44582</v>
      </c>
      <c r="D501" s="42" t="s">
        <v>1745</v>
      </c>
      <c r="F501" s="42">
        <v>34800</v>
      </c>
      <c r="G501" s="42" t="s">
        <v>1728</v>
      </c>
    </row>
    <row r="502" spans="1:7" ht="16.5" customHeight="1">
      <c r="A502" s="39" t="str">
        <f t="shared" si="3"/>
        <v>MH/011</v>
      </c>
      <c r="B502" s="40">
        <v>44587</v>
      </c>
      <c r="D502" s="42" t="s">
        <v>1746</v>
      </c>
      <c r="F502" s="42">
        <v>24857</v>
      </c>
      <c r="G502" s="42" t="s">
        <v>1720</v>
      </c>
    </row>
    <row r="503" spans="1:7" ht="16.5" customHeight="1">
      <c r="A503" s="39" t="str">
        <f t="shared" si="3"/>
        <v>KB/028</v>
      </c>
      <c r="B503" s="40">
        <v>44588</v>
      </c>
      <c r="D503" s="42" t="s">
        <v>1747</v>
      </c>
      <c r="F503" s="42">
        <v>24255</v>
      </c>
      <c r="G503" s="42" t="s">
        <v>1717</v>
      </c>
    </row>
    <row r="504" spans="1:7" ht="16.5" customHeight="1">
      <c r="A504" s="39" t="str">
        <f t="shared" si="3"/>
        <v>NT/181</v>
      </c>
      <c r="B504" s="40">
        <v>44586</v>
      </c>
      <c r="D504" s="42" t="s">
        <v>1748</v>
      </c>
      <c r="F504" s="42">
        <v>29367</v>
      </c>
      <c r="G504" s="298" t="s">
        <v>1835</v>
      </c>
    </row>
    <row r="505" spans="1:7" ht="16.5" customHeight="1">
      <c r="A505" s="39" t="str">
        <f t="shared" si="3"/>
        <v>KH/422</v>
      </c>
      <c r="B505" s="40">
        <v>44599</v>
      </c>
      <c r="D505" s="42" t="s">
        <v>1749</v>
      </c>
      <c r="F505" s="42">
        <v>23040</v>
      </c>
      <c r="G505" s="42" t="s">
        <v>1722</v>
      </c>
    </row>
    <row r="506" spans="1:7" ht="16.5" customHeight="1">
      <c r="A506" s="39" t="str">
        <f t="shared" si="3"/>
        <v>GM/284</v>
      </c>
      <c r="B506" s="40">
        <v>44603</v>
      </c>
      <c r="D506" s="42" t="s">
        <v>1750</v>
      </c>
      <c r="F506" s="42">
        <v>48380</v>
      </c>
      <c r="G506" s="42" t="s">
        <v>1776</v>
      </c>
    </row>
    <row r="507" spans="1:7" ht="16.5" customHeight="1">
      <c r="A507" s="39" t="str">
        <f t="shared" si="3"/>
        <v>RK/161</v>
      </c>
      <c r="B507" s="40">
        <v>44608</v>
      </c>
      <c r="D507" s="42" t="s">
        <v>1751</v>
      </c>
      <c r="F507" s="42">
        <v>34995</v>
      </c>
      <c r="G507" s="42" t="s">
        <v>1734</v>
      </c>
    </row>
    <row r="508" spans="1:7" ht="16.5" customHeight="1">
      <c r="A508" s="39" t="str">
        <f t="shared" si="3"/>
        <v>RR/267</v>
      </c>
      <c r="B508" s="40">
        <v>44609</v>
      </c>
      <c r="D508" s="42" t="s">
        <v>1752</v>
      </c>
      <c r="F508" s="42">
        <v>9336</v>
      </c>
      <c r="G508" s="42" t="s">
        <v>1777</v>
      </c>
    </row>
    <row r="509" spans="1:7" ht="16.5" customHeight="1">
      <c r="A509" s="39" t="str">
        <f t="shared" si="3"/>
        <v>KH/423</v>
      </c>
      <c r="B509" s="40">
        <v>44613</v>
      </c>
      <c r="D509" s="42" t="s">
        <v>1753</v>
      </c>
      <c r="F509" s="42">
        <v>23460</v>
      </c>
      <c r="G509" s="42" t="s">
        <v>1726</v>
      </c>
    </row>
    <row r="510" spans="1:7" ht="16.5" customHeight="1">
      <c r="A510" s="39" t="str">
        <f t="shared" si="3"/>
        <v>BJ/288</v>
      </c>
      <c r="B510" s="40">
        <v>44618</v>
      </c>
      <c r="D510" s="42" t="s">
        <v>1754</v>
      </c>
      <c r="F510" s="42">
        <v>43095</v>
      </c>
      <c r="G510" s="42" t="s">
        <v>1778</v>
      </c>
    </row>
    <row r="511" spans="1:7" ht="16.5" customHeight="1">
      <c r="A511" s="39" t="str">
        <f t="shared" si="3"/>
        <v>MR/002</v>
      </c>
      <c r="B511" s="40">
        <v>44623</v>
      </c>
      <c r="D511" s="42" t="s">
        <v>1755</v>
      </c>
      <c r="F511" s="42">
        <v>19415</v>
      </c>
      <c r="G511" s="42" t="s">
        <v>1724</v>
      </c>
    </row>
    <row r="512" spans="1:7" ht="16.5" customHeight="1">
      <c r="A512" s="39" t="str">
        <f t="shared" ref="A512:A575" si="4">RIGHT(G512,6)</f>
        <v>NT/183</v>
      </c>
      <c r="B512" s="40">
        <v>44623</v>
      </c>
      <c r="D512" s="42" t="s">
        <v>1756</v>
      </c>
      <c r="F512" s="42">
        <v>32403</v>
      </c>
      <c r="G512" s="298" t="s">
        <v>1836</v>
      </c>
    </row>
    <row r="513" spans="1:7" ht="16.5" customHeight="1">
      <c r="A513" s="39" t="str">
        <f t="shared" si="4"/>
        <v>RR/269</v>
      </c>
      <c r="B513" s="40">
        <v>44623</v>
      </c>
      <c r="D513" s="42" t="s">
        <v>1757</v>
      </c>
      <c r="F513" s="42">
        <v>9314</v>
      </c>
      <c r="G513" s="42" t="s">
        <v>1779</v>
      </c>
    </row>
    <row r="514" spans="1:7" ht="16.5" customHeight="1">
      <c r="A514" s="39" t="str">
        <f t="shared" si="4"/>
        <v>KB/030</v>
      </c>
      <c r="B514" s="40">
        <v>44624</v>
      </c>
      <c r="D514" s="42" t="s">
        <v>1758</v>
      </c>
      <c r="F514" s="42">
        <v>23895</v>
      </c>
      <c r="G514" s="42" t="s">
        <v>1730</v>
      </c>
    </row>
    <row r="515" spans="1:7" ht="16.5" customHeight="1">
      <c r="A515" s="39" t="str">
        <f t="shared" si="4"/>
        <v>MH/013</v>
      </c>
      <c r="B515" s="40">
        <v>44623</v>
      </c>
      <c r="D515" s="42" t="s">
        <v>1759</v>
      </c>
      <c r="F515" s="42">
        <v>24716</v>
      </c>
      <c r="G515" s="42" t="s">
        <v>1732</v>
      </c>
    </row>
    <row r="516" spans="1:7" ht="16.5" customHeight="1">
      <c r="A516" s="39" t="str">
        <f t="shared" si="4"/>
        <v>GM/285</v>
      </c>
      <c r="B516" s="40">
        <v>44634</v>
      </c>
      <c r="D516" s="42" t="s">
        <v>1760</v>
      </c>
      <c r="F516" s="42">
        <v>48560</v>
      </c>
      <c r="G516" s="42" t="s">
        <v>1780</v>
      </c>
    </row>
    <row r="517" spans="1:7" ht="16.5" customHeight="1">
      <c r="A517" s="39" t="str">
        <f t="shared" si="4"/>
        <v>NT/185</v>
      </c>
      <c r="B517" s="40">
        <v>44634</v>
      </c>
      <c r="D517" s="42" t="s">
        <v>1761</v>
      </c>
      <c r="F517" s="42">
        <v>32568</v>
      </c>
      <c r="G517" s="298" t="s">
        <v>1837</v>
      </c>
    </row>
    <row r="518" spans="1:7" ht="16.5" customHeight="1">
      <c r="A518" s="39" t="str">
        <f t="shared" si="4"/>
        <v>KH/424</v>
      </c>
      <c r="B518" s="40">
        <v>44639</v>
      </c>
      <c r="D518" s="42" t="s">
        <v>1762</v>
      </c>
      <c r="F518" s="42">
        <v>23270</v>
      </c>
      <c r="G518" s="42" t="s">
        <v>1736</v>
      </c>
    </row>
    <row r="519" spans="1:7" ht="16.5" customHeight="1">
      <c r="A519" s="39" t="str">
        <f t="shared" si="4"/>
        <v>RR/271</v>
      </c>
      <c r="B519" s="40">
        <v>44643</v>
      </c>
      <c r="D519" s="42" t="s">
        <v>1763</v>
      </c>
      <c r="F519" s="42">
        <v>9451</v>
      </c>
      <c r="G519" s="42" t="s">
        <v>1781</v>
      </c>
    </row>
    <row r="520" spans="1:7" ht="16.5" customHeight="1">
      <c r="A520" s="39" t="str">
        <f t="shared" si="4"/>
        <v>RR/273</v>
      </c>
      <c r="B520" s="40">
        <v>44643</v>
      </c>
      <c r="D520" s="42" t="s">
        <v>1764</v>
      </c>
      <c r="F520" s="42">
        <v>9828</v>
      </c>
      <c r="G520" s="42" t="s">
        <v>1782</v>
      </c>
    </row>
    <row r="521" spans="1:7" ht="16.5" customHeight="1">
      <c r="A521" s="39" t="str">
        <f t="shared" si="4"/>
        <v>NT/188</v>
      </c>
      <c r="B521" s="40">
        <v>44643</v>
      </c>
      <c r="D521" s="42" t="s">
        <v>1765</v>
      </c>
      <c r="F521" s="42">
        <v>32617</v>
      </c>
      <c r="G521" s="42" t="s">
        <v>1783</v>
      </c>
    </row>
    <row r="522" spans="1:7" ht="16.5" customHeight="1">
      <c r="A522" s="39" t="str">
        <f t="shared" si="4"/>
        <v>R/0002</v>
      </c>
      <c r="B522" s="40">
        <v>44643</v>
      </c>
      <c r="D522" s="42" t="s">
        <v>1766</v>
      </c>
      <c r="F522" s="42">
        <v>14746</v>
      </c>
      <c r="G522" s="42" t="s">
        <v>1784</v>
      </c>
    </row>
    <row r="523" spans="1:7" ht="16.5" customHeight="1">
      <c r="A523" s="39" t="str">
        <f t="shared" si="4"/>
        <v>BJ/289</v>
      </c>
      <c r="B523" s="40">
        <v>44648</v>
      </c>
      <c r="D523" s="42" t="s">
        <v>1767</v>
      </c>
      <c r="F523" s="42">
        <v>42865</v>
      </c>
      <c r="G523" s="42" t="s">
        <v>1785</v>
      </c>
    </row>
    <row r="524" spans="1:7" ht="16.5" customHeight="1">
      <c r="A524" s="39" t="str">
        <f t="shared" si="4"/>
        <v>MR/004</v>
      </c>
      <c r="B524" s="40">
        <v>44649</v>
      </c>
      <c r="D524" s="42" t="s">
        <v>1768</v>
      </c>
      <c r="F524" s="42">
        <v>18805</v>
      </c>
      <c r="G524" s="42" t="s">
        <v>1786</v>
      </c>
    </row>
    <row r="525" spans="1:7" ht="16.5" customHeight="1">
      <c r="A525" s="39" t="str">
        <f t="shared" si="4"/>
        <v>NT/190</v>
      </c>
      <c r="B525" s="40">
        <v>44650</v>
      </c>
      <c r="D525" s="42" t="s">
        <v>1769</v>
      </c>
      <c r="F525" s="42">
        <v>32424</v>
      </c>
      <c r="G525" s="42" t="s">
        <v>1787</v>
      </c>
    </row>
    <row r="526" spans="1:7" ht="16.5" customHeight="1">
      <c r="A526" s="39" t="str">
        <f t="shared" si="4"/>
        <v/>
      </c>
      <c r="B526" s="40"/>
      <c r="D526" s="42"/>
      <c r="F526" s="42"/>
      <c r="G526" s="42"/>
    </row>
    <row r="527" spans="1:7" ht="16.5" customHeight="1">
      <c r="A527" s="39" t="str">
        <f t="shared" si="4"/>
        <v>RK/162</v>
      </c>
      <c r="B527" s="40">
        <v>44659</v>
      </c>
      <c r="D527" s="42" t="s">
        <v>1893</v>
      </c>
      <c r="E527" t="s">
        <v>207</v>
      </c>
      <c r="F527" s="42">
        <v>34705</v>
      </c>
      <c r="G527" s="298" t="s">
        <v>1860</v>
      </c>
    </row>
    <row r="528" spans="1:7" ht="16.5" customHeight="1">
      <c r="A528" s="39" t="str">
        <f t="shared" si="4"/>
        <v>KH/425</v>
      </c>
      <c r="B528" s="40">
        <v>44661</v>
      </c>
      <c r="D528" s="42" t="s">
        <v>1894</v>
      </c>
      <c r="F528" s="42">
        <v>23250</v>
      </c>
      <c r="G528" s="298" t="s">
        <v>1864</v>
      </c>
    </row>
    <row r="529" spans="1:9" ht="16.5" customHeight="1">
      <c r="A529" s="39" t="str">
        <f t="shared" si="4"/>
        <v>KB/032</v>
      </c>
      <c r="B529" s="40">
        <v>44661</v>
      </c>
      <c r="D529" s="42" t="s">
        <v>1895</v>
      </c>
      <c r="F529" s="42">
        <v>24790</v>
      </c>
      <c r="G529" s="298" t="s">
        <v>1863</v>
      </c>
    </row>
    <row r="530" spans="1:9" ht="16.5" customHeight="1">
      <c r="A530" s="39" t="str">
        <f t="shared" si="4"/>
        <v>R/0003</v>
      </c>
      <c r="B530" s="40">
        <v>44671</v>
      </c>
      <c r="D530" t="s">
        <v>1896</v>
      </c>
      <c r="F530">
        <v>8414</v>
      </c>
      <c r="G530" s="296" t="s">
        <v>1846</v>
      </c>
    </row>
    <row r="531" spans="1:9" ht="16.5" customHeight="1">
      <c r="A531" s="39" t="str">
        <f t="shared" si="4"/>
        <v>NT/191</v>
      </c>
      <c r="B531" s="40">
        <v>44671</v>
      </c>
      <c r="D531" s="42" t="s">
        <v>1897</v>
      </c>
      <c r="F531" s="42">
        <v>33364</v>
      </c>
      <c r="G531" s="298" t="s">
        <v>1920</v>
      </c>
    </row>
    <row r="532" spans="1:9" ht="16.5" customHeight="1">
      <c r="A532" s="39" t="str">
        <f t="shared" si="4"/>
        <v>GM/286</v>
      </c>
      <c r="B532" s="40">
        <v>44672</v>
      </c>
      <c r="D532" s="42" t="s">
        <v>1898</v>
      </c>
      <c r="F532" s="42">
        <v>49000</v>
      </c>
      <c r="G532" s="298" t="s">
        <v>1921</v>
      </c>
    </row>
    <row r="533" spans="1:9" ht="16.5" customHeight="1">
      <c r="A533" s="39" t="str">
        <f t="shared" si="4"/>
        <v>KH/055</v>
      </c>
      <c r="B533" s="40">
        <v>44674</v>
      </c>
      <c r="D533" s="42" t="s">
        <v>1899</v>
      </c>
      <c r="F533" s="42">
        <v>17830</v>
      </c>
      <c r="G533" s="298" t="s">
        <v>1858</v>
      </c>
    </row>
    <row r="534" spans="1:9" ht="16.5" customHeight="1">
      <c r="A534" s="39" t="str">
        <f t="shared" si="4"/>
        <v>MH/015</v>
      </c>
      <c r="B534" s="40">
        <v>44674</v>
      </c>
      <c r="D534" s="42" t="s">
        <v>1900</v>
      </c>
      <c r="F534" s="42">
        <v>24716</v>
      </c>
      <c r="G534" s="298" t="s">
        <v>1936</v>
      </c>
    </row>
    <row r="535" spans="1:9" ht="16.5" customHeight="1">
      <c r="A535" s="39" t="str">
        <f t="shared" si="4"/>
        <v>RR/275</v>
      </c>
      <c r="B535" s="40">
        <v>44678</v>
      </c>
      <c r="D535" s="42" t="s">
        <v>1901</v>
      </c>
      <c r="F535" s="42">
        <v>10781</v>
      </c>
      <c r="G535" s="298" t="s">
        <v>1922</v>
      </c>
    </row>
    <row r="536" spans="1:9" ht="16.5" customHeight="1">
      <c r="A536" s="39" t="str">
        <f t="shared" si="4"/>
        <v>RK/163</v>
      </c>
      <c r="B536" s="40">
        <v>44686</v>
      </c>
      <c r="D536" s="42" t="s">
        <v>1902</v>
      </c>
      <c r="F536" s="42">
        <v>34745</v>
      </c>
      <c r="G536" s="298" t="s">
        <v>1856</v>
      </c>
    </row>
    <row r="537" spans="1:9" ht="16.5" customHeight="1">
      <c r="A537" s="39" t="str">
        <f t="shared" si="4"/>
        <v>KH/426</v>
      </c>
      <c r="B537" s="40">
        <v>44688</v>
      </c>
      <c r="D537" s="42" t="s">
        <v>1903</v>
      </c>
      <c r="F537" s="42">
        <v>24680</v>
      </c>
      <c r="G537" s="298" t="s">
        <v>1862</v>
      </c>
    </row>
    <row r="538" spans="1:9" ht="16.5" customHeight="1">
      <c r="A538" s="39" t="str">
        <f t="shared" si="4"/>
        <v>BJ/290</v>
      </c>
      <c r="B538" s="40">
        <v>44691</v>
      </c>
      <c r="D538" s="42" t="s">
        <v>1904</v>
      </c>
      <c r="F538" s="42">
        <v>42530</v>
      </c>
      <c r="G538" s="298" t="s">
        <v>1850</v>
      </c>
      <c r="I538">
        <f>B538-B523</f>
        <v>43</v>
      </c>
    </row>
    <row r="539" spans="1:9" ht="16.5" customHeight="1">
      <c r="A539" s="39" t="str">
        <f t="shared" si="4"/>
        <v>RR/277</v>
      </c>
      <c r="B539" s="40">
        <v>44691</v>
      </c>
      <c r="D539" s="42" t="s">
        <v>1905</v>
      </c>
      <c r="F539" s="42">
        <v>11016</v>
      </c>
      <c r="G539" s="298" t="s">
        <v>1923</v>
      </c>
    </row>
    <row r="540" spans="1:9" ht="16.5" customHeight="1">
      <c r="A540" s="39" t="str">
        <f t="shared" si="4"/>
        <v>NT/193</v>
      </c>
      <c r="B540" s="40">
        <v>44692</v>
      </c>
      <c r="D540" s="42" t="s">
        <v>1906</v>
      </c>
      <c r="F540" s="42">
        <v>33350</v>
      </c>
      <c r="G540" s="298" t="s">
        <v>1933</v>
      </c>
    </row>
    <row r="541" spans="1:9" ht="16.5" customHeight="1">
      <c r="A541" s="39" t="str">
        <f t="shared" si="4"/>
        <v>KB/034</v>
      </c>
      <c r="B541" s="40">
        <v>44695</v>
      </c>
      <c r="D541" s="42" t="s">
        <v>1907</v>
      </c>
      <c r="F541" s="42">
        <v>25520</v>
      </c>
      <c r="G541" s="298" t="s">
        <v>1857</v>
      </c>
    </row>
    <row r="542" spans="1:9" ht="16.5" customHeight="1">
      <c r="A542" s="39" t="str">
        <f t="shared" si="4"/>
        <v>GM/287</v>
      </c>
      <c r="B542" s="40">
        <v>44697</v>
      </c>
      <c r="D542" s="42" t="s">
        <v>1908</v>
      </c>
      <c r="F542" s="42">
        <v>48775</v>
      </c>
      <c r="G542" s="298" t="s">
        <v>1924</v>
      </c>
    </row>
    <row r="543" spans="1:9" ht="16.5" customHeight="1">
      <c r="A543" s="39" t="str">
        <f t="shared" si="4"/>
        <v>MR/006</v>
      </c>
      <c r="B543" s="40">
        <v>44701</v>
      </c>
      <c r="D543" s="42" t="s">
        <v>1909</v>
      </c>
      <c r="F543" s="42">
        <v>18655</v>
      </c>
      <c r="G543" s="298" t="s">
        <v>1852</v>
      </c>
    </row>
    <row r="544" spans="1:9" ht="16.5" customHeight="1">
      <c r="A544" s="39" t="str">
        <f t="shared" si="4"/>
        <v>KH/427</v>
      </c>
      <c r="B544" s="40">
        <v>44702</v>
      </c>
      <c r="D544" s="42" t="s">
        <v>1910</v>
      </c>
      <c r="F544" s="42">
        <v>24340</v>
      </c>
      <c r="G544" s="298" t="s">
        <v>1859</v>
      </c>
    </row>
    <row r="545" spans="1:7" ht="16.5" customHeight="1">
      <c r="A545" s="39" t="str">
        <f t="shared" si="4"/>
        <v>NT/195</v>
      </c>
      <c r="B545" s="40">
        <v>44704</v>
      </c>
      <c r="D545" s="42" t="s">
        <v>1911</v>
      </c>
      <c r="F545" s="42">
        <v>33714</v>
      </c>
      <c r="G545" s="298" t="s">
        <v>1925</v>
      </c>
    </row>
    <row r="546" spans="1:7" ht="16.5" customHeight="1">
      <c r="A546" s="39" t="str">
        <f t="shared" si="4"/>
        <v>MH/017</v>
      </c>
      <c r="B546" s="40">
        <v>44709</v>
      </c>
      <c r="D546" s="42" t="s">
        <v>1912</v>
      </c>
      <c r="F546" s="42">
        <v>24042</v>
      </c>
      <c r="G546" s="298" t="s">
        <v>1855</v>
      </c>
    </row>
    <row r="547" spans="1:7" ht="16.5" customHeight="1">
      <c r="A547" s="39" t="str">
        <f t="shared" si="4"/>
        <v>RR/279</v>
      </c>
      <c r="B547" s="40">
        <v>44715</v>
      </c>
      <c r="D547" s="42" t="s">
        <v>1913</v>
      </c>
      <c r="F547" s="42">
        <v>11714</v>
      </c>
      <c r="G547" s="298" t="s">
        <v>1926</v>
      </c>
    </row>
    <row r="548" spans="1:7" ht="16.5" customHeight="1">
      <c r="A548" s="39" t="str">
        <f t="shared" si="4"/>
        <v>NT/197</v>
      </c>
      <c r="B548" s="40">
        <v>44715</v>
      </c>
      <c r="D548" s="42" t="s">
        <v>1914</v>
      </c>
      <c r="F548" s="42">
        <v>35814</v>
      </c>
      <c r="G548" s="298" t="s">
        <v>1927</v>
      </c>
    </row>
    <row r="549" spans="1:7" ht="16.5" customHeight="1">
      <c r="A549" s="39" t="str">
        <f t="shared" si="4"/>
        <v>KH/428</v>
      </c>
      <c r="B549" s="40">
        <v>44720</v>
      </c>
      <c r="D549" s="42" t="s">
        <v>1915</v>
      </c>
      <c r="F549" s="42">
        <v>24920</v>
      </c>
      <c r="G549" s="298" t="s">
        <v>1854</v>
      </c>
    </row>
    <row r="550" spans="1:7" ht="16.5" customHeight="1">
      <c r="A550" s="39" t="str">
        <f t="shared" si="4"/>
        <v>RR/282</v>
      </c>
      <c r="B550" s="40">
        <v>44735</v>
      </c>
      <c r="D550" s="42" t="s">
        <v>1916</v>
      </c>
      <c r="F550" s="42">
        <v>12112</v>
      </c>
      <c r="G550" s="298" t="s">
        <v>1934</v>
      </c>
    </row>
    <row r="551" spans="1:7" ht="16.5" customHeight="1">
      <c r="A551" s="39" t="str">
        <f t="shared" si="4"/>
        <v>RR/284</v>
      </c>
      <c r="B551" s="40">
        <v>44735</v>
      </c>
      <c r="D551" s="42" t="s">
        <v>1917</v>
      </c>
      <c r="F551" s="42">
        <v>12330</v>
      </c>
      <c r="G551" s="298" t="s">
        <v>1928</v>
      </c>
    </row>
    <row r="552" spans="1:7" ht="16.5" customHeight="1">
      <c r="A552" s="39" t="str">
        <f t="shared" si="4"/>
        <v>RK/164</v>
      </c>
      <c r="B552" s="40">
        <v>44736</v>
      </c>
      <c r="D552" s="42" t="s">
        <v>1918</v>
      </c>
      <c r="F552" s="42">
        <v>34635</v>
      </c>
      <c r="G552" s="298" t="s">
        <v>1929</v>
      </c>
    </row>
    <row r="553" spans="1:7" ht="16.5" customHeight="1">
      <c r="A553" s="39" t="str">
        <f t="shared" si="4"/>
        <v>KB/036</v>
      </c>
      <c r="B553" s="40">
        <v>44738</v>
      </c>
      <c r="D553" t="s">
        <v>1919</v>
      </c>
      <c r="F553">
        <v>26625</v>
      </c>
      <c r="G553" s="296" t="s">
        <v>1930</v>
      </c>
    </row>
    <row r="554" spans="1:7" ht="16.5" customHeight="1">
      <c r="A554" s="39" t="str">
        <f t="shared" si="4"/>
        <v/>
      </c>
      <c r="B554" s="40"/>
      <c r="G554" s="296"/>
    </row>
    <row r="555" spans="1:7" ht="16.5" customHeight="1">
      <c r="A555" s="39" t="str">
        <f t="shared" si="4"/>
        <v>NT/200</v>
      </c>
      <c r="B555" s="40">
        <v>44744</v>
      </c>
      <c r="D555" t="s">
        <v>2015</v>
      </c>
      <c r="E555" t="s">
        <v>207</v>
      </c>
      <c r="F555">
        <v>35615</v>
      </c>
      <c r="G555" t="s">
        <v>2016</v>
      </c>
    </row>
    <row r="556" spans="1:7" ht="16.5" customHeight="1">
      <c r="A556" s="39" t="str">
        <f t="shared" si="4"/>
        <v>GM/288</v>
      </c>
      <c r="B556" s="40">
        <v>44745</v>
      </c>
      <c r="D556" t="s">
        <v>2017</v>
      </c>
      <c r="F556">
        <v>48870</v>
      </c>
      <c r="G556" t="s">
        <v>2018</v>
      </c>
    </row>
    <row r="557" spans="1:7" ht="16.5" customHeight="1">
      <c r="A557" s="39" t="str">
        <f t="shared" si="4"/>
        <v>KH/429</v>
      </c>
      <c r="B557" s="40">
        <v>44746</v>
      </c>
      <c r="D557" t="s">
        <v>2019</v>
      </c>
      <c r="F557">
        <v>24820</v>
      </c>
      <c r="G557" t="s">
        <v>2020</v>
      </c>
    </row>
    <row r="558" spans="1:7" ht="16.5" customHeight="1">
      <c r="A558" s="39" t="str">
        <f t="shared" si="4"/>
        <v>MR/009</v>
      </c>
      <c r="B558" s="40">
        <v>44750</v>
      </c>
      <c r="D558" t="s">
        <v>2021</v>
      </c>
      <c r="F558">
        <v>18805</v>
      </c>
      <c r="G558" s="296" t="s">
        <v>1942</v>
      </c>
    </row>
    <row r="559" spans="1:7" ht="16.5" customHeight="1">
      <c r="A559" s="39" t="str">
        <f t="shared" si="4"/>
        <v>NT/202</v>
      </c>
      <c r="B559" s="40">
        <v>44750</v>
      </c>
      <c r="D559" t="s">
        <v>2022</v>
      </c>
      <c r="F559">
        <v>35513</v>
      </c>
      <c r="G559" t="s">
        <v>2023</v>
      </c>
    </row>
    <row r="560" spans="1:7" ht="16.5" customHeight="1">
      <c r="A560" s="39" t="str">
        <f t="shared" si="4"/>
        <v>BJ/291</v>
      </c>
      <c r="B560" s="40">
        <v>44753</v>
      </c>
      <c r="D560" t="s">
        <v>2024</v>
      </c>
      <c r="F560">
        <v>42810</v>
      </c>
      <c r="G560" s="296" t="s">
        <v>2025</v>
      </c>
    </row>
    <row r="561" spans="1:7" ht="16.5" customHeight="1">
      <c r="A561" s="39" t="str">
        <f t="shared" si="4"/>
        <v>BJ/292</v>
      </c>
      <c r="B561" s="40">
        <v>44756</v>
      </c>
      <c r="D561" t="s">
        <v>2026</v>
      </c>
      <c r="F561">
        <v>43105</v>
      </c>
      <c r="G561" t="s">
        <v>2027</v>
      </c>
    </row>
    <row r="562" spans="1:7" ht="16.5" customHeight="1">
      <c r="A562" s="39" t="str">
        <f t="shared" si="4"/>
        <v>RR/286</v>
      </c>
      <c r="B562" s="40">
        <v>44758</v>
      </c>
      <c r="D562" t="s">
        <v>2028</v>
      </c>
      <c r="F562">
        <v>12295</v>
      </c>
      <c r="G562" t="s">
        <v>2029</v>
      </c>
    </row>
    <row r="563" spans="1:7" ht="16.5" customHeight="1">
      <c r="A563" s="39" t="str">
        <f t="shared" si="4"/>
        <v>KH/430</v>
      </c>
      <c r="B563" s="40">
        <v>44763</v>
      </c>
      <c r="D563" t="s">
        <v>2030</v>
      </c>
      <c r="F563">
        <v>23925</v>
      </c>
      <c r="G563" t="s">
        <v>2031</v>
      </c>
    </row>
    <row r="564" spans="1:7" ht="16.5" customHeight="1">
      <c r="A564" s="39" t="str">
        <f t="shared" si="4"/>
        <v>RK/165</v>
      </c>
      <c r="B564" s="40">
        <v>44764</v>
      </c>
      <c r="D564" t="s">
        <v>2032</v>
      </c>
      <c r="F564">
        <v>33905</v>
      </c>
      <c r="G564" t="s">
        <v>2033</v>
      </c>
    </row>
    <row r="565" spans="1:7" ht="16.5" customHeight="1">
      <c r="A565" s="39" t="str">
        <f t="shared" si="4"/>
        <v>NT/204</v>
      </c>
      <c r="B565" s="40">
        <v>44764</v>
      </c>
      <c r="D565" t="s">
        <v>2034</v>
      </c>
      <c r="F565">
        <v>36134</v>
      </c>
      <c r="G565" t="s">
        <v>2035</v>
      </c>
    </row>
    <row r="566" spans="1:7" ht="16.5" customHeight="1">
      <c r="A566" s="39" t="str">
        <f t="shared" si="4"/>
        <v>RR/288</v>
      </c>
      <c r="B566" s="40">
        <v>44764</v>
      </c>
      <c r="D566" t="s">
        <v>2036</v>
      </c>
      <c r="F566">
        <v>12403</v>
      </c>
      <c r="G566" t="s">
        <v>2037</v>
      </c>
    </row>
    <row r="567" spans="1:7" ht="16.5" customHeight="1">
      <c r="A567" s="39" t="str">
        <f t="shared" si="4"/>
        <v>GM/289</v>
      </c>
      <c r="B567" s="40">
        <v>44777</v>
      </c>
      <c r="D567" t="s">
        <v>2038</v>
      </c>
      <c r="F567">
        <v>48685</v>
      </c>
      <c r="G567" s="296" t="s">
        <v>2053</v>
      </c>
    </row>
    <row r="568" spans="1:7" ht="16.5" customHeight="1">
      <c r="A568" s="39" t="str">
        <f t="shared" si="4"/>
        <v>NT/206</v>
      </c>
      <c r="B568" s="40">
        <v>44781</v>
      </c>
      <c r="D568" t="s">
        <v>2039</v>
      </c>
      <c r="F568">
        <v>35882</v>
      </c>
      <c r="G568" s="296" t="s">
        <v>2054</v>
      </c>
    </row>
    <row r="569" spans="1:7" ht="16.5" customHeight="1">
      <c r="A569" s="39" t="str">
        <f t="shared" si="4"/>
        <v>RR/290</v>
      </c>
      <c r="B569" s="40">
        <v>44781</v>
      </c>
      <c r="D569" t="s">
        <v>2040</v>
      </c>
      <c r="F569">
        <v>12748</v>
      </c>
      <c r="G569" s="296" t="s">
        <v>2055</v>
      </c>
    </row>
    <row r="570" spans="1:7" ht="16.5" customHeight="1">
      <c r="A570" s="39" t="str">
        <f t="shared" si="4"/>
        <v>BJ/293</v>
      </c>
      <c r="B570" s="40">
        <v>44791</v>
      </c>
      <c r="D570" t="s">
        <v>2041</v>
      </c>
      <c r="F570">
        <v>43615</v>
      </c>
      <c r="G570" s="296" t="s">
        <v>2056</v>
      </c>
    </row>
    <row r="571" spans="1:7" ht="16.5" customHeight="1">
      <c r="A571" s="39" t="str">
        <f t="shared" si="4"/>
        <v>KH/431</v>
      </c>
      <c r="B571" s="40">
        <v>44791</v>
      </c>
      <c r="D571" t="s">
        <v>2042</v>
      </c>
      <c r="F571">
        <v>25630</v>
      </c>
      <c r="G571" s="296" t="s">
        <v>1941</v>
      </c>
    </row>
    <row r="572" spans="1:7" ht="16.5" customHeight="1">
      <c r="A572" s="39" t="str">
        <f t="shared" si="4"/>
        <v>KB/038</v>
      </c>
      <c r="B572" s="40">
        <v>44797</v>
      </c>
      <c r="D572" t="s">
        <v>2043</v>
      </c>
      <c r="F572">
        <v>27455</v>
      </c>
      <c r="G572" s="296" t="s">
        <v>1944</v>
      </c>
    </row>
    <row r="573" spans="1:7" ht="16.5" customHeight="1">
      <c r="A573" s="39" t="str">
        <f t="shared" si="4"/>
        <v>RK/166</v>
      </c>
      <c r="B573" s="40">
        <v>44807</v>
      </c>
      <c r="D573" t="s">
        <v>2044</v>
      </c>
      <c r="F573">
        <v>33630</v>
      </c>
      <c r="G573" s="296" t="s">
        <v>1947</v>
      </c>
    </row>
    <row r="574" spans="1:7" ht="16.5" customHeight="1">
      <c r="A574" s="39" t="str">
        <f t="shared" si="4"/>
        <v>KH/432</v>
      </c>
      <c r="B574" s="40">
        <v>44811</v>
      </c>
      <c r="D574" t="s">
        <v>2045</v>
      </c>
      <c r="F574">
        <v>24380</v>
      </c>
      <c r="G574" s="296" t="s">
        <v>1945</v>
      </c>
    </row>
    <row r="575" spans="1:7" ht="16.5" customHeight="1">
      <c r="A575" s="39" t="str">
        <f t="shared" si="4"/>
        <v>MR/011</v>
      </c>
      <c r="B575" s="40">
        <v>44813</v>
      </c>
      <c r="D575" t="s">
        <v>2046</v>
      </c>
      <c r="F575">
        <v>18825</v>
      </c>
      <c r="G575" s="296" t="s">
        <v>1946</v>
      </c>
    </row>
    <row r="576" spans="1:7" ht="16.5" customHeight="1">
      <c r="A576" s="39" t="str">
        <f t="shared" ref="A576:A639" si="5">RIGHT(G576,6)</f>
        <v>NT/208</v>
      </c>
      <c r="B576" s="40">
        <v>44813</v>
      </c>
      <c r="D576" t="s">
        <v>2047</v>
      </c>
      <c r="F576">
        <v>38335</v>
      </c>
      <c r="G576" s="296" t="s">
        <v>2057</v>
      </c>
    </row>
    <row r="577" spans="1:7" ht="16.5" customHeight="1">
      <c r="A577" s="39" t="str">
        <f t="shared" si="5"/>
        <v>GM/290</v>
      </c>
      <c r="B577" s="40">
        <v>44817</v>
      </c>
      <c r="D577" t="s">
        <v>2048</v>
      </c>
      <c r="F577">
        <v>48910</v>
      </c>
      <c r="G577" s="296" t="s">
        <v>2058</v>
      </c>
    </row>
    <row r="578" spans="1:7" ht="16.5" customHeight="1">
      <c r="A578" s="39" t="str">
        <f t="shared" si="5"/>
        <v>RR/292</v>
      </c>
      <c r="B578" s="40">
        <v>44817</v>
      </c>
      <c r="D578" t="s">
        <v>2049</v>
      </c>
      <c r="F578">
        <v>12900</v>
      </c>
      <c r="G578" s="296" t="s">
        <v>2061</v>
      </c>
    </row>
    <row r="579" spans="1:7" ht="16.5" customHeight="1">
      <c r="A579" s="39" t="str">
        <f t="shared" si="5"/>
        <v>KB/040</v>
      </c>
      <c r="B579" s="40">
        <v>44833</v>
      </c>
      <c r="D579" t="s">
        <v>2050</v>
      </c>
      <c r="F579">
        <v>27655</v>
      </c>
      <c r="G579" s="296" t="s">
        <v>1949</v>
      </c>
    </row>
    <row r="580" spans="1:7" ht="16.5" customHeight="1">
      <c r="A580" s="39" t="str">
        <f t="shared" si="5"/>
        <v>RR/294</v>
      </c>
      <c r="B580" s="40">
        <v>44834</v>
      </c>
      <c r="D580" t="s">
        <v>2051</v>
      </c>
      <c r="F580">
        <v>12842</v>
      </c>
      <c r="G580" s="296" t="s">
        <v>2059</v>
      </c>
    </row>
    <row r="581" spans="1:7" ht="16.5" customHeight="1">
      <c r="A581" s="39" t="str">
        <f t="shared" si="5"/>
        <v>NT/211</v>
      </c>
      <c r="B581" s="40">
        <v>44834</v>
      </c>
      <c r="D581" t="s">
        <v>2052</v>
      </c>
      <c r="F581">
        <v>38151</v>
      </c>
      <c r="G581" s="296" t="s">
        <v>2060</v>
      </c>
    </row>
    <row r="582" spans="1:7" ht="16.5" customHeight="1">
      <c r="A582" s="39" t="str">
        <f t="shared" si="5"/>
        <v/>
      </c>
      <c r="B582" s="40"/>
    </row>
    <row r="583" spans="1:7" ht="16.5" customHeight="1">
      <c r="A583" s="39" t="str">
        <f t="shared" si="5"/>
        <v>BJ/294</v>
      </c>
      <c r="B583" s="40">
        <v>44838</v>
      </c>
      <c r="D583" t="s">
        <v>2062</v>
      </c>
      <c r="E583" t="s">
        <v>207</v>
      </c>
      <c r="F583">
        <v>43335</v>
      </c>
      <c r="G583" t="s">
        <v>2063</v>
      </c>
    </row>
    <row r="584" spans="1:7" ht="16.5" customHeight="1">
      <c r="A584" s="39" t="str">
        <f t="shared" si="5"/>
        <v>KH/433</v>
      </c>
      <c r="B584" s="40">
        <v>44839</v>
      </c>
      <c r="D584" t="s">
        <v>2064</v>
      </c>
      <c r="F584">
        <v>24810</v>
      </c>
      <c r="G584" t="s">
        <v>2065</v>
      </c>
    </row>
    <row r="585" spans="1:7" ht="16.5" customHeight="1">
      <c r="A585" s="39" t="str">
        <f t="shared" si="5"/>
        <v>KH/056</v>
      </c>
      <c r="B585" s="40">
        <v>44845</v>
      </c>
      <c r="D585" t="s">
        <v>2066</v>
      </c>
      <c r="F585">
        <v>20930</v>
      </c>
      <c r="G585" t="s">
        <v>1952</v>
      </c>
    </row>
    <row r="586" spans="1:7" ht="16.5" customHeight="1">
      <c r="A586" s="39" t="str">
        <f t="shared" si="5"/>
        <v>RK/167</v>
      </c>
      <c r="B586" s="40">
        <v>44845</v>
      </c>
      <c r="D586" t="s">
        <v>2067</v>
      </c>
      <c r="F586">
        <v>34480</v>
      </c>
      <c r="G586" t="s">
        <v>1954</v>
      </c>
    </row>
    <row r="587" spans="1:7" ht="16.5" customHeight="1">
      <c r="A587" s="39" t="str">
        <f t="shared" si="5"/>
        <v>RR/296</v>
      </c>
      <c r="B587" s="40">
        <v>44848</v>
      </c>
      <c r="D587" t="s">
        <v>2068</v>
      </c>
      <c r="F587">
        <v>12852</v>
      </c>
      <c r="G587" t="s">
        <v>2069</v>
      </c>
    </row>
    <row r="588" spans="1:7" ht="16.5" customHeight="1">
      <c r="A588" s="39" t="str">
        <f t="shared" si="5"/>
        <v>KK/153</v>
      </c>
      <c r="B588" s="40">
        <v>44860</v>
      </c>
      <c r="D588" t="s">
        <v>2070</v>
      </c>
      <c r="F588">
        <v>17760</v>
      </c>
      <c r="G588" t="s">
        <v>1964</v>
      </c>
    </row>
    <row r="589" spans="1:7" ht="16.5" customHeight="1">
      <c r="A589" s="39" t="str">
        <f t="shared" si="5"/>
        <v>KH/434</v>
      </c>
      <c r="B589" s="40">
        <v>44855</v>
      </c>
      <c r="D589" t="s">
        <v>2071</v>
      </c>
      <c r="F589">
        <v>25435</v>
      </c>
      <c r="G589" t="s">
        <v>1950</v>
      </c>
    </row>
    <row r="590" spans="1:7" ht="16.5" customHeight="1">
      <c r="A590" s="39" t="str">
        <f t="shared" si="5"/>
        <v>BJ/295</v>
      </c>
      <c r="B590" s="40">
        <v>44859</v>
      </c>
      <c r="D590" t="s">
        <v>2072</v>
      </c>
      <c r="F590">
        <v>42290</v>
      </c>
      <c r="G590" t="s">
        <v>2073</v>
      </c>
    </row>
    <row r="591" spans="1:7" ht="16.5" customHeight="1">
      <c r="A591" s="39" t="str">
        <f t="shared" si="5"/>
        <v>NT/213</v>
      </c>
      <c r="B591" s="40">
        <v>44874</v>
      </c>
      <c r="D591" t="s">
        <v>2074</v>
      </c>
      <c r="F591">
        <v>37966</v>
      </c>
      <c r="G591" t="s">
        <v>2075</v>
      </c>
    </row>
    <row r="592" spans="1:7" ht="16.5" customHeight="1">
      <c r="A592" s="39" t="str">
        <f t="shared" si="5"/>
        <v>RR/298</v>
      </c>
      <c r="B592" s="40">
        <v>44873</v>
      </c>
      <c r="D592" t="s">
        <v>2076</v>
      </c>
      <c r="F592">
        <v>11887</v>
      </c>
      <c r="G592" t="s">
        <v>2077</v>
      </c>
    </row>
    <row r="593" spans="1:9" ht="16.5" customHeight="1">
      <c r="A593" s="39" t="str">
        <f t="shared" si="5"/>
        <v>KH/435</v>
      </c>
      <c r="B593" s="40">
        <v>44877</v>
      </c>
      <c r="D593" t="s">
        <v>2078</v>
      </c>
      <c r="F593">
        <v>26370</v>
      </c>
      <c r="G593" t="s">
        <v>1956</v>
      </c>
    </row>
    <row r="594" spans="1:9" ht="16.5" customHeight="1">
      <c r="A594" s="39" t="str">
        <f t="shared" si="5"/>
        <v>RK/168</v>
      </c>
      <c r="B594" s="40">
        <v>44880</v>
      </c>
      <c r="D594" t="s">
        <v>2079</v>
      </c>
      <c r="F594">
        <v>34870</v>
      </c>
      <c r="G594" t="s">
        <v>1960</v>
      </c>
    </row>
    <row r="595" spans="1:9" ht="16.5" customHeight="1">
      <c r="A595" s="39" t="str">
        <f t="shared" si="5"/>
        <v>BJ/296</v>
      </c>
      <c r="B595" s="40">
        <v>44883</v>
      </c>
      <c r="D595" t="s">
        <v>2080</v>
      </c>
      <c r="F595">
        <v>41475</v>
      </c>
      <c r="G595" t="s">
        <v>2081</v>
      </c>
      <c r="I595" s="300"/>
    </row>
    <row r="596" spans="1:9" ht="16.5" customHeight="1">
      <c r="A596" s="39" t="str">
        <f t="shared" si="5"/>
        <v>KB/043</v>
      </c>
      <c r="B596" s="40">
        <v>44884</v>
      </c>
      <c r="D596" t="s">
        <v>2082</v>
      </c>
      <c r="F596">
        <v>26165</v>
      </c>
      <c r="G596" t="s">
        <v>1958</v>
      </c>
      <c r="I596" s="300"/>
    </row>
    <row r="597" spans="1:9" ht="16.5" customHeight="1">
      <c r="A597" s="39" t="str">
        <f t="shared" si="5"/>
        <v>RR/002</v>
      </c>
      <c r="B597" s="40">
        <v>44888</v>
      </c>
      <c r="D597" t="s">
        <v>2083</v>
      </c>
      <c r="F597">
        <v>11801</v>
      </c>
      <c r="G597" t="s">
        <v>2084</v>
      </c>
      <c r="I597" s="300"/>
    </row>
    <row r="598" spans="1:9" ht="16.5" customHeight="1">
      <c r="A598" s="39" t="str">
        <f t="shared" si="5"/>
        <v>KH/436</v>
      </c>
      <c r="B598" s="40">
        <v>44905</v>
      </c>
      <c r="D598" t="s">
        <v>2085</v>
      </c>
      <c r="F598">
        <v>26450</v>
      </c>
      <c r="G598" t="s">
        <v>1962</v>
      </c>
      <c r="I598" s="300"/>
    </row>
    <row r="599" spans="1:9" ht="16.5" customHeight="1">
      <c r="A599" s="39" t="str">
        <f t="shared" si="5"/>
        <v>NT/001</v>
      </c>
      <c r="B599" s="40">
        <v>44903</v>
      </c>
      <c r="D599" t="s">
        <v>2086</v>
      </c>
      <c r="F599">
        <v>37442</v>
      </c>
      <c r="G599" t="s">
        <v>2087</v>
      </c>
      <c r="I599" s="300"/>
    </row>
    <row r="600" spans="1:9" ht="16.5" customHeight="1">
      <c r="A600" s="39" t="str">
        <f t="shared" si="5"/>
        <v>MH/020</v>
      </c>
      <c r="B600" s="40">
        <v>44896</v>
      </c>
      <c r="D600" t="s">
        <v>2088</v>
      </c>
      <c r="F600">
        <v>20790</v>
      </c>
      <c r="G600" t="s">
        <v>1966</v>
      </c>
      <c r="I600" s="300"/>
    </row>
    <row r="601" spans="1:9" ht="16.5" customHeight="1">
      <c r="A601" s="39" t="str">
        <f t="shared" si="5"/>
        <v>BJ/297</v>
      </c>
      <c r="B601" s="40">
        <v>44907</v>
      </c>
      <c r="D601" t="s">
        <v>2089</v>
      </c>
      <c r="F601">
        <v>41530</v>
      </c>
      <c r="G601" t="s">
        <v>2090</v>
      </c>
      <c r="I601" s="300"/>
    </row>
    <row r="602" spans="1:9" ht="16.5" customHeight="1">
      <c r="A602" s="39" t="str">
        <f t="shared" si="5"/>
        <v>RR/004</v>
      </c>
      <c r="B602" s="40">
        <v>44911</v>
      </c>
      <c r="D602" t="s">
        <v>2091</v>
      </c>
      <c r="F602">
        <v>11128</v>
      </c>
      <c r="G602" t="s">
        <v>2092</v>
      </c>
      <c r="I602" s="300"/>
    </row>
    <row r="603" spans="1:9" ht="16.5" customHeight="1">
      <c r="A603" s="39" t="str">
        <f t="shared" si="5"/>
        <v>KK/155</v>
      </c>
      <c r="B603" s="40">
        <v>44916</v>
      </c>
      <c r="D603" t="s">
        <v>2093</v>
      </c>
      <c r="F603">
        <v>16760</v>
      </c>
      <c r="G603" t="s">
        <v>2094</v>
      </c>
      <c r="I603" s="300"/>
    </row>
    <row r="604" spans="1:9" ht="16.5" customHeight="1">
      <c r="A604" s="39" t="str">
        <f t="shared" si="5"/>
        <v>NT/003</v>
      </c>
      <c r="B604" s="40">
        <v>44916</v>
      </c>
      <c r="D604" t="s">
        <v>2095</v>
      </c>
      <c r="F604">
        <v>35813</v>
      </c>
      <c r="G604" t="s">
        <v>2096</v>
      </c>
      <c r="I604" s="300"/>
    </row>
    <row r="605" spans="1:9" ht="16.5" customHeight="1">
      <c r="A605" s="39" t="str">
        <f t="shared" si="5"/>
        <v>KH/437</v>
      </c>
      <c r="B605" s="40">
        <v>44918</v>
      </c>
      <c r="D605" t="s">
        <v>2097</v>
      </c>
      <c r="F605">
        <v>27050</v>
      </c>
      <c r="G605" t="s">
        <v>1969</v>
      </c>
      <c r="I605" s="300"/>
    </row>
    <row r="606" spans="1:9" ht="16.5" customHeight="1">
      <c r="A606" s="39" t="str">
        <f t="shared" si="5"/>
        <v>RK/169</v>
      </c>
      <c r="B606" s="40">
        <v>44919</v>
      </c>
      <c r="D606" t="s">
        <v>2098</v>
      </c>
      <c r="F606">
        <v>34880</v>
      </c>
      <c r="G606" t="s">
        <v>2099</v>
      </c>
      <c r="I606" s="300"/>
    </row>
    <row r="607" spans="1:9" ht="16.5" customHeight="1">
      <c r="A607" s="39" t="str">
        <f t="shared" si="5"/>
        <v>BJ/298</v>
      </c>
      <c r="B607" s="40">
        <v>44922</v>
      </c>
      <c r="D607" t="s">
        <v>2100</v>
      </c>
      <c r="F607">
        <v>41085</v>
      </c>
      <c r="G607" t="s">
        <v>2101</v>
      </c>
      <c r="I607" s="300"/>
    </row>
    <row r="608" spans="1:9" ht="16.5" customHeight="1">
      <c r="A608" s="39" t="str">
        <f t="shared" si="5"/>
        <v>KB/045</v>
      </c>
      <c r="B608" s="40">
        <v>44926</v>
      </c>
      <c r="D608" t="s">
        <v>2102</v>
      </c>
      <c r="F608">
        <v>25590</v>
      </c>
      <c r="G608" t="s">
        <v>1971</v>
      </c>
    </row>
    <row r="609" spans="1:2" ht="16.5" customHeight="1">
      <c r="A609" s="39" t="str">
        <f t="shared" si="5"/>
        <v/>
      </c>
    </row>
    <row r="610" spans="1:2" ht="16.5" customHeight="1">
      <c r="A610" s="39" t="str">
        <f t="shared" si="5"/>
        <v/>
      </c>
      <c r="B610" s="40"/>
    </row>
    <row r="611" spans="1:2" ht="16.5" customHeight="1">
      <c r="A611" s="39" t="str">
        <f t="shared" si="5"/>
        <v/>
      </c>
      <c r="B611" s="40"/>
    </row>
    <row r="612" spans="1:2" ht="16.5" customHeight="1">
      <c r="A612" s="39" t="str">
        <f t="shared" si="5"/>
        <v/>
      </c>
      <c r="B612" s="40"/>
    </row>
    <row r="613" spans="1:2" ht="16.5" customHeight="1">
      <c r="A613" s="39" t="str">
        <f t="shared" si="5"/>
        <v/>
      </c>
      <c r="B613" s="40"/>
    </row>
    <row r="614" spans="1:2" ht="16.5" customHeight="1">
      <c r="A614" s="39" t="str">
        <f t="shared" si="5"/>
        <v/>
      </c>
      <c r="B614" s="40"/>
    </row>
    <row r="615" spans="1:2" ht="16.5" customHeight="1">
      <c r="A615" s="39" t="str">
        <f t="shared" si="5"/>
        <v/>
      </c>
      <c r="B615" s="40"/>
    </row>
    <row r="616" spans="1:2" ht="16.5" customHeight="1">
      <c r="A616" s="39" t="str">
        <f t="shared" si="5"/>
        <v/>
      </c>
      <c r="B616" s="40"/>
    </row>
    <row r="617" spans="1:2" ht="16.5" customHeight="1">
      <c r="A617" s="39" t="str">
        <f t="shared" si="5"/>
        <v/>
      </c>
      <c r="B617" s="40"/>
    </row>
    <row r="618" spans="1:2" ht="16.5" customHeight="1">
      <c r="A618" s="39" t="str">
        <f t="shared" si="5"/>
        <v/>
      </c>
      <c r="B618" s="40"/>
    </row>
    <row r="619" spans="1:2" ht="16.5" customHeight="1">
      <c r="A619" s="39" t="str">
        <f t="shared" si="5"/>
        <v/>
      </c>
      <c r="B619" s="40"/>
    </row>
    <row r="620" spans="1:2" ht="16.5" customHeight="1">
      <c r="A620" s="39" t="str">
        <f t="shared" si="5"/>
        <v/>
      </c>
      <c r="B620" s="40"/>
    </row>
    <row r="621" spans="1:2" ht="16.5" customHeight="1">
      <c r="A621" s="39" t="str">
        <f t="shared" si="5"/>
        <v/>
      </c>
      <c r="B621" s="40"/>
    </row>
    <row r="622" spans="1:2" ht="16.5" customHeight="1">
      <c r="A622" s="39" t="str">
        <f t="shared" si="5"/>
        <v/>
      </c>
      <c r="B622" s="40"/>
    </row>
    <row r="623" spans="1:2" ht="16.5" customHeight="1">
      <c r="A623" s="39" t="str">
        <f t="shared" si="5"/>
        <v/>
      </c>
      <c r="B623" s="40"/>
    </row>
    <row r="624" spans="1:2" ht="16.5" customHeight="1">
      <c r="A624" s="39" t="str">
        <f t="shared" si="5"/>
        <v/>
      </c>
      <c r="B624" s="40"/>
    </row>
    <row r="625" spans="1:2" ht="16.5" customHeight="1">
      <c r="A625" s="39" t="str">
        <f t="shared" si="5"/>
        <v/>
      </c>
      <c r="B625" s="40"/>
    </row>
    <row r="626" spans="1:2" ht="16.5" customHeight="1">
      <c r="A626" s="39" t="str">
        <f t="shared" si="5"/>
        <v/>
      </c>
      <c r="B626" s="40"/>
    </row>
    <row r="627" spans="1:2" ht="16.5" customHeight="1">
      <c r="A627" s="39" t="str">
        <f t="shared" si="5"/>
        <v/>
      </c>
      <c r="B627" s="40"/>
    </row>
    <row r="628" spans="1:2" ht="16.5" customHeight="1">
      <c r="A628" s="39" t="str">
        <f t="shared" si="5"/>
        <v/>
      </c>
      <c r="B628" s="40"/>
    </row>
    <row r="629" spans="1:2" ht="16.5" customHeight="1">
      <c r="A629" s="39" t="str">
        <f t="shared" si="5"/>
        <v/>
      </c>
      <c r="B629" s="40"/>
    </row>
    <row r="630" spans="1:2" ht="16.5" customHeight="1">
      <c r="A630" s="39" t="str">
        <f t="shared" si="5"/>
        <v/>
      </c>
      <c r="B630" s="40"/>
    </row>
    <row r="631" spans="1:2" ht="16.5" customHeight="1">
      <c r="A631" s="39" t="str">
        <f t="shared" si="5"/>
        <v/>
      </c>
      <c r="B631" s="40"/>
    </row>
    <row r="632" spans="1:2" ht="16.5" customHeight="1">
      <c r="A632" s="39" t="str">
        <f t="shared" si="5"/>
        <v/>
      </c>
      <c r="B632" s="40"/>
    </row>
    <row r="633" spans="1:2" ht="16.5" customHeight="1">
      <c r="A633" s="39" t="str">
        <f t="shared" si="5"/>
        <v/>
      </c>
      <c r="B633" s="40"/>
    </row>
    <row r="634" spans="1:2" ht="16.5" customHeight="1">
      <c r="A634" s="39" t="str">
        <f t="shared" si="5"/>
        <v/>
      </c>
      <c r="B634" s="40"/>
    </row>
    <row r="635" spans="1:2" ht="16.5" customHeight="1">
      <c r="A635" s="39" t="str">
        <f t="shared" si="5"/>
        <v/>
      </c>
      <c r="B635" s="40"/>
    </row>
    <row r="636" spans="1:2" ht="16.5" customHeight="1">
      <c r="A636" s="39" t="str">
        <f t="shared" si="5"/>
        <v/>
      </c>
      <c r="B636" s="40"/>
    </row>
    <row r="637" spans="1:2" ht="16.5" customHeight="1">
      <c r="A637" s="39" t="str">
        <f t="shared" si="5"/>
        <v/>
      </c>
    </row>
    <row r="638" spans="1:2" ht="16.5" customHeight="1">
      <c r="A638" s="39" t="str">
        <f t="shared" si="5"/>
        <v/>
      </c>
      <c r="B638" s="40"/>
    </row>
    <row r="639" spans="1:2" ht="16.5" customHeight="1">
      <c r="A639" s="39" t="str">
        <f t="shared" si="5"/>
        <v/>
      </c>
      <c r="B639" s="40"/>
    </row>
    <row r="640" spans="1:2" ht="16.5" customHeight="1">
      <c r="A640" s="39" t="str">
        <f t="shared" ref="A640:A703" si="6">RIGHT(G640,6)</f>
        <v/>
      </c>
      <c r="B640" s="40"/>
    </row>
    <row r="641" spans="1:2" ht="16.5" customHeight="1">
      <c r="A641" s="39" t="str">
        <f t="shared" si="6"/>
        <v/>
      </c>
      <c r="B641" s="40"/>
    </row>
    <row r="642" spans="1:2" ht="16.5" customHeight="1">
      <c r="A642" s="39" t="str">
        <f t="shared" si="6"/>
        <v/>
      </c>
      <c r="B642" s="40"/>
    </row>
    <row r="643" spans="1:2" ht="16.5" customHeight="1">
      <c r="A643" s="39" t="str">
        <f t="shared" si="6"/>
        <v/>
      </c>
      <c r="B643" s="40"/>
    </row>
    <row r="644" spans="1:2" ht="16.5" customHeight="1">
      <c r="A644" s="39" t="str">
        <f t="shared" si="6"/>
        <v/>
      </c>
      <c r="B644" s="40"/>
    </row>
    <row r="645" spans="1:2" ht="16.5" customHeight="1">
      <c r="A645" s="39" t="str">
        <f t="shared" si="6"/>
        <v/>
      </c>
      <c r="B645" s="40"/>
    </row>
    <row r="646" spans="1:2" ht="16.5" customHeight="1">
      <c r="A646" s="39" t="str">
        <f t="shared" si="6"/>
        <v/>
      </c>
      <c r="B646" s="40"/>
    </row>
    <row r="647" spans="1:2" ht="16.5" customHeight="1">
      <c r="A647" s="39" t="str">
        <f t="shared" si="6"/>
        <v/>
      </c>
      <c r="B647" s="40"/>
    </row>
    <row r="648" spans="1:2" ht="16.5" customHeight="1">
      <c r="A648" s="39" t="str">
        <f t="shared" si="6"/>
        <v/>
      </c>
      <c r="B648" s="40"/>
    </row>
    <row r="649" spans="1:2" ht="16.5" customHeight="1">
      <c r="A649" s="39" t="str">
        <f t="shared" si="6"/>
        <v/>
      </c>
      <c r="B649" s="40"/>
    </row>
    <row r="650" spans="1:2" ht="16.5" customHeight="1">
      <c r="A650" s="39" t="str">
        <f t="shared" si="6"/>
        <v/>
      </c>
      <c r="B650" s="40"/>
    </row>
    <row r="651" spans="1:2" ht="16.5" customHeight="1">
      <c r="A651" s="39" t="str">
        <f t="shared" si="6"/>
        <v/>
      </c>
      <c r="B651" s="40"/>
    </row>
    <row r="652" spans="1:2" ht="16.5" customHeight="1">
      <c r="A652" s="39" t="str">
        <f t="shared" si="6"/>
        <v/>
      </c>
      <c r="B652" s="40"/>
    </row>
    <row r="653" spans="1:2" ht="16.5" customHeight="1">
      <c r="A653" s="39" t="str">
        <f t="shared" si="6"/>
        <v/>
      </c>
      <c r="B653" s="40"/>
    </row>
    <row r="654" spans="1:2" ht="16.5" customHeight="1">
      <c r="A654" s="39" t="str">
        <f t="shared" si="6"/>
        <v/>
      </c>
      <c r="B654" s="40"/>
    </row>
    <row r="655" spans="1:2" ht="16.5" customHeight="1">
      <c r="A655" s="39" t="str">
        <f t="shared" si="6"/>
        <v/>
      </c>
      <c r="B655" s="40"/>
    </row>
    <row r="656" spans="1:2" ht="16.5" customHeight="1">
      <c r="A656" s="39" t="str">
        <f t="shared" si="6"/>
        <v/>
      </c>
      <c r="B656" s="40"/>
    </row>
    <row r="657" spans="1:2" ht="16.5" customHeight="1">
      <c r="A657" s="39" t="str">
        <f t="shared" si="6"/>
        <v/>
      </c>
      <c r="B657" s="40"/>
    </row>
    <row r="658" spans="1:2" ht="16.5" customHeight="1">
      <c r="A658" s="39" t="str">
        <f t="shared" si="6"/>
        <v/>
      </c>
      <c r="B658" s="40"/>
    </row>
    <row r="659" spans="1:2" ht="16.5" customHeight="1">
      <c r="A659" s="39" t="str">
        <f t="shared" si="6"/>
        <v/>
      </c>
      <c r="B659" s="40"/>
    </row>
    <row r="660" spans="1:2" ht="16.5" customHeight="1">
      <c r="A660" s="39" t="str">
        <f t="shared" si="6"/>
        <v/>
      </c>
      <c r="B660" s="40"/>
    </row>
    <row r="661" spans="1:2" ht="16.5" customHeight="1">
      <c r="A661" s="39" t="str">
        <f t="shared" si="6"/>
        <v/>
      </c>
      <c r="B661" s="40"/>
    </row>
    <row r="662" spans="1:2" ht="16.5" customHeight="1">
      <c r="A662" s="39" t="str">
        <f t="shared" si="6"/>
        <v/>
      </c>
      <c r="B662" s="40"/>
    </row>
    <row r="663" spans="1:2" ht="16.5" customHeight="1">
      <c r="A663" s="39" t="str">
        <f t="shared" si="6"/>
        <v/>
      </c>
      <c r="B663" s="40"/>
    </row>
    <row r="664" spans="1:2" ht="16.5" customHeight="1">
      <c r="A664" s="39" t="str">
        <f t="shared" si="6"/>
        <v/>
      </c>
      <c r="B664" s="40"/>
    </row>
    <row r="665" spans="1:2" ht="16.5" customHeight="1">
      <c r="A665" s="39" t="str">
        <f t="shared" si="6"/>
        <v/>
      </c>
      <c r="B665" s="40"/>
    </row>
    <row r="666" spans="1:2" ht="16.5" customHeight="1">
      <c r="A666" s="39" t="str">
        <f t="shared" si="6"/>
        <v/>
      </c>
      <c r="B666" s="40"/>
    </row>
    <row r="667" spans="1:2" ht="16.5" customHeight="1">
      <c r="A667" s="39" t="str">
        <f t="shared" si="6"/>
        <v/>
      </c>
      <c r="B667" s="40"/>
    </row>
    <row r="668" spans="1:2" ht="16.5" customHeight="1">
      <c r="A668" s="39" t="str">
        <f t="shared" si="6"/>
        <v/>
      </c>
      <c r="B668" s="40"/>
    </row>
    <row r="669" spans="1:2" ht="16.5" customHeight="1">
      <c r="A669" s="39" t="str">
        <f t="shared" si="6"/>
        <v/>
      </c>
      <c r="B669" s="40"/>
    </row>
    <row r="670" spans="1:2" ht="16.5" customHeight="1">
      <c r="A670" s="39" t="str">
        <f t="shared" si="6"/>
        <v/>
      </c>
      <c r="B670" s="40"/>
    </row>
    <row r="671" spans="1:2" ht="16.5" customHeight="1">
      <c r="A671" s="39" t="str">
        <f t="shared" si="6"/>
        <v/>
      </c>
      <c r="B671" s="40"/>
    </row>
    <row r="672" spans="1:2" ht="16.5" customHeight="1">
      <c r="A672" s="39" t="str">
        <f t="shared" si="6"/>
        <v/>
      </c>
      <c r="B672" s="40"/>
    </row>
    <row r="673" spans="1:2" ht="16.5" customHeight="1">
      <c r="A673" s="39" t="str">
        <f t="shared" si="6"/>
        <v/>
      </c>
      <c r="B673" s="40"/>
    </row>
    <row r="674" spans="1:2" ht="16.5" customHeight="1">
      <c r="A674" s="39" t="str">
        <f t="shared" si="6"/>
        <v/>
      </c>
      <c r="B674" s="40"/>
    </row>
    <row r="675" spans="1:2" ht="16.5" customHeight="1">
      <c r="A675" s="39" t="str">
        <f t="shared" si="6"/>
        <v/>
      </c>
      <c r="B675" s="40"/>
    </row>
    <row r="676" spans="1:2" ht="16.5" customHeight="1">
      <c r="A676" s="39" t="str">
        <f t="shared" si="6"/>
        <v/>
      </c>
      <c r="B676" s="40"/>
    </row>
    <row r="677" spans="1:2" ht="16.5" customHeight="1">
      <c r="A677" s="39" t="str">
        <f t="shared" si="6"/>
        <v/>
      </c>
      <c r="B677" s="40"/>
    </row>
    <row r="678" spans="1:2" ht="16.5" customHeight="1">
      <c r="A678" s="39" t="str">
        <f t="shared" si="6"/>
        <v/>
      </c>
      <c r="B678" s="40"/>
    </row>
    <row r="679" spans="1:2" ht="16.5" customHeight="1">
      <c r="A679" s="39" t="str">
        <f t="shared" si="6"/>
        <v/>
      </c>
      <c r="B679" s="40"/>
    </row>
    <row r="680" spans="1:2" ht="16.5" customHeight="1">
      <c r="A680" s="39" t="str">
        <f t="shared" si="6"/>
        <v/>
      </c>
      <c r="B680" s="40"/>
    </row>
    <row r="681" spans="1:2" ht="16.5" customHeight="1">
      <c r="A681" s="39" t="str">
        <f t="shared" si="6"/>
        <v/>
      </c>
      <c r="B681" s="40"/>
    </row>
    <row r="682" spans="1:2" ht="16.5" customHeight="1">
      <c r="A682" s="39" t="str">
        <f t="shared" si="6"/>
        <v/>
      </c>
      <c r="B682" s="40"/>
    </row>
    <row r="683" spans="1:2" ht="16.5" customHeight="1">
      <c r="A683" s="39" t="str">
        <f t="shared" si="6"/>
        <v/>
      </c>
      <c r="B683" s="40"/>
    </row>
    <row r="684" spans="1:2" ht="16.5" customHeight="1">
      <c r="A684" s="39" t="str">
        <f t="shared" si="6"/>
        <v/>
      </c>
      <c r="B684" s="40"/>
    </row>
    <row r="685" spans="1:2" ht="16.5" customHeight="1">
      <c r="A685" s="39" t="str">
        <f t="shared" si="6"/>
        <v/>
      </c>
      <c r="B685" s="40"/>
    </row>
    <row r="686" spans="1:2" ht="16.5" customHeight="1">
      <c r="A686" s="39" t="str">
        <f t="shared" si="6"/>
        <v/>
      </c>
      <c r="B686" s="40"/>
    </row>
    <row r="687" spans="1:2" ht="16.5" customHeight="1">
      <c r="A687" s="39" t="str">
        <f t="shared" si="6"/>
        <v/>
      </c>
      <c r="B687" s="40"/>
    </row>
    <row r="688" spans="1:2" ht="16.5" customHeight="1">
      <c r="A688" s="39" t="str">
        <f t="shared" si="6"/>
        <v/>
      </c>
      <c r="B688" s="40"/>
    </row>
    <row r="689" spans="1:2" ht="16.5" customHeight="1">
      <c r="A689" s="39" t="str">
        <f t="shared" si="6"/>
        <v/>
      </c>
      <c r="B689" s="40"/>
    </row>
    <row r="690" spans="1:2" ht="16.5" customHeight="1">
      <c r="A690" s="39" t="str">
        <f t="shared" si="6"/>
        <v/>
      </c>
      <c r="B690" s="40"/>
    </row>
    <row r="691" spans="1:2" ht="16.5" customHeight="1">
      <c r="A691" s="39" t="str">
        <f t="shared" si="6"/>
        <v/>
      </c>
      <c r="B691" s="40"/>
    </row>
    <row r="692" spans="1:2" ht="16.5" customHeight="1">
      <c r="A692" s="39" t="str">
        <f t="shared" si="6"/>
        <v/>
      </c>
      <c r="B692" s="40"/>
    </row>
    <row r="693" spans="1:2" ht="16.5" customHeight="1">
      <c r="A693" s="39" t="str">
        <f t="shared" si="6"/>
        <v/>
      </c>
      <c r="B693" s="40"/>
    </row>
    <row r="694" spans="1:2" ht="16.5" customHeight="1">
      <c r="A694" s="39" t="str">
        <f t="shared" si="6"/>
        <v/>
      </c>
      <c r="B694" s="40"/>
    </row>
    <row r="695" spans="1:2" ht="16.5" customHeight="1">
      <c r="A695" s="39" t="str">
        <f t="shared" si="6"/>
        <v/>
      </c>
      <c r="B695" s="40"/>
    </row>
    <row r="696" spans="1:2" ht="16.5" customHeight="1">
      <c r="A696" s="39" t="str">
        <f t="shared" si="6"/>
        <v/>
      </c>
      <c r="B696" s="40"/>
    </row>
    <row r="697" spans="1:2" ht="16.5" customHeight="1">
      <c r="A697" s="39" t="str">
        <f t="shared" si="6"/>
        <v/>
      </c>
      <c r="B697" s="40"/>
    </row>
    <row r="698" spans="1:2" ht="16.5" customHeight="1">
      <c r="A698" s="39" t="str">
        <f t="shared" si="6"/>
        <v/>
      </c>
      <c r="B698" s="40"/>
    </row>
    <row r="699" spans="1:2" ht="16.5" customHeight="1">
      <c r="A699" s="39" t="str">
        <f t="shared" si="6"/>
        <v/>
      </c>
      <c r="B699" s="40"/>
    </row>
    <row r="700" spans="1:2" ht="16.5" customHeight="1">
      <c r="A700" s="39" t="str">
        <f t="shared" si="6"/>
        <v/>
      </c>
      <c r="B700" s="40"/>
    </row>
    <row r="701" spans="1:2" ht="16.5" customHeight="1">
      <c r="A701" s="39" t="str">
        <f t="shared" si="6"/>
        <v/>
      </c>
      <c r="B701" s="40"/>
    </row>
    <row r="702" spans="1:2" ht="16.5" customHeight="1">
      <c r="A702" s="39" t="str">
        <f t="shared" si="6"/>
        <v/>
      </c>
      <c r="B702" s="40"/>
    </row>
    <row r="703" spans="1:2" ht="16.5" customHeight="1">
      <c r="A703" s="39" t="str">
        <f t="shared" si="6"/>
        <v/>
      </c>
      <c r="B703" s="40"/>
    </row>
    <row r="704" spans="1:2" ht="16.5" customHeight="1">
      <c r="A704" s="39" t="str">
        <f t="shared" ref="A704:A767" si="7">RIGHT(G704,6)</f>
        <v/>
      </c>
      <c r="B704" s="40"/>
    </row>
    <row r="705" spans="1:2" ht="16.5" customHeight="1">
      <c r="A705" s="39" t="str">
        <f t="shared" si="7"/>
        <v/>
      </c>
      <c r="B705" s="40"/>
    </row>
    <row r="706" spans="1:2" ht="16.5" customHeight="1">
      <c r="A706" s="39" t="str">
        <f t="shared" si="7"/>
        <v/>
      </c>
      <c r="B706" s="40"/>
    </row>
    <row r="707" spans="1:2" ht="16.5" customHeight="1">
      <c r="A707" s="39" t="str">
        <f t="shared" si="7"/>
        <v/>
      </c>
      <c r="B707" s="40"/>
    </row>
    <row r="708" spans="1:2" ht="16.5" customHeight="1">
      <c r="A708" s="39" t="str">
        <f t="shared" si="7"/>
        <v/>
      </c>
      <c r="B708" s="40"/>
    </row>
    <row r="709" spans="1:2" ht="16.5" customHeight="1">
      <c r="A709" s="39" t="str">
        <f t="shared" si="7"/>
        <v/>
      </c>
      <c r="B709" s="40"/>
    </row>
    <row r="710" spans="1:2" ht="16.5" customHeight="1">
      <c r="A710" s="39" t="str">
        <f t="shared" si="7"/>
        <v/>
      </c>
      <c r="B710" s="40"/>
    </row>
    <row r="711" spans="1:2" ht="16.5" customHeight="1">
      <c r="A711" s="39" t="str">
        <f t="shared" si="7"/>
        <v/>
      </c>
      <c r="B711" s="40"/>
    </row>
    <row r="712" spans="1:2" ht="16.5" customHeight="1">
      <c r="A712" s="39" t="str">
        <f t="shared" si="7"/>
        <v/>
      </c>
      <c r="B712" s="40"/>
    </row>
    <row r="713" spans="1:2" ht="16.5" customHeight="1">
      <c r="A713" s="39" t="str">
        <f t="shared" si="7"/>
        <v/>
      </c>
      <c r="B713" s="40"/>
    </row>
    <row r="714" spans="1:2" ht="16.5" customHeight="1">
      <c r="A714" s="39" t="str">
        <f t="shared" si="7"/>
        <v/>
      </c>
      <c r="B714" s="40"/>
    </row>
    <row r="715" spans="1:2" ht="16.5" customHeight="1">
      <c r="A715" s="39" t="str">
        <f t="shared" si="7"/>
        <v/>
      </c>
      <c r="B715" s="40"/>
    </row>
    <row r="716" spans="1:2" ht="16.5" customHeight="1">
      <c r="A716" s="39" t="str">
        <f t="shared" si="7"/>
        <v/>
      </c>
      <c r="B716" s="40"/>
    </row>
    <row r="717" spans="1:2" ht="16.5" customHeight="1">
      <c r="A717" s="39" t="str">
        <f t="shared" si="7"/>
        <v/>
      </c>
      <c r="B717" s="40"/>
    </row>
    <row r="718" spans="1:2" ht="16.5" customHeight="1">
      <c r="A718" s="39" t="str">
        <f t="shared" si="7"/>
        <v/>
      </c>
      <c r="B718" s="40"/>
    </row>
    <row r="719" spans="1:2" ht="16.5" customHeight="1">
      <c r="A719" s="39" t="str">
        <f t="shared" si="7"/>
        <v/>
      </c>
      <c r="B719" s="40"/>
    </row>
    <row r="720" spans="1:2" ht="16.5" customHeight="1">
      <c r="A720" s="39" t="str">
        <f t="shared" si="7"/>
        <v/>
      </c>
      <c r="B720" s="40"/>
    </row>
    <row r="721" spans="1:2" ht="16.5" customHeight="1">
      <c r="A721" s="39" t="str">
        <f t="shared" si="7"/>
        <v/>
      </c>
      <c r="B721" s="40"/>
    </row>
    <row r="722" spans="1:2" ht="16.5" customHeight="1">
      <c r="A722" s="39" t="str">
        <f t="shared" si="7"/>
        <v/>
      </c>
      <c r="B722" s="40"/>
    </row>
    <row r="723" spans="1:2" ht="16.5" customHeight="1">
      <c r="A723" s="39" t="str">
        <f t="shared" si="7"/>
        <v/>
      </c>
      <c r="B723" s="40"/>
    </row>
    <row r="724" spans="1:2" ht="16.5" customHeight="1">
      <c r="A724" s="39" t="str">
        <f t="shared" si="7"/>
        <v/>
      </c>
      <c r="B724" s="40"/>
    </row>
    <row r="725" spans="1:2" ht="16.5" customHeight="1">
      <c r="A725" s="39" t="str">
        <f t="shared" si="7"/>
        <v/>
      </c>
      <c r="B725" s="40"/>
    </row>
    <row r="726" spans="1:2" ht="16.5" customHeight="1">
      <c r="A726" s="39" t="str">
        <f t="shared" si="7"/>
        <v/>
      </c>
      <c r="B726" s="40"/>
    </row>
    <row r="727" spans="1:2" ht="16.5" customHeight="1">
      <c r="A727" s="39" t="str">
        <f t="shared" si="7"/>
        <v/>
      </c>
      <c r="B727" s="40"/>
    </row>
    <row r="728" spans="1:2" ht="16.5" customHeight="1">
      <c r="A728" s="39" t="str">
        <f t="shared" si="7"/>
        <v/>
      </c>
      <c r="B728" s="40"/>
    </row>
    <row r="729" spans="1:2" ht="16.5" customHeight="1">
      <c r="A729" s="39" t="str">
        <f t="shared" si="7"/>
        <v/>
      </c>
      <c r="B729" s="40"/>
    </row>
    <row r="730" spans="1:2" ht="16.5" customHeight="1">
      <c r="A730" s="39" t="str">
        <f t="shared" si="7"/>
        <v/>
      </c>
      <c r="B730" s="40"/>
    </row>
    <row r="731" spans="1:2" ht="16.5" customHeight="1">
      <c r="A731" s="39" t="str">
        <f t="shared" si="7"/>
        <v/>
      </c>
      <c r="B731" s="40"/>
    </row>
    <row r="732" spans="1:2" ht="16.5" customHeight="1">
      <c r="A732" s="39" t="str">
        <f t="shared" si="7"/>
        <v/>
      </c>
      <c r="B732" s="40"/>
    </row>
    <row r="733" spans="1:2" ht="16.5" customHeight="1">
      <c r="A733" s="39" t="str">
        <f t="shared" si="7"/>
        <v/>
      </c>
      <c r="B733" s="40"/>
    </row>
    <row r="734" spans="1:2" ht="16.5" customHeight="1">
      <c r="A734" s="39" t="str">
        <f t="shared" si="7"/>
        <v/>
      </c>
      <c r="B734" s="40"/>
    </row>
    <row r="735" spans="1:2" ht="16.5" customHeight="1">
      <c r="A735" s="39" t="str">
        <f t="shared" si="7"/>
        <v/>
      </c>
      <c r="B735" s="40"/>
    </row>
    <row r="736" spans="1:2" ht="16.5" customHeight="1">
      <c r="A736" s="39" t="str">
        <f t="shared" si="7"/>
        <v/>
      </c>
      <c r="B736" s="40"/>
    </row>
    <row r="737" spans="1:2" ht="16.5" customHeight="1">
      <c r="A737" s="39" t="str">
        <f t="shared" si="7"/>
        <v/>
      </c>
      <c r="B737" s="40"/>
    </row>
    <row r="738" spans="1:2" ht="16.5" customHeight="1">
      <c r="A738" s="39" t="str">
        <f t="shared" si="7"/>
        <v/>
      </c>
      <c r="B738" s="40"/>
    </row>
    <row r="739" spans="1:2" ht="16.5" customHeight="1">
      <c r="A739" s="39" t="str">
        <f t="shared" si="7"/>
        <v/>
      </c>
      <c r="B739" s="40"/>
    </row>
    <row r="740" spans="1:2" ht="16.5" customHeight="1">
      <c r="A740" s="39" t="str">
        <f t="shared" si="7"/>
        <v/>
      </c>
      <c r="B740" s="40"/>
    </row>
    <row r="741" spans="1:2" ht="16.5" customHeight="1">
      <c r="A741" s="39" t="str">
        <f t="shared" si="7"/>
        <v/>
      </c>
      <c r="B741" s="40"/>
    </row>
    <row r="742" spans="1:2" ht="16.5" customHeight="1">
      <c r="A742" s="39" t="str">
        <f t="shared" si="7"/>
        <v/>
      </c>
      <c r="B742" s="40"/>
    </row>
    <row r="743" spans="1:2" ht="16.5" customHeight="1">
      <c r="A743" s="39" t="str">
        <f t="shared" si="7"/>
        <v/>
      </c>
      <c r="B743" s="40"/>
    </row>
    <row r="744" spans="1:2" ht="16.5" customHeight="1">
      <c r="A744" s="39" t="str">
        <f t="shared" si="7"/>
        <v/>
      </c>
      <c r="B744" s="40"/>
    </row>
    <row r="745" spans="1:2" ht="16.5" customHeight="1">
      <c r="A745" s="39" t="str">
        <f t="shared" si="7"/>
        <v/>
      </c>
      <c r="B745" s="40"/>
    </row>
    <row r="746" spans="1:2" ht="16.5" customHeight="1">
      <c r="A746" s="39" t="str">
        <f t="shared" si="7"/>
        <v/>
      </c>
      <c r="B746" s="40"/>
    </row>
    <row r="747" spans="1:2" ht="16.5" customHeight="1">
      <c r="A747" s="39" t="str">
        <f t="shared" si="7"/>
        <v/>
      </c>
      <c r="B747" s="40"/>
    </row>
    <row r="748" spans="1:2" ht="16.5" customHeight="1">
      <c r="A748" s="39" t="str">
        <f t="shared" si="7"/>
        <v/>
      </c>
      <c r="B748" s="40"/>
    </row>
    <row r="749" spans="1:2" ht="16.5" customHeight="1">
      <c r="A749" s="39" t="str">
        <f t="shared" si="7"/>
        <v/>
      </c>
      <c r="B749" s="40"/>
    </row>
    <row r="750" spans="1:2" ht="16.5" customHeight="1">
      <c r="A750" s="39" t="str">
        <f t="shared" si="7"/>
        <v/>
      </c>
      <c r="B750" s="40"/>
    </row>
    <row r="751" spans="1:2" ht="16.5" customHeight="1">
      <c r="A751" s="39" t="str">
        <f t="shared" si="7"/>
        <v/>
      </c>
      <c r="B751" s="40"/>
    </row>
    <row r="752" spans="1:2" ht="16.5" customHeight="1">
      <c r="A752" s="39" t="str">
        <f t="shared" si="7"/>
        <v/>
      </c>
      <c r="B752" s="40"/>
    </row>
    <row r="753" spans="1:2" ht="16.5" customHeight="1">
      <c r="A753" s="39" t="str">
        <f t="shared" si="7"/>
        <v/>
      </c>
      <c r="B753" s="40"/>
    </row>
    <row r="754" spans="1:2" ht="16.5" customHeight="1">
      <c r="A754" s="39" t="str">
        <f t="shared" si="7"/>
        <v/>
      </c>
      <c r="B754" s="40"/>
    </row>
    <row r="755" spans="1:2" ht="16.5" customHeight="1">
      <c r="A755" s="39" t="str">
        <f t="shared" si="7"/>
        <v/>
      </c>
      <c r="B755" s="40"/>
    </row>
    <row r="756" spans="1:2" ht="16.5" customHeight="1">
      <c r="A756" s="39" t="str">
        <f t="shared" si="7"/>
        <v/>
      </c>
      <c r="B756" s="40"/>
    </row>
    <row r="757" spans="1:2" ht="16.5" customHeight="1">
      <c r="A757" s="39" t="str">
        <f t="shared" si="7"/>
        <v/>
      </c>
      <c r="B757" s="40"/>
    </row>
    <row r="758" spans="1:2" ht="16.5" customHeight="1">
      <c r="A758" s="39" t="str">
        <f t="shared" si="7"/>
        <v/>
      </c>
      <c r="B758" s="40"/>
    </row>
    <row r="759" spans="1:2" ht="16.5" customHeight="1">
      <c r="A759" s="39" t="str">
        <f t="shared" si="7"/>
        <v/>
      </c>
      <c r="B759" s="40"/>
    </row>
    <row r="760" spans="1:2" ht="16.5" customHeight="1">
      <c r="A760" s="39" t="str">
        <f t="shared" si="7"/>
        <v/>
      </c>
      <c r="B760" s="40"/>
    </row>
    <row r="761" spans="1:2" ht="16.5" customHeight="1">
      <c r="A761" s="39" t="str">
        <f t="shared" si="7"/>
        <v/>
      </c>
      <c r="B761" s="40"/>
    </row>
    <row r="762" spans="1:2" ht="16.5" customHeight="1">
      <c r="A762" s="39" t="str">
        <f t="shared" si="7"/>
        <v/>
      </c>
      <c r="B762" s="40"/>
    </row>
    <row r="763" spans="1:2" ht="16.5" customHeight="1">
      <c r="A763" s="39" t="str">
        <f t="shared" si="7"/>
        <v/>
      </c>
      <c r="B763" s="40"/>
    </row>
    <row r="764" spans="1:2" ht="16.5" customHeight="1">
      <c r="A764" s="39" t="str">
        <f t="shared" si="7"/>
        <v/>
      </c>
      <c r="B764" s="40"/>
    </row>
    <row r="765" spans="1:2" ht="16.5" customHeight="1">
      <c r="A765" s="39" t="str">
        <f t="shared" si="7"/>
        <v/>
      </c>
      <c r="B765" s="40"/>
    </row>
    <row r="766" spans="1:2" ht="16.5" customHeight="1">
      <c r="A766" s="39" t="str">
        <f t="shared" si="7"/>
        <v/>
      </c>
      <c r="B766" s="40"/>
    </row>
    <row r="767" spans="1:2" ht="16.5" customHeight="1">
      <c r="A767" s="39" t="str">
        <f t="shared" si="7"/>
        <v/>
      </c>
      <c r="B767" s="40"/>
    </row>
    <row r="768" spans="1:2" ht="16.5" customHeight="1">
      <c r="A768" s="39" t="str">
        <f t="shared" ref="A768:A788" si="8">RIGHT(G768,6)</f>
        <v/>
      </c>
      <c r="B768" s="40"/>
    </row>
    <row r="769" spans="1:2" ht="16.5" customHeight="1">
      <c r="A769" s="39" t="str">
        <f t="shared" si="8"/>
        <v/>
      </c>
      <c r="B769" s="40"/>
    </row>
    <row r="770" spans="1:2" ht="16.5" customHeight="1">
      <c r="A770" s="39" t="str">
        <f t="shared" si="8"/>
        <v/>
      </c>
      <c r="B770" s="40"/>
    </row>
    <row r="771" spans="1:2" ht="16.5" customHeight="1">
      <c r="A771" s="39" t="str">
        <f t="shared" si="8"/>
        <v/>
      </c>
      <c r="B771" s="40"/>
    </row>
    <row r="772" spans="1:2" ht="16.5" customHeight="1">
      <c r="A772" s="39" t="str">
        <f t="shared" si="8"/>
        <v/>
      </c>
      <c r="B772" s="40"/>
    </row>
    <row r="773" spans="1:2" ht="16.5" customHeight="1">
      <c r="A773" s="39" t="str">
        <f t="shared" si="8"/>
        <v/>
      </c>
      <c r="B773" s="40"/>
    </row>
    <row r="774" spans="1:2" ht="16.5" customHeight="1">
      <c r="A774" s="39" t="str">
        <f t="shared" si="8"/>
        <v/>
      </c>
      <c r="B774" s="40"/>
    </row>
    <row r="775" spans="1:2" ht="16.5" customHeight="1">
      <c r="A775" s="39" t="str">
        <f t="shared" si="8"/>
        <v/>
      </c>
      <c r="B775" s="40"/>
    </row>
    <row r="776" spans="1:2" ht="16.5" customHeight="1">
      <c r="A776" s="39" t="str">
        <f t="shared" si="8"/>
        <v/>
      </c>
    </row>
    <row r="777" spans="1:2" ht="16.5" customHeight="1">
      <c r="A777" s="39" t="str">
        <f t="shared" si="8"/>
        <v/>
      </c>
      <c r="B777" s="40"/>
    </row>
    <row r="778" spans="1:2" ht="16.5" customHeight="1">
      <c r="A778" s="39" t="str">
        <f t="shared" si="8"/>
        <v/>
      </c>
      <c r="B778" s="40"/>
    </row>
    <row r="779" spans="1:2" ht="16.5" customHeight="1">
      <c r="A779" s="39" t="str">
        <f t="shared" si="8"/>
        <v/>
      </c>
      <c r="B779" s="40"/>
    </row>
    <row r="780" spans="1:2" ht="16.5" customHeight="1">
      <c r="A780" s="39" t="str">
        <f t="shared" si="8"/>
        <v/>
      </c>
      <c r="B780" s="40"/>
    </row>
    <row r="781" spans="1:2" ht="16.5" customHeight="1">
      <c r="A781" s="39" t="str">
        <f t="shared" si="8"/>
        <v/>
      </c>
      <c r="B781" s="40"/>
    </row>
    <row r="782" spans="1:2" ht="16.5" customHeight="1">
      <c r="A782" s="39" t="str">
        <f t="shared" si="8"/>
        <v/>
      </c>
      <c r="B782" s="40"/>
    </row>
    <row r="783" spans="1:2" ht="16.5" customHeight="1">
      <c r="A783" s="39" t="str">
        <f t="shared" si="8"/>
        <v/>
      </c>
      <c r="B783" s="40"/>
    </row>
    <row r="784" spans="1:2" ht="16.5" customHeight="1">
      <c r="A784" s="39" t="str">
        <f t="shared" si="8"/>
        <v/>
      </c>
      <c r="B784" s="40"/>
    </row>
    <row r="785" spans="1:2" ht="16.5" customHeight="1">
      <c r="A785" s="39" t="str">
        <f t="shared" si="8"/>
        <v/>
      </c>
      <c r="B785" s="40"/>
    </row>
    <row r="786" spans="1:2" ht="16.5" customHeight="1">
      <c r="A786" s="39" t="str">
        <f t="shared" si="8"/>
        <v/>
      </c>
      <c r="B786" s="40"/>
    </row>
    <row r="787" spans="1:2" ht="16.5" customHeight="1">
      <c r="A787" s="39" t="str">
        <f t="shared" si="8"/>
        <v/>
      </c>
      <c r="B787" s="40"/>
    </row>
    <row r="788" spans="1:2" ht="16.5" customHeight="1">
      <c r="A788" s="39" t="str">
        <f t="shared" si="8"/>
        <v/>
      </c>
      <c r="B788" s="40"/>
    </row>
    <row r="789" spans="1:2" ht="16.5" customHeight="1">
      <c r="B789" s="40"/>
    </row>
    <row r="790" spans="1:2" ht="16.5" customHeight="1">
      <c r="B790" s="40"/>
    </row>
    <row r="791" spans="1:2" ht="16.5" customHeight="1">
      <c r="B791" s="40"/>
    </row>
    <row r="792" spans="1:2" ht="16.5" customHeight="1">
      <c r="B792" s="40"/>
    </row>
    <row r="793" spans="1:2" ht="16.5" customHeight="1">
      <c r="B793" s="40"/>
    </row>
    <row r="794" spans="1:2" ht="16.5" customHeight="1">
      <c r="B794" s="40"/>
    </row>
    <row r="795" spans="1:2" ht="16.5" customHeight="1">
      <c r="B795" s="40"/>
    </row>
    <row r="796" spans="1:2" ht="16.5" customHeight="1">
      <c r="B796" s="40"/>
    </row>
    <row r="797" spans="1:2" ht="16.5" customHeight="1">
      <c r="B797" s="40"/>
    </row>
    <row r="798" spans="1:2" ht="16.5" customHeight="1">
      <c r="B798" s="40"/>
    </row>
    <row r="799" spans="1:2" ht="16.5" customHeight="1">
      <c r="B799" s="40"/>
    </row>
    <row r="800" spans="1:2" ht="16.5" customHeight="1">
      <c r="B800" s="40"/>
    </row>
    <row r="801" spans="2:2" ht="16.5" customHeight="1">
      <c r="B801" s="40"/>
    </row>
    <row r="802" spans="2:2" ht="16.5" customHeight="1">
      <c r="B802" s="40"/>
    </row>
    <row r="803" spans="2:2" ht="16.5" customHeight="1">
      <c r="B803" s="40"/>
    </row>
    <row r="804" spans="2:2" ht="16.5" customHeight="1">
      <c r="B804" s="40"/>
    </row>
    <row r="805" spans="2:2" ht="16.5" customHeight="1">
      <c r="B805" s="40"/>
    </row>
    <row r="806" spans="2:2" ht="16.5" customHeight="1">
      <c r="B806" s="40"/>
    </row>
    <row r="807" spans="2:2" ht="16.5" customHeight="1">
      <c r="B807" s="40"/>
    </row>
    <row r="808" spans="2:2" ht="16.5" customHeight="1">
      <c r="B808" s="40"/>
    </row>
    <row r="809" spans="2:2" ht="16.5" customHeight="1">
      <c r="B809" s="40"/>
    </row>
    <row r="810" spans="2:2" ht="16.5" customHeight="1">
      <c r="B810" s="40"/>
    </row>
    <row r="811" spans="2:2" ht="16.5" customHeight="1">
      <c r="B811" s="40"/>
    </row>
    <row r="812" spans="2:2" ht="16.5" customHeight="1">
      <c r="B812" s="40"/>
    </row>
    <row r="813" spans="2:2" ht="16.5" customHeight="1">
      <c r="B813" s="40"/>
    </row>
    <row r="814" spans="2:2" ht="16.5" customHeight="1">
      <c r="B814" s="40"/>
    </row>
    <row r="815" spans="2:2" ht="16.5" customHeight="1">
      <c r="B815" s="40"/>
    </row>
    <row r="816" spans="2:2" ht="16.5" customHeight="1">
      <c r="B816" s="40"/>
    </row>
    <row r="817" spans="2:2" ht="16.5" customHeight="1">
      <c r="B817" s="40"/>
    </row>
    <row r="818" spans="2:2" ht="16.5" customHeight="1">
      <c r="B818" s="40"/>
    </row>
    <row r="819" spans="2:2" ht="16.5" customHeight="1">
      <c r="B819" s="40"/>
    </row>
    <row r="820" spans="2:2" ht="16.5" customHeight="1">
      <c r="B820" s="40"/>
    </row>
    <row r="821" spans="2:2" ht="16.5" customHeight="1">
      <c r="B821" s="40"/>
    </row>
    <row r="822" spans="2:2" ht="16.5" customHeight="1">
      <c r="B822" s="40"/>
    </row>
    <row r="823" spans="2:2" ht="16.5" customHeight="1">
      <c r="B823" s="40"/>
    </row>
    <row r="824" spans="2:2" ht="16.5" customHeight="1">
      <c r="B824" s="40"/>
    </row>
    <row r="825" spans="2:2" ht="16.5" customHeight="1">
      <c r="B825" s="40"/>
    </row>
    <row r="826" spans="2:2" ht="16.5" customHeight="1">
      <c r="B826" s="40"/>
    </row>
    <row r="827" spans="2:2" ht="16.5" customHeight="1">
      <c r="B827" s="40"/>
    </row>
    <row r="828" spans="2:2" ht="16.5" customHeight="1">
      <c r="B828" s="40"/>
    </row>
    <row r="829" spans="2:2" ht="16.5" customHeight="1">
      <c r="B829" s="40"/>
    </row>
    <row r="830" spans="2:2" ht="16.5" customHeight="1">
      <c r="B830" s="40"/>
    </row>
    <row r="831" spans="2:2" ht="16.5" customHeight="1">
      <c r="B831" s="40"/>
    </row>
    <row r="832" spans="2:2" ht="16.5" customHeight="1">
      <c r="B832" s="40"/>
    </row>
    <row r="833" spans="2:2" ht="16.5" customHeight="1">
      <c r="B833" s="40"/>
    </row>
    <row r="834" spans="2:2" ht="16.5" customHeight="1">
      <c r="B834" s="40"/>
    </row>
    <row r="835" spans="2:2" ht="16.5" customHeight="1">
      <c r="B835" s="40"/>
    </row>
    <row r="836" spans="2:2" ht="16.5" customHeight="1">
      <c r="B836" s="40"/>
    </row>
    <row r="837" spans="2:2" ht="16.5" customHeight="1">
      <c r="B837" s="40"/>
    </row>
    <row r="838" spans="2:2" ht="16.5" customHeight="1">
      <c r="B838" s="40"/>
    </row>
    <row r="839" spans="2:2" ht="16.5" customHeight="1">
      <c r="B839" s="40"/>
    </row>
    <row r="840" spans="2:2" ht="16.5" customHeight="1">
      <c r="B840" s="40"/>
    </row>
    <row r="841" spans="2:2" ht="16.5" customHeight="1">
      <c r="B841" s="40"/>
    </row>
    <row r="842" spans="2:2" ht="16.5" customHeight="1">
      <c r="B842" s="40"/>
    </row>
    <row r="843" spans="2:2" ht="16.5" customHeight="1">
      <c r="B843" s="40"/>
    </row>
    <row r="844" spans="2:2" ht="16.5" customHeight="1">
      <c r="B844" s="40"/>
    </row>
    <row r="845" spans="2:2" ht="16.5" customHeight="1">
      <c r="B845" s="40"/>
    </row>
    <row r="846" spans="2:2" ht="16.5" customHeight="1">
      <c r="B846" s="40"/>
    </row>
    <row r="847" spans="2:2" ht="16.5" customHeight="1">
      <c r="B847" s="40"/>
    </row>
    <row r="848" spans="2:2" ht="16.5" customHeight="1">
      <c r="B848" s="40"/>
    </row>
    <row r="849" spans="2:2" ht="16.5" customHeight="1">
      <c r="B849" s="40"/>
    </row>
    <row r="850" spans="2:2" ht="16.5" customHeight="1">
      <c r="B850" s="40"/>
    </row>
    <row r="851" spans="2:2" ht="16.5" customHeight="1">
      <c r="B851" s="40"/>
    </row>
    <row r="852" spans="2:2" ht="16.5" customHeight="1">
      <c r="B852" s="40"/>
    </row>
    <row r="853" spans="2:2" ht="16.5" customHeight="1">
      <c r="B853" s="40"/>
    </row>
    <row r="854" spans="2:2" ht="16.5" customHeight="1">
      <c r="B854" s="40"/>
    </row>
    <row r="855" spans="2:2" ht="16.5" customHeight="1">
      <c r="B855" s="40"/>
    </row>
    <row r="856" spans="2:2" ht="16.5" customHeight="1">
      <c r="B856" s="40"/>
    </row>
    <row r="857" spans="2:2" ht="16.5" customHeight="1">
      <c r="B857" s="40"/>
    </row>
    <row r="858" spans="2:2" ht="16.5" customHeight="1">
      <c r="B858" s="40"/>
    </row>
    <row r="859" spans="2:2" ht="16.5" customHeight="1">
      <c r="B859" s="40"/>
    </row>
    <row r="860" spans="2:2" ht="16.5" customHeight="1">
      <c r="B860" s="40"/>
    </row>
    <row r="861" spans="2:2" ht="16.5" customHeight="1">
      <c r="B861" s="40"/>
    </row>
    <row r="862" spans="2:2" ht="16.5" customHeight="1">
      <c r="B862" s="40"/>
    </row>
    <row r="863" spans="2:2" ht="16.5" customHeight="1">
      <c r="B863" s="40"/>
    </row>
    <row r="864" spans="2:2" ht="16.5" customHeight="1">
      <c r="B864" s="40"/>
    </row>
    <row r="865" spans="2:2" ht="16.5" customHeight="1">
      <c r="B865" s="40"/>
    </row>
    <row r="866" spans="2:2" ht="16.5" customHeight="1">
      <c r="B866" s="40"/>
    </row>
    <row r="867" spans="2:2" ht="16.5" customHeight="1">
      <c r="B867" s="40"/>
    </row>
    <row r="868" spans="2:2" ht="16.5" customHeight="1">
      <c r="B868" s="40"/>
    </row>
    <row r="869" spans="2:2" ht="16.5" customHeight="1">
      <c r="B869" s="40"/>
    </row>
    <row r="870" spans="2:2" ht="16.5" customHeight="1">
      <c r="B870" s="40"/>
    </row>
    <row r="871" spans="2:2" ht="16.5" customHeight="1">
      <c r="B871" s="40"/>
    </row>
    <row r="872" spans="2:2" ht="16.5" customHeight="1">
      <c r="B872" s="40"/>
    </row>
    <row r="873" spans="2:2" ht="16.5" customHeight="1">
      <c r="B873" s="40"/>
    </row>
    <row r="874" spans="2:2" ht="16.5" customHeight="1">
      <c r="B874" s="40"/>
    </row>
    <row r="875" spans="2:2" ht="16.5" customHeight="1">
      <c r="B875" s="40"/>
    </row>
    <row r="876" spans="2:2" ht="16.5" customHeight="1">
      <c r="B876" s="40"/>
    </row>
    <row r="877" spans="2:2" ht="16.5" customHeight="1">
      <c r="B877" s="40"/>
    </row>
    <row r="878" spans="2:2" ht="16.5" customHeight="1">
      <c r="B878" s="40"/>
    </row>
    <row r="879" spans="2:2" ht="16.5" customHeight="1">
      <c r="B879" s="40"/>
    </row>
    <row r="880" spans="2:2" ht="16.5" customHeight="1">
      <c r="B880" s="40"/>
    </row>
    <row r="881" spans="2:2" ht="16.5" customHeight="1">
      <c r="B881" s="40"/>
    </row>
    <row r="882" spans="2:2" ht="16.5" customHeight="1">
      <c r="B882" s="40"/>
    </row>
    <row r="883" spans="2:2" ht="16.5" customHeight="1">
      <c r="B883" s="40"/>
    </row>
    <row r="884" spans="2:2" ht="16.5" customHeight="1">
      <c r="B884" s="40"/>
    </row>
    <row r="885" spans="2:2" ht="16.5" customHeight="1"/>
    <row r="886" spans="2:2" ht="16.5" customHeight="1">
      <c r="B886" s="40"/>
    </row>
    <row r="887" spans="2:2" ht="16.5" customHeight="1">
      <c r="B887" s="40"/>
    </row>
    <row r="888" spans="2:2" ht="16.5" customHeight="1">
      <c r="B888" s="40"/>
    </row>
    <row r="889" spans="2:2" ht="16.5" customHeight="1">
      <c r="B889" s="40"/>
    </row>
    <row r="890" spans="2:2" ht="16.5" customHeight="1">
      <c r="B890" s="40"/>
    </row>
    <row r="891" spans="2:2" ht="16.5" customHeight="1">
      <c r="B891" s="40"/>
    </row>
    <row r="892" spans="2:2" ht="16.5" customHeight="1">
      <c r="B892" s="40"/>
    </row>
    <row r="893" spans="2:2" ht="16.5" customHeight="1">
      <c r="B893" s="40"/>
    </row>
    <row r="894" spans="2:2" ht="16.5" customHeight="1">
      <c r="B894" s="40"/>
    </row>
    <row r="895" spans="2:2" ht="16.5" customHeight="1">
      <c r="B895" s="40"/>
    </row>
    <row r="896" spans="2:2" ht="16.5" customHeight="1">
      <c r="B896" s="40"/>
    </row>
    <row r="897" spans="2:2" ht="16.5" customHeight="1">
      <c r="B897" s="40"/>
    </row>
    <row r="898" spans="2:2" ht="16.5" customHeight="1">
      <c r="B898" s="40"/>
    </row>
    <row r="899" spans="2:2" ht="16.5" customHeight="1">
      <c r="B899" s="40"/>
    </row>
    <row r="900" spans="2:2" ht="16.5" customHeight="1">
      <c r="B900" s="40"/>
    </row>
    <row r="901" spans="2:2" ht="16.5" customHeight="1">
      <c r="B901" s="40"/>
    </row>
    <row r="902" spans="2:2" ht="16.5" customHeight="1">
      <c r="B902" s="40"/>
    </row>
    <row r="903" spans="2:2" ht="16.5" customHeight="1">
      <c r="B903" s="40"/>
    </row>
    <row r="904" spans="2:2" ht="16.5" customHeight="1">
      <c r="B904" s="40"/>
    </row>
    <row r="905" spans="2:2" ht="16.5" customHeight="1">
      <c r="B905" s="40"/>
    </row>
    <row r="906" spans="2:2" ht="16.5" customHeight="1">
      <c r="B906" s="40"/>
    </row>
    <row r="907" spans="2:2" ht="16.5" customHeight="1">
      <c r="B907" s="40"/>
    </row>
    <row r="908" spans="2:2" ht="16.5" customHeight="1">
      <c r="B908" s="40"/>
    </row>
    <row r="909" spans="2:2" ht="16.5" customHeight="1">
      <c r="B909" s="40"/>
    </row>
    <row r="910" spans="2:2" ht="16.5" customHeight="1">
      <c r="B910" s="40"/>
    </row>
    <row r="911" spans="2:2" ht="16.5" customHeight="1">
      <c r="B911" s="40"/>
    </row>
    <row r="912" spans="2:2" ht="16.5" customHeight="1">
      <c r="B912" s="40"/>
    </row>
    <row r="913" spans="2:2" ht="16.5" customHeight="1">
      <c r="B913" s="40"/>
    </row>
    <row r="914" spans="2:2" ht="16.5" customHeight="1">
      <c r="B914" s="40"/>
    </row>
    <row r="915" spans="2:2" ht="16.5" customHeight="1">
      <c r="B915" s="40"/>
    </row>
    <row r="916" spans="2:2" ht="16.5" customHeight="1">
      <c r="B916" s="40"/>
    </row>
    <row r="917" spans="2:2" ht="16.5" customHeight="1">
      <c r="B917" s="40"/>
    </row>
    <row r="918" spans="2:2" ht="16.5" customHeight="1">
      <c r="B918" s="40"/>
    </row>
    <row r="919" spans="2:2" ht="16.5" customHeight="1">
      <c r="B919" s="40"/>
    </row>
    <row r="920" spans="2:2" ht="16.5" customHeight="1">
      <c r="B920" s="40"/>
    </row>
    <row r="921" spans="2:2" ht="16.5" customHeight="1">
      <c r="B921" s="40"/>
    </row>
    <row r="922" spans="2:2" ht="16.5" customHeight="1">
      <c r="B922" s="40"/>
    </row>
    <row r="923" spans="2:2" ht="16.5" customHeight="1">
      <c r="B923" s="40"/>
    </row>
    <row r="924" spans="2:2" ht="16.5" customHeight="1">
      <c r="B924" s="40"/>
    </row>
    <row r="925" spans="2:2" ht="16.5" customHeight="1">
      <c r="B925" s="40"/>
    </row>
    <row r="926" spans="2:2" ht="16.5" customHeight="1">
      <c r="B926" s="40"/>
    </row>
    <row r="927" spans="2:2" ht="16.5" customHeight="1">
      <c r="B927" s="40"/>
    </row>
    <row r="928" spans="2:2" ht="16.5" customHeight="1">
      <c r="B928" s="40"/>
    </row>
    <row r="929" spans="2:2" ht="16.5" customHeight="1">
      <c r="B929" s="40"/>
    </row>
    <row r="930" spans="2:2" ht="16.5" customHeight="1">
      <c r="B930" s="40"/>
    </row>
    <row r="931" spans="2:2" ht="16.5" customHeight="1">
      <c r="B931" s="40"/>
    </row>
    <row r="932" spans="2:2" ht="16.5" customHeight="1">
      <c r="B932" s="40"/>
    </row>
    <row r="933" spans="2:2" ht="16.5" customHeight="1">
      <c r="B933" s="40"/>
    </row>
    <row r="934" spans="2:2" ht="16.5" customHeight="1">
      <c r="B934" s="40"/>
    </row>
    <row r="935" spans="2:2" ht="16.5" customHeight="1">
      <c r="B935" s="40"/>
    </row>
    <row r="936" spans="2:2" ht="16.5" customHeight="1">
      <c r="B936" s="40"/>
    </row>
    <row r="937" spans="2:2" ht="16.5" customHeight="1">
      <c r="B937" s="40"/>
    </row>
    <row r="938" spans="2:2" ht="16.5" customHeight="1"/>
    <row r="939" spans="2:2" ht="16.5" customHeight="1"/>
    <row r="940" spans="2:2" ht="16.5" customHeight="1"/>
    <row r="941" spans="2:2" ht="16.5" customHeight="1"/>
    <row r="942" spans="2:2" ht="16.5" customHeight="1"/>
    <row r="943" spans="2:2" ht="16.5" customHeight="1"/>
    <row r="944" spans="2:2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H385" xr:uid="{00000000-0009-0000-0000-000001000000}"/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000"/>
  <sheetViews>
    <sheetView workbookViewId="0">
      <selection activeCell="A70" sqref="A70:F106"/>
    </sheetView>
  </sheetViews>
  <sheetFormatPr defaultColWidth="12.625" defaultRowHeight="15" customHeight="1"/>
  <cols>
    <col min="1" max="1" width="7.625" customWidth="1"/>
    <col min="2" max="2" width="14.5" bestFit="1" customWidth="1"/>
    <col min="3" max="4" width="7.625" customWidth="1"/>
    <col min="5" max="5" width="7.625" hidden="1" customWidth="1"/>
    <col min="6" max="26" width="7.625" customWidth="1"/>
  </cols>
  <sheetData>
    <row r="1" spans="1:6" ht="16.5" customHeight="1"/>
    <row r="2" spans="1:6" ht="16.5" customHeight="1">
      <c r="A2" s="62">
        <v>44566</v>
      </c>
      <c r="B2" s="46" t="s">
        <v>1788</v>
      </c>
      <c r="C2" s="46" t="s">
        <v>983</v>
      </c>
      <c r="D2" s="46" t="s">
        <v>38</v>
      </c>
      <c r="E2" s="46">
        <v>264</v>
      </c>
      <c r="F2" s="63">
        <v>42785</v>
      </c>
    </row>
    <row r="3" spans="1:6" ht="16.5" hidden="1" customHeight="1">
      <c r="A3" s="62">
        <v>44567</v>
      </c>
      <c r="B3" s="46" t="s">
        <v>1789</v>
      </c>
      <c r="C3" s="46" t="s">
        <v>978</v>
      </c>
      <c r="D3" s="46" t="s">
        <v>76</v>
      </c>
      <c r="E3" s="46">
        <v>268</v>
      </c>
      <c r="F3" s="63">
        <v>22640</v>
      </c>
    </row>
    <row r="4" spans="1:6" ht="16.5" hidden="1" customHeight="1">
      <c r="A4" s="62">
        <v>44568</v>
      </c>
      <c r="B4" s="46" t="s">
        <v>1790</v>
      </c>
      <c r="C4" s="46" t="s">
        <v>987</v>
      </c>
      <c r="D4" s="46" t="s">
        <v>87</v>
      </c>
      <c r="E4" s="46">
        <v>272</v>
      </c>
      <c r="F4" s="63">
        <v>24857</v>
      </c>
    </row>
    <row r="5" spans="1:6" ht="16.5" hidden="1" customHeight="1">
      <c r="A5" s="62">
        <v>44573</v>
      </c>
      <c r="B5" s="46" t="s">
        <v>1791</v>
      </c>
      <c r="C5" s="46" t="s">
        <v>979</v>
      </c>
      <c r="D5" s="46" t="s">
        <v>979</v>
      </c>
      <c r="E5" s="46">
        <v>272</v>
      </c>
      <c r="F5" s="63">
        <v>24255</v>
      </c>
    </row>
    <row r="6" spans="1:6" ht="16.5" hidden="1" customHeight="1">
      <c r="A6" s="62">
        <v>44575</v>
      </c>
      <c r="B6" s="46" t="s">
        <v>1792</v>
      </c>
      <c r="C6" s="46" t="s">
        <v>980</v>
      </c>
      <c r="D6" s="46" t="s">
        <v>17</v>
      </c>
      <c r="E6" s="46">
        <v>276</v>
      </c>
      <c r="F6" s="63">
        <v>29712</v>
      </c>
    </row>
    <row r="7" spans="1:6" ht="16.5" hidden="1" customHeight="1">
      <c r="A7" s="62">
        <v>44578</v>
      </c>
      <c r="B7" s="46" t="s">
        <v>1793</v>
      </c>
      <c r="C7" s="46" t="s">
        <v>982</v>
      </c>
      <c r="D7" s="46" t="s">
        <v>28</v>
      </c>
      <c r="E7" s="46">
        <v>260</v>
      </c>
      <c r="F7" s="63">
        <v>9624</v>
      </c>
    </row>
    <row r="8" spans="1:6" ht="16.5" hidden="1" customHeight="1">
      <c r="A8" s="62">
        <v>44586</v>
      </c>
      <c r="B8" s="46" t="s">
        <v>1794</v>
      </c>
      <c r="C8" s="46" t="s">
        <v>978</v>
      </c>
      <c r="D8" s="46" t="s">
        <v>76</v>
      </c>
      <c r="E8" s="46">
        <v>268</v>
      </c>
      <c r="F8" s="63">
        <v>23040</v>
      </c>
    </row>
    <row r="9" spans="1:6" ht="16.5" hidden="1" customHeight="1">
      <c r="A9" s="62">
        <v>44587</v>
      </c>
      <c r="B9" s="46" t="s">
        <v>1795</v>
      </c>
      <c r="C9" s="46" t="s">
        <v>986</v>
      </c>
      <c r="D9" s="46" t="s">
        <v>1796</v>
      </c>
      <c r="E9" s="46">
        <v>272</v>
      </c>
      <c r="F9" s="63">
        <v>19415</v>
      </c>
    </row>
    <row r="10" spans="1:6" ht="16.5" hidden="1" customHeight="1">
      <c r="A10" s="62">
        <v>44588</v>
      </c>
      <c r="B10" s="46" t="s">
        <v>1797</v>
      </c>
      <c r="C10" s="46" t="s">
        <v>981</v>
      </c>
      <c r="D10" s="46" t="s">
        <v>66</v>
      </c>
      <c r="E10" s="46">
        <v>276</v>
      </c>
      <c r="F10" s="63">
        <v>48380</v>
      </c>
    </row>
    <row r="11" spans="1:6" ht="16.5" hidden="1" customHeight="1">
      <c r="A11" s="62">
        <v>44599</v>
      </c>
      <c r="B11" s="46" t="s">
        <v>1798</v>
      </c>
      <c r="C11" s="46" t="s">
        <v>984</v>
      </c>
      <c r="D11" s="46" t="s">
        <v>985</v>
      </c>
      <c r="E11" s="46">
        <v>272</v>
      </c>
      <c r="F11" s="63">
        <v>34995</v>
      </c>
    </row>
    <row r="12" spans="1:6" ht="16.5" hidden="1" customHeight="1">
      <c r="A12" s="62">
        <v>44600</v>
      </c>
      <c r="B12" s="46" t="s">
        <v>1799</v>
      </c>
      <c r="C12" s="46" t="s">
        <v>980</v>
      </c>
      <c r="D12" s="46" t="s">
        <v>17</v>
      </c>
      <c r="E12" s="46">
        <v>276</v>
      </c>
      <c r="F12" s="63">
        <v>32403</v>
      </c>
    </row>
    <row r="13" spans="1:6" ht="16.5" hidden="1" customHeight="1">
      <c r="A13" s="62">
        <v>44602</v>
      </c>
      <c r="B13" s="46" t="s">
        <v>1800</v>
      </c>
      <c r="C13" s="46" t="s">
        <v>982</v>
      </c>
      <c r="D13" s="46" t="s">
        <v>28</v>
      </c>
      <c r="E13" s="46">
        <v>264</v>
      </c>
      <c r="F13" s="63">
        <v>9303</v>
      </c>
    </row>
    <row r="14" spans="1:6" ht="16.5" customHeight="1">
      <c r="A14" s="62">
        <v>44606</v>
      </c>
      <c r="B14" s="46" t="s">
        <v>1801</v>
      </c>
      <c r="C14" s="46" t="s">
        <v>983</v>
      </c>
      <c r="D14" s="46" t="s">
        <v>38</v>
      </c>
      <c r="E14" s="46">
        <v>264</v>
      </c>
      <c r="F14" s="63">
        <v>43095</v>
      </c>
    </row>
    <row r="15" spans="1:6" ht="16.5" hidden="1" customHeight="1">
      <c r="A15" s="62">
        <v>44608</v>
      </c>
      <c r="B15" s="46" t="s">
        <v>1802</v>
      </c>
      <c r="C15" s="46" t="s">
        <v>978</v>
      </c>
      <c r="D15" s="46" t="s">
        <v>76</v>
      </c>
      <c r="E15" s="46">
        <v>268</v>
      </c>
      <c r="F15" s="63">
        <v>23460</v>
      </c>
    </row>
    <row r="16" spans="1:6" ht="16.5" hidden="1" customHeight="1">
      <c r="A16" s="62">
        <v>44610</v>
      </c>
      <c r="B16" s="46" t="s">
        <v>1803</v>
      </c>
      <c r="C16" s="46" t="s">
        <v>979</v>
      </c>
      <c r="D16" s="46" t="s">
        <v>979</v>
      </c>
      <c r="E16" s="46">
        <v>272</v>
      </c>
      <c r="F16" s="63">
        <v>23895</v>
      </c>
    </row>
    <row r="17" spans="1:6" ht="16.5" hidden="1" customHeight="1">
      <c r="A17" s="62">
        <v>44614</v>
      </c>
      <c r="B17" s="46" t="s">
        <v>1804</v>
      </c>
      <c r="C17" s="46" t="s">
        <v>980</v>
      </c>
      <c r="D17" s="46" t="s">
        <v>17</v>
      </c>
      <c r="E17" s="46">
        <v>276</v>
      </c>
      <c r="F17" s="63">
        <v>32491</v>
      </c>
    </row>
    <row r="18" spans="1:6" ht="16.5" hidden="1" customHeight="1">
      <c r="A18" s="62">
        <v>44616</v>
      </c>
      <c r="B18" s="46" t="s">
        <v>1805</v>
      </c>
      <c r="C18" s="46" t="s">
        <v>987</v>
      </c>
      <c r="D18" s="46" t="s">
        <v>87</v>
      </c>
      <c r="E18" s="46">
        <v>272</v>
      </c>
      <c r="F18" s="63">
        <v>24716</v>
      </c>
    </row>
    <row r="19" spans="1:6" ht="16.5" hidden="1" customHeight="1">
      <c r="A19" s="62">
        <v>44617</v>
      </c>
      <c r="B19" s="46" t="s">
        <v>1806</v>
      </c>
      <c r="C19" s="46" t="s">
        <v>982</v>
      </c>
      <c r="D19" s="46" t="s">
        <v>28</v>
      </c>
      <c r="E19" s="46">
        <v>264</v>
      </c>
      <c r="F19" s="63">
        <v>9451</v>
      </c>
    </row>
    <row r="20" spans="1:6" ht="16.5" hidden="1" customHeight="1">
      <c r="A20" s="62">
        <v>44622</v>
      </c>
      <c r="B20" s="46" t="s">
        <v>1807</v>
      </c>
      <c r="C20" s="46" t="s">
        <v>981</v>
      </c>
      <c r="D20" s="46" t="s">
        <v>66</v>
      </c>
      <c r="E20" s="46">
        <v>276</v>
      </c>
      <c r="F20" s="63">
        <v>48560</v>
      </c>
    </row>
    <row r="21" spans="1:6" ht="16.5" hidden="1" customHeight="1">
      <c r="A21" s="62">
        <v>44630</v>
      </c>
      <c r="B21" s="46" t="s">
        <v>1808</v>
      </c>
      <c r="C21" s="46" t="s">
        <v>978</v>
      </c>
      <c r="D21" s="46" t="s">
        <v>76</v>
      </c>
      <c r="E21" s="46">
        <v>268</v>
      </c>
      <c r="F21" s="63">
        <v>23270</v>
      </c>
    </row>
    <row r="22" spans="1:6" ht="16.5" hidden="1" customHeight="1">
      <c r="A22" s="62">
        <v>44631</v>
      </c>
      <c r="B22" s="46" t="s">
        <v>1809</v>
      </c>
      <c r="C22" s="46" t="s">
        <v>982</v>
      </c>
      <c r="D22" s="46" t="s">
        <v>28</v>
      </c>
      <c r="E22" s="46">
        <v>264</v>
      </c>
      <c r="F22" s="63">
        <v>9828</v>
      </c>
    </row>
    <row r="23" spans="1:6" ht="16.5" hidden="1" customHeight="1">
      <c r="A23" s="62">
        <v>44634</v>
      </c>
      <c r="B23" s="46" t="s">
        <v>1810</v>
      </c>
      <c r="C23" s="46" t="s">
        <v>980</v>
      </c>
      <c r="D23" s="46" t="s">
        <v>17</v>
      </c>
      <c r="E23" s="46">
        <v>276</v>
      </c>
      <c r="F23" s="63">
        <v>32617</v>
      </c>
    </row>
    <row r="24" spans="1:6" ht="16.5" hidden="1" customHeight="1">
      <c r="A24" s="62">
        <v>44635</v>
      </c>
      <c r="B24" s="46" t="s">
        <v>1811</v>
      </c>
      <c r="C24" s="46" t="s">
        <v>986</v>
      </c>
      <c r="D24" s="46" t="s">
        <v>1796</v>
      </c>
      <c r="E24" s="46">
        <v>272</v>
      </c>
      <c r="F24" s="63">
        <v>18805</v>
      </c>
    </row>
    <row r="25" spans="1:6" ht="16.5" hidden="1" customHeight="1">
      <c r="A25" s="62">
        <v>44637</v>
      </c>
      <c r="B25" s="46" t="s">
        <v>1812</v>
      </c>
      <c r="C25" s="46" t="s">
        <v>984</v>
      </c>
      <c r="D25" s="46" t="s">
        <v>985</v>
      </c>
      <c r="E25" s="46">
        <v>272</v>
      </c>
      <c r="F25" s="63">
        <v>34705</v>
      </c>
    </row>
    <row r="26" spans="1:6" ht="16.5" customHeight="1">
      <c r="A26" s="62">
        <v>44638</v>
      </c>
      <c r="B26" s="46" t="s">
        <v>1813</v>
      </c>
      <c r="C26" s="46" t="s">
        <v>983</v>
      </c>
      <c r="D26" s="46" t="s">
        <v>38</v>
      </c>
      <c r="E26" s="46">
        <v>264</v>
      </c>
      <c r="F26" s="63">
        <v>42865</v>
      </c>
    </row>
    <row r="27" spans="1:6" ht="16.5" hidden="1" customHeight="1">
      <c r="A27" s="62">
        <v>44638</v>
      </c>
      <c r="B27" s="46" t="s">
        <v>1814</v>
      </c>
      <c r="C27" s="46" t="s">
        <v>982</v>
      </c>
      <c r="D27" s="46" t="s">
        <v>28</v>
      </c>
      <c r="E27" s="46">
        <v>268</v>
      </c>
      <c r="F27" s="63">
        <v>14746</v>
      </c>
    </row>
    <row r="28" spans="1:6" ht="16.5" hidden="1" customHeight="1">
      <c r="A28" s="62">
        <v>44645</v>
      </c>
      <c r="B28" s="46" t="s">
        <v>1815</v>
      </c>
      <c r="C28" s="46" t="s">
        <v>980</v>
      </c>
      <c r="D28" s="46" t="s">
        <v>17</v>
      </c>
      <c r="E28" s="46">
        <v>276</v>
      </c>
      <c r="F28" s="63">
        <v>32424</v>
      </c>
    </row>
    <row r="29" spans="1:6" ht="16.5" hidden="1" customHeight="1">
      <c r="A29" s="62">
        <v>44648</v>
      </c>
      <c r="B29" s="46" t="s">
        <v>1816</v>
      </c>
      <c r="C29" s="46" t="s">
        <v>982</v>
      </c>
      <c r="D29" s="46" t="s">
        <v>28</v>
      </c>
      <c r="E29" s="46">
        <v>268</v>
      </c>
      <c r="F29" s="63">
        <v>8414</v>
      </c>
    </row>
    <row r="30" spans="1:6" ht="16.5" hidden="1" customHeight="1">
      <c r="A30" s="62">
        <v>44650</v>
      </c>
      <c r="B30" s="46" t="s">
        <v>1817</v>
      </c>
      <c r="C30" s="46" t="s">
        <v>978</v>
      </c>
      <c r="D30" s="46" t="s">
        <v>76</v>
      </c>
      <c r="E30" s="46">
        <v>268</v>
      </c>
      <c r="F30" s="63">
        <v>23250</v>
      </c>
    </row>
    <row r="31" spans="1:6" ht="16.5" hidden="1" customHeight="1">
      <c r="A31" s="62">
        <v>44652</v>
      </c>
      <c r="B31" s="46" t="s">
        <v>1818</v>
      </c>
      <c r="C31" s="46" t="s">
        <v>979</v>
      </c>
      <c r="D31" s="46" t="s">
        <v>979</v>
      </c>
      <c r="E31" s="46">
        <v>272</v>
      </c>
      <c r="F31" s="63">
        <v>24790</v>
      </c>
    </row>
    <row r="32" spans="1:6" ht="16.5" hidden="1" customHeight="1">
      <c r="A32" s="62">
        <v>44657</v>
      </c>
      <c r="B32" s="46" t="s">
        <v>1819</v>
      </c>
      <c r="C32" s="46" t="s">
        <v>981</v>
      </c>
      <c r="D32" s="46" t="s">
        <v>66</v>
      </c>
      <c r="E32" s="46">
        <v>276</v>
      </c>
      <c r="F32" s="63">
        <v>49000</v>
      </c>
    </row>
    <row r="33" spans="1:9" ht="16.5" hidden="1" customHeight="1">
      <c r="A33" s="62">
        <v>44658</v>
      </c>
      <c r="B33" s="46" t="s">
        <v>1820</v>
      </c>
      <c r="C33" s="46" t="s">
        <v>980</v>
      </c>
      <c r="D33" s="46" t="s">
        <v>17</v>
      </c>
      <c r="E33" s="46">
        <v>276</v>
      </c>
      <c r="F33" s="63">
        <v>33384</v>
      </c>
    </row>
    <row r="34" spans="1:9" ht="16.5" hidden="1" customHeight="1">
      <c r="A34" s="62">
        <v>44659</v>
      </c>
      <c r="B34" s="46" t="s">
        <v>1821</v>
      </c>
      <c r="C34" s="46" t="s">
        <v>982</v>
      </c>
      <c r="D34" s="46" t="s">
        <v>28</v>
      </c>
      <c r="E34" s="46">
        <v>264</v>
      </c>
      <c r="F34" s="63">
        <v>10397</v>
      </c>
      <c r="I34" s="42"/>
    </row>
    <row r="35" spans="1:9" ht="16.5" hidden="1" customHeight="1">
      <c r="A35" s="62">
        <v>44663</v>
      </c>
      <c r="B35" s="46" t="s">
        <v>1822</v>
      </c>
      <c r="C35" s="46" t="s">
        <v>987</v>
      </c>
      <c r="D35" s="46" t="s">
        <v>87</v>
      </c>
      <c r="E35" s="46">
        <v>272</v>
      </c>
      <c r="F35" s="63">
        <v>24716</v>
      </c>
      <c r="I35" s="42"/>
    </row>
    <row r="36" spans="1:9" ht="16.5" hidden="1" customHeight="1">
      <c r="A36" s="62">
        <v>44664</v>
      </c>
      <c r="B36" s="46" t="s">
        <v>1823</v>
      </c>
      <c r="C36" s="46" t="s">
        <v>984</v>
      </c>
      <c r="D36" s="46" t="s">
        <v>79</v>
      </c>
      <c r="E36" s="46">
        <v>276</v>
      </c>
      <c r="F36" s="63">
        <v>17830</v>
      </c>
      <c r="I36" s="42"/>
    </row>
    <row r="37" spans="1:9" ht="16.5" hidden="1" customHeight="1">
      <c r="A37" s="62">
        <v>44669</v>
      </c>
      <c r="B37" s="46" t="s">
        <v>1824</v>
      </c>
      <c r="C37" s="46" t="s">
        <v>978</v>
      </c>
      <c r="D37" s="46" t="s">
        <v>76</v>
      </c>
      <c r="E37" s="46">
        <v>272</v>
      </c>
      <c r="F37" s="63">
        <v>24680</v>
      </c>
      <c r="I37" s="42"/>
    </row>
    <row r="38" spans="1:9" ht="16.5" customHeight="1">
      <c r="A38" s="62">
        <v>44671</v>
      </c>
      <c r="B38" s="46" t="s">
        <v>1825</v>
      </c>
      <c r="C38" s="46" t="s">
        <v>983</v>
      </c>
      <c r="D38" s="46" t="s">
        <v>38</v>
      </c>
      <c r="E38" s="46">
        <v>264</v>
      </c>
      <c r="F38" s="63">
        <v>42530</v>
      </c>
      <c r="I38" s="42"/>
    </row>
    <row r="39" spans="1:9" ht="16.5" hidden="1" customHeight="1">
      <c r="A39" s="62">
        <v>44672</v>
      </c>
      <c r="B39" s="46" t="s">
        <v>1865</v>
      </c>
      <c r="C39" s="46" t="s">
        <v>984</v>
      </c>
      <c r="D39" s="46" t="s">
        <v>985</v>
      </c>
      <c r="E39" s="46">
        <v>272</v>
      </c>
      <c r="F39" s="63">
        <v>34745</v>
      </c>
      <c r="I39" s="42"/>
    </row>
    <row r="40" spans="1:9" ht="16.5" hidden="1" customHeight="1">
      <c r="A40" s="62">
        <v>44673</v>
      </c>
      <c r="B40" s="46" t="s">
        <v>1866</v>
      </c>
      <c r="C40" s="46" t="s">
        <v>980</v>
      </c>
      <c r="D40" s="46" t="s">
        <v>17</v>
      </c>
      <c r="E40" s="46">
        <v>276</v>
      </c>
      <c r="F40" s="63">
        <v>33350</v>
      </c>
      <c r="I40" s="42"/>
    </row>
    <row r="41" spans="1:9" ht="16.5" hidden="1" customHeight="1">
      <c r="A41" s="62">
        <v>44678</v>
      </c>
      <c r="B41" s="46" t="s">
        <v>1867</v>
      </c>
      <c r="C41" s="46" t="s">
        <v>982</v>
      </c>
      <c r="D41" s="46" t="s">
        <v>28</v>
      </c>
      <c r="E41" s="46">
        <v>268</v>
      </c>
      <c r="F41" s="63">
        <v>11016</v>
      </c>
      <c r="I41" s="42"/>
    </row>
    <row r="42" spans="1:9" ht="16.5" hidden="1" customHeight="1">
      <c r="A42" s="62">
        <v>44685</v>
      </c>
      <c r="B42" s="46" t="s">
        <v>1868</v>
      </c>
      <c r="C42" s="46" t="s">
        <v>986</v>
      </c>
      <c r="D42" s="46" t="s">
        <v>1796</v>
      </c>
      <c r="E42" s="46">
        <v>272</v>
      </c>
      <c r="F42" s="63">
        <v>18655</v>
      </c>
      <c r="I42" s="42"/>
    </row>
    <row r="43" spans="1:9" ht="16.5" hidden="1" customHeight="1">
      <c r="A43" s="62">
        <v>44690</v>
      </c>
      <c r="B43" s="46" t="s">
        <v>1869</v>
      </c>
      <c r="C43" s="46" t="s">
        <v>981</v>
      </c>
      <c r="D43" s="46" t="s">
        <v>66</v>
      </c>
      <c r="E43" s="46">
        <v>276</v>
      </c>
      <c r="F43" s="63">
        <v>48775</v>
      </c>
      <c r="I43" s="42"/>
    </row>
    <row r="44" spans="1:9" ht="16.5" hidden="1" customHeight="1">
      <c r="A44" s="62">
        <v>44691</v>
      </c>
      <c r="B44" s="46" t="s">
        <v>1870</v>
      </c>
      <c r="C44" s="46" t="s">
        <v>978</v>
      </c>
      <c r="D44" s="46" t="s">
        <v>76</v>
      </c>
      <c r="E44" s="46">
        <v>272</v>
      </c>
      <c r="F44" s="63">
        <v>24340</v>
      </c>
      <c r="I44" s="42"/>
    </row>
    <row r="45" spans="1:9" ht="16.5" hidden="1" customHeight="1">
      <c r="A45" s="62">
        <v>44693</v>
      </c>
      <c r="B45" s="46" t="s">
        <v>1871</v>
      </c>
      <c r="C45" s="46" t="s">
        <v>980</v>
      </c>
      <c r="D45" s="46" t="s">
        <v>17</v>
      </c>
      <c r="E45" s="46">
        <v>276</v>
      </c>
      <c r="F45" s="63">
        <v>33714</v>
      </c>
      <c r="I45" s="42"/>
    </row>
    <row r="46" spans="1:9" ht="16.5" hidden="1" customHeight="1">
      <c r="A46" s="62">
        <v>44694</v>
      </c>
      <c r="B46" s="46" t="s">
        <v>1872</v>
      </c>
      <c r="C46" s="46" t="s">
        <v>979</v>
      </c>
      <c r="D46" s="46" t="s">
        <v>979</v>
      </c>
      <c r="E46" s="46">
        <v>272</v>
      </c>
      <c r="F46" s="63">
        <v>25520</v>
      </c>
      <c r="I46" s="42"/>
    </row>
    <row r="47" spans="1:9" ht="16.5" customHeight="1">
      <c r="A47" s="62">
        <v>44705</v>
      </c>
      <c r="B47" s="46" t="s">
        <v>1873</v>
      </c>
      <c r="C47" s="46" t="s">
        <v>983</v>
      </c>
      <c r="D47" s="46" t="s">
        <v>38</v>
      </c>
      <c r="E47" s="46">
        <v>264</v>
      </c>
      <c r="F47" s="63">
        <v>42810</v>
      </c>
      <c r="I47" s="42"/>
    </row>
    <row r="48" spans="1:9" ht="16.5" hidden="1" customHeight="1">
      <c r="A48" s="62">
        <v>44706</v>
      </c>
      <c r="B48" s="46" t="s">
        <v>1874</v>
      </c>
      <c r="C48" s="46" t="s">
        <v>987</v>
      </c>
      <c r="D48" s="46" t="s">
        <v>87</v>
      </c>
      <c r="E48" s="46">
        <v>272</v>
      </c>
      <c r="F48" s="63">
        <v>24042</v>
      </c>
      <c r="I48" s="42"/>
    </row>
    <row r="49" spans="1:9" ht="16.5" hidden="1" customHeight="1">
      <c r="A49" s="62">
        <v>44707</v>
      </c>
      <c r="B49" s="46" t="s">
        <v>1875</v>
      </c>
      <c r="C49" s="46" t="s">
        <v>980</v>
      </c>
      <c r="D49" s="46" t="s">
        <v>17</v>
      </c>
      <c r="E49" s="46">
        <v>276</v>
      </c>
      <c r="F49" s="63">
        <v>35814</v>
      </c>
      <c r="I49" s="42"/>
    </row>
    <row r="50" spans="1:9" ht="16.5" hidden="1" customHeight="1">
      <c r="A50" s="62">
        <v>44698</v>
      </c>
      <c r="B50" s="46" t="s">
        <v>1876</v>
      </c>
      <c r="C50" s="46" t="s">
        <v>982</v>
      </c>
      <c r="D50" s="46" t="s">
        <v>28</v>
      </c>
      <c r="E50" s="46">
        <v>268</v>
      </c>
      <c r="F50" s="63">
        <v>11714</v>
      </c>
      <c r="I50" s="42"/>
    </row>
    <row r="51" spans="1:9" ht="16.5" hidden="1" customHeight="1">
      <c r="A51" s="62">
        <v>44711</v>
      </c>
      <c r="B51" s="46" t="s">
        <v>1877</v>
      </c>
      <c r="C51" s="46" t="s">
        <v>984</v>
      </c>
      <c r="D51" s="46" t="s">
        <v>985</v>
      </c>
      <c r="E51" s="46">
        <v>272</v>
      </c>
      <c r="F51" s="63">
        <v>34635</v>
      </c>
      <c r="I51" s="42"/>
    </row>
    <row r="52" spans="1:9" ht="16.5" hidden="1" customHeight="1">
      <c r="A52" s="62">
        <v>44712</v>
      </c>
      <c r="B52" s="46" t="s">
        <v>1878</v>
      </c>
      <c r="C52" s="46" t="s">
        <v>978</v>
      </c>
      <c r="D52" s="46" t="s">
        <v>76</v>
      </c>
      <c r="E52" s="46">
        <v>272</v>
      </c>
      <c r="F52" s="63">
        <v>24920</v>
      </c>
      <c r="I52" s="42"/>
    </row>
    <row r="53" spans="1:9" ht="16.5" hidden="1" customHeight="1">
      <c r="A53" s="62">
        <v>44715</v>
      </c>
      <c r="B53" s="46" t="s">
        <v>1879</v>
      </c>
      <c r="C53" s="46" t="s">
        <v>982</v>
      </c>
      <c r="D53" s="46" t="s">
        <v>28</v>
      </c>
      <c r="E53" s="46">
        <v>282</v>
      </c>
      <c r="F53" s="63">
        <v>12112</v>
      </c>
      <c r="I53" s="42"/>
    </row>
    <row r="54" spans="1:9" ht="16.5" hidden="1" customHeight="1">
      <c r="A54" s="62">
        <v>44726</v>
      </c>
      <c r="B54" s="46" t="s">
        <v>1880</v>
      </c>
      <c r="C54" s="46" t="s">
        <v>980</v>
      </c>
      <c r="D54" s="46" t="s">
        <v>17</v>
      </c>
      <c r="E54" s="46">
        <v>276</v>
      </c>
      <c r="F54" s="63">
        <v>35615</v>
      </c>
      <c r="I54" s="42"/>
    </row>
    <row r="55" spans="1:9" ht="16.5" hidden="1" customHeight="1">
      <c r="A55" s="62">
        <v>44727</v>
      </c>
      <c r="B55" s="46" t="s">
        <v>1881</v>
      </c>
      <c r="C55" s="46" t="s">
        <v>981</v>
      </c>
      <c r="D55" s="46" t="s">
        <v>66</v>
      </c>
      <c r="E55" s="46">
        <v>279</v>
      </c>
      <c r="F55" s="63">
        <v>39870</v>
      </c>
      <c r="I55" s="42"/>
    </row>
    <row r="56" spans="1:9" ht="16.5" hidden="1" customHeight="1">
      <c r="A56" s="62">
        <v>44729</v>
      </c>
      <c r="B56" s="46" t="s">
        <v>1882</v>
      </c>
      <c r="C56" s="46" t="s">
        <v>982</v>
      </c>
      <c r="D56" s="46" t="s">
        <v>28</v>
      </c>
      <c r="E56" s="46">
        <v>272</v>
      </c>
      <c r="F56" s="63">
        <v>12330</v>
      </c>
      <c r="I56" s="42"/>
    </row>
    <row r="57" spans="1:9" ht="16.5" hidden="1" customHeight="1">
      <c r="A57" s="62">
        <v>44734</v>
      </c>
      <c r="B57" s="46" t="s">
        <v>1883</v>
      </c>
      <c r="C57" s="46" t="s">
        <v>978</v>
      </c>
      <c r="D57" s="46" t="s">
        <v>76</v>
      </c>
      <c r="E57" s="46">
        <v>272</v>
      </c>
      <c r="F57" s="63">
        <v>24820</v>
      </c>
      <c r="I57" s="42"/>
    </row>
    <row r="58" spans="1:9" ht="16.5" hidden="1" customHeight="1">
      <c r="A58" s="62">
        <v>44735</v>
      </c>
      <c r="B58" s="46" t="s">
        <v>1884</v>
      </c>
      <c r="C58" s="46" t="s">
        <v>986</v>
      </c>
      <c r="D58" s="46" t="s">
        <v>1796</v>
      </c>
      <c r="E58" s="46">
        <v>276</v>
      </c>
      <c r="F58" s="63">
        <v>18805</v>
      </c>
      <c r="I58" s="42"/>
    </row>
    <row r="59" spans="1:9" ht="16.5" hidden="1" customHeight="1">
      <c r="A59" s="62">
        <v>44736</v>
      </c>
      <c r="B59" s="46" t="s">
        <v>1885</v>
      </c>
      <c r="C59" s="46" t="s">
        <v>979</v>
      </c>
      <c r="D59" s="46" t="s">
        <v>979</v>
      </c>
      <c r="E59" s="46">
        <v>272</v>
      </c>
      <c r="F59" s="63">
        <v>26625</v>
      </c>
      <c r="I59" s="42"/>
    </row>
    <row r="60" spans="1:9" ht="16.5" hidden="1" customHeight="1">
      <c r="A60" s="62">
        <v>44742</v>
      </c>
      <c r="B60" s="46" t="s">
        <v>1886</v>
      </c>
      <c r="C60" s="46" t="s">
        <v>980</v>
      </c>
      <c r="D60" s="46" t="s">
        <v>17</v>
      </c>
      <c r="E60" s="46">
        <v>276</v>
      </c>
      <c r="F60" s="63">
        <v>35513</v>
      </c>
      <c r="I60" s="42"/>
    </row>
    <row r="61" spans="1:9" ht="16.5" customHeight="1">
      <c r="A61" s="62">
        <v>44743</v>
      </c>
      <c r="B61" s="46" t="s">
        <v>1887</v>
      </c>
      <c r="C61" s="46" t="s">
        <v>983</v>
      </c>
      <c r="D61" s="46" t="s">
        <v>38</v>
      </c>
      <c r="E61" s="46">
        <v>264</v>
      </c>
      <c r="F61" s="63">
        <v>43105</v>
      </c>
      <c r="I61" s="42"/>
    </row>
    <row r="62" spans="1:9" ht="16.5" hidden="1" customHeight="1">
      <c r="A62" s="62">
        <v>44748</v>
      </c>
      <c r="B62" s="46" t="s">
        <v>1888</v>
      </c>
      <c r="C62" s="46" t="s">
        <v>982</v>
      </c>
      <c r="D62" s="46" t="s">
        <v>28</v>
      </c>
      <c r="E62" s="46">
        <v>272</v>
      </c>
      <c r="F62" s="63">
        <v>10307</v>
      </c>
      <c r="I62" s="42"/>
    </row>
    <row r="63" spans="1:9" ht="16.5" hidden="1" customHeight="1">
      <c r="A63" s="62">
        <v>44750</v>
      </c>
      <c r="B63" s="46" t="s">
        <v>1889</v>
      </c>
      <c r="C63" s="46" t="s">
        <v>984</v>
      </c>
      <c r="D63" s="46" t="s">
        <v>985</v>
      </c>
      <c r="E63" s="46">
        <v>272</v>
      </c>
      <c r="F63" s="63">
        <v>33905</v>
      </c>
      <c r="I63" s="42"/>
    </row>
    <row r="64" spans="1:9" ht="16.5" hidden="1" customHeight="1">
      <c r="A64" s="62">
        <v>44755</v>
      </c>
      <c r="B64" s="46" t="s">
        <v>1890</v>
      </c>
      <c r="C64" s="46" t="s">
        <v>978</v>
      </c>
      <c r="D64" s="46" t="s">
        <v>76</v>
      </c>
      <c r="E64" s="46">
        <v>272</v>
      </c>
      <c r="F64" s="63">
        <v>23425</v>
      </c>
      <c r="I64" s="42"/>
    </row>
    <row r="65" spans="1:6" ht="16.5" hidden="1" customHeight="1">
      <c r="A65" s="62">
        <v>44757</v>
      </c>
      <c r="B65" s="46" t="s">
        <v>1891</v>
      </c>
      <c r="C65" s="46" t="s">
        <v>980</v>
      </c>
      <c r="D65" s="46" t="s">
        <v>17</v>
      </c>
      <c r="E65" s="46">
        <v>276</v>
      </c>
      <c r="F65" s="63">
        <v>36134</v>
      </c>
    </row>
    <row r="66" spans="1:6" ht="16.5" hidden="1" customHeight="1">
      <c r="A66" s="62">
        <v>44761</v>
      </c>
      <c r="B66" s="46" t="s">
        <v>1892</v>
      </c>
      <c r="C66" s="46" t="s">
        <v>982</v>
      </c>
      <c r="D66" s="46" t="s">
        <v>28</v>
      </c>
      <c r="E66" s="46">
        <v>272</v>
      </c>
      <c r="F66" s="63">
        <v>12403</v>
      </c>
    </row>
    <row r="67" spans="1:6" ht="16.5" hidden="1" customHeight="1">
      <c r="A67" s="62">
        <v>44768</v>
      </c>
      <c r="B67" s="46" t="s">
        <v>1973</v>
      </c>
      <c r="C67" s="46" t="s">
        <v>981</v>
      </c>
      <c r="D67" s="46" t="s">
        <v>66</v>
      </c>
      <c r="E67" s="46">
        <v>276</v>
      </c>
      <c r="F67" s="63">
        <v>48685</v>
      </c>
    </row>
    <row r="68" spans="1:6" ht="16.5" hidden="1" customHeight="1">
      <c r="A68" s="62">
        <v>44776</v>
      </c>
      <c r="B68" s="46" t="s">
        <v>1974</v>
      </c>
      <c r="C68" s="46" t="s">
        <v>978</v>
      </c>
      <c r="D68" s="46" t="s">
        <v>76</v>
      </c>
      <c r="E68" s="46">
        <v>272</v>
      </c>
      <c r="F68" s="63">
        <v>25630</v>
      </c>
    </row>
    <row r="69" spans="1:6" ht="16.5" hidden="1" customHeight="1">
      <c r="A69" s="62">
        <v>44777</v>
      </c>
      <c r="B69" s="46" t="s">
        <v>1975</v>
      </c>
      <c r="C69" s="46" t="s">
        <v>980</v>
      </c>
      <c r="D69" s="46" t="s">
        <v>17</v>
      </c>
      <c r="E69" s="46">
        <v>276</v>
      </c>
      <c r="F69" s="63">
        <v>35882</v>
      </c>
    </row>
    <row r="70" spans="1:6" ht="16.5" customHeight="1">
      <c r="A70" s="62">
        <v>44778</v>
      </c>
      <c r="B70" s="46" t="s">
        <v>1976</v>
      </c>
      <c r="C70" s="46" t="s">
        <v>983</v>
      </c>
      <c r="D70" s="46" t="s">
        <v>38</v>
      </c>
      <c r="E70" s="46">
        <v>264</v>
      </c>
      <c r="F70" s="63">
        <v>43615</v>
      </c>
    </row>
    <row r="71" spans="1:6" ht="16.5" hidden="1" customHeight="1">
      <c r="A71" s="62">
        <v>44781</v>
      </c>
      <c r="B71" s="46" t="s">
        <v>1977</v>
      </c>
      <c r="C71" s="46" t="s">
        <v>982</v>
      </c>
      <c r="D71" s="46" t="s">
        <v>28</v>
      </c>
      <c r="E71" s="46">
        <v>272</v>
      </c>
      <c r="F71" s="63">
        <v>12748</v>
      </c>
    </row>
    <row r="72" spans="1:6" ht="16.5" hidden="1" customHeight="1">
      <c r="A72" s="62">
        <v>44789</v>
      </c>
      <c r="B72" s="46" t="s">
        <v>1978</v>
      </c>
      <c r="C72" s="46" t="s">
        <v>979</v>
      </c>
      <c r="D72" s="46" t="s">
        <v>979</v>
      </c>
      <c r="E72" s="46">
        <v>272</v>
      </c>
      <c r="F72" s="63">
        <v>27455</v>
      </c>
    </row>
    <row r="73" spans="1:6" ht="16.5" hidden="1" customHeight="1">
      <c r="A73" s="62">
        <v>44791</v>
      </c>
      <c r="B73" s="46" t="s">
        <v>1979</v>
      </c>
      <c r="C73" s="46" t="s">
        <v>986</v>
      </c>
      <c r="D73" s="46" t="s">
        <v>1796</v>
      </c>
      <c r="E73" s="46">
        <v>276</v>
      </c>
      <c r="F73" s="63">
        <v>18825</v>
      </c>
    </row>
    <row r="74" spans="1:6" ht="16.5" hidden="1" customHeight="1">
      <c r="A74" s="62">
        <v>44798</v>
      </c>
      <c r="B74" s="46" t="s">
        <v>1980</v>
      </c>
      <c r="C74" s="46" t="s">
        <v>984</v>
      </c>
      <c r="D74" s="46" t="s">
        <v>985</v>
      </c>
      <c r="E74" s="46">
        <v>272</v>
      </c>
      <c r="F74" s="63">
        <v>33630</v>
      </c>
    </row>
    <row r="75" spans="1:6" ht="16.5" hidden="1" customHeight="1">
      <c r="A75" s="62">
        <v>44803</v>
      </c>
      <c r="B75" s="46" t="s">
        <v>1981</v>
      </c>
      <c r="C75" s="46" t="s">
        <v>978</v>
      </c>
      <c r="D75" s="46" t="s">
        <v>76</v>
      </c>
      <c r="E75" s="46">
        <v>272</v>
      </c>
      <c r="F75" s="63">
        <v>24380</v>
      </c>
    </row>
    <row r="76" spans="1:6" ht="16.5" hidden="1" customHeight="1">
      <c r="A76" s="62">
        <v>44804</v>
      </c>
      <c r="B76" s="46" t="s">
        <v>1982</v>
      </c>
      <c r="C76" s="46" t="s">
        <v>980</v>
      </c>
      <c r="D76" s="46" t="s">
        <v>17</v>
      </c>
      <c r="E76" s="46">
        <v>276</v>
      </c>
      <c r="F76" s="63">
        <v>38335</v>
      </c>
    </row>
    <row r="77" spans="1:6" ht="16.5" hidden="1" customHeight="1">
      <c r="A77" s="62">
        <v>44805</v>
      </c>
      <c r="B77" s="46" t="s">
        <v>1983</v>
      </c>
      <c r="C77" s="46" t="s">
        <v>982</v>
      </c>
      <c r="D77" s="46" t="s">
        <v>28</v>
      </c>
      <c r="E77" s="46">
        <v>276</v>
      </c>
      <c r="F77" s="63">
        <v>12900</v>
      </c>
    </row>
    <row r="78" spans="1:6" ht="16.5" hidden="1" customHeight="1">
      <c r="A78" s="62">
        <v>44810</v>
      </c>
      <c r="B78" s="46" t="s">
        <v>1984</v>
      </c>
      <c r="C78" s="46" t="s">
        <v>981</v>
      </c>
      <c r="D78" s="46" t="s">
        <v>66</v>
      </c>
      <c r="E78" s="46">
        <v>276</v>
      </c>
      <c r="F78" s="63">
        <v>49210</v>
      </c>
    </row>
    <row r="79" spans="1:6" ht="16.5" hidden="1" customHeight="1">
      <c r="A79" s="62">
        <v>44824</v>
      </c>
      <c r="B79" s="46" t="s">
        <v>1985</v>
      </c>
      <c r="C79" s="46" t="s">
        <v>982</v>
      </c>
      <c r="D79" s="46" t="s">
        <v>28</v>
      </c>
      <c r="E79" s="46">
        <v>272</v>
      </c>
      <c r="F79" s="63">
        <v>12842</v>
      </c>
    </row>
    <row r="80" spans="1:6" ht="16.5" hidden="1" customHeight="1">
      <c r="A80" s="62">
        <v>44825</v>
      </c>
      <c r="B80" s="46" t="s">
        <v>1986</v>
      </c>
      <c r="C80" s="46" t="s">
        <v>978</v>
      </c>
      <c r="D80" s="46" t="s">
        <v>76</v>
      </c>
      <c r="E80" s="46">
        <v>272</v>
      </c>
      <c r="F80" s="63">
        <v>24810</v>
      </c>
    </row>
    <row r="81" spans="1:6" ht="16.5" customHeight="1">
      <c r="A81" s="62">
        <v>44826</v>
      </c>
      <c r="B81" s="46" t="s">
        <v>1987</v>
      </c>
      <c r="C81" s="46" t="s">
        <v>983</v>
      </c>
      <c r="D81" s="46" t="s">
        <v>38</v>
      </c>
      <c r="E81" s="46">
        <v>264</v>
      </c>
      <c r="F81" s="63">
        <v>43335</v>
      </c>
    </row>
    <row r="82" spans="1:6" ht="16.5" hidden="1" customHeight="1">
      <c r="A82" s="62">
        <v>44827</v>
      </c>
      <c r="B82" s="46" t="s">
        <v>1988</v>
      </c>
      <c r="C82" s="46" t="s">
        <v>980</v>
      </c>
      <c r="D82" s="46" t="s">
        <v>17</v>
      </c>
      <c r="E82" s="46">
        <v>276</v>
      </c>
      <c r="F82" s="63">
        <v>38151</v>
      </c>
    </row>
    <row r="83" spans="1:6" ht="16.5" hidden="1" customHeight="1">
      <c r="A83" s="62">
        <v>44830</v>
      </c>
      <c r="B83" s="46" t="s">
        <v>1989</v>
      </c>
      <c r="C83" s="46" t="s">
        <v>979</v>
      </c>
      <c r="D83" s="46" t="s">
        <v>979</v>
      </c>
      <c r="E83" s="46">
        <v>276</v>
      </c>
      <c r="F83" s="63">
        <v>27655</v>
      </c>
    </row>
    <row r="84" spans="1:6" ht="16.5" hidden="1" customHeight="1">
      <c r="A84" s="62">
        <v>44832</v>
      </c>
      <c r="B84" s="46" t="s">
        <v>1990</v>
      </c>
      <c r="C84" s="46" t="s">
        <v>79</v>
      </c>
      <c r="D84" s="46" t="s">
        <v>79</v>
      </c>
      <c r="E84" s="46">
        <v>272</v>
      </c>
      <c r="F84" s="63">
        <v>20930</v>
      </c>
    </row>
    <row r="85" spans="1:6" ht="16.5" hidden="1" customHeight="1">
      <c r="A85" s="62">
        <v>44834</v>
      </c>
      <c r="B85" s="46" t="s">
        <v>1991</v>
      </c>
      <c r="C85" s="46" t="s">
        <v>984</v>
      </c>
      <c r="D85" s="46" t="s">
        <v>79</v>
      </c>
      <c r="E85" s="46">
        <v>272</v>
      </c>
      <c r="F85" s="63">
        <v>34480</v>
      </c>
    </row>
    <row r="86" spans="1:6" ht="16.5" hidden="1" customHeight="1">
      <c r="A86" s="62">
        <v>44840</v>
      </c>
      <c r="B86" s="46" t="s">
        <v>1992</v>
      </c>
      <c r="C86" s="46" t="s">
        <v>982</v>
      </c>
      <c r="D86" s="46" t="s">
        <v>28</v>
      </c>
      <c r="E86" s="46">
        <v>272</v>
      </c>
      <c r="F86" s="63">
        <v>12852</v>
      </c>
    </row>
    <row r="87" spans="1:6" ht="16.5" hidden="1" customHeight="1">
      <c r="A87" s="62">
        <v>44846</v>
      </c>
      <c r="B87" s="46" t="s">
        <v>1993</v>
      </c>
      <c r="C87" s="46" t="s">
        <v>986</v>
      </c>
      <c r="D87" s="46" t="s">
        <v>96</v>
      </c>
      <c r="E87" s="46">
        <v>276</v>
      </c>
      <c r="F87" s="63">
        <v>17760</v>
      </c>
    </row>
    <row r="88" spans="1:6" ht="16.5" hidden="1" customHeight="1">
      <c r="A88" s="62">
        <v>44847</v>
      </c>
      <c r="B88" s="46" t="s">
        <v>1994</v>
      </c>
      <c r="C88" s="46" t="s">
        <v>978</v>
      </c>
      <c r="D88" s="46" t="s">
        <v>76</v>
      </c>
      <c r="E88" s="46">
        <v>272</v>
      </c>
      <c r="F88" s="63">
        <v>25435</v>
      </c>
    </row>
    <row r="89" spans="1:6" ht="16.5" customHeight="1">
      <c r="A89" s="62">
        <v>44852</v>
      </c>
      <c r="B89" s="46" t="s">
        <v>1995</v>
      </c>
      <c r="C89" s="46" t="s">
        <v>983</v>
      </c>
      <c r="D89" s="46" t="s">
        <v>38</v>
      </c>
      <c r="E89" s="46">
        <v>264</v>
      </c>
      <c r="F89" s="63">
        <v>42290</v>
      </c>
    </row>
    <row r="90" spans="1:6" ht="16.5" hidden="1" customHeight="1">
      <c r="A90" s="62">
        <v>44853</v>
      </c>
      <c r="B90" s="46" t="s">
        <v>1996</v>
      </c>
      <c r="C90" s="46" t="s">
        <v>980</v>
      </c>
      <c r="D90" s="46" t="s">
        <v>17</v>
      </c>
      <c r="E90" s="46">
        <v>276</v>
      </c>
      <c r="F90" s="63">
        <v>37966</v>
      </c>
    </row>
    <row r="91" spans="1:6" ht="16.5" hidden="1" customHeight="1">
      <c r="A91" s="62">
        <v>44862</v>
      </c>
      <c r="B91" s="46" t="s">
        <v>1997</v>
      </c>
      <c r="C91" s="46" t="s">
        <v>982</v>
      </c>
      <c r="D91" s="46" t="s">
        <v>28</v>
      </c>
      <c r="E91" s="46">
        <v>272</v>
      </c>
      <c r="F91" s="63">
        <v>12511</v>
      </c>
    </row>
    <row r="92" spans="1:6" ht="16.5" hidden="1" customHeight="1">
      <c r="A92" s="62">
        <v>44868</v>
      </c>
      <c r="B92" s="46" t="s">
        <v>1998</v>
      </c>
      <c r="C92" s="46" t="s">
        <v>978</v>
      </c>
      <c r="D92" s="46" t="s">
        <v>76</v>
      </c>
      <c r="E92" s="46">
        <v>272</v>
      </c>
      <c r="F92" s="63">
        <v>26370</v>
      </c>
    </row>
    <row r="93" spans="1:6" ht="16.5" hidden="1" customHeight="1">
      <c r="A93" s="62">
        <v>44869</v>
      </c>
      <c r="B93" s="46" t="s">
        <v>1999</v>
      </c>
      <c r="C93" s="46" t="s">
        <v>984</v>
      </c>
      <c r="D93" s="46" t="s">
        <v>985</v>
      </c>
      <c r="E93" s="46">
        <v>272</v>
      </c>
      <c r="F93" s="63">
        <v>34870</v>
      </c>
    </row>
    <row r="94" spans="1:6" ht="16.5" customHeight="1">
      <c r="A94" s="62">
        <v>44874</v>
      </c>
      <c r="B94" s="46" t="s">
        <v>2000</v>
      </c>
      <c r="C94" s="46" t="s">
        <v>983</v>
      </c>
      <c r="D94" s="46" t="s">
        <v>38</v>
      </c>
      <c r="E94" s="46">
        <v>264</v>
      </c>
      <c r="F94" s="63">
        <v>41475</v>
      </c>
    </row>
    <row r="95" spans="1:6" ht="16.5" hidden="1" customHeight="1">
      <c r="A95" s="62">
        <v>44876</v>
      </c>
      <c r="B95" s="46" t="s">
        <v>2001</v>
      </c>
      <c r="C95" s="46" t="s">
        <v>979</v>
      </c>
      <c r="D95" s="46" t="s">
        <v>979</v>
      </c>
      <c r="E95" s="46">
        <v>276</v>
      </c>
      <c r="F95" s="63">
        <v>26165</v>
      </c>
    </row>
    <row r="96" spans="1:6" ht="16.5" hidden="1" customHeight="1">
      <c r="A96" s="62">
        <v>44887</v>
      </c>
      <c r="B96" s="46" t="s">
        <v>2002</v>
      </c>
      <c r="C96" s="46" t="s">
        <v>980</v>
      </c>
      <c r="D96" s="46" t="s">
        <v>17</v>
      </c>
      <c r="E96" s="46">
        <v>276</v>
      </c>
      <c r="F96" s="63">
        <v>37442</v>
      </c>
    </row>
    <row r="97" spans="1:6" ht="16.5" hidden="1" customHeight="1">
      <c r="A97" s="62">
        <v>44886</v>
      </c>
      <c r="B97" s="46" t="s">
        <v>2003</v>
      </c>
      <c r="C97" s="46" t="s">
        <v>982</v>
      </c>
      <c r="D97" s="46" t="s">
        <v>28</v>
      </c>
      <c r="E97" s="46">
        <v>272</v>
      </c>
      <c r="F97" s="63">
        <v>11801</v>
      </c>
    </row>
    <row r="98" spans="1:6" ht="16.5" hidden="1" customHeight="1">
      <c r="A98" s="62">
        <v>44889</v>
      </c>
      <c r="B98" s="46" t="s">
        <v>2004</v>
      </c>
      <c r="C98" s="46" t="s">
        <v>987</v>
      </c>
      <c r="D98" s="46" t="s">
        <v>87</v>
      </c>
      <c r="E98" s="46">
        <v>272</v>
      </c>
      <c r="F98" s="63">
        <v>20790</v>
      </c>
    </row>
    <row r="99" spans="1:6" ht="16.5" hidden="1" customHeight="1">
      <c r="A99" s="62">
        <v>44893</v>
      </c>
      <c r="B99" s="46" t="s">
        <v>2005</v>
      </c>
      <c r="C99" s="46" t="s">
        <v>978</v>
      </c>
      <c r="D99" s="46" t="s">
        <v>76</v>
      </c>
      <c r="E99" s="46">
        <v>272</v>
      </c>
      <c r="F99" s="63">
        <v>26950</v>
      </c>
    </row>
    <row r="100" spans="1:6" ht="16.5" customHeight="1">
      <c r="A100" s="62">
        <v>44895</v>
      </c>
      <c r="B100" s="46" t="s">
        <v>2006</v>
      </c>
      <c r="C100" s="46" t="s">
        <v>983</v>
      </c>
      <c r="D100" s="46" t="s">
        <v>38</v>
      </c>
      <c r="E100" s="46">
        <v>264</v>
      </c>
      <c r="F100" s="63">
        <v>41530</v>
      </c>
    </row>
    <row r="101" spans="1:6" ht="16.5" hidden="1" customHeight="1">
      <c r="A101" s="62">
        <v>44904</v>
      </c>
      <c r="B101" s="46" t="s">
        <v>2007</v>
      </c>
      <c r="C101" s="46" t="s">
        <v>982</v>
      </c>
      <c r="D101" s="46" t="s">
        <v>28</v>
      </c>
      <c r="E101" s="46">
        <v>272</v>
      </c>
      <c r="F101" s="63">
        <v>11405</v>
      </c>
    </row>
    <row r="102" spans="1:6" ht="16.5" hidden="1" customHeight="1">
      <c r="A102" s="62">
        <v>44908</v>
      </c>
      <c r="B102" s="46" t="s">
        <v>2008</v>
      </c>
      <c r="C102" s="46" t="s">
        <v>986</v>
      </c>
      <c r="D102" s="46" t="s">
        <v>96</v>
      </c>
      <c r="E102" s="46">
        <v>272</v>
      </c>
      <c r="F102" s="63">
        <v>16760</v>
      </c>
    </row>
    <row r="103" spans="1:6" ht="16.5" hidden="1" customHeight="1">
      <c r="A103" s="62">
        <v>44909</v>
      </c>
      <c r="B103" s="46" t="s">
        <v>2009</v>
      </c>
      <c r="C103" s="46" t="s">
        <v>980</v>
      </c>
      <c r="D103" s="46" t="s">
        <v>17</v>
      </c>
      <c r="E103" s="46">
        <v>276</v>
      </c>
      <c r="F103" s="63">
        <v>35813</v>
      </c>
    </row>
    <row r="104" spans="1:6" ht="16.5" hidden="1" customHeight="1">
      <c r="A104" s="62">
        <v>44911</v>
      </c>
      <c r="B104" s="46" t="s">
        <v>2010</v>
      </c>
      <c r="C104" s="46" t="s">
        <v>978</v>
      </c>
      <c r="D104" s="46" t="s">
        <v>76</v>
      </c>
      <c r="E104" s="46">
        <v>272</v>
      </c>
      <c r="F104" s="63">
        <v>27050</v>
      </c>
    </row>
    <row r="105" spans="1:6" ht="16.5" hidden="1" customHeight="1">
      <c r="A105" s="62">
        <v>44914</v>
      </c>
      <c r="B105" s="46" t="s">
        <v>2011</v>
      </c>
      <c r="C105" s="46" t="s">
        <v>984</v>
      </c>
      <c r="D105" s="46" t="s">
        <v>985</v>
      </c>
      <c r="E105" s="46">
        <v>272</v>
      </c>
      <c r="F105" s="63">
        <v>34880</v>
      </c>
    </row>
    <row r="106" spans="1:6" ht="16.5" customHeight="1">
      <c r="A106" s="62">
        <v>44916</v>
      </c>
      <c r="B106" s="46" t="s">
        <v>2012</v>
      </c>
      <c r="C106" s="46" t="s">
        <v>983</v>
      </c>
      <c r="D106" s="46" t="s">
        <v>38</v>
      </c>
      <c r="E106" s="46">
        <v>264</v>
      </c>
      <c r="F106" s="63">
        <v>41585</v>
      </c>
    </row>
    <row r="107" spans="1:6" ht="16.5" hidden="1" customHeight="1">
      <c r="A107" s="62">
        <v>44918</v>
      </c>
      <c r="B107" s="46" t="s">
        <v>2013</v>
      </c>
      <c r="C107" s="46" t="s">
        <v>979</v>
      </c>
      <c r="D107" s="46" t="s">
        <v>979</v>
      </c>
      <c r="E107" s="46">
        <v>276</v>
      </c>
      <c r="F107" s="63">
        <v>25090</v>
      </c>
    </row>
    <row r="108" spans="1:6" ht="16.5" hidden="1" customHeight="1">
      <c r="A108" s="62">
        <v>44923</v>
      </c>
      <c r="B108" s="46" t="s">
        <v>2014</v>
      </c>
      <c r="C108" s="46" t="s">
        <v>982</v>
      </c>
      <c r="D108" s="46" t="s">
        <v>28</v>
      </c>
      <c r="E108" s="46">
        <v>272</v>
      </c>
      <c r="F108" s="63">
        <v>11129</v>
      </c>
    </row>
    <row r="109" spans="1:6" ht="16.5" hidden="1" customHeight="1">
      <c r="A109" s="62"/>
      <c r="B109" s="46"/>
      <c r="C109" s="46"/>
      <c r="D109" s="46"/>
      <c r="E109" s="46"/>
      <c r="F109" s="63"/>
    </row>
    <row r="110" spans="1:6" ht="16.5" hidden="1" customHeight="1">
      <c r="A110" s="62"/>
      <c r="B110" s="46"/>
      <c r="C110" s="46"/>
      <c r="D110" s="46"/>
      <c r="E110" s="46"/>
      <c r="F110" s="63"/>
    </row>
    <row r="111" spans="1:6" ht="16.5" hidden="1" customHeight="1">
      <c r="A111" s="62"/>
      <c r="B111" s="46"/>
      <c r="C111" s="46"/>
      <c r="D111" s="46"/>
      <c r="E111" s="46"/>
      <c r="F111" s="63"/>
    </row>
    <row r="112" spans="1:6" ht="16.5" hidden="1" customHeight="1">
      <c r="A112" s="62"/>
      <c r="B112" s="46"/>
      <c r="C112" s="46"/>
      <c r="D112" s="46"/>
      <c r="E112" s="46"/>
      <c r="F112" s="63"/>
    </row>
    <row r="113" spans="1:6" ht="16.5" hidden="1" customHeight="1">
      <c r="A113" s="62"/>
      <c r="B113" s="46"/>
      <c r="C113" s="46"/>
      <c r="D113" s="46"/>
      <c r="E113" s="46"/>
      <c r="F113" s="63"/>
    </row>
    <row r="114" spans="1:6" ht="16.5" hidden="1" customHeight="1">
      <c r="A114" s="62"/>
      <c r="B114" s="46"/>
      <c r="C114" s="46"/>
      <c r="D114" s="46"/>
      <c r="E114" s="46"/>
      <c r="F114" s="63"/>
    </row>
    <row r="115" spans="1:6" ht="16.5" hidden="1" customHeight="1">
      <c r="A115" s="62"/>
      <c r="B115" s="46"/>
      <c r="C115" s="46"/>
      <c r="D115" s="46"/>
      <c r="E115" s="46"/>
      <c r="F115" s="63"/>
    </row>
    <row r="116" spans="1:6" ht="16.5" hidden="1" customHeight="1">
      <c r="A116" s="62"/>
      <c r="B116" s="46"/>
      <c r="C116" s="46"/>
      <c r="D116" s="46"/>
      <c r="E116" s="46"/>
      <c r="F116" s="63"/>
    </row>
    <row r="117" spans="1:6" ht="16.5" hidden="1" customHeight="1">
      <c r="A117" s="62"/>
      <c r="B117" s="46"/>
      <c r="C117" s="46"/>
      <c r="D117" s="46"/>
      <c r="E117" s="46"/>
      <c r="F117" s="63"/>
    </row>
    <row r="118" spans="1:6" ht="16.5" hidden="1" customHeight="1">
      <c r="A118" s="62"/>
      <c r="B118" s="46"/>
      <c r="C118" s="46"/>
      <c r="D118" s="46"/>
      <c r="E118" s="46"/>
      <c r="F118" s="63"/>
    </row>
    <row r="119" spans="1:6" ht="16.5" hidden="1" customHeight="1">
      <c r="A119" s="62"/>
      <c r="B119" s="46"/>
      <c r="C119" s="46"/>
      <c r="D119" s="46"/>
      <c r="E119" s="46"/>
      <c r="F119" s="63"/>
    </row>
    <row r="120" spans="1:6" ht="16.5" hidden="1" customHeight="1">
      <c r="A120" s="62"/>
      <c r="B120" s="46"/>
      <c r="C120" s="46"/>
      <c r="D120" s="46"/>
      <c r="E120" s="46"/>
      <c r="F120" s="63"/>
    </row>
    <row r="121" spans="1:6" ht="16.5" hidden="1" customHeight="1">
      <c r="A121" s="62"/>
      <c r="B121" s="46"/>
      <c r="C121" s="46"/>
      <c r="D121" s="46"/>
      <c r="E121" s="46"/>
      <c r="F121" s="63"/>
    </row>
    <row r="122" spans="1:6" ht="16.5" hidden="1" customHeight="1">
      <c r="A122" s="62"/>
      <c r="B122" s="46"/>
      <c r="C122" s="46"/>
      <c r="D122" s="46"/>
      <c r="E122" s="46"/>
      <c r="F122" s="63"/>
    </row>
    <row r="123" spans="1:6" ht="16.5" hidden="1" customHeight="1">
      <c r="A123" s="62"/>
      <c r="B123" s="46"/>
      <c r="C123" s="46"/>
      <c r="D123" s="46"/>
      <c r="E123" s="46"/>
      <c r="F123" s="63"/>
    </row>
    <row r="124" spans="1:6" ht="16.5" hidden="1" customHeight="1">
      <c r="A124" s="62"/>
      <c r="B124" s="46"/>
      <c r="C124" s="46"/>
      <c r="D124" s="46"/>
      <c r="E124" s="46"/>
      <c r="F124" s="63"/>
    </row>
    <row r="125" spans="1:6" ht="16.5" hidden="1" customHeight="1">
      <c r="A125" s="62"/>
      <c r="B125" s="46"/>
      <c r="C125" s="46"/>
      <c r="D125" s="46"/>
      <c r="E125" s="46"/>
      <c r="F125" s="63"/>
    </row>
    <row r="126" spans="1:6" ht="16.5" hidden="1" customHeight="1">
      <c r="A126" s="62"/>
      <c r="B126" s="46"/>
      <c r="C126" s="46"/>
      <c r="D126" s="46"/>
      <c r="E126" s="46"/>
      <c r="F126" s="63"/>
    </row>
    <row r="127" spans="1:6" ht="16.5" hidden="1" customHeight="1">
      <c r="A127" s="62"/>
      <c r="B127" s="46"/>
      <c r="C127" s="46"/>
      <c r="D127" s="46"/>
      <c r="E127" s="46"/>
      <c r="F127" s="63"/>
    </row>
    <row r="128" spans="1:6" ht="16.5" hidden="1" customHeight="1">
      <c r="A128" s="62"/>
      <c r="B128" s="46"/>
      <c r="C128" s="46"/>
      <c r="D128" s="46"/>
      <c r="E128" s="46"/>
      <c r="F128" s="63"/>
    </row>
    <row r="129" spans="1:6" ht="16.5" hidden="1" customHeight="1">
      <c r="A129" s="62"/>
      <c r="B129" s="46"/>
      <c r="C129" s="46"/>
      <c r="D129" s="46"/>
      <c r="E129" s="46"/>
      <c r="F129" s="63"/>
    </row>
    <row r="130" spans="1:6" ht="16.5" hidden="1" customHeight="1"/>
    <row r="131" spans="1:6" ht="16.5" hidden="1" customHeight="1"/>
    <row r="132" spans="1:6" ht="16.5" hidden="1" customHeight="1"/>
    <row r="133" spans="1:6" ht="16.5" hidden="1" customHeight="1"/>
    <row r="134" spans="1:6" ht="16.5" hidden="1" customHeight="1"/>
    <row r="135" spans="1:6" ht="16.5" hidden="1" customHeight="1"/>
    <row r="136" spans="1:6" ht="16.5" hidden="1" customHeight="1"/>
    <row r="137" spans="1:6" ht="16.5" hidden="1" customHeight="1"/>
    <row r="138" spans="1:6" ht="16.5" hidden="1" customHeight="1"/>
    <row r="139" spans="1:6" ht="16.5" hidden="1" customHeight="1"/>
    <row r="140" spans="1:6" ht="16.5" hidden="1" customHeight="1"/>
    <row r="141" spans="1:6" ht="16.5" hidden="1" customHeight="1"/>
    <row r="142" spans="1:6" ht="16.5" hidden="1" customHeight="1"/>
    <row r="143" spans="1:6" ht="16.5" hidden="1" customHeight="1"/>
    <row r="144" spans="1:6" ht="16.5" hidden="1" customHeight="1"/>
    <row r="145" ht="16.5" hidden="1" customHeight="1"/>
    <row r="146" ht="16.5" hidden="1" customHeight="1"/>
    <row r="147" ht="16.5" hidden="1" customHeight="1"/>
    <row r="148" ht="16.5" hidden="1" customHeight="1"/>
    <row r="149" ht="16.5" hidden="1" customHeight="1"/>
    <row r="150" ht="16.5" hidden="1" customHeight="1"/>
    <row r="151" ht="16.5" hidden="1" customHeight="1"/>
    <row r="152" ht="16.5" hidden="1" customHeight="1"/>
    <row r="153" ht="16.5" hidden="1" customHeight="1"/>
    <row r="154" ht="16.5" hidden="1" customHeight="1"/>
    <row r="155" ht="16.5" hidden="1" customHeight="1"/>
    <row r="156" ht="16.5" hidden="1" customHeight="1"/>
    <row r="157" ht="16.5" hidden="1" customHeight="1"/>
    <row r="158" ht="16.5" hidden="1" customHeight="1"/>
    <row r="159" ht="16.5" hidden="1" customHeight="1"/>
    <row r="160" ht="16.5" hidden="1" customHeight="1"/>
    <row r="161" ht="16.5" hidden="1" customHeight="1"/>
    <row r="162" ht="16.5" hidden="1" customHeight="1"/>
    <row r="163" ht="16.5" hidden="1" customHeight="1"/>
    <row r="164" ht="16.5" hidden="1" customHeight="1"/>
    <row r="165" ht="16.5" hidden="1" customHeight="1"/>
    <row r="166" ht="16.5" hidden="1" customHeight="1"/>
    <row r="167" ht="16.5" hidden="1" customHeight="1"/>
    <row r="168" ht="16.5" hidden="1" customHeight="1"/>
    <row r="169" ht="16.5" hidden="1" customHeight="1"/>
    <row r="170" ht="16.5" hidden="1" customHeight="1"/>
    <row r="171" ht="16.5" hidden="1" customHeight="1"/>
    <row r="172" ht="16.5" hidden="1" customHeight="1"/>
    <row r="173" ht="16.5" hidden="1" customHeight="1"/>
    <row r="174" ht="16.5" hidden="1" customHeight="1"/>
    <row r="175" ht="16.5" hidden="1" customHeight="1"/>
    <row r="176" ht="16.5" hidden="1" customHeight="1"/>
    <row r="177" ht="16.5" hidden="1" customHeight="1"/>
    <row r="178" ht="16.5" hidden="1" customHeight="1"/>
    <row r="179" ht="16.5" hidden="1" customHeight="1"/>
    <row r="180" ht="16.5" hidden="1" customHeight="1"/>
    <row r="181" ht="16.5" hidden="1" customHeight="1"/>
    <row r="182" ht="16.5" hidden="1" customHeight="1"/>
    <row r="183" ht="16.5" hidden="1" customHeight="1"/>
    <row r="184" ht="16.5" hidden="1" customHeight="1"/>
    <row r="185" ht="16.5" hidden="1" customHeight="1"/>
    <row r="186" ht="16.5" hidden="1" customHeight="1"/>
    <row r="187" ht="16.5" hidden="1" customHeight="1"/>
    <row r="188" ht="16.5" hidden="1" customHeight="1"/>
    <row r="189" ht="16.5" hidden="1" customHeight="1"/>
    <row r="190" ht="16.5" hidden="1" customHeight="1"/>
    <row r="191" ht="16.5" hidden="1" customHeight="1"/>
    <row r="192" ht="16.5" hidden="1" customHeight="1"/>
    <row r="193" ht="16.5" hidden="1" customHeight="1"/>
    <row r="194" ht="16.5" hidden="1" customHeight="1"/>
    <row r="195" ht="16.5" hidden="1" customHeight="1"/>
    <row r="196" ht="16.5" hidden="1" customHeight="1"/>
    <row r="197" ht="16.5" hidden="1" customHeight="1"/>
    <row r="198" ht="16.5" hidden="1" customHeight="1"/>
    <row r="199" ht="16.5" hidden="1" customHeight="1"/>
    <row r="200" ht="16.5" hidden="1" customHeight="1"/>
    <row r="201" ht="16.5" hidden="1" customHeight="1"/>
    <row r="202" ht="16.5" hidden="1" customHeight="1"/>
    <row r="203" ht="16.5" hidden="1" customHeight="1"/>
    <row r="204" ht="16.5" hidden="1" customHeight="1"/>
    <row r="205" ht="16.5" hidden="1" customHeight="1"/>
    <row r="206" ht="16.5" hidden="1" customHeight="1"/>
    <row r="207" ht="16.5" hidden="1" customHeight="1"/>
    <row r="208" ht="16.5" hidden="1" customHeight="1"/>
    <row r="209" ht="16.5" hidden="1" customHeight="1"/>
    <row r="210" ht="16.5" hidden="1" customHeight="1"/>
    <row r="211" ht="16.5" hidden="1" customHeight="1"/>
    <row r="212" ht="16.5" hidden="1" customHeight="1"/>
    <row r="213" ht="16.5" hidden="1" customHeight="1"/>
    <row r="214" ht="16.5" hidden="1" customHeight="1"/>
    <row r="215" ht="16.5" hidden="1" customHeight="1"/>
    <row r="216" ht="16.5" hidden="1" customHeight="1"/>
    <row r="217" ht="16.5" hidden="1" customHeight="1"/>
    <row r="218" ht="16.5" hidden="1" customHeight="1"/>
    <row r="219" ht="16.5" hidden="1" customHeight="1"/>
    <row r="220" ht="16.5" hidden="1" customHeight="1"/>
    <row r="221" ht="16.5" hidden="1" customHeight="1"/>
    <row r="222" ht="16.5" hidden="1" customHeight="1"/>
    <row r="223" ht="16.5" hidden="1" customHeight="1"/>
    <row r="224" ht="16.5" hidden="1" customHeight="1"/>
    <row r="225" ht="16.5" hidden="1" customHeight="1"/>
    <row r="226" ht="16.5" hidden="1" customHeight="1"/>
    <row r="227" ht="16.5" hidden="1" customHeight="1"/>
    <row r="228" ht="16.5" hidden="1" customHeight="1"/>
    <row r="229" ht="16.5" hidden="1" customHeight="1"/>
    <row r="230" ht="16.5" hidden="1" customHeight="1"/>
    <row r="231" ht="16.5" hidden="1" customHeight="1"/>
    <row r="232" ht="16.5" hidden="1" customHeight="1"/>
    <row r="233" ht="16.5" hidden="1" customHeight="1"/>
    <row r="234" ht="16.5" hidden="1" customHeight="1"/>
    <row r="235" ht="16.5" hidden="1" customHeight="1"/>
    <row r="236" ht="16.5" hidden="1" customHeight="1"/>
    <row r="237" ht="16.5" hidden="1" customHeight="1"/>
    <row r="238" ht="16.5" hidden="1" customHeight="1"/>
    <row r="239" ht="16.5" hidden="1" customHeight="1"/>
    <row r="240" ht="16.5" hidden="1" customHeight="1"/>
    <row r="241" ht="16.5" hidden="1" customHeight="1"/>
    <row r="242" ht="16.5" hidden="1" customHeight="1"/>
    <row r="243" ht="16.5" hidden="1" customHeight="1"/>
    <row r="244" ht="16.5" hidden="1" customHeight="1"/>
    <row r="245" ht="16.5" hidden="1" customHeight="1"/>
    <row r="246" ht="16.5" hidden="1" customHeight="1"/>
    <row r="247" ht="16.5" hidden="1" customHeight="1"/>
    <row r="248" ht="16.5" hidden="1" customHeight="1"/>
    <row r="249" ht="16.5" hidden="1" customHeight="1"/>
    <row r="250" ht="16.5" hidden="1" customHeight="1"/>
    <row r="251" ht="16.5" hidden="1" customHeight="1"/>
    <row r="252" ht="16.5" hidden="1" customHeight="1"/>
    <row r="253" ht="16.5" hidden="1" customHeight="1"/>
    <row r="254" ht="16.5" hidden="1" customHeight="1"/>
    <row r="255" ht="16.5" hidden="1" customHeight="1"/>
    <row r="256" ht="16.5" hidden="1" customHeight="1"/>
    <row r="257" ht="16.5" hidden="1" customHeight="1"/>
    <row r="258" ht="16.5" hidden="1" customHeight="1"/>
    <row r="259" ht="16.5" hidden="1" customHeight="1"/>
    <row r="260" ht="16.5" hidden="1" customHeight="1"/>
    <row r="261" ht="16.5" hidden="1" customHeight="1"/>
    <row r="262" ht="16.5" hidden="1" customHeight="1"/>
    <row r="263" ht="16.5" hidden="1" customHeight="1"/>
    <row r="264" ht="16.5" hidden="1" customHeight="1"/>
    <row r="265" ht="16.5" hidden="1" customHeight="1"/>
    <row r="266" ht="16.5" hidden="1" customHeight="1"/>
    <row r="267" ht="16.5" hidden="1" customHeight="1"/>
    <row r="268" ht="16.5" hidden="1" customHeight="1"/>
    <row r="269" ht="16.5" hidden="1" customHeight="1"/>
    <row r="270" ht="16.5" hidden="1" customHeight="1"/>
    <row r="271" ht="16.5" hidden="1" customHeight="1"/>
    <row r="272" ht="16.5" hidden="1" customHeight="1"/>
    <row r="273" ht="16.5" hidden="1" customHeight="1"/>
    <row r="274" ht="16.5" hidden="1" customHeight="1"/>
    <row r="275" ht="16.5" hidden="1" customHeight="1"/>
    <row r="276" ht="16.5" hidden="1" customHeight="1"/>
    <row r="277" ht="16.5" hidden="1" customHeight="1"/>
    <row r="278" ht="16.5" hidden="1" customHeight="1"/>
    <row r="279" ht="16.5" hidden="1" customHeight="1"/>
    <row r="280" ht="16.5" hidden="1" customHeight="1"/>
    <row r="281" ht="16.5" hidden="1" customHeight="1"/>
    <row r="282" ht="16.5" hidden="1" customHeight="1"/>
    <row r="283" ht="16.5" hidden="1" customHeight="1"/>
    <row r="284" ht="16.5" hidden="1" customHeight="1"/>
    <row r="285" ht="16.5" hidden="1" customHeight="1"/>
    <row r="286" ht="16.5" hidden="1" customHeight="1"/>
    <row r="287" ht="16.5" hidden="1" customHeight="1"/>
    <row r="288" ht="16.5" hidden="1" customHeight="1"/>
    <row r="289" ht="16.5" hidden="1" customHeight="1"/>
    <row r="290" ht="16.5" hidden="1" customHeight="1"/>
    <row r="291" ht="16.5" hidden="1" customHeight="1"/>
    <row r="292" ht="16.5" hidden="1" customHeight="1"/>
    <row r="293" ht="16.5" hidden="1" customHeight="1"/>
    <row r="294" ht="16.5" hidden="1" customHeight="1"/>
    <row r="295" ht="16.5" hidden="1" customHeight="1"/>
    <row r="296" ht="16.5" hidden="1" customHeight="1"/>
    <row r="297" ht="16.5" hidden="1" customHeight="1"/>
    <row r="298" ht="16.5" hidden="1" customHeight="1"/>
    <row r="299" ht="16.5" hidden="1" customHeight="1"/>
    <row r="300" ht="16.5" hidden="1" customHeight="1"/>
    <row r="301" ht="16.5" hidden="1" customHeight="1"/>
    <row r="302" ht="16.5" hidden="1" customHeight="1"/>
    <row r="303" ht="16.5" hidden="1" customHeight="1"/>
    <row r="304" ht="16.5" hidden="1" customHeight="1"/>
    <row r="305" ht="16.5" hidden="1" customHeight="1"/>
    <row r="306" ht="16.5" hidden="1" customHeight="1"/>
    <row r="307" ht="16.5" hidden="1" customHeight="1"/>
    <row r="308" ht="16.5" hidden="1" customHeight="1"/>
    <row r="309" ht="16.5" hidden="1" customHeight="1"/>
    <row r="310" ht="16.5" hidden="1" customHeight="1"/>
    <row r="311" ht="16.5" hidden="1" customHeight="1"/>
    <row r="312" ht="16.5" hidden="1" customHeight="1"/>
    <row r="313" ht="16.5" hidden="1" customHeight="1"/>
    <row r="314" ht="16.5" hidden="1" customHeight="1"/>
    <row r="315" ht="16.5" hidden="1" customHeight="1"/>
    <row r="316" ht="16.5" hidden="1" customHeight="1"/>
    <row r="317" ht="16.5" hidden="1" customHeight="1"/>
    <row r="318" ht="16.5" hidden="1" customHeight="1"/>
    <row r="319" ht="16.5" hidden="1" customHeight="1"/>
    <row r="320" ht="16.5" hidden="1" customHeight="1"/>
    <row r="321" ht="16.5" hidden="1" customHeight="1"/>
    <row r="322" ht="16.5" hidden="1" customHeight="1"/>
    <row r="323" ht="16.5" hidden="1" customHeight="1"/>
    <row r="324" ht="16.5" hidden="1" customHeight="1"/>
    <row r="325" ht="16.5" hidden="1" customHeight="1"/>
    <row r="326" ht="16.5" hidden="1" customHeight="1"/>
    <row r="327" ht="16.5" hidden="1" customHeight="1"/>
    <row r="328" ht="16.5" hidden="1" customHeight="1"/>
    <row r="329" ht="16.5" hidden="1" customHeight="1"/>
    <row r="330" ht="16.5" hidden="1" customHeight="1"/>
    <row r="331" ht="16.5" hidden="1" customHeight="1"/>
    <row r="332" ht="16.5" hidden="1" customHeight="1"/>
    <row r="333" ht="16.5" hidden="1" customHeight="1"/>
    <row r="334" ht="16.5" hidden="1" customHeight="1"/>
    <row r="335" ht="16.5" hidden="1" customHeight="1"/>
    <row r="336" ht="16.5" hidden="1" customHeight="1"/>
    <row r="337" ht="16.5" hidden="1" customHeight="1"/>
    <row r="338" ht="16.5" hidden="1" customHeight="1"/>
    <row r="339" ht="16.5" hidden="1" customHeight="1"/>
    <row r="340" ht="16.5" hidden="1" customHeight="1"/>
    <row r="341" ht="16.5" hidden="1" customHeight="1"/>
    <row r="342" ht="16.5" hidden="1" customHeight="1"/>
    <row r="343" ht="16.5" hidden="1" customHeight="1"/>
    <row r="344" ht="16.5" hidden="1" customHeight="1"/>
    <row r="345" ht="16.5" hidden="1" customHeight="1"/>
    <row r="346" ht="16.5" hidden="1" customHeight="1"/>
    <row r="347" ht="16.5" hidden="1" customHeight="1"/>
    <row r="348" ht="16.5" hidden="1" customHeight="1"/>
    <row r="349" ht="16.5" hidden="1" customHeight="1"/>
    <row r="350" ht="16.5" hidden="1" customHeight="1"/>
    <row r="351" ht="16.5" hidden="1" customHeight="1"/>
    <row r="352" ht="16.5" hidden="1" customHeight="1"/>
    <row r="353" ht="16.5" hidden="1" customHeight="1"/>
    <row r="354" ht="16.5" hidden="1" customHeight="1"/>
    <row r="355" ht="16.5" hidden="1" customHeight="1"/>
    <row r="356" ht="16.5" hidden="1" customHeight="1"/>
    <row r="357" ht="16.5" hidden="1" customHeight="1"/>
    <row r="358" ht="16.5" hidden="1" customHeight="1"/>
    <row r="359" ht="16.5" hidden="1" customHeight="1"/>
    <row r="360" ht="16.5" hidden="1" customHeight="1"/>
    <row r="361" ht="16.5" hidden="1" customHeight="1"/>
    <row r="362" ht="16.5" hidden="1" customHeight="1"/>
    <row r="363" ht="16.5" hidden="1" customHeight="1"/>
    <row r="364" ht="16.5" hidden="1" customHeight="1"/>
    <row r="365" ht="16.5" hidden="1" customHeight="1"/>
    <row r="366" ht="16.5" hidden="1" customHeight="1"/>
    <row r="367" ht="16.5" hidden="1" customHeight="1"/>
    <row r="368" ht="16.5" hidden="1" customHeight="1"/>
    <row r="369" ht="16.5" hidden="1" customHeight="1"/>
    <row r="370" ht="16.5" hidden="1" customHeight="1"/>
    <row r="371" ht="16.5" hidden="1" customHeight="1"/>
    <row r="372" ht="16.5" hidden="1" customHeight="1"/>
    <row r="373" ht="16.5" hidden="1" customHeight="1"/>
    <row r="374" ht="16.5" hidden="1" customHeight="1"/>
    <row r="375" ht="16.5" hidden="1" customHeight="1"/>
    <row r="376" ht="16.5" hidden="1" customHeight="1"/>
    <row r="377" ht="16.5" hidden="1" customHeight="1"/>
    <row r="378" ht="16.5" hidden="1" customHeight="1"/>
    <row r="379" ht="16.5" hidden="1" customHeight="1"/>
    <row r="380" ht="16.5" hidden="1" customHeight="1"/>
    <row r="381" ht="16.5" hidden="1" customHeight="1"/>
    <row r="382" ht="16.5" hidden="1" customHeight="1"/>
    <row r="383" ht="16.5" hidden="1" customHeight="1"/>
    <row r="384" ht="16.5" hidden="1" customHeight="1"/>
    <row r="385" ht="16.5" hidden="1" customHeight="1"/>
    <row r="386" ht="16.5" hidden="1" customHeight="1"/>
    <row r="387" ht="16.5" hidden="1" customHeight="1"/>
    <row r="388" ht="16.5" hidden="1" customHeight="1"/>
    <row r="389" ht="16.5" hidden="1" customHeight="1"/>
    <row r="390" ht="16.5" hidden="1" customHeight="1"/>
    <row r="391" ht="16.5" hidden="1" customHeight="1"/>
    <row r="392" ht="16.5" hidden="1" customHeight="1"/>
    <row r="393" ht="16.5" hidden="1" customHeight="1"/>
    <row r="394" ht="16.5" hidden="1" customHeight="1"/>
    <row r="395" ht="16.5" hidden="1" customHeight="1"/>
    <row r="396" ht="16.5" hidden="1" customHeight="1"/>
    <row r="397" ht="16.5" hidden="1" customHeight="1"/>
    <row r="398" ht="16.5" hidden="1" customHeight="1"/>
    <row r="399" ht="16.5" hidden="1" customHeight="1"/>
    <row r="400" ht="16.5" hidden="1" customHeight="1"/>
    <row r="401" ht="16.5" hidden="1" customHeight="1"/>
    <row r="402" ht="16.5" hidden="1" customHeight="1"/>
    <row r="403" ht="16.5" hidden="1" customHeight="1"/>
    <row r="404" ht="16.5" hidden="1" customHeight="1"/>
    <row r="405" ht="16.5" hidden="1" customHeight="1"/>
    <row r="406" ht="16.5" hidden="1" customHeight="1"/>
    <row r="407" ht="16.5" hidden="1" customHeight="1"/>
    <row r="408" ht="16.5" hidden="1" customHeight="1"/>
    <row r="409" ht="16.5" hidden="1" customHeight="1"/>
    <row r="410" ht="16.5" hidden="1" customHeight="1"/>
    <row r="411" ht="16.5" hidden="1" customHeight="1"/>
    <row r="412" ht="16.5" hidden="1" customHeight="1"/>
    <row r="413" ht="16.5" hidden="1" customHeight="1"/>
    <row r="414" ht="16.5" hidden="1" customHeight="1"/>
    <row r="415" ht="16.5" hidden="1" customHeight="1"/>
    <row r="416" ht="16.5" hidden="1" customHeight="1"/>
    <row r="417" ht="16.5" hidden="1" customHeight="1"/>
    <row r="418" ht="16.5" hidden="1" customHeight="1"/>
    <row r="419" ht="16.5" hidden="1" customHeight="1"/>
    <row r="420" ht="16.5" hidden="1" customHeight="1"/>
    <row r="421" ht="16.5" hidden="1" customHeight="1"/>
    <row r="422" ht="16.5" hidden="1" customHeight="1"/>
    <row r="423" ht="16.5" hidden="1" customHeight="1"/>
    <row r="424" ht="16.5" hidden="1" customHeight="1"/>
    <row r="425" ht="16.5" hidden="1" customHeight="1"/>
    <row r="426" ht="16.5" hidden="1" customHeight="1"/>
    <row r="427" ht="16.5" hidden="1" customHeight="1"/>
    <row r="428" ht="16.5" hidden="1" customHeight="1"/>
    <row r="429" ht="16.5" hidden="1" customHeight="1"/>
    <row r="430" ht="16.5" hidden="1" customHeight="1"/>
    <row r="431" ht="16.5" hidden="1" customHeight="1"/>
    <row r="432" ht="16.5" hidden="1" customHeight="1"/>
    <row r="433" ht="16.5" hidden="1" customHeight="1"/>
    <row r="434" ht="16.5" hidden="1" customHeight="1"/>
    <row r="435" ht="16.5" hidden="1" customHeight="1"/>
    <row r="436" ht="16.5" hidden="1" customHeight="1"/>
    <row r="437" ht="16.5" hidden="1" customHeight="1"/>
    <row r="438" ht="16.5" hidden="1" customHeight="1"/>
    <row r="439" ht="16.5" hidden="1" customHeight="1"/>
    <row r="440" ht="16.5" hidden="1" customHeight="1"/>
    <row r="441" ht="16.5" hidden="1" customHeight="1"/>
    <row r="442" ht="16.5" hidden="1" customHeight="1"/>
    <row r="443" ht="16.5" hidden="1" customHeight="1"/>
    <row r="444" ht="16.5" hidden="1" customHeight="1"/>
    <row r="445" ht="16.5" hidden="1" customHeight="1"/>
    <row r="446" ht="16.5" hidden="1" customHeight="1"/>
    <row r="447" ht="16.5" hidden="1" customHeight="1"/>
    <row r="448" ht="16.5" hidden="1" customHeight="1"/>
    <row r="449" ht="16.5" hidden="1" customHeight="1"/>
    <row r="450" ht="16.5" hidden="1" customHeight="1"/>
    <row r="451" ht="16.5" hidden="1" customHeight="1"/>
    <row r="452" ht="16.5" hidden="1" customHeight="1"/>
    <row r="453" ht="16.5" hidden="1" customHeight="1"/>
    <row r="454" ht="16.5" hidden="1" customHeight="1"/>
    <row r="455" ht="16.5" hidden="1" customHeight="1"/>
    <row r="456" ht="16.5" hidden="1" customHeight="1"/>
    <row r="457" ht="16.5" hidden="1" customHeight="1"/>
    <row r="458" ht="16.5" hidden="1" customHeight="1"/>
    <row r="459" ht="16.5" hidden="1" customHeight="1"/>
    <row r="460" ht="16.5" hidden="1" customHeight="1"/>
    <row r="461" ht="16.5" hidden="1" customHeight="1"/>
    <row r="462" ht="16.5" hidden="1" customHeight="1"/>
    <row r="463" ht="16.5" hidden="1" customHeight="1"/>
    <row r="464" ht="16.5" hidden="1" customHeight="1"/>
    <row r="465" ht="16.5" hidden="1" customHeight="1"/>
    <row r="466" ht="16.5" hidden="1" customHeight="1"/>
    <row r="467" ht="16.5" hidden="1" customHeight="1"/>
    <row r="468" ht="16.5" hidden="1" customHeight="1"/>
    <row r="469" ht="16.5" hidden="1" customHeight="1"/>
    <row r="470" ht="16.5" hidden="1" customHeight="1"/>
    <row r="471" ht="16.5" hidden="1" customHeight="1"/>
    <row r="472" ht="16.5" hidden="1" customHeight="1"/>
    <row r="473" ht="16.5" hidden="1" customHeight="1"/>
    <row r="474" ht="16.5" hidden="1" customHeight="1"/>
    <row r="475" ht="16.5" hidden="1" customHeight="1"/>
    <row r="476" ht="16.5" hidden="1" customHeight="1"/>
    <row r="477" ht="16.5" hidden="1" customHeight="1"/>
    <row r="478" ht="16.5" hidden="1" customHeight="1"/>
    <row r="479" ht="16.5" hidden="1" customHeight="1"/>
    <row r="480" ht="16.5" hidden="1" customHeight="1"/>
    <row r="481" ht="16.5" hidden="1" customHeight="1"/>
    <row r="482" ht="16.5" hidden="1" customHeight="1"/>
    <row r="483" ht="16.5" hidden="1" customHeight="1"/>
    <row r="484" ht="16.5" hidden="1" customHeight="1"/>
    <row r="485" ht="16.5" hidden="1" customHeight="1"/>
    <row r="486" ht="16.5" hidden="1" customHeight="1"/>
    <row r="487" ht="16.5" hidden="1" customHeight="1"/>
    <row r="488" ht="16.5" hidden="1" customHeight="1"/>
    <row r="489" ht="16.5" hidden="1" customHeight="1"/>
    <row r="490" ht="16.5" hidden="1" customHeight="1"/>
    <row r="491" ht="16.5" hidden="1" customHeight="1"/>
    <row r="492" ht="16.5" hidden="1" customHeight="1"/>
    <row r="493" ht="16.5" hidden="1" customHeight="1"/>
    <row r="494" ht="16.5" hidden="1" customHeight="1"/>
    <row r="495" ht="16.5" hidden="1" customHeight="1"/>
    <row r="496" ht="16.5" hidden="1" customHeight="1"/>
    <row r="497" ht="16.5" hidden="1" customHeight="1"/>
    <row r="498" ht="16.5" hidden="1" customHeight="1"/>
    <row r="499" ht="16.5" hidden="1" customHeight="1"/>
    <row r="500" ht="16.5" hidden="1" customHeight="1"/>
    <row r="501" ht="16.5" hidden="1" customHeight="1"/>
    <row r="502" ht="16.5" hidden="1" customHeight="1"/>
    <row r="503" ht="16.5" hidden="1" customHeight="1"/>
    <row r="504" ht="16.5" hidden="1" customHeight="1"/>
    <row r="505" ht="16.5" hidden="1" customHeight="1"/>
    <row r="506" ht="16.5" hidden="1" customHeight="1"/>
    <row r="507" ht="16.5" hidden="1" customHeight="1"/>
    <row r="508" ht="16.5" hidden="1" customHeight="1"/>
    <row r="509" ht="16.5" hidden="1" customHeight="1"/>
    <row r="510" ht="16.5" hidden="1" customHeight="1"/>
    <row r="511" ht="16.5" hidden="1" customHeight="1"/>
    <row r="512" ht="16.5" hidden="1" customHeight="1"/>
    <row r="513" ht="16.5" hidden="1" customHeight="1"/>
    <row r="514" ht="16.5" hidden="1" customHeight="1"/>
    <row r="515" ht="16.5" hidden="1" customHeight="1"/>
    <row r="516" ht="16.5" hidden="1" customHeight="1"/>
    <row r="517" ht="16.5" hidden="1" customHeight="1"/>
    <row r="518" ht="16.5" hidden="1" customHeight="1"/>
    <row r="519" ht="16.5" hidden="1" customHeight="1"/>
    <row r="520" ht="16.5" hidden="1" customHeight="1"/>
    <row r="521" ht="16.5" hidden="1" customHeight="1"/>
    <row r="522" ht="16.5" hidden="1" customHeight="1"/>
    <row r="523" ht="16.5" hidden="1" customHeight="1"/>
    <row r="524" ht="16.5" hidden="1" customHeight="1"/>
    <row r="525" ht="16.5" hidden="1" customHeight="1"/>
    <row r="526" ht="16.5" hidden="1" customHeight="1"/>
    <row r="527" ht="16.5" hidden="1" customHeight="1"/>
    <row r="528" ht="16.5" hidden="1" customHeight="1"/>
    <row r="529" ht="16.5" hidden="1" customHeight="1"/>
    <row r="530" ht="16.5" hidden="1" customHeight="1"/>
    <row r="531" ht="16.5" hidden="1" customHeight="1"/>
    <row r="532" ht="16.5" hidden="1" customHeight="1"/>
    <row r="533" ht="16.5" hidden="1" customHeight="1"/>
    <row r="534" ht="16.5" hidden="1" customHeight="1"/>
    <row r="535" ht="16.5" hidden="1" customHeight="1"/>
    <row r="536" ht="16.5" hidden="1" customHeight="1"/>
    <row r="537" ht="16.5" hidden="1" customHeight="1"/>
    <row r="538" ht="16.5" hidden="1" customHeight="1"/>
    <row r="539" ht="16.5" hidden="1" customHeight="1"/>
    <row r="540" ht="16.5" hidden="1" customHeight="1"/>
    <row r="541" ht="16.5" hidden="1" customHeight="1"/>
    <row r="542" ht="16.5" hidden="1" customHeight="1"/>
    <row r="543" ht="16.5" hidden="1" customHeight="1"/>
    <row r="544" ht="16.5" hidden="1" customHeight="1"/>
    <row r="545" ht="16.5" hidden="1" customHeight="1"/>
    <row r="546" ht="16.5" hidden="1" customHeight="1"/>
    <row r="547" ht="16.5" hidden="1" customHeight="1"/>
    <row r="548" ht="16.5" hidden="1" customHeight="1"/>
    <row r="549" ht="16.5" hidden="1" customHeight="1"/>
    <row r="550" ht="16.5" hidden="1" customHeight="1"/>
    <row r="551" ht="16.5" hidden="1" customHeight="1"/>
    <row r="552" ht="16.5" hidden="1" customHeight="1"/>
    <row r="553" ht="16.5" hidden="1" customHeight="1"/>
    <row r="554" ht="16.5" hidden="1" customHeight="1"/>
    <row r="555" ht="16.5" hidden="1" customHeight="1"/>
    <row r="556" ht="16.5" hidden="1" customHeight="1"/>
    <row r="557" ht="16.5" hidden="1" customHeight="1"/>
    <row r="558" ht="16.5" hidden="1" customHeight="1"/>
    <row r="559" ht="16.5" hidden="1" customHeight="1"/>
    <row r="560" ht="16.5" hidden="1" customHeight="1"/>
    <row r="561" ht="16.5" hidden="1" customHeight="1"/>
    <row r="562" ht="16.5" hidden="1" customHeight="1"/>
    <row r="563" ht="16.5" hidden="1" customHeight="1"/>
    <row r="564" ht="16.5" hidden="1" customHeight="1"/>
    <row r="565" ht="16.5" hidden="1" customHeight="1"/>
    <row r="566" ht="16.5" hidden="1" customHeight="1"/>
    <row r="567" ht="16.5" hidden="1" customHeight="1"/>
    <row r="568" ht="16.5" hidden="1" customHeight="1"/>
    <row r="569" ht="16.5" hidden="1" customHeight="1"/>
    <row r="570" ht="16.5" hidden="1" customHeight="1"/>
    <row r="571" ht="16.5" hidden="1" customHeight="1"/>
    <row r="572" ht="16.5" hidden="1" customHeight="1"/>
    <row r="573" ht="16.5" hidden="1" customHeight="1"/>
    <row r="574" ht="16.5" hidden="1" customHeight="1"/>
    <row r="575" ht="16.5" hidden="1" customHeight="1"/>
    <row r="576" ht="16.5" hidden="1" customHeight="1"/>
    <row r="577" ht="16.5" hidden="1" customHeight="1"/>
    <row r="578" ht="16.5" hidden="1" customHeight="1"/>
    <row r="579" ht="16.5" hidden="1" customHeight="1"/>
    <row r="580" ht="16.5" hidden="1" customHeight="1"/>
    <row r="581" ht="16.5" hidden="1" customHeight="1"/>
    <row r="582" ht="16.5" hidden="1" customHeight="1"/>
    <row r="583" ht="16.5" hidden="1" customHeight="1"/>
    <row r="584" ht="16.5" hidden="1" customHeight="1"/>
    <row r="585" ht="16.5" hidden="1" customHeight="1"/>
    <row r="586" ht="16.5" hidden="1" customHeight="1"/>
    <row r="587" ht="16.5" hidden="1" customHeight="1"/>
    <row r="588" ht="16.5" hidden="1" customHeight="1"/>
    <row r="589" ht="16.5" hidden="1" customHeight="1"/>
    <row r="590" ht="16.5" hidden="1" customHeight="1"/>
    <row r="591" ht="16.5" hidden="1" customHeight="1"/>
    <row r="592" ht="16.5" hidden="1" customHeight="1"/>
    <row r="593" ht="16.5" hidden="1" customHeight="1"/>
    <row r="594" ht="16.5" hidden="1" customHeight="1"/>
    <row r="595" ht="16.5" hidden="1" customHeight="1"/>
    <row r="596" ht="16.5" hidden="1" customHeight="1"/>
    <row r="597" ht="16.5" hidden="1" customHeight="1"/>
    <row r="598" ht="16.5" hidden="1" customHeight="1"/>
    <row r="599" ht="16.5" hidden="1" customHeight="1"/>
    <row r="600" ht="16.5" hidden="1" customHeight="1"/>
    <row r="601" ht="16.5" hidden="1" customHeight="1"/>
    <row r="602" ht="16.5" hidden="1" customHeight="1"/>
    <row r="603" ht="16.5" hidden="1" customHeight="1"/>
    <row r="604" ht="16.5" hidden="1" customHeight="1"/>
    <row r="605" ht="16.5" hidden="1" customHeight="1"/>
    <row r="606" ht="16.5" hidden="1" customHeight="1"/>
    <row r="607" ht="16.5" hidden="1" customHeight="1"/>
    <row r="608" ht="16.5" hidden="1" customHeight="1"/>
    <row r="609" ht="16.5" hidden="1" customHeight="1"/>
    <row r="610" ht="16.5" hidden="1" customHeight="1"/>
    <row r="611" ht="16.5" hidden="1" customHeight="1"/>
    <row r="612" ht="16.5" hidden="1" customHeight="1"/>
    <row r="613" ht="16.5" hidden="1" customHeight="1"/>
    <row r="614" ht="16.5" hidden="1" customHeight="1"/>
    <row r="615" ht="16.5" hidden="1" customHeight="1"/>
    <row r="616" ht="16.5" hidden="1" customHeight="1"/>
    <row r="617" ht="16.5" hidden="1" customHeight="1"/>
    <row r="618" ht="16.5" hidden="1" customHeight="1"/>
    <row r="619" ht="16.5" hidden="1" customHeight="1"/>
    <row r="620" ht="16.5" hidden="1" customHeight="1"/>
    <row r="621" ht="16.5" hidden="1" customHeight="1"/>
    <row r="622" ht="16.5" hidden="1" customHeight="1"/>
    <row r="623" ht="16.5" hidden="1" customHeight="1"/>
    <row r="624" ht="16.5" hidden="1" customHeight="1"/>
    <row r="625" ht="16.5" hidden="1" customHeight="1"/>
    <row r="626" ht="16.5" hidden="1" customHeight="1"/>
    <row r="627" ht="16.5" hidden="1" customHeight="1"/>
    <row r="628" ht="16.5" hidden="1" customHeight="1"/>
    <row r="629" ht="16.5" hidden="1" customHeight="1"/>
    <row r="630" ht="16.5" hidden="1" customHeight="1"/>
    <row r="631" ht="16.5" hidden="1" customHeight="1"/>
    <row r="632" ht="16.5" hidden="1" customHeight="1"/>
    <row r="633" ht="16.5" hidden="1" customHeight="1"/>
    <row r="634" ht="16.5" hidden="1" customHeight="1"/>
    <row r="635" ht="16.5" hidden="1" customHeight="1"/>
    <row r="636" ht="16.5" hidden="1" customHeight="1"/>
    <row r="637" ht="16.5" hidden="1" customHeight="1"/>
    <row r="638" ht="16.5" hidden="1" customHeight="1"/>
    <row r="639" ht="16.5" hidden="1" customHeight="1"/>
    <row r="640" ht="16.5" hidden="1" customHeight="1"/>
    <row r="641" ht="16.5" hidden="1" customHeight="1"/>
    <row r="642" ht="16.5" hidden="1" customHeight="1"/>
    <row r="643" ht="16.5" hidden="1" customHeight="1"/>
    <row r="644" ht="16.5" hidden="1" customHeight="1"/>
    <row r="645" ht="16.5" hidden="1" customHeight="1"/>
    <row r="646" ht="16.5" hidden="1" customHeight="1"/>
    <row r="647" ht="16.5" hidden="1" customHeight="1"/>
    <row r="648" ht="16.5" hidden="1" customHeight="1"/>
    <row r="649" ht="16.5" hidden="1" customHeight="1"/>
    <row r="650" ht="16.5" hidden="1" customHeight="1"/>
    <row r="651" ht="16.5" hidden="1" customHeight="1"/>
    <row r="652" ht="16.5" hidden="1" customHeight="1"/>
    <row r="653" ht="16.5" hidden="1" customHeight="1"/>
    <row r="654" ht="16.5" hidden="1" customHeight="1"/>
    <row r="655" ht="16.5" hidden="1" customHeight="1"/>
    <row r="656" ht="16.5" hidden="1" customHeight="1"/>
    <row r="657" ht="16.5" hidden="1" customHeight="1"/>
    <row r="658" ht="16.5" hidden="1" customHeight="1"/>
    <row r="659" ht="16.5" hidden="1" customHeight="1"/>
    <row r="660" ht="16.5" hidden="1" customHeight="1"/>
    <row r="661" ht="16.5" hidden="1" customHeight="1"/>
    <row r="662" ht="16.5" hidden="1" customHeight="1"/>
    <row r="663" ht="16.5" hidden="1" customHeight="1"/>
    <row r="664" ht="16.5" hidden="1" customHeight="1"/>
    <row r="665" ht="16.5" hidden="1" customHeight="1"/>
    <row r="666" ht="16.5" hidden="1" customHeight="1"/>
    <row r="667" ht="16.5" hidden="1" customHeight="1"/>
    <row r="668" ht="16.5" hidden="1" customHeight="1"/>
    <row r="669" ht="16.5" hidden="1" customHeight="1"/>
    <row r="670" ht="16.5" hidden="1" customHeight="1"/>
    <row r="671" ht="16.5" hidden="1" customHeight="1"/>
    <row r="672" ht="16.5" hidden="1" customHeight="1"/>
    <row r="673" ht="16.5" hidden="1" customHeight="1"/>
    <row r="674" ht="16.5" hidden="1" customHeight="1"/>
    <row r="675" ht="16.5" hidden="1" customHeight="1"/>
    <row r="676" ht="16.5" hidden="1" customHeight="1"/>
    <row r="677" ht="16.5" hidden="1" customHeight="1"/>
    <row r="678" ht="16.5" hidden="1" customHeight="1"/>
    <row r="679" ht="16.5" hidden="1" customHeight="1"/>
    <row r="680" ht="16.5" hidden="1" customHeight="1"/>
    <row r="681" ht="16.5" hidden="1" customHeight="1"/>
    <row r="682" ht="16.5" hidden="1" customHeight="1"/>
    <row r="683" ht="16.5" hidden="1" customHeight="1"/>
    <row r="684" ht="16.5" hidden="1" customHeight="1"/>
    <row r="685" ht="16.5" hidden="1" customHeight="1"/>
    <row r="686" ht="16.5" hidden="1" customHeight="1"/>
    <row r="687" ht="16.5" hidden="1" customHeight="1"/>
    <row r="688" ht="16.5" hidden="1" customHeight="1"/>
    <row r="689" ht="16.5" hidden="1" customHeight="1"/>
    <row r="690" ht="16.5" hidden="1" customHeight="1"/>
    <row r="691" ht="16.5" hidden="1" customHeight="1"/>
    <row r="692" ht="16.5" hidden="1" customHeight="1"/>
    <row r="693" ht="16.5" hidden="1" customHeight="1"/>
    <row r="694" ht="16.5" hidden="1" customHeight="1"/>
    <row r="695" ht="16.5" hidden="1" customHeight="1"/>
    <row r="696" ht="16.5" hidden="1" customHeight="1"/>
    <row r="697" ht="16.5" hidden="1" customHeight="1"/>
    <row r="698" ht="16.5" hidden="1" customHeight="1"/>
    <row r="699" ht="16.5" hidden="1" customHeight="1"/>
    <row r="700" ht="16.5" hidden="1" customHeight="1"/>
    <row r="701" ht="16.5" hidden="1" customHeight="1"/>
    <row r="702" ht="16.5" hidden="1" customHeight="1"/>
    <row r="703" ht="16.5" hidden="1" customHeight="1"/>
    <row r="704" ht="16.5" hidden="1" customHeight="1"/>
    <row r="705" ht="16.5" hidden="1" customHeight="1"/>
    <row r="706" ht="16.5" hidden="1" customHeight="1"/>
    <row r="707" ht="16.5" hidden="1" customHeight="1"/>
    <row r="708" ht="16.5" hidden="1" customHeight="1"/>
    <row r="709" ht="16.5" hidden="1" customHeight="1"/>
    <row r="710" ht="16.5" hidden="1" customHeight="1"/>
    <row r="711" ht="16.5" hidden="1" customHeight="1"/>
    <row r="712" ht="16.5" hidden="1" customHeight="1"/>
    <row r="713" ht="16.5" hidden="1" customHeight="1"/>
    <row r="714" ht="16.5" hidden="1" customHeight="1"/>
    <row r="715" ht="16.5" hidden="1" customHeight="1"/>
    <row r="716" ht="16.5" hidden="1" customHeight="1"/>
    <row r="717" ht="16.5" hidden="1" customHeight="1"/>
    <row r="718" ht="16.5" hidden="1" customHeight="1"/>
    <row r="719" ht="16.5" hidden="1" customHeight="1"/>
    <row r="720" ht="16.5" hidden="1" customHeight="1"/>
    <row r="721" ht="16.5" hidden="1" customHeight="1"/>
    <row r="722" ht="16.5" hidden="1" customHeight="1"/>
    <row r="723" ht="16.5" hidden="1" customHeight="1"/>
    <row r="724" ht="16.5" hidden="1" customHeight="1"/>
    <row r="725" ht="16.5" hidden="1" customHeight="1"/>
    <row r="726" ht="16.5" hidden="1" customHeight="1"/>
    <row r="727" ht="16.5" hidden="1" customHeight="1"/>
    <row r="728" ht="16.5" hidden="1" customHeight="1"/>
    <row r="729" ht="16.5" hidden="1" customHeight="1"/>
    <row r="730" ht="16.5" hidden="1" customHeight="1"/>
    <row r="731" ht="16.5" hidden="1" customHeight="1"/>
    <row r="732" ht="16.5" hidden="1" customHeight="1"/>
    <row r="733" ht="16.5" hidden="1" customHeight="1"/>
    <row r="734" ht="16.5" hidden="1" customHeight="1"/>
    <row r="735" ht="16.5" hidden="1" customHeight="1"/>
    <row r="736" ht="16.5" hidden="1" customHeight="1"/>
    <row r="737" ht="16.5" hidden="1" customHeight="1"/>
    <row r="738" ht="16.5" hidden="1" customHeight="1"/>
    <row r="739" ht="16.5" hidden="1" customHeight="1"/>
    <row r="740" ht="16.5" hidden="1" customHeight="1"/>
    <row r="741" ht="16.5" hidden="1" customHeight="1"/>
    <row r="742" ht="16.5" hidden="1" customHeight="1"/>
    <row r="743" ht="16.5" hidden="1" customHeight="1"/>
    <row r="744" ht="16.5" hidden="1" customHeight="1"/>
    <row r="745" ht="16.5" hidden="1" customHeight="1"/>
    <row r="746" ht="16.5" hidden="1" customHeight="1"/>
    <row r="747" ht="16.5" hidden="1" customHeight="1"/>
    <row r="748" ht="16.5" hidden="1" customHeight="1"/>
    <row r="749" ht="16.5" hidden="1" customHeight="1"/>
    <row r="750" ht="16.5" hidden="1" customHeight="1"/>
    <row r="751" ht="16.5" hidden="1" customHeight="1"/>
    <row r="752" ht="16.5" hidden="1" customHeight="1"/>
    <row r="753" ht="16.5" hidden="1" customHeight="1"/>
    <row r="754" ht="16.5" hidden="1" customHeight="1"/>
    <row r="755" ht="16.5" hidden="1" customHeight="1"/>
    <row r="756" ht="16.5" hidden="1" customHeight="1"/>
    <row r="757" ht="16.5" hidden="1" customHeight="1"/>
    <row r="758" ht="16.5" hidden="1" customHeight="1"/>
    <row r="759" ht="16.5" hidden="1" customHeight="1"/>
    <row r="760" ht="16.5" hidden="1" customHeight="1"/>
    <row r="761" ht="16.5" hidden="1" customHeight="1"/>
    <row r="762" ht="16.5" hidden="1" customHeight="1"/>
    <row r="763" ht="16.5" hidden="1" customHeight="1"/>
    <row r="764" ht="16.5" hidden="1" customHeight="1"/>
    <row r="765" ht="16.5" hidden="1" customHeight="1"/>
    <row r="766" ht="16.5" hidden="1" customHeight="1"/>
    <row r="767" ht="16.5" hidden="1" customHeight="1"/>
    <row r="768" ht="16.5" hidden="1" customHeight="1"/>
    <row r="769" ht="16.5" hidden="1" customHeight="1"/>
    <row r="770" ht="16.5" hidden="1" customHeight="1"/>
    <row r="771" ht="16.5" hidden="1" customHeight="1"/>
    <row r="772" ht="16.5" hidden="1" customHeight="1"/>
    <row r="773" ht="16.5" hidden="1" customHeight="1"/>
    <row r="774" ht="16.5" hidden="1" customHeight="1"/>
    <row r="775" ht="16.5" hidden="1" customHeight="1"/>
    <row r="776" ht="16.5" hidden="1" customHeight="1"/>
    <row r="777" ht="16.5" hidden="1" customHeight="1"/>
    <row r="778" ht="16.5" hidden="1" customHeight="1"/>
    <row r="779" ht="16.5" hidden="1" customHeight="1"/>
    <row r="780" ht="16.5" hidden="1" customHeight="1"/>
    <row r="781" ht="16.5" hidden="1" customHeight="1"/>
    <row r="782" ht="16.5" hidden="1" customHeight="1"/>
    <row r="783" ht="16.5" hidden="1" customHeight="1"/>
    <row r="784" ht="16.5" hidden="1" customHeight="1"/>
    <row r="785" ht="16.5" hidden="1" customHeight="1"/>
    <row r="786" ht="16.5" hidden="1" customHeight="1"/>
    <row r="787" ht="16.5" hidden="1" customHeight="1"/>
    <row r="788" ht="16.5" hidden="1" customHeight="1"/>
    <row r="789" ht="16.5" hidden="1" customHeight="1"/>
    <row r="790" ht="16.5" hidden="1" customHeight="1"/>
    <row r="791" ht="16.5" hidden="1" customHeight="1"/>
    <row r="792" ht="16.5" hidden="1" customHeight="1"/>
    <row r="793" ht="16.5" hidden="1" customHeight="1"/>
    <row r="794" ht="16.5" hidden="1" customHeight="1"/>
    <row r="795" ht="16.5" hidden="1" customHeight="1"/>
    <row r="796" ht="16.5" hidden="1" customHeight="1"/>
    <row r="797" ht="16.5" hidden="1" customHeight="1"/>
    <row r="798" ht="16.5" hidden="1" customHeight="1"/>
    <row r="799" ht="16.5" hidden="1" customHeight="1"/>
    <row r="800" ht="16.5" hidden="1" customHeight="1"/>
    <row r="801" ht="16.5" hidden="1" customHeight="1"/>
    <row r="802" ht="16.5" hidden="1" customHeight="1"/>
    <row r="803" ht="16.5" hidden="1" customHeight="1"/>
    <row r="804" ht="16.5" hidden="1" customHeight="1"/>
    <row r="805" ht="16.5" hidden="1" customHeight="1"/>
    <row r="806" ht="16.5" hidden="1" customHeight="1"/>
    <row r="807" ht="16.5" hidden="1" customHeight="1"/>
    <row r="808" ht="16.5" hidden="1" customHeight="1"/>
    <row r="809" ht="16.5" hidden="1" customHeight="1"/>
    <row r="810" ht="16.5" hidden="1" customHeight="1"/>
    <row r="811" ht="16.5" hidden="1" customHeight="1"/>
    <row r="812" ht="16.5" hidden="1" customHeight="1"/>
    <row r="813" ht="16.5" hidden="1" customHeight="1"/>
    <row r="814" ht="16.5" hidden="1" customHeight="1"/>
    <row r="815" ht="16.5" hidden="1" customHeight="1"/>
    <row r="816" ht="16.5" hidden="1" customHeight="1"/>
    <row r="817" ht="16.5" hidden="1" customHeight="1"/>
    <row r="818" ht="16.5" hidden="1" customHeight="1"/>
    <row r="819" ht="16.5" hidden="1" customHeight="1"/>
    <row r="820" ht="16.5" hidden="1" customHeight="1"/>
    <row r="821" ht="16.5" hidden="1" customHeight="1"/>
    <row r="822" ht="16.5" hidden="1" customHeight="1"/>
    <row r="823" ht="16.5" hidden="1" customHeight="1"/>
    <row r="824" ht="16.5" hidden="1" customHeight="1"/>
    <row r="825" ht="16.5" hidden="1" customHeight="1"/>
    <row r="826" ht="16.5" hidden="1" customHeight="1"/>
    <row r="827" ht="16.5" hidden="1" customHeight="1"/>
    <row r="828" ht="16.5" hidden="1" customHeight="1"/>
    <row r="829" ht="16.5" hidden="1" customHeight="1"/>
    <row r="830" ht="16.5" hidden="1" customHeight="1"/>
    <row r="831" ht="16.5" hidden="1" customHeight="1"/>
    <row r="832" ht="16.5" hidden="1" customHeight="1"/>
    <row r="833" ht="16.5" hidden="1" customHeight="1"/>
    <row r="834" ht="16.5" hidden="1" customHeight="1"/>
    <row r="835" ht="16.5" hidden="1" customHeight="1"/>
    <row r="836" ht="16.5" hidden="1" customHeight="1"/>
    <row r="837" ht="16.5" hidden="1" customHeight="1"/>
    <row r="838" ht="16.5" hidden="1" customHeight="1"/>
    <row r="839" ht="16.5" hidden="1" customHeight="1"/>
    <row r="840" ht="16.5" hidden="1" customHeight="1"/>
    <row r="841" ht="16.5" hidden="1" customHeight="1"/>
    <row r="842" ht="16.5" hidden="1" customHeight="1"/>
    <row r="843" ht="16.5" hidden="1" customHeight="1"/>
    <row r="844" ht="16.5" hidden="1" customHeight="1"/>
    <row r="845" ht="16.5" hidden="1" customHeight="1"/>
    <row r="846" ht="16.5" hidden="1" customHeight="1"/>
    <row r="847" ht="16.5" hidden="1" customHeight="1"/>
    <row r="848" ht="16.5" hidden="1" customHeight="1"/>
    <row r="849" ht="16.5" hidden="1" customHeight="1"/>
    <row r="850" ht="16.5" hidden="1" customHeight="1"/>
    <row r="851" ht="16.5" hidden="1" customHeight="1"/>
    <row r="852" ht="16.5" hidden="1" customHeight="1"/>
    <row r="853" ht="16.5" hidden="1" customHeight="1"/>
    <row r="854" ht="16.5" hidden="1" customHeight="1"/>
    <row r="855" ht="16.5" hidden="1" customHeight="1"/>
    <row r="856" ht="16.5" hidden="1" customHeight="1"/>
    <row r="857" ht="16.5" hidden="1" customHeight="1"/>
    <row r="858" ht="16.5" hidden="1" customHeight="1"/>
    <row r="859" ht="16.5" hidden="1" customHeight="1"/>
    <row r="860" ht="16.5" hidden="1" customHeight="1"/>
    <row r="861" ht="16.5" hidden="1" customHeight="1"/>
    <row r="862" ht="16.5" hidden="1" customHeight="1"/>
    <row r="863" ht="16.5" hidden="1" customHeight="1"/>
    <row r="864" ht="16.5" hidden="1" customHeight="1"/>
    <row r="865" ht="16.5" hidden="1" customHeight="1"/>
    <row r="866" ht="16.5" hidden="1" customHeight="1"/>
    <row r="867" ht="16.5" hidden="1" customHeight="1"/>
    <row r="868" ht="16.5" hidden="1" customHeight="1"/>
    <row r="869" ht="16.5" hidden="1" customHeight="1"/>
    <row r="870" ht="16.5" hidden="1" customHeight="1"/>
    <row r="871" ht="16.5" hidden="1" customHeight="1"/>
    <row r="872" ht="16.5" hidden="1" customHeight="1"/>
    <row r="873" ht="16.5" hidden="1" customHeight="1"/>
    <row r="874" ht="16.5" hidden="1" customHeight="1"/>
    <row r="875" ht="16.5" hidden="1" customHeight="1"/>
    <row r="876" ht="16.5" hidden="1" customHeight="1"/>
    <row r="877" ht="16.5" hidden="1" customHeight="1"/>
    <row r="878" ht="16.5" hidden="1" customHeight="1"/>
    <row r="879" ht="16.5" hidden="1" customHeight="1"/>
    <row r="880" ht="16.5" hidden="1" customHeight="1"/>
    <row r="881" ht="16.5" hidden="1" customHeight="1"/>
    <row r="882" ht="16.5" hidden="1" customHeight="1"/>
    <row r="883" ht="16.5" hidden="1" customHeight="1"/>
    <row r="884" ht="16.5" hidden="1" customHeight="1"/>
    <row r="885" ht="16.5" hidden="1" customHeight="1"/>
    <row r="886" ht="16.5" hidden="1" customHeight="1"/>
    <row r="887" ht="16.5" hidden="1" customHeight="1"/>
    <row r="888" ht="16.5" hidden="1" customHeight="1"/>
    <row r="889" ht="16.5" hidden="1" customHeight="1"/>
    <row r="890" ht="16.5" hidden="1" customHeight="1"/>
    <row r="891" ht="16.5" hidden="1" customHeight="1"/>
    <row r="892" ht="16.5" hidden="1" customHeight="1"/>
    <row r="893" ht="16.5" hidden="1" customHeight="1"/>
    <row r="894" ht="16.5" hidden="1" customHeight="1"/>
    <row r="895" ht="16.5" hidden="1" customHeight="1"/>
    <row r="896" ht="16.5" hidden="1" customHeight="1"/>
    <row r="897" ht="16.5" hidden="1" customHeight="1"/>
    <row r="898" ht="16.5" hidden="1" customHeight="1"/>
    <row r="899" ht="16.5" hidden="1" customHeight="1"/>
    <row r="900" ht="16.5" hidden="1" customHeight="1"/>
    <row r="901" ht="16.5" hidden="1" customHeight="1"/>
    <row r="902" ht="16.5" hidden="1" customHeight="1"/>
    <row r="903" ht="16.5" hidden="1" customHeight="1"/>
    <row r="904" ht="16.5" hidden="1" customHeight="1"/>
    <row r="905" ht="16.5" hidden="1" customHeight="1"/>
    <row r="906" ht="16.5" hidden="1" customHeight="1"/>
    <row r="907" ht="16.5" hidden="1" customHeight="1"/>
    <row r="908" ht="16.5" hidden="1" customHeight="1"/>
    <row r="909" ht="16.5" hidden="1" customHeight="1"/>
    <row r="910" ht="16.5" hidden="1" customHeight="1"/>
    <row r="911" ht="16.5" hidden="1" customHeight="1"/>
    <row r="912" ht="16.5" hidden="1" customHeight="1"/>
    <row r="913" ht="16.5" hidden="1" customHeight="1"/>
    <row r="914" ht="16.5" hidden="1" customHeight="1"/>
    <row r="915" ht="16.5" hidden="1" customHeight="1"/>
    <row r="916" ht="16.5" hidden="1" customHeight="1"/>
    <row r="917" ht="16.5" hidden="1" customHeight="1"/>
    <row r="918" ht="16.5" hidden="1" customHeight="1"/>
    <row r="919" ht="16.5" hidden="1" customHeight="1"/>
    <row r="920" ht="16.5" hidden="1" customHeight="1"/>
    <row r="921" ht="16.5" hidden="1" customHeight="1"/>
    <row r="922" ht="16.5" hidden="1" customHeight="1"/>
    <row r="923" ht="16.5" hidden="1" customHeight="1"/>
    <row r="924" ht="16.5" hidden="1" customHeight="1"/>
    <row r="925" ht="16.5" hidden="1" customHeight="1"/>
    <row r="926" ht="16.5" hidden="1" customHeight="1"/>
    <row r="927" ht="16.5" hidden="1" customHeight="1"/>
    <row r="928" ht="16.5" hidden="1" customHeight="1"/>
    <row r="929" ht="16.5" hidden="1" customHeight="1"/>
    <row r="930" ht="16.5" hidden="1" customHeight="1"/>
    <row r="931" ht="16.5" hidden="1" customHeight="1"/>
    <row r="932" ht="16.5" hidden="1" customHeight="1"/>
    <row r="933" ht="16.5" hidden="1" customHeight="1"/>
    <row r="934" ht="16.5" hidden="1" customHeight="1"/>
    <row r="935" ht="16.5" hidden="1" customHeight="1"/>
    <row r="936" ht="16.5" hidden="1" customHeight="1"/>
    <row r="937" ht="16.5" hidden="1" customHeight="1"/>
    <row r="938" ht="16.5" hidden="1" customHeight="1"/>
    <row r="939" ht="16.5" hidden="1" customHeight="1"/>
    <row r="940" ht="16.5" hidden="1" customHeight="1"/>
    <row r="941" ht="16.5" hidden="1" customHeight="1"/>
    <row r="942" ht="16.5" hidden="1" customHeight="1"/>
    <row r="943" ht="16.5" hidden="1" customHeight="1"/>
    <row r="944" ht="16.5" hidden="1" customHeight="1"/>
    <row r="945" ht="16.5" hidden="1" customHeight="1"/>
    <row r="946" ht="16.5" hidden="1" customHeight="1"/>
    <row r="947" ht="16.5" hidden="1" customHeight="1"/>
    <row r="948" ht="16.5" hidden="1" customHeight="1"/>
    <row r="949" ht="16.5" hidden="1" customHeight="1"/>
    <row r="950" ht="16.5" hidden="1" customHeight="1"/>
    <row r="951" ht="16.5" hidden="1" customHeight="1"/>
    <row r="952" ht="16.5" hidden="1" customHeight="1"/>
    <row r="953" ht="16.5" hidden="1" customHeight="1"/>
    <row r="954" ht="16.5" hidden="1" customHeight="1"/>
    <row r="955" ht="16.5" hidden="1" customHeight="1"/>
    <row r="956" ht="16.5" hidden="1" customHeight="1"/>
    <row r="957" ht="16.5" hidden="1" customHeight="1"/>
    <row r="958" ht="16.5" hidden="1" customHeight="1"/>
    <row r="959" ht="16.5" hidden="1" customHeight="1"/>
    <row r="960" ht="16.5" hidden="1" customHeight="1"/>
    <row r="961" ht="16.5" hidden="1" customHeight="1"/>
    <row r="962" ht="16.5" hidden="1" customHeight="1"/>
    <row r="963" ht="16.5" hidden="1" customHeight="1"/>
    <row r="964" ht="16.5" hidden="1" customHeight="1"/>
    <row r="965" ht="16.5" hidden="1" customHeight="1"/>
    <row r="966" ht="16.5" hidden="1" customHeight="1"/>
    <row r="967" ht="16.5" hidden="1" customHeight="1"/>
    <row r="968" ht="16.5" hidden="1" customHeight="1"/>
    <row r="969" ht="16.5" hidden="1" customHeight="1"/>
    <row r="970" ht="16.5" hidden="1" customHeight="1"/>
    <row r="971" ht="16.5" hidden="1" customHeight="1"/>
    <row r="972" ht="16.5" hidden="1" customHeight="1"/>
    <row r="973" ht="16.5" hidden="1" customHeight="1"/>
    <row r="974" ht="16.5" hidden="1" customHeight="1"/>
    <row r="975" ht="16.5" hidden="1" customHeight="1"/>
    <row r="976" ht="16.5" hidden="1" customHeight="1"/>
    <row r="977" ht="16.5" hidden="1" customHeight="1"/>
    <row r="978" ht="16.5" hidden="1" customHeight="1"/>
    <row r="979" ht="16.5" hidden="1" customHeight="1"/>
    <row r="980" ht="16.5" hidden="1" customHeight="1"/>
    <row r="981" ht="16.5" hidden="1" customHeight="1"/>
    <row r="982" ht="16.5" hidden="1" customHeight="1"/>
    <row r="983" ht="16.5" hidden="1" customHeight="1"/>
    <row r="984" ht="16.5" hidden="1" customHeight="1"/>
    <row r="985" ht="16.5" hidden="1" customHeight="1"/>
    <row r="986" ht="16.5" hidden="1" customHeight="1"/>
    <row r="987" ht="16.5" hidden="1" customHeight="1"/>
    <row r="988" ht="16.5" hidden="1" customHeight="1"/>
    <row r="989" ht="16.5" hidden="1" customHeight="1"/>
    <row r="990" ht="16.5" hidden="1" customHeight="1"/>
    <row r="991" ht="16.5" hidden="1" customHeight="1"/>
    <row r="992" ht="16.5" hidden="1" customHeight="1"/>
    <row r="993" ht="16.5" hidden="1" customHeight="1"/>
    <row r="994" ht="16.5" hidden="1" customHeight="1"/>
    <row r="995" ht="16.5" hidden="1" customHeight="1"/>
    <row r="996" ht="16.5" hidden="1" customHeight="1"/>
    <row r="997" ht="16.5" hidden="1" customHeight="1"/>
    <row r="998" ht="16.5" hidden="1" customHeight="1"/>
    <row r="999" ht="16.5" hidden="1" customHeight="1"/>
    <row r="1000" ht="16.5" hidden="1" customHeight="1"/>
  </sheetData>
  <autoFilter ref="A1:I1000" xr:uid="{00000000-0001-0000-0200-000000000000}">
    <filterColumn colId="3">
      <filters>
        <filter val="ZBJ"/>
      </filters>
    </filterColumn>
  </autoFilter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topLeftCell="V10" workbookViewId="0">
      <selection activeCell="Z7" sqref="Z7"/>
    </sheetView>
  </sheetViews>
  <sheetFormatPr defaultColWidth="12.625" defaultRowHeight="15" customHeight="1"/>
  <cols>
    <col min="1" max="2" width="7.625" customWidth="1"/>
    <col min="3" max="3" width="12.375" customWidth="1"/>
    <col min="4" max="5" width="7.625" customWidth="1"/>
    <col min="6" max="6" width="10.125" bestFit="1" customWidth="1"/>
    <col min="7" max="7" width="10.375" bestFit="1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6.625" customWidth="1"/>
    <col min="17" max="17" width="9.75" bestFit="1" customWidth="1"/>
    <col min="18" max="18" width="9.5" bestFit="1" customWidth="1"/>
    <col min="19" max="19" width="9" bestFit="1" customWidth="1"/>
    <col min="20" max="20" width="10.25" customWidth="1"/>
    <col min="21" max="21" width="7.875" hidden="1" customWidth="1"/>
    <col min="22" max="22" width="15" bestFit="1" customWidth="1"/>
    <col min="23" max="23" width="10" bestFit="1" customWidth="1"/>
    <col min="24" max="24" width="8.125" customWidth="1"/>
    <col min="25" max="25" width="14.25" customWidth="1"/>
    <col min="26" max="26" width="9.875" customWidth="1"/>
    <col min="27" max="29" width="10.37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65">
        <v>2020</v>
      </c>
      <c r="C1" s="65" t="s">
        <v>76</v>
      </c>
      <c r="D1" s="65" t="s">
        <v>979</v>
      </c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 t="str">
        <f>IF($H3="","",_xlfn.IFNA(VLOOKUP($H3,수출신고!$A:$G,2,0),""))</f>
        <v/>
      </c>
      <c r="B3" s="97"/>
      <c r="C3" s="98"/>
      <c r="D3" s="98"/>
      <c r="E3" s="98"/>
      <c r="F3" s="99"/>
      <c r="G3" s="100" t="str">
        <f>IF($H3="","",_xlfn.IFNA(VLOOKUP($H3,수출신고!$A:$G,6,0),""))</f>
        <v/>
      </c>
      <c r="H3" s="101" t="str">
        <f t="shared" ref="H3:H67" si="0">RIGHT(C3,6)</f>
        <v/>
      </c>
      <c r="I3" s="85" t="s">
        <v>1018</v>
      </c>
      <c r="J3" s="102"/>
      <c r="K3" s="88"/>
      <c r="L3" s="88"/>
      <c r="M3" s="88"/>
      <c r="N3" s="103"/>
      <c r="O3" s="88"/>
      <c r="P3" s="104"/>
      <c r="Q3" s="88"/>
      <c r="R3" s="104"/>
      <c r="S3" s="105"/>
      <c r="T3" s="106" t="str">
        <f t="shared" ref="T3:T39" si="1">IF(J3="","",O3*P3)</f>
        <v/>
      </c>
      <c r="U3" s="107" t="str">
        <f t="shared" ref="U3:U67" si="2">RIGHT(N3,6)</f>
        <v/>
      </c>
      <c r="V3" s="88">
        <f>V67</f>
        <v>500</v>
      </c>
      <c r="W3" s="108" t="str">
        <f t="shared" ref="W3:W67" si="3">IF(A3="",IF(B3="","",B3),A3)</f>
        <v/>
      </c>
      <c r="X3" s="100" t="str">
        <f t="shared" ref="X3:X67" si="4">RIGHT(H3,7)</f>
        <v/>
      </c>
      <c r="Y3" s="109" t="str">
        <f>IF($X3="","",_xlfn.IFNA(VLOOKUP($X3,수출신고!$A:$G,4,0),"국내계류중"))</f>
        <v/>
      </c>
      <c r="Z3" s="110" t="str">
        <f>_xlfn.IFNA(VLOOKUP(W3,환율!$A:$H,8,0),"")</f>
        <v/>
      </c>
      <c r="AA3" s="111" t="str">
        <f t="shared" ref="AA3:AA67" si="5">IF(G3&lt;&gt;"",G3,IF(F3&lt;&gt;"",F3,""))</f>
        <v/>
      </c>
      <c r="AB3" s="112" t="str">
        <f t="shared" ref="AB3:AB67" si="6">IF(AA3="","",SUMIF($U$3:$U$67,X3,$K$3:$K$67))</f>
        <v/>
      </c>
      <c r="AC3" s="113" t="str">
        <f t="shared" ref="AC3:AC67" si="7">IFERROR(AA3-AB3,"")</f>
        <v/>
      </c>
      <c r="AD3" s="114" t="str">
        <f t="shared" ref="AD3:AD67" si="8">IF(H3="","",AA3*Z3)</f>
        <v/>
      </c>
      <c r="AE3" s="115" t="str">
        <f t="shared" ref="AE3:AE67" si="9">IF(H3="","",SUMIF($U$3:$U$67,X3,$T$3:$T$67))</f>
        <v/>
      </c>
      <c r="AF3" s="114" t="str">
        <f t="shared" ref="AF3:AF67" si="10">IF(H3="","",IF(AC3&lt;&gt;0,AC3*Z3,0))</f>
        <v/>
      </c>
      <c r="AG3" s="114" t="str">
        <f t="shared" ref="AG3:AG67" si="11">IF(H3="","",IF(AC3=0,-(AD3-AE3),IF(AE3=0,"미수",-(AB3*Z3-AE3))))</f>
        <v/>
      </c>
    </row>
    <row r="4" spans="1:33" ht="16.5" customHeight="1">
      <c r="A4" s="96" t="str">
        <f>IF($H4="","",_xlfn.IFNA(VLOOKUP($H4,수출신고!$A:$G,2,0),""))</f>
        <v/>
      </c>
      <c r="B4" s="97"/>
      <c r="C4" s="98"/>
      <c r="D4" s="98"/>
      <c r="E4" s="98"/>
      <c r="F4" s="99"/>
      <c r="G4" s="100" t="str">
        <f>IF($H4="","",_xlfn.IFNA(VLOOKUP($H4,수출신고!$A:$G,6,0),""))</f>
        <v/>
      </c>
      <c r="H4" s="101" t="str">
        <f t="shared" si="0"/>
        <v/>
      </c>
      <c r="J4" s="102"/>
      <c r="K4" s="88"/>
      <c r="L4" s="88"/>
      <c r="M4" s="88"/>
      <c r="N4" s="103"/>
      <c r="O4" s="88"/>
      <c r="P4" s="104"/>
      <c r="Q4" s="88"/>
      <c r="R4" s="104"/>
      <c r="S4" s="105"/>
      <c r="T4" s="106" t="str">
        <f t="shared" si="1"/>
        <v/>
      </c>
      <c r="U4" s="107" t="str">
        <f t="shared" si="2"/>
        <v/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97"/>
      <c r="C5" s="98"/>
      <c r="D5" s="98"/>
      <c r="E5" s="98"/>
      <c r="F5" s="99"/>
      <c r="G5" s="100" t="str">
        <f>IF($H5="","",_xlfn.IFNA(VLOOKUP($H5,수출신고!$A:$G,6,0),""))</f>
        <v/>
      </c>
      <c r="H5" s="101" t="str">
        <f t="shared" si="0"/>
        <v/>
      </c>
      <c r="I5" s="116"/>
      <c r="J5" s="102"/>
      <c r="K5" s="88"/>
      <c r="L5" s="88"/>
      <c r="M5" s="88"/>
      <c r="N5" s="103"/>
      <c r="O5" s="88"/>
      <c r="P5" s="104"/>
      <c r="Q5" s="88"/>
      <c r="R5" s="104"/>
      <c r="S5" s="105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02"/>
      <c r="K6" s="88"/>
      <c r="L6" s="88"/>
      <c r="M6" s="88"/>
      <c r="N6" s="103"/>
      <c r="O6" s="88"/>
      <c r="P6" s="104"/>
      <c r="Q6" s="88"/>
      <c r="R6" s="104"/>
      <c r="S6" s="105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44579</v>
      </c>
      <c r="B7" s="62">
        <v>44567</v>
      </c>
      <c r="C7" s="46" t="s">
        <v>1789</v>
      </c>
      <c r="D7" s="46" t="s">
        <v>978</v>
      </c>
      <c r="E7" s="46" t="s">
        <v>76</v>
      </c>
      <c r="F7" s="63">
        <v>22640</v>
      </c>
      <c r="G7" s="100">
        <f>IF($H7="","",_xlfn.IFNA(VLOOKUP($H7,수출신고!$A:$G,6,0),""))</f>
        <v>22640</v>
      </c>
      <c r="H7" s="101" t="str">
        <f t="shared" si="0"/>
        <v>KH/421</v>
      </c>
      <c r="J7" s="1">
        <f t="array" ref="J7">IFERROR(INDEX(외환대장!$A$2:$K$401, SMALL(IF(($C$1=외환대장!$L$2:$L$399),MATCH(ROW(외환대장!$L$2:$L$399), ROW(외환대장!$L$2:$L$399)),IF(($D$1=외환대장!$L$2:$L$399),MATCH(ROW(외환대장!$L$2:$L$399), ROW(외환대장!$L$2:$L$399)),"")), ROWS($A$1:A1)), COLUMNS($A$1:A1)),"")</f>
        <v>44572</v>
      </c>
      <c r="K7" s="14">
        <f t="array" ref="K7">IFERROR(INDEX(외환대장!$A$2:$K$401, SMALL(IF(($C$1=외환대장!$L$2:$L$399),MATCH(ROW(외환대장!$L$2:$L$399), ROW(외환대장!$L$2:$L$399)),IF(($D$1=외환대장!$L$2:$L$399),MATCH(ROW(외환대장!$L$2:$L$399), ROW(외환대장!$L$2:$L$399)),"")), ROWS($A$1:B1)), COLUMNS($A$1:B1)),"")</f>
        <v>22640</v>
      </c>
      <c r="L7" s="14">
        <f t="array" ref="L7">IFERROR(INDEX(외환대장!$A$2:$K$401, SMALL(IF(($C$1=외환대장!$L$2:$L$399),MATCH(ROW(외환대장!$L$2:$L$399), ROW(외환대장!$L$2:$L$399)),IF(($D$1=외환대장!$L$2:$L$399),MATCH(ROW(외환대장!$L$2:$L$399), ROW(외환대장!$L$2:$L$399)),"")), ROWS($A$1:C1)), COLUMNS($A$1:C1)),"")</f>
        <v>34.5</v>
      </c>
      <c r="M7" s="14">
        <f t="array" ref="M7">IFERROR(INDEX(외환대장!$A$2:$K$401, SMALL(IF(($C$1=외환대장!$L$2:$L$399),MATCH(ROW(외환대장!$L$2:$L$399), ROW(외환대장!$L$2:$L$399)),IF(($D$1=외환대장!$L$2:$L$399),MATCH(ROW(외환대장!$L$2:$L$399), ROW(외환대장!$L$2:$L$399)),"")),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ROW(외환대장!$L$2:$L$399)),IF(($D$1=외환대장!$L$2:$L$399),MATCH(ROW(외환대장!$L$2:$L$399), ROW(외환대장!$L$2:$L$399)),"")), ROWS($A$1:E1)), COLUMNS($A$1:E1)),"")</f>
        <v>CKH/421</v>
      </c>
      <c r="O7" s="16">
        <f t="array" ref="O7">IFERROR(INDEX(외환대장!$A$2:$K$401, SMALL(IF(($C$1=외환대장!$L$2:$L$399),MATCH(ROW(외환대장!$L$2:$L$399), ROW(외환대장!$L$2:$L$399)),IF(($D$1=외환대장!$L$2:$L$399),MATCH(ROW(외환대장!$L$2:$L$399), ROW(외환대장!$L$2:$L$399)),"")), ROWS($A$1:F1)), COLUMNS($A$1:F1)),"")</f>
        <v>22605.5</v>
      </c>
      <c r="P7" s="17">
        <f t="array" ref="P7">IFERROR(INDEX(외환대장!$A$2:$K$401, SMALL(IF(($C$1=외환대장!$L$2:$L$399),MATCH(ROW(외환대장!$L$2:$L$399), ROW(외환대장!$L$2:$L$399)),IF(($D$1=외환대장!$L$2:$L$399),MATCH(ROW(외환대장!$L$2:$L$399), ROW(외환대장!$L$2:$L$399)),"")), ROWS($A$1:G1)), COLUMNS($A$1:G1)),"")</f>
        <v>1200</v>
      </c>
      <c r="Q7" s="18">
        <f t="array" ref="Q7">IFERROR(INDEX(외환대장!$A$2:$K$401, SMALL(IF(($C$1=외환대장!$L$2:$L$399),MATCH(ROW(외환대장!$L$2:$L$399), ROW(외환대장!$L$2:$L$399)),IF(($D$1=외환대장!$L$2:$L$399),MATCH(ROW(외환대장!$L$2:$L$399), ROW(외환대장!$L$2:$L$399)),"")), ROWS($A$1:H1)), COLUMNS($A$1:H1)),"")</f>
        <v>22605.5</v>
      </c>
      <c r="R7" s="19">
        <f t="array" ref="R7">IFERROR(INDEX(외환대장!$A$2:$K$401, SMALL(IF(($C$1=외환대장!$L$2:$L$399),MATCH(ROW(외환대장!$L$2:$L$399), ROW(외환대장!$L$2:$L$399)),IF(($D$1=외환대장!$L$2:$L$399),MATCH(ROW(외환대장!$L$2:$L$399), ROW(외환대장!$L$2:$L$399)),"")), ROWS($A$1:I1)), COLUMNS($A$1:I1)),"")</f>
        <v>1238.5</v>
      </c>
      <c r="S7" s="20">
        <f t="array" ref="S7">IFERROR(INDEX(외환대장!$A$2:$K$401, SMALL(IF(($C$1=외환대장!$L$2:$L$399),MATCH(ROW(외환대장!$L$2:$L$399), ROW(외환대장!$L$2:$L$399)),IF(($D$1=외환대장!$L$2:$L$399),MATCH(ROW(외환대장!$L$2:$L$399), ROW(외환대장!$L$2:$L$399)),"")), ROWS($A$1:J1)), COLUMNS($A$1:J1)),"")</f>
        <v>44634</v>
      </c>
      <c r="T7" s="106">
        <f t="shared" si="1"/>
        <v>27126600</v>
      </c>
      <c r="U7" s="107" t="str">
        <f t="shared" si="2"/>
        <v>KH/421</v>
      </c>
      <c r="V7" s="72"/>
      <c r="W7" s="108">
        <f t="shared" si="3"/>
        <v>44579</v>
      </c>
      <c r="X7" s="100" t="str">
        <f t="shared" si="4"/>
        <v>KH/421</v>
      </c>
      <c r="Y7" s="109" t="str">
        <f>IF($X7="","",_xlfn.IFNA(VLOOKUP($X7,수출신고!$A:$G,4,0),"국내계류중"))</f>
        <v>1098622010062X</v>
      </c>
      <c r="Z7" s="110">
        <f>_xlfn.IFNA(VLOOKUP(W7,환율!$A:$H,8,0),"")</f>
        <v>1192.3</v>
      </c>
      <c r="AA7" s="111">
        <f t="shared" si="5"/>
        <v>22640</v>
      </c>
      <c r="AB7" s="112">
        <f t="shared" si="6"/>
        <v>22640</v>
      </c>
      <c r="AC7" s="113">
        <f t="shared" si="7"/>
        <v>0</v>
      </c>
      <c r="AD7" s="114">
        <f t="shared" si="8"/>
        <v>26993672</v>
      </c>
      <c r="AE7" s="115">
        <f t="shared" si="9"/>
        <v>27126600</v>
      </c>
      <c r="AF7" s="114">
        <f t="shared" si="10"/>
        <v>0</v>
      </c>
      <c r="AG7" s="114">
        <f t="shared" si="11"/>
        <v>132928</v>
      </c>
    </row>
    <row r="8" spans="1:33" ht="16.5" customHeight="1">
      <c r="A8" s="96">
        <f>IF($H8="","",_xlfn.IFNA(VLOOKUP($H8,수출신고!$A:$G,2,0),""))</f>
        <v>44588</v>
      </c>
      <c r="B8" s="62">
        <v>44573</v>
      </c>
      <c r="C8" s="46" t="s">
        <v>1791</v>
      </c>
      <c r="D8" s="46" t="s">
        <v>979</v>
      </c>
      <c r="E8" s="46" t="s">
        <v>979</v>
      </c>
      <c r="F8" s="63">
        <v>24255</v>
      </c>
      <c r="G8" s="100">
        <f>IF($H8="","",_xlfn.IFNA(VLOOKUP($H8,수출신고!$A:$G,6,0),""))</f>
        <v>24255</v>
      </c>
      <c r="H8" s="101" t="str">
        <f t="shared" si="0"/>
        <v>KB/028</v>
      </c>
      <c r="J8" s="1">
        <f t="array" ref="J8">IFERROR(INDEX(외환대장!$A$2:$K$401, SMALL(IF(($C$1=외환대장!$L$2:$L$399),MATCH(ROW(외환대장!$L$2:$L$399), ROW(외환대장!$L$2:$L$399)),IF(($D$1=외환대장!$L$2:$L$399),MATCH(ROW(외환대장!$L$2:$L$399), ROW(외환대장!$L$2:$L$399)),"")), ROWS($A$1:A2)), COLUMNS($A$1:A2)),"")</f>
        <v>44574</v>
      </c>
      <c r="K8" s="14">
        <f t="array" ref="K8">IFERROR(INDEX(외환대장!$A$2:$K$401, SMALL(IF(($C$1=외환대장!$L$2:$L$399),MATCH(ROW(외환대장!$L$2:$L$399), ROW(외환대장!$L$2:$L$399)),IF(($D$1=외환대장!$L$2:$L$399),MATCH(ROW(외환대장!$L$2:$L$399), ROW(외환대장!$L$2:$L$399)),"")), ROWS($A$1:B2)), COLUMNS($A$1:B2)),"")</f>
        <v>24255</v>
      </c>
      <c r="L8" s="14">
        <f t="array" ref="L8">IFERROR(INDEX(외환대장!$A$2:$K$401, SMALL(IF(($C$1=외환대장!$L$2:$L$399),MATCH(ROW(외환대장!$L$2:$L$399), ROW(외환대장!$L$2:$L$399)),IF(($D$1=외환대장!$L$2:$L$399),MATCH(ROW(외환대장!$L$2:$L$399), ROW(외환대장!$L$2:$L$399)),"")), ROWS($A$1:C2)), COLUMNS($A$1:C2)),"")</f>
        <v>34.5</v>
      </c>
      <c r="M8" s="14">
        <f t="array" ref="M8">IFERROR(INDEX(외환대장!$A$2:$K$401, SMALL(IF(($C$1=외환대장!$L$2:$L$399),MATCH(ROW(외환대장!$L$2:$L$399), ROW(외환대장!$L$2:$L$399)),IF(($D$1=외환대장!$L$2:$L$399),MATCH(ROW(외환대장!$L$2:$L$399), ROW(외환대장!$L$2:$L$399)),"")),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ROW(외환대장!$L$2:$L$399)),IF(($D$1=외환대장!$L$2:$L$399),MATCH(ROW(외환대장!$L$2:$L$399), ROW(외환대장!$L$2:$L$399)),"")), ROWS($A$1:E2)), COLUMNS($A$1:E2)),"")</f>
        <v>LKB/028</v>
      </c>
      <c r="O8" s="16">
        <f t="array" ref="O8">IFERROR(INDEX(외환대장!$A$2:$K$401, SMALL(IF(($C$1=외환대장!$L$2:$L$399),MATCH(ROW(외환대장!$L$2:$L$399), ROW(외환대장!$L$2:$L$399)),IF(($D$1=외환대장!$L$2:$L$399),MATCH(ROW(외환대장!$L$2:$L$399), ROW(외환대장!$L$2:$L$399)),"")), ROWS($A$1:F2)), COLUMNS($A$1:F2)),"")</f>
        <v>24220.5</v>
      </c>
      <c r="P8" s="17">
        <f t="array" ref="P8">IFERROR(INDEX(외환대장!$A$2:$K$401, SMALL(IF(($C$1=외환대장!$L$2:$L$399),MATCH(ROW(외환대장!$L$2:$L$399), ROW(외환대장!$L$2:$L$399)),IF(($D$1=외환대장!$L$2:$L$399),MATCH(ROW(외환대장!$L$2:$L$399), ROW(외환대장!$L$2:$L$399)),"")), ROWS($A$1:G2)), COLUMNS($A$1:G2)),"")</f>
        <v>1195.2</v>
      </c>
      <c r="Q8" s="18">
        <f t="array" ref="Q8">IFERROR(INDEX(외환대장!$A$2:$K$401, SMALL(IF(($C$1=외환대장!$L$2:$L$399),MATCH(ROW(외환대장!$L$2:$L$399), ROW(외환대장!$L$2:$L$399)),IF(($D$1=외환대장!$L$2:$L$399),MATCH(ROW(외환대장!$L$2:$L$399), ROW(외환대장!$L$2:$L$399)),"")), ROWS($A$1:H2)), COLUMNS($A$1:H2)),"")</f>
        <v>24220.5</v>
      </c>
      <c r="R8" s="19">
        <f t="array" ref="R8">IFERROR(INDEX(외환대장!$A$2:$K$401, SMALL(IF(($C$1=외환대장!$L$2:$L$399),MATCH(ROW(외환대장!$L$2:$L$399), ROW(외환대장!$L$2:$L$399)),IF(($D$1=외환대장!$L$2:$L$399),MATCH(ROW(외환대장!$L$2:$L$399), ROW(외환대장!$L$2:$L$399)),"")), ROWS($A$1:I2)), COLUMNS($A$1:I2)),"")</f>
        <v>1238.5</v>
      </c>
      <c r="S8" s="20">
        <f t="array" ref="S8">IFERROR(INDEX(외환대장!$A$2:$K$401, SMALL(IF(($C$1=외환대장!$L$2:$L$399),MATCH(ROW(외환대장!$L$2:$L$399), ROW(외환대장!$L$2:$L$399)),IF(($D$1=외환대장!$L$2:$L$399),MATCH(ROW(외환대장!$L$2:$L$399), ROW(외환대장!$L$2:$L$399)),"")), ROWS($A$1:J2)), COLUMNS($A$1:J2)),"")</f>
        <v>44634</v>
      </c>
      <c r="T8" s="106">
        <f t="shared" si="1"/>
        <v>28948341.600000001</v>
      </c>
      <c r="U8" s="107" t="str">
        <f t="shared" si="2"/>
        <v>KB/028</v>
      </c>
      <c r="V8" s="72"/>
      <c r="W8" s="108">
        <f t="shared" si="3"/>
        <v>44588</v>
      </c>
      <c r="X8" s="100" t="str">
        <f t="shared" si="4"/>
        <v>KB/028</v>
      </c>
      <c r="Y8" s="109" t="str">
        <f>IF($X8="","",_xlfn.IFNA(VLOOKUP($X8,수출신고!$A:$G,4,0),"국내계류중"))</f>
        <v>1098622010107X</v>
      </c>
      <c r="Z8" s="110">
        <f>_xlfn.IFNA(VLOOKUP(W8,환율!$A:$H,8,0),"")</f>
        <v>1197</v>
      </c>
      <c r="AA8" s="111">
        <f t="shared" si="5"/>
        <v>24255</v>
      </c>
      <c r="AB8" s="112">
        <f t="shared" si="6"/>
        <v>24255</v>
      </c>
      <c r="AC8" s="113">
        <f t="shared" si="7"/>
        <v>0</v>
      </c>
      <c r="AD8" s="114">
        <f t="shared" si="8"/>
        <v>29033235</v>
      </c>
      <c r="AE8" s="115">
        <f t="shared" si="9"/>
        <v>28948341.600000001</v>
      </c>
      <c r="AF8" s="114">
        <f t="shared" si="10"/>
        <v>0</v>
      </c>
      <c r="AG8" s="114">
        <f t="shared" si="11"/>
        <v>-84893.39999999851</v>
      </c>
    </row>
    <row r="9" spans="1:33" ht="16.5" customHeight="1">
      <c r="A9" s="96">
        <f>IF($H9="","",_xlfn.IFNA(VLOOKUP($H9,수출신고!$A:$G,2,0),""))</f>
        <v>44599</v>
      </c>
      <c r="B9" s="62">
        <v>44586</v>
      </c>
      <c r="C9" s="46" t="s">
        <v>1794</v>
      </c>
      <c r="D9" s="46" t="s">
        <v>978</v>
      </c>
      <c r="E9" s="46" t="s">
        <v>76</v>
      </c>
      <c r="F9" s="63">
        <v>23040</v>
      </c>
      <c r="G9" s="100">
        <f>IF($H9="","",_xlfn.IFNA(VLOOKUP($H9,수출신고!$A:$G,6,0),""))</f>
        <v>23040</v>
      </c>
      <c r="H9" s="101" t="str">
        <f t="shared" si="0"/>
        <v>KH/422</v>
      </c>
      <c r="J9" s="1">
        <f t="array" ref="J9">IFERROR(INDEX(외환대장!$A$2:$K$401, SMALL(IF(($C$1=외환대장!$L$2:$L$399),MATCH(ROW(외환대장!$L$2:$L$399), ROW(외환대장!$L$2:$L$399)),IF(($D$1=외환대장!$L$2:$L$399),MATCH(ROW(외환대장!$L$2:$L$399), ROW(외환대장!$L$2:$L$399)),"")), ROWS($A$1:A3)), COLUMNS($A$1:A3)),"")</f>
        <v>44587</v>
      </c>
      <c r="K9" s="14">
        <f t="array" ref="K9">IFERROR(INDEX(외환대장!$A$2:$K$401, SMALL(IF(($C$1=외환대장!$L$2:$L$399),MATCH(ROW(외환대장!$L$2:$L$399), ROW(외환대장!$L$2:$L$399)),IF(($D$1=외환대장!$L$2:$L$399),MATCH(ROW(외환대장!$L$2:$L$399), ROW(외환대장!$L$2:$L$399)),"")), ROWS($A$1:B3)), COLUMNS($A$1:B3)),"")</f>
        <v>23040</v>
      </c>
      <c r="L9" s="14">
        <f t="array" ref="L9">IFERROR(INDEX(외환대장!$A$2:$K$401, SMALL(IF(($C$1=외환대장!$L$2:$L$399),MATCH(ROW(외환대장!$L$2:$L$399), ROW(외환대장!$L$2:$L$399)),IF(($D$1=외환대장!$L$2:$L$399),MATCH(ROW(외환대장!$L$2:$L$399), ROW(외환대장!$L$2:$L$399)),"")), ROWS($A$1:C3)), COLUMNS($A$1:C3)),"")</f>
        <v>34.5</v>
      </c>
      <c r="M9" s="14">
        <f t="array" ref="M9">IFERROR(INDEX(외환대장!$A$2:$K$401, SMALL(IF(($C$1=외환대장!$L$2:$L$399),MATCH(ROW(외환대장!$L$2:$L$399), ROW(외환대장!$L$2:$L$399)),IF(($D$1=외환대장!$L$2:$L$399),MATCH(ROW(외환대장!$L$2:$L$399), ROW(외환대장!$L$2:$L$399)),"")),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ROW(외환대장!$L$2:$L$399)),IF(($D$1=외환대장!$L$2:$L$399),MATCH(ROW(외환대장!$L$2:$L$399), ROW(외환대장!$L$2:$L$399)),"")), ROWS($A$1:E3)), COLUMNS($A$1:E3)),"")</f>
        <v>CKH/422</v>
      </c>
      <c r="O9" s="16">
        <f t="array" ref="O9">IFERROR(INDEX(외환대장!$A$2:$K$401, SMALL(IF(($C$1=외환대장!$L$2:$L$399),MATCH(ROW(외환대장!$L$2:$L$399), ROW(외환대장!$L$2:$L$399)),IF(($D$1=외환대장!$L$2:$L$399),MATCH(ROW(외환대장!$L$2:$L$399), ROW(외환대장!$L$2:$L$399)),"")), ROWS($A$1:F3)), COLUMNS($A$1:F3)),"")</f>
        <v>23005.5</v>
      </c>
      <c r="P9" s="17">
        <f t="array" ref="P9">IFERROR(INDEX(외환대장!$A$2:$K$401, SMALL(IF(($C$1=외환대장!$L$2:$L$399),MATCH(ROW(외환대장!$L$2:$L$399), ROW(외환대장!$L$2:$L$399)),IF(($D$1=외환대장!$L$2:$L$399),MATCH(ROW(외환대장!$L$2:$L$399), ROW(외환대장!$L$2:$L$399)),"")), ROWS($A$1:G3)), COLUMNS($A$1:G3)),"")</f>
        <v>1197.8</v>
      </c>
      <c r="Q9" s="18">
        <f t="array" ref="Q9">IFERROR(INDEX(외환대장!$A$2:$K$401, SMALL(IF(($C$1=외환대장!$L$2:$L$399),MATCH(ROW(외환대장!$L$2:$L$399), ROW(외환대장!$L$2:$L$399)),IF(($D$1=외환대장!$L$2:$L$399),MATCH(ROW(외환대장!$L$2:$L$399), ROW(외환대장!$L$2:$L$399)),"")), ROWS($A$1:H3)), COLUMNS($A$1:H3)),"")</f>
        <v>23005.5</v>
      </c>
      <c r="R9" s="19">
        <f t="array" ref="R9">IFERROR(INDEX(외환대장!$A$2:$K$401, SMALL(IF(($C$1=외환대장!$L$2:$L$399),MATCH(ROW(외환대장!$L$2:$L$399), ROW(외환대장!$L$2:$L$399)),IF(($D$1=외환대장!$L$2:$L$399),MATCH(ROW(외환대장!$L$2:$L$399), ROW(외환대장!$L$2:$L$399)),"")), ROWS($A$1:I3)), COLUMNS($A$1:I3)),"")</f>
        <v>1238.5</v>
      </c>
      <c r="S9" s="20">
        <f t="array" ref="S9">IFERROR(INDEX(외환대장!$A$2:$K$401, SMALL(IF(($C$1=외환대장!$L$2:$L$399),MATCH(ROW(외환대장!$L$2:$L$399), ROW(외환대장!$L$2:$L$399)),IF(($D$1=외환대장!$L$2:$L$399),MATCH(ROW(외환대장!$L$2:$L$399), ROW(외환대장!$L$2:$L$399)),"")), ROWS($A$1:J3)), COLUMNS($A$1:J3)),"")</f>
        <v>44634</v>
      </c>
      <c r="T9" s="106">
        <f t="shared" si="1"/>
        <v>27555987.899999999</v>
      </c>
      <c r="U9" s="107" t="str">
        <f t="shared" si="2"/>
        <v>KH/422</v>
      </c>
      <c r="V9" s="72"/>
      <c r="W9" s="108">
        <f t="shared" si="3"/>
        <v>44599</v>
      </c>
      <c r="X9" s="100" t="str">
        <f t="shared" si="4"/>
        <v>KH/422</v>
      </c>
      <c r="Y9" s="109" t="str">
        <f>IF($X9="","",_xlfn.IFNA(VLOOKUP($X9,수출신고!$A:$G,4,0),"국내계류중"))</f>
        <v>1098622010209X</v>
      </c>
      <c r="Z9" s="110">
        <f>_xlfn.IFNA(VLOOKUP(W9,환율!$A:$H,8,0),"")</f>
        <v>1199.5</v>
      </c>
      <c r="AA9" s="111">
        <f t="shared" si="5"/>
        <v>23040</v>
      </c>
      <c r="AB9" s="112">
        <f t="shared" si="6"/>
        <v>23040</v>
      </c>
      <c r="AC9" s="113">
        <f t="shared" si="7"/>
        <v>0</v>
      </c>
      <c r="AD9" s="114">
        <f t="shared" si="8"/>
        <v>27636480</v>
      </c>
      <c r="AE9" s="115">
        <f t="shared" si="9"/>
        <v>27555987.899999999</v>
      </c>
      <c r="AF9" s="114">
        <f t="shared" si="10"/>
        <v>0</v>
      </c>
      <c r="AG9" s="114">
        <f t="shared" si="11"/>
        <v>-80492.10000000149</v>
      </c>
    </row>
    <row r="10" spans="1:33" ht="16.5" customHeight="1">
      <c r="A10" s="96">
        <f>IF($H10="","",_xlfn.IFNA(VLOOKUP($H10,수출신고!$A:$G,2,0),""))</f>
        <v>44613</v>
      </c>
      <c r="B10" s="62">
        <v>44608</v>
      </c>
      <c r="C10" s="46" t="s">
        <v>1802</v>
      </c>
      <c r="D10" s="46" t="s">
        <v>978</v>
      </c>
      <c r="E10" s="46" t="s">
        <v>76</v>
      </c>
      <c r="F10" s="63">
        <v>23460</v>
      </c>
      <c r="G10" s="100">
        <f>IF($H10="","",_xlfn.IFNA(VLOOKUP($H10,수출신고!$A:$G,6,0),""))</f>
        <v>23460</v>
      </c>
      <c r="H10" s="101" t="str">
        <f t="shared" si="0"/>
        <v>KH/423</v>
      </c>
      <c r="J10" s="1">
        <f t="array" ref="J10">IFERROR(INDEX(외환대장!$A$2:$K$401, SMALL(IF(($C$1=외환대장!$L$2:$L$399),MATCH(ROW(외환대장!$L$2:$L$399), ROW(외환대장!$L$2:$L$399)),IF(($D$1=외환대장!$L$2:$L$399),MATCH(ROW(외환대장!$L$2:$L$399), ROW(외환대장!$L$2:$L$399)),"")), ROWS($A$1:A4)), COLUMNS($A$1:A4)),"")</f>
        <v>44609</v>
      </c>
      <c r="K10" s="14">
        <f t="array" ref="K10">IFERROR(INDEX(외환대장!$A$2:$K$401, SMALL(IF(($C$1=외환대장!$L$2:$L$399),MATCH(ROW(외환대장!$L$2:$L$399), ROW(외환대장!$L$2:$L$399)),IF(($D$1=외환대장!$L$2:$L$399),MATCH(ROW(외환대장!$L$2:$L$399), ROW(외환대장!$L$2:$L$399)),"")), ROWS($A$1:B4)), COLUMNS($A$1:B4)),"")</f>
        <v>23460</v>
      </c>
      <c r="L10" s="14">
        <f t="array" ref="L10">IFERROR(INDEX(외환대장!$A$2:$K$401, SMALL(IF(($C$1=외환대장!$L$2:$L$399),MATCH(ROW(외환대장!$L$2:$L$399), ROW(외환대장!$L$2:$L$399)),IF(($D$1=외환대장!$L$2:$L$399),MATCH(ROW(외환대장!$L$2:$L$399), ROW(외환대장!$L$2:$L$399)),"")), ROWS($A$1:C4)), COLUMNS($A$1:C4)),"")</f>
        <v>34.5</v>
      </c>
      <c r="M10" s="14">
        <f t="array" ref="M10">IFERROR(INDEX(외환대장!$A$2:$K$401, SMALL(IF(($C$1=외환대장!$L$2:$L$399),MATCH(ROW(외환대장!$L$2:$L$399), ROW(외환대장!$L$2:$L$399)),IF(($D$1=외환대장!$L$2:$L$399),MATCH(ROW(외환대장!$L$2:$L$399), ROW(외환대장!$L$2:$L$399)),"")),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ROW(외환대장!$L$2:$L$399)),IF(($D$1=외환대장!$L$2:$L$399),MATCH(ROW(외환대장!$L$2:$L$399), ROW(외환대장!$L$2:$L$399)),"")), ROWS($A$1:E4)), COLUMNS($A$1:E4)),"")</f>
        <v>CKH/423</v>
      </c>
      <c r="O10" s="16">
        <f t="array" ref="O10">IFERROR(INDEX(외환대장!$A$2:$K$401, SMALL(IF(($C$1=외환대장!$L$2:$L$399),MATCH(ROW(외환대장!$L$2:$L$399), ROW(외환대장!$L$2:$L$399)),IF(($D$1=외환대장!$L$2:$L$399),MATCH(ROW(외환대장!$L$2:$L$399), ROW(외환대장!$L$2:$L$399)),"")), ROWS($A$1:F4)), COLUMNS($A$1:F4)),"")</f>
        <v>23425.5</v>
      </c>
      <c r="P10" s="17">
        <f t="array" ref="P10">IFERROR(INDEX(외환대장!$A$2:$K$401, SMALL(IF(($C$1=외환대장!$L$2:$L$399),MATCH(ROW(외환대장!$L$2:$L$399), ROW(외환대장!$L$2:$L$399)),IF(($D$1=외환대장!$L$2:$L$399),MATCH(ROW(외환대장!$L$2:$L$399), ROW(외환대장!$L$2:$L$399)),"")), ROWS($A$1:G4)), COLUMNS($A$1:G4)),"")</f>
        <v>1196.9000000000001</v>
      </c>
      <c r="Q10" s="18">
        <f t="array" ref="Q10">IFERROR(INDEX(외환대장!$A$2:$K$401, SMALL(IF(($C$1=외환대장!$L$2:$L$399),MATCH(ROW(외환대장!$L$2:$L$399), ROW(외환대장!$L$2:$L$399)),IF(($D$1=외환대장!$L$2:$L$399),MATCH(ROW(외환대장!$L$2:$L$399), ROW(외환대장!$L$2:$L$399)),"")), ROWS($A$1:H4)), COLUMNS($A$1:H4)),"")</f>
        <v>23425.5</v>
      </c>
      <c r="R10" s="19">
        <f t="array" ref="R10">IFERROR(INDEX(외환대장!$A$2:$K$401, SMALL(IF(($C$1=외환대장!$L$2:$L$399),MATCH(ROW(외환대장!$L$2:$L$399), ROW(외환대장!$L$2:$L$399)),IF(($D$1=외환대장!$L$2:$L$399),MATCH(ROW(외환대장!$L$2:$L$399), ROW(외환대장!$L$2:$L$399)),"")), ROWS($A$1:I4)), COLUMNS($A$1:I4)),"")</f>
        <v>1238.5</v>
      </c>
      <c r="S10" s="20">
        <f t="array" ref="S10">IFERROR(INDEX(외환대장!$A$2:$K$401, SMALL(IF(($C$1=외환대장!$L$2:$L$399),MATCH(ROW(외환대장!$L$2:$L$399), ROW(외환대장!$L$2:$L$399)),IF(($D$1=외환대장!$L$2:$L$399),MATCH(ROW(외환대장!$L$2:$L$399), ROW(외환대장!$L$2:$L$399)),"")), ROWS($A$1:J4)), COLUMNS($A$1:J4)),"")</f>
        <v>44634</v>
      </c>
      <c r="T10" s="106">
        <f t="shared" si="1"/>
        <v>28037980.950000003</v>
      </c>
      <c r="U10" s="107" t="str">
        <f t="shared" si="2"/>
        <v>KH/423</v>
      </c>
      <c r="V10" s="72"/>
      <c r="W10" s="108">
        <f t="shared" si="3"/>
        <v>44613</v>
      </c>
      <c r="X10" s="100" t="str">
        <f t="shared" si="4"/>
        <v>KH/423</v>
      </c>
      <c r="Y10" s="109" t="str">
        <f>IF($X10="","",_xlfn.IFNA(VLOOKUP($X10,수출신고!$A:$G,4,0),"국내계류중"))</f>
        <v>1098622020113X</v>
      </c>
      <c r="Z10" s="110">
        <f>_xlfn.IFNA(VLOOKUP(W10,환율!$A:$H,8,0),"")</f>
        <v>1196.4000000000001</v>
      </c>
      <c r="AA10" s="111">
        <f t="shared" si="5"/>
        <v>23460</v>
      </c>
      <c r="AB10" s="112">
        <f t="shared" si="6"/>
        <v>23460</v>
      </c>
      <c r="AC10" s="113">
        <f t="shared" si="7"/>
        <v>0</v>
      </c>
      <c r="AD10" s="114">
        <f t="shared" si="8"/>
        <v>28067544.000000004</v>
      </c>
      <c r="AE10" s="115">
        <f t="shared" si="9"/>
        <v>28037980.950000003</v>
      </c>
      <c r="AF10" s="114">
        <f t="shared" si="10"/>
        <v>0</v>
      </c>
      <c r="AG10" s="114">
        <f t="shared" si="11"/>
        <v>-29563.050000000745</v>
      </c>
    </row>
    <row r="11" spans="1:33" ht="16.5" customHeight="1">
      <c r="A11" s="96">
        <f>IF($H11="","",_xlfn.IFNA(VLOOKUP($H11,수출신고!$A:$G,2,0),""))</f>
        <v>44624</v>
      </c>
      <c r="B11" s="62">
        <v>44610</v>
      </c>
      <c r="C11" s="46" t="s">
        <v>1803</v>
      </c>
      <c r="D11" s="46" t="s">
        <v>979</v>
      </c>
      <c r="E11" s="46" t="s">
        <v>979</v>
      </c>
      <c r="F11" s="63">
        <v>23895</v>
      </c>
      <c r="G11" s="100">
        <f>IF($H11="","",_xlfn.IFNA(VLOOKUP($H11,수출신고!$A:$G,6,0),""))</f>
        <v>23895</v>
      </c>
      <c r="H11" s="101" t="str">
        <f t="shared" si="0"/>
        <v>KB/030</v>
      </c>
      <c r="J11" s="1">
        <f t="array" ref="J11">IFERROR(INDEX(외환대장!$A$2:$K$401, SMALL(IF(($C$1=외환대장!$L$2:$L$399),MATCH(ROW(외환대장!$L$2:$L$399), ROW(외환대장!$L$2:$L$399)),IF(($D$1=외환대장!$L$2:$L$399),MATCH(ROW(외환대장!$L$2:$L$399), ROW(외환대장!$L$2:$L$399)),"")), ROWS($A$1:A5)), COLUMNS($A$1:A5)),"")</f>
        <v>44613</v>
      </c>
      <c r="K11" s="14">
        <f t="array" ref="K11">IFERROR(INDEX(외환대장!$A$2:$K$401, SMALL(IF(($C$1=외환대장!$L$2:$L$399),MATCH(ROW(외환대장!$L$2:$L$399), ROW(외환대장!$L$2:$L$399)),IF(($D$1=외환대장!$L$2:$L$399),MATCH(ROW(외환대장!$L$2:$L$399), ROW(외환대장!$L$2:$L$399)),"")), ROWS($A$1:B5)), COLUMNS($A$1:B5)),"")</f>
        <v>23895</v>
      </c>
      <c r="L11" s="14">
        <f t="array" ref="L11">IFERROR(INDEX(외환대장!$A$2:$K$401, SMALL(IF(($C$1=외환대장!$L$2:$L$399),MATCH(ROW(외환대장!$L$2:$L$399), ROW(외환대장!$L$2:$L$399)),IF(($D$1=외환대장!$L$2:$L$399),MATCH(ROW(외환대장!$L$2:$L$399), ROW(외환대장!$L$2:$L$399)),"")), ROWS($A$1:C5)), COLUMNS($A$1:C5)),"")</f>
        <v>34.5</v>
      </c>
      <c r="M11" s="14">
        <f t="array" ref="M11">IFERROR(INDEX(외환대장!$A$2:$K$401, SMALL(IF(($C$1=외환대장!$L$2:$L$399),MATCH(ROW(외환대장!$L$2:$L$399), ROW(외환대장!$L$2:$L$399)),IF(($D$1=외환대장!$L$2:$L$399),MATCH(ROW(외환대장!$L$2:$L$399), ROW(외환대장!$L$2:$L$399)),"")),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ROW(외환대장!$L$2:$L$399)),IF(($D$1=외환대장!$L$2:$L$399),MATCH(ROW(외환대장!$L$2:$L$399), ROW(외환대장!$L$2:$L$399)),"")), ROWS($A$1:E5)), COLUMNS($A$1:E5)),"")</f>
        <v>LKB/030</v>
      </c>
      <c r="O11" s="16">
        <f t="array" ref="O11">IFERROR(INDEX(외환대장!$A$2:$K$401, SMALL(IF(($C$1=외환대장!$L$2:$L$399),MATCH(ROW(외환대장!$L$2:$L$399), ROW(외환대장!$L$2:$L$399)),IF(($D$1=외환대장!$L$2:$L$399),MATCH(ROW(외환대장!$L$2:$L$399), ROW(외환대장!$L$2:$L$399)),"")), ROWS($A$1:F5)), COLUMNS($A$1:F5)),"")</f>
        <v>23860.5</v>
      </c>
      <c r="P11" s="17">
        <f t="array" ref="P11">IFERROR(INDEX(외환대장!$A$2:$K$401, SMALL(IF(($C$1=외환대장!$L$2:$L$399),MATCH(ROW(외환대장!$L$2:$L$399), ROW(외환대장!$L$2:$L$399)),IF(($D$1=외환대장!$L$2:$L$399),MATCH(ROW(외환대장!$L$2:$L$399), ROW(외환대장!$L$2:$L$399)),"")), ROWS($A$1:G5)), COLUMNS($A$1:G5)),"")</f>
        <v>1196.4000000000001</v>
      </c>
      <c r="Q11" s="18">
        <f t="array" ref="Q11">IFERROR(INDEX(외환대장!$A$2:$K$401, SMALL(IF(($C$1=외환대장!$L$2:$L$399),MATCH(ROW(외환대장!$L$2:$L$399), ROW(외환대장!$L$2:$L$399)),IF(($D$1=외환대장!$L$2:$L$399),MATCH(ROW(외환대장!$L$2:$L$399), ROW(외환대장!$L$2:$L$399)),"")), ROWS($A$1:H5)), COLUMNS($A$1:H5)),"")</f>
        <v>1255.54</v>
      </c>
      <c r="R11" s="19">
        <f t="array" ref="R11">IFERROR(INDEX(외환대장!$A$2:$K$401, SMALL(IF(($C$1=외환대장!$L$2:$L$399),MATCH(ROW(외환대장!$L$2:$L$399), ROW(외환대장!$L$2:$L$399)),IF(($D$1=외환대장!$L$2:$L$399),MATCH(ROW(외환대장!$L$2:$L$399), ROW(외환대장!$L$2:$L$399)),"")), ROWS($A$1:I5)), COLUMNS($A$1:I5)),"")</f>
        <v>1238.5</v>
      </c>
      <c r="S11" s="20">
        <f t="array" ref="S11">IFERROR(INDEX(외환대장!$A$2:$K$401, SMALL(IF(($C$1=외환대장!$L$2:$L$399),MATCH(ROW(외환대장!$L$2:$L$399), ROW(외환대장!$L$2:$L$399)),IF(($D$1=외환대장!$L$2:$L$399),MATCH(ROW(외환대장!$L$2:$L$399), ROW(외환대장!$L$2:$L$399)),"")), ROWS($A$1:J5)), COLUMNS($A$1:J5)),"")</f>
        <v>44634</v>
      </c>
      <c r="T11" s="106">
        <f t="shared" si="1"/>
        <v>28546702.200000003</v>
      </c>
      <c r="U11" s="107" t="str">
        <f t="shared" si="2"/>
        <v>KB/030</v>
      </c>
      <c r="V11" s="72"/>
      <c r="W11" s="108">
        <f t="shared" si="3"/>
        <v>44624</v>
      </c>
      <c r="X11" s="100" t="str">
        <f t="shared" si="4"/>
        <v>KB/030</v>
      </c>
      <c r="Y11" s="109" t="str">
        <f>IF($X11="","",_xlfn.IFNA(VLOOKUP($X11,수출신고!$A:$G,4,0),"국내계류중"))</f>
        <v>1098622020127X</v>
      </c>
      <c r="Z11" s="110">
        <f>_xlfn.IFNA(VLOOKUP(W11,환율!$A:$H,8,0),"")</f>
        <v>1203.5999999999999</v>
      </c>
      <c r="AA11" s="111">
        <f t="shared" si="5"/>
        <v>23895</v>
      </c>
      <c r="AB11" s="112">
        <f t="shared" si="6"/>
        <v>23895</v>
      </c>
      <c r="AC11" s="113">
        <f t="shared" si="7"/>
        <v>0</v>
      </c>
      <c r="AD11" s="114">
        <f t="shared" si="8"/>
        <v>28760021.999999996</v>
      </c>
      <c r="AE11" s="115">
        <f t="shared" si="9"/>
        <v>28546702.200000003</v>
      </c>
      <c r="AF11" s="114">
        <f t="shared" si="10"/>
        <v>0</v>
      </c>
      <c r="AG11" s="114">
        <f t="shared" si="11"/>
        <v>-213319.79999999329</v>
      </c>
    </row>
    <row r="12" spans="1:33" ht="16.5" customHeight="1">
      <c r="A12" s="96">
        <f>IF($H12="","",_xlfn.IFNA(VLOOKUP($H12,수출신고!$A:$G,2,0),""))</f>
        <v>44639</v>
      </c>
      <c r="B12" s="62">
        <v>44630</v>
      </c>
      <c r="C12" s="46" t="s">
        <v>1808</v>
      </c>
      <c r="D12" s="46" t="s">
        <v>978</v>
      </c>
      <c r="E12" s="46" t="s">
        <v>76</v>
      </c>
      <c r="F12" s="63">
        <v>23270</v>
      </c>
      <c r="G12" s="100">
        <f>IF($H12="","",_xlfn.IFNA(VLOOKUP($H12,수출신고!$A:$G,6,0),""))</f>
        <v>23270</v>
      </c>
      <c r="H12" s="101" t="str">
        <f t="shared" si="0"/>
        <v>KH/424</v>
      </c>
      <c r="J12" s="1">
        <f t="array" ref="J12">IFERROR(INDEX(외환대장!$A$2:$K$401, SMALL(IF(($C$1=외환대장!$L$2:$L$399),MATCH(ROW(외환대장!$L$2:$L$399), ROW(외환대장!$L$2:$L$399)),IF(($D$1=외환대장!$L$2:$L$399),MATCH(ROW(외환대장!$L$2:$L$399), ROW(외환대장!$L$2:$L$399)),"")), ROWS($A$1:A6)), COLUMNS($A$1:A6)),"")</f>
        <v>44613</v>
      </c>
      <c r="K12" s="14">
        <f t="array" ref="K12">IFERROR(INDEX(외환대장!$A$2:$K$401, SMALL(IF(($C$1=외환대장!$L$2:$L$399),MATCH(ROW(외환대장!$L$2:$L$399), ROW(외환대장!$L$2:$L$399)),IF(($D$1=외환대장!$L$2:$L$399),MATCH(ROW(외환대장!$L$2:$L$399), ROW(외환대장!$L$2:$L$399)),"")), ROWS($A$1:B6)), COLUMNS($A$1:B6)),"")</f>
        <v>0</v>
      </c>
      <c r="L12" s="14">
        <f t="array" ref="L12">IFERROR(INDEX(외환대장!$A$2:$K$401, SMALL(IF(($C$1=외환대장!$L$2:$L$399),MATCH(ROW(외환대장!$L$2:$L$399), ROW(외환대장!$L$2:$L$399)),IF(($D$1=외환대장!$L$2:$L$399),MATCH(ROW(외환대장!$L$2:$L$399), ROW(외환대장!$L$2:$L$399)),"")), ROWS($A$1:C6)), COLUMNS($A$1:C6)),"")</f>
        <v>0</v>
      </c>
      <c r="M12" s="14">
        <f t="array" ref="M12">IFERROR(INDEX(외환대장!$A$2:$K$401, SMALL(IF(($C$1=외환대장!$L$2:$L$399),MATCH(ROW(외환대장!$L$2:$L$399), ROW(외환대장!$L$2:$L$399)),IF(($D$1=외환대장!$L$2:$L$399),MATCH(ROW(외환대장!$L$2:$L$399), ROW(외환대장!$L$2:$L$399)),"")), ROWS($A$1:D6)), COLUMNS($A$1:D6)),"")</f>
        <v>0</v>
      </c>
      <c r="N12" s="15" t="str">
        <f t="array" ref="N12">IFERROR(INDEX(외환대장!$A$2:$K$401, SMALL(IF(($C$1=외환대장!$L$2:$L$399),MATCH(ROW(외환대장!$L$2:$L$399), ROW(외환대장!$L$2:$L$399)),IF(($D$1=외환대장!$L$2:$L$399),MATCH(ROW(외환대장!$L$2:$L$399), ROW(외환대장!$L$2:$L$399)),"")), ROWS($A$1:E6)), COLUMNS($A$1:E6)),"")</f>
        <v>LKB/030</v>
      </c>
      <c r="O12" s="16">
        <f t="array" ref="O12">IFERROR(INDEX(외환대장!$A$2:$K$401, SMALL(IF(($C$1=외환대장!$L$2:$L$399),MATCH(ROW(외환대장!$L$2:$L$399), ROW(외환대장!$L$2:$L$399)),IF(($D$1=외환대장!$L$2:$L$399),MATCH(ROW(외환대장!$L$2:$L$399), ROW(외환대장!$L$2:$L$399)),"")), ROWS($A$1:F6)), COLUMNS($A$1:F6)),"")</f>
        <v>0</v>
      </c>
      <c r="P12" s="17">
        <f t="array" ref="P12">IFERROR(INDEX(외환대장!$A$2:$K$401, SMALL(IF(($C$1=외환대장!$L$2:$L$399),MATCH(ROW(외환대장!$L$2:$L$399), ROW(외환대장!$L$2:$L$399)),IF(($D$1=외환대장!$L$2:$L$399),MATCH(ROW(외환대장!$L$2:$L$399), ROW(외환대장!$L$2:$L$399)),"")), ROWS($A$1:G6)), COLUMNS($A$1:G6)),"")</f>
        <v>1196.4000000000001</v>
      </c>
      <c r="Q12" s="18">
        <f t="array" ref="Q12">IFERROR(INDEX(외환대장!$A$2:$K$401, SMALL(IF(($C$1=외환대장!$L$2:$L$399),MATCH(ROW(외환대장!$L$2:$L$399), ROW(외환대장!$L$2:$L$399)),IF(($D$1=외환대장!$L$2:$L$399),MATCH(ROW(외환대장!$L$2:$L$399), ROW(외환대장!$L$2:$L$399)),"")), ROWS($A$1:H6)), COLUMNS($A$1:H6)),"")</f>
        <v>22604.959999999999</v>
      </c>
      <c r="R12" s="19">
        <f t="array" ref="R12">IFERROR(INDEX(외환대장!$A$2:$K$401, SMALL(IF(($C$1=외환대장!$L$2:$L$399),MATCH(ROW(외환대장!$L$2:$L$399), ROW(외환대장!$L$2:$L$399)),IF(($D$1=외환대장!$L$2:$L$399),MATCH(ROW(외환대장!$L$2:$L$399), ROW(외환대장!$L$2:$L$399)),"")), ROWS($A$1:I6)), COLUMNS($A$1:I6)),"")</f>
        <v>1222.8</v>
      </c>
      <c r="S12" s="20">
        <f t="array" ref="S12">IFERROR(INDEX(외환대장!$A$2:$K$401, SMALL(IF(($C$1=외환대장!$L$2:$L$399),MATCH(ROW(외환대장!$L$2:$L$399), ROW(외환대장!$L$2:$L$399)),IF(($D$1=외환대장!$L$2:$L$399),MATCH(ROW(외환대장!$L$2:$L$399), ROW(외환대장!$L$2:$L$399)),"")), ROWS($A$1:J6)), COLUMNS($A$1:J6)),"")</f>
        <v>44659</v>
      </c>
      <c r="T12" s="106">
        <f t="shared" si="1"/>
        <v>0</v>
      </c>
      <c r="U12" s="107" t="str">
        <f t="shared" si="2"/>
        <v>KB/030</v>
      </c>
      <c r="V12" s="72"/>
      <c r="W12" s="108">
        <f t="shared" si="3"/>
        <v>44639</v>
      </c>
      <c r="X12" s="100" t="str">
        <f t="shared" si="4"/>
        <v>KH/424</v>
      </c>
      <c r="Y12" s="109" t="str">
        <f>IF($X12="","",_xlfn.IFNA(VLOOKUP($X12,수출신고!$A:$G,4,0),"국내계류중"))</f>
        <v>1098622030083X</v>
      </c>
      <c r="Z12" s="110">
        <f>_xlfn.IFNA(VLOOKUP(W12,환율!$A:$H,8,0),"")</f>
        <v>1220.5999999999999</v>
      </c>
      <c r="AA12" s="111">
        <f t="shared" si="5"/>
        <v>23270</v>
      </c>
      <c r="AB12" s="112">
        <f t="shared" si="6"/>
        <v>23270</v>
      </c>
      <c r="AC12" s="113">
        <f t="shared" si="7"/>
        <v>0</v>
      </c>
      <c r="AD12" s="114">
        <f t="shared" si="8"/>
        <v>28403361.999999996</v>
      </c>
      <c r="AE12" s="115">
        <f t="shared" si="9"/>
        <v>28635430.200000003</v>
      </c>
      <c r="AF12" s="114">
        <f t="shared" si="10"/>
        <v>0</v>
      </c>
      <c r="AG12" s="114">
        <f t="shared" si="11"/>
        <v>232068.20000000671</v>
      </c>
    </row>
    <row r="13" spans="1:33" ht="16.5" customHeight="1">
      <c r="A13" s="96">
        <f>IF($H13="","",_xlfn.IFNA(VLOOKUP($H13,수출신고!$A:$G,2,0),""))</f>
        <v>44661</v>
      </c>
      <c r="B13" s="62">
        <v>44650</v>
      </c>
      <c r="C13" s="46" t="s">
        <v>1817</v>
      </c>
      <c r="D13" s="46" t="s">
        <v>978</v>
      </c>
      <c r="E13" s="46" t="s">
        <v>76</v>
      </c>
      <c r="F13" s="63">
        <v>23250</v>
      </c>
      <c r="G13" s="100">
        <f>IF($H13="","",_xlfn.IFNA(VLOOKUP($H13,수출신고!$A:$G,6,0),""))</f>
        <v>23250</v>
      </c>
      <c r="H13" s="101" t="str">
        <f t="shared" si="0"/>
        <v>KH/425</v>
      </c>
      <c r="J13" s="1">
        <f t="array" ref="J13">IFERROR(INDEX(외환대장!$A$2:$K$401, SMALL(IF(($C$1=외환대장!$L$2:$L$399),MATCH(ROW(외환대장!$L$2:$L$399), ROW(외환대장!$L$2:$L$399)),IF(($D$1=외환대장!$L$2:$L$399),MATCH(ROW(외환대장!$L$2:$L$399), ROW(외환대장!$L$2:$L$399)),"")), ROWS($A$1:A7)), COLUMNS($A$1:A7)),"")</f>
        <v>44634</v>
      </c>
      <c r="K13" s="14">
        <f t="array" ref="K13">IFERROR(INDEX(외환대장!$A$2:$K$401, SMALL(IF(($C$1=외환대장!$L$2:$L$399),MATCH(ROW(외환대장!$L$2:$L$399), ROW(외환대장!$L$2:$L$399)),IF(($D$1=외환대장!$L$2:$L$399),MATCH(ROW(외환대장!$L$2:$L$399), ROW(외환대장!$L$2:$L$399)),"")), ROWS($A$1:B7)), COLUMNS($A$1:B7)),"")</f>
        <v>23270</v>
      </c>
      <c r="L13" s="14">
        <f t="array" ref="L13">IFERROR(INDEX(외환대장!$A$2:$K$401, SMALL(IF(($C$1=외환대장!$L$2:$L$399),MATCH(ROW(외환대장!$L$2:$L$399), ROW(외환대장!$L$2:$L$399)),IF(($D$1=외환대장!$L$2:$L$399),MATCH(ROW(외환대장!$L$2:$L$399), ROW(외환대장!$L$2:$L$399)),"")), ROWS($A$1:C7)), COLUMNS($A$1:C7)),"")</f>
        <v>34.5</v>
      </c>
      <c r="M13" s="14">
        <f t="array" ref="M13">IFERROR(INDEX(외환대장!$A$2:$K$401, SMALL(IF(($C$1=외환대장!$L$2:$L$399),MATCH(ROW(외환대장!$L$2:$L$399), ROW(외환대장!$L$2:$L$399)),IF(($D$1=외환대장!$L$2:$L$399),MATCH(ROW(외환대장!$L$2:$L$399), ROW(외환대장!$L$2:$L$399)),"")), ROWS($A$1:D7)), COLUMNS($A$1:D7)),"")</f>
        <v>0</v>
      </c>
      <c r="N13" s="15" t="str">
        <f t="array" ref="N13">IFERROR(INDEX(외환대장!$A$2:$K$401, SMALL(IF(($C$1=외환대장!$L$2:$L$399),MATCH(ROW(외환대장!$L$2:$L$399), ROW(외환대장!$L$2:$L$399)),IF(($D$1=외환대장!$L$2:$L$399),MATCH(ROW(외환대장!$L$2:$L$399), ROW(외환대장!$L$2:$L$399)),"")), ROWS($A$1:E7)), COLUMNS($A$1:E7)),"")</f>
        <v>CKH/424</v>
      </c>
      <c r="O13" s="16">
        <f t="array" ref="O13">IFERROR(INDEX(외환대장!$A$2:$K$401, SMALL(IF(($C$1=외환대장!$L$2:$L$399),MATCH(ROW(외환대장!$L$2:$L$399), ROW(외환대장!$L$2:$L$399)),IF(($D$1=외환대장!$L$2:$L$399),MATCH(ROW(외환대장!$L$2:$L$399), ROW(외환대장!$L$2:$L$399)),"")), ROWS($A$1:F7)), COLUMNS($A$1:F7)),"")</f>
        <v>23235.5</v>
      </c>
      <c r="P13" s="17">
        <f t="array" ref="P13">IFERROR(INDEX(외환대장!$A$2:$K$401, SMALL(IF(($C$1=외환대장!$L$2:$L$399),MATCH(ROW(외환대장!$L$2:$L$399), ROW(외환대장!$L$2:$L$399)),IF(($D$1=외환대장!$L$2:$L$399),MATCH(ROW(외환대장!$L$2:$L$399), ROW(외환대장!$L$2:$L$399)),"")), ROWS($A$1:G7)), COLUMNS($A$1:G7)),"")</f>
        <v>1232.4000000000001</v>
      </c>
      <c r="Q13" s="18">
        <f t="array" ref="Q13">IFERROR(INDEX(외환대장!$A$2:$K$401, SMALL(IF(($C$1=외환대장!$L$2:$L$399),MATCH(ROW(외환대장!$L$2:$L$399), ROW(외환대장!$L$2:$L$399)),IF(($D$1=외환대장!$L$2:$L$399),MATCH(ROW(외환대장!$L$2:$L$399), ROW(외환대장!$L$2:$L$399)),"")), ROWS($A$1:H7)), COLUMNS($A$1:H7)),"")</f>
        <v>23235.5</v>
      </c>
      <c r="R13" s="19">
        <f t="array" ref="R13">IFERROR(INDEX(외환대장!$A$2:$K$401, SMALL(IF(($C$1=외환대장!$L$2:$L$399),MATCH(ROW(외환대장!$L$2:$L$399), ROW(외환대장!$L$2:$L$399)),IF(($D$1=외환대장!$L$2:$L$399),MATCH(ROW(외환대장!$L$2:$L$399), ROW(외환대장!$L$2:$L$399)),"")), ROWS($A$1:I7)), COLUMNS($A$1:I7)),"")</f>
        <v>1222.8</v>
      </c>
      <c r="S13" s="20">
        <f t="array" ref="S13">IFERROR(INDEX(외환대장!$A$2:$K$401, SMALL(IF(($C$1=외환대장!$L$2:$L$399),MATCH(ROW(외환대장!$L$2:$L$399), ROW(외환대장!$L$2:$L$399)),IF(($D$1=외환대장!$L$2:$L$399),MATCH(ROW(외환대장!$L$2:$L$399), ROW(외환대장!$L$2:$L$399)),"")), ROWS($A$1:J7)), COLUMNS($A$1:J7)),"")</f>
        <v>44659</v>
      </c>
      <c r="T13" s="106">
        <f t="shared" si="1"/>
        <v>28635430.200000003</v>
      </c>
      <c r="U13" s="107" t="str">
        <f t="shared" si="2"/>
        <v>KH/424</v>
      </c>
      <c r="V13" s="72"/>
      <c r="W13" s="108">
        <f t="shared" si="3"/>
        <v>44661</v>
      </c>
      <c r="X13" s="100" t="str">
        <f t="shared" si="4"/>
        <v>KH/425</v>
      </c>
      <c r="Y13" s="109" t="str">
        <f>IF($X13="","",_xlfn.IFNA(VLOOKUP($X13,수출신고!$A:$G,4,0),"국내계류중"))</f>
        <v>1098622030279X</v>
      </c>
      <c r="Z13" s="110">
        <f>_xlfn.IFNA(VLOOKUP(W13,환율!$A:$H,8,0),"")</f>
        <v>1218.5</v>
      </c>
      <c r="AA13" s="111">
        <f t="shared" si="5"/>
        <v>23250</v>
      </c>
      <c r="AB13" s="112">
        <f t="shared" si="6"/>
        <v>23250</v>
      </c>
      <c r="AC13" s="113">
        <f t="shared" si="7"/>
        <v>0</v>
      </c>
      <c r="AD13" s="114">
        <f t="shared" si="8"/>
        <v>28330125</v>
      </c>
      <c r="AE13" s="115">
        <f t="shared" si="9"/>
        <v>28151115.299999997</v>
      </c>
      <c r="AF13" s="114">
        <f t="shared" si="10"/>
        <v>0</v>
      </c>
      <c r="AG13" s="114">
        <f t="shared" si="11"/>
        <v>-179009.70000000298</v>
      </c>
    </row>
    <row r="14" spans="1:33" ht="16.5" customHeight="1">
      <c r="A14" s="96">
        <f>IF($H14="","",_xlfn.IFNA(VLOOKUP($H14,수출신고!$A:$G,2,0),""))</f>
        <v>44661</v>
      </c>
      <c r="B14" s="62">
        <v>44652</v>
      </c>
      <c r="C14" s="46" t="s">
        <v>1818</v>
      </c>
      <c r="D14" s="46" t="s">
        <v>979</v>
      </c>
      <c r="E14" s="46" t="s">
        <v>979</v>
      </c>
      <c r="F14" s="63">
        <v>24790</v>
      </c>
      <c r="G14" s="100">
        <f>IF($H14="","",_xlfn.IFNA(VLOOKUP($H14,수출신고!$A:$G,6,0),""))</f>
        <v>24790</v>
      </c>
      <c r="H14" s="101" t="str">
        <f t="shared" si="0"/>
        <v>KB/032</v>
      </c>
      <c r="J14" s="1">
        <f t="array" ref="J14">IFERROR(INDEX(외환대장!$A$2:$K$401, SMALL(IF(($C$1=외환대장!$L$2:$L$399),MATCH(ROW(외환대장!$L$2:$L$399), ROW(외환대장!$L$2:$L$399)),IF(($D$1=외환대장!$L$2:$L$399),MATCH(ROW(외환대장!$L$2:$L$399), ROW(외환대장!$L$2:$L$399)),"")), ROWS($A$1:A8)), COLUMNS($A$1:A8)),"")</f>
        <v>44657</v>
      </c>
      <c r="K14" s="14">
        <f t="array" ref="K14">IFERROR(INDEX(외환대장!$A$2:$K$401, SMALL(IF(($C$1=외환대장!$L$2:$L$399),MATCH(ROW(외환대장!$L$2:$L$399), ROW(외환대장!$L$2:$L$399)),IF(($D$1=외환대장!$L$2:$L$399),MATCH(ROW(외환대장!$L$2:$L$399), ROW(외환대장!$L$2:$L$399)),"")), ROWS($A$1:B8)), COLUMNS($A$1:B8)),"")</f>
        <v>23250</v>
      </c>
      <c r="L14" s="14">
        <f t="array" ref="L14">IFERROR(INDEX(외환대장!$A$2:$K$401, SMALL(IF(($C$1=외환대장!$L$2:$L$399),MATCH(ROW(외환대장!$L$2:$L$399), ROW(외환대장!$L$2:$L$399)),IF(($D$1=외환대장!$L$2:$L$399),MATCH(ROW(외환대장!$L$2:$L$399), ROW(외환대장!$L$2:$L$399)),"")), ROWS($A$1:C8)), COLUMNS($A$1:C8)),"")</f>
        <v>34.5</v>
      </c>
      <c r="M14" s="14">
        <f t="array" ref="M14">IFERROR(INDEX(외환대장!$A$2:$K$401, SMALL(IF(($C$1=외환대장!$L$2:$L$399),MATCH(ROW(외환대장!$L$2:$L$399), ROW(외환대장!$L$2:$L$399)),IF(($D$1=외환대장!$L$2:$L$399),MATCH(ROW(외환대장!$L$2:$L$399), ROW(외환대장!$L$2:$L$399)),"")), ROWS($A$1:D8)), COLUMNS($A$1:D8)),"")</f>
        <v>0</v>
      </c>
      <c r="N14" s="15" t="str">
        <f t="array" ref="N14">IFERROR(INDEX(외환대장!$A$2:$K$401, SMALL(IF(($C$1=외환대장!$L$2:$L$399),MATCH(ROW(외환대장!$L$2:$L$399), ROW(외환대장!$L$2:$L$399)),IF(($D$1=외환대장!$L$2:$L$399),MATCH(ROW(외환대장!$L$2:$L$399), ROW(외환대장!$L$2:$L$399)),"")), ROWS($A$1:E8)), COLUMNS($A$1:E8)),"")</f>
        <v>CKH/425</v>
      </c>
      <c r="O14" s="16">
        <f t="array" ref="O14">IFERROR(INDEX(외환대장!$A$2:$K$401, SMALL(IF(($C$1=외환대장!$L$2:$L$399),MATCH(ROW(외환대장!$L$2:$L$399), ROW(외환대장!$L$2:$L$399)),IF(($D$1=외환대장!$L$2:$L$399),MATCH(ROW(외환대장!$L$2:$L$399), ROW(외환대장!$L$2:$L$399)),"")), ROWS($A$1:F8)), COLUMNS($A$1:F8)),"")</f>
        <v>23215.5</v>
      </c>
      <c r="P14" s="17">
        <f t="array" ref="P14">IFERROR(INDEX(외환대장!$A$2:$K$401, SMALL(IF(($C$1=외환대장!$L$2:$L$399),MATCH(ROW(외환대장!$L$2:$L$399), ROW(외환대장!$L$2:$L$399)),IF(($D$1=외환대장!$L$2:$L$399),MATCH(ROW(외환대장!$L$2:$L$399), ROW(외환대장!$L$2:$L$399)),"")), ROWS($A$1:G8)), COLUMNS($A$1:G8)),"")</f>
        <v>1212.5999999999999</v>
      </c>
      <c r="Q14" s="18">
        <f t="array" ref="Q14">IFERROR(INDEX(외환대장!$A$2:$K$401, SMALL(IF(($C$1=외환대장!$L$2:$L$399),MATCH(ROW(외환대장!$L$2:$L$399), ROW(외환대장!$L$2:$L$399)),IF(($D$1=외환대장!$L$2:$L$399),MATCH(ROW(외환대장!$L$2:$L$399), ROW(외환대장!$L$2:$L$399)),"")), ROWS($A$1:H8)), COLUMNS($A$1:H8)),"")</f>
        <v>23215.5</v>
      </c>
      <c r="R14" s="19">
        <f t="array" ref="R14">IFERROR(INDEX(외환대장!$A$2:$K$401, SMALL(IF(($C$1=외환대장!$L$2:$L$399),MATCH(ROW(외환대장!$L$2:$L$399), ROW(외환대장!$L$2:$L$399)),IF(($D$1=외환대장!$L$2:$L$399),MATCH(ROW(외환대장!$L$2:$L$399), ROW(외환대장!$L$2:$L$399)),"")), ROWS($A$1:I8)), COLUMNS($A$1:I8)),"")</f>
        <v>1270.3</v>
      </c>
      <c r="S14" s="20">
        <f t="array" ref="S14">IFERROR(INDEX(외환대장!$A$2:$K$401, SMALL(IF(($C$1=외환대장!$L$2:$L$399),MATCH(ROW(외환대장!$L$2:$L$399), ROW(외환대장!$L$2:$L$399)),IF(($D$1=외환대장!$L$2:$L$399),MATCH(ROW(외환대장!$L$2:$L$399), ROW(외환대장!$L$2:$L$399)),"")), ROWS($A$1:J8)), COLUMNS($A$1:J8)),"")</f>
        <v>44680</v>
      </c>
      <c r="T14" s="106">
        <f t="shared" si="1"/>
        <v>28151115.299999997</v>
      </c>
      <c r="U14" s="107" t="str">
        <f t="shared" si="2"/>
        <v>KH/425</v>
      </c>
      <c r="V14" s="72"/>
      <c r="W14" s="108">
        <f t="shared" si="3"/>
        <v>44661</v>
      </c>
      <c r="X14" s="100" t="str">
        <f t="shared" si="4"/>
        <v>KB/032</v>
      </c>
      <c r="Y14" s="109" t="str">
        <f>IF($X14="","",_xlfn.IFNA(VLOOKUP($X14,수출신고!$A:$G,4,0),"국내계류중"))</f>
        <v>1098622040042X</v>
      </c>
      <c r="Z14" s="110">
        <f>_xlfn.IFNA(VLOOKUP(W14,환율!$A:$H,8,0),"")</f>
        <v>1218.5</v>
      </c>
      <c r="AA14" s="111">
        <f t="shared" si="5"/>
        <v>24790</v>
      </c>
      <c r="AB14" s="112">
        <f t="shared" si="6"/>
        <v>24790</v>
      </c>
      <c r="AC14" s="113">
        <f t="shared" si="7"/>
        <v>0</v>
      </c>
      <c r="AD14" s="114">
        <f t="shared" si="8"/>
        <v>30206615</v>
      </c>
      <c r="AE14" s="115">
        <f t="shared" si="9"/>
        <v>30018519.299999997</v>
      </c>
      <c r="AF14" s="114">
        <f t="shared" si="10"/>
        <v>0</v>
      </c>
      <c r="AG14" s="114">
        <f t="shared" si="11"/>
        <v>-188095.70000000298</v>
      </c>
    </row>
    <row r="15" spans="1:33" ht="16.5" customHeight="1">
      <c r="A15" s="96">
        <f>IF($H15="","",_xlfn.IFNA(VLOOKUP($H15,수출신고!$A:$G,2,0),""))</f>
        <v>44688</v>
      </c>
      <c r="B15" s="62">
        <v>44669</v>
      </c>
      <c r="C15" s="46" t="s">
        <v>1824</v>
      </c>
      <c r="D15" s="46" t="s">
        <v>978</v>
      </c>
      <c r="E15" s="46" t="s">
        <v>76</v>
      </c>
      <c r="F15" s="63">
        <v>24680</v>
      </c>
      <c r="G15" s="100">
        <f>IF($H15="","",_xlfn.IFNA(VLOOKUP($H15,수출신고!$A:$G,6,0),""))</f>
        <v>24680</v>
      </c>
      <c r="H15" s="101" t="str">
        <f t="shared" si="0"/>
        <v>KH/426</v>
      </c>
      <c r="J15" s="1">
        <f t="array" ref="J15">IFERROR(INDEX(외환대장!$A$2:$K$401, SMALL(IF(($C$1=외환대장!$L$2:$L$399),MATCH(ROW(외환대장!$L$2:$L$399), ROW(외환대장!$L$2:$L$399)),IF(($D$1=외환대장!$L$2:$L$399),MATCH(ROW(외환대장!$L$2:$L$399), ROW(외환대장!$L$2:$L$399)),"")), ROWS($A$1:A9)), COLUMNS($A$1:A9)),"")</f>
        <v>44657</v>
      </c>
      <c r="K15" s="14">
        <f t="array" ref="K15">IFERROR(INDEX(외환대장!$A$2:$K$401, SMALL(IF(($C$1=외환대장!$L$2:$L$399),MATCH(ROW(외환대장!$L$2:$L$399), ROW(외환대장!$L$2:$L$399)),IF(($D$1=외환대장!$L$2:$L$399),MATCH(ROW(외환대장!$L$2:$L$399), ROW(외환대장!$L$2:$L$399)),"")), ROWS($A$1:B9)), COLUMNS($A$1:B9)),"")</f>
        <v>24790</v>
      </c>
      <c r="L15" s="14">
        <f t="array" ref="L15">IFERROR(INDEX(외환대장!$A$2:$K$401, SMALL(IF(($C$1=외환대장!$L$2:$L$399),MATCH(ROW(외환대장!$L$2:$L$399), ROW(외환대장!$L$2:$L$399)),IF(($D$1=외환대장!$L$2:$L$399),MATCH(ROW(외환대장!$L$2:$L$399), ROW(외환대장!$L$2:$L$399)),"")), ROWS($A$1:C9)), COLUMNS($A$1:C9)),"")</f>
        <v>34.5</v>
      </c>
      <c r="M15" s="14">
        <f t="array" ref="M15">IFERROR(INDEX(외환대장!$A$2:$K$401, SMALL(IF(($C$1=외환대장!$L$2:$L$399),MATCH(ROW(외환대장!$L$2:$L$399), ROW(외환대장!$L$2:$L$399)),IF(($D$1=외환대장!$L$2:$L$399),MATCH(ROW(외환대장!$L$2:$L$399), ROW(외환대장!$L$2:$L$399)),"")), ROWS($A$1:D9)), COLUMNS($A$1:D9)),"")</f>
        <v>0</v>
      </c>
      <c r="N15" s="15" t="str">
        <f t="array" ref="N15">IFERROR(INDEX(외환대장!$A$2:$K$401, SMALL(IF(($C$1=외환대장!$L$2:$L$399),MATCH(ROW(외환대장!$L$2:$L$399), ROW(외환대장!$L$2:$L$399)),IF(($D$1=외환대장!$L$2:$L$399),MATCH(ROW(외환대장!$L$2:$L$399), ROW(외환대장!$L$2:$L$399)),"")), ROWS($A$1:E9)), COLUMNS($A$1:E9)),"")</f>
        <v>LKB/032</v>
      </c>
      <c r="O15" s="16">
        <f t="array" ref="O15">IFERROR(INDEX(외환대장!$A$2:$K$401, SMALL(IF(($C$1=외환대장!$L$2:$L$399),MATCH(ROW(외환대장!$L$2:$L$399), ROW(외환대장!$L$2:$L$399)),IF(($D$1=외환대장!$L$2:$L$399),MATCH(ROW(외환대장!$L$2:$L$399), ROW(외환대장!$L$2:$L$399)),"")), ROWS($A$1:F9)), COLUMNS($A$1:F9)),"")</f>
        <v>24755.5</v>
      </c>
      <c r="P15" s="17">
        <f t="array" ref="P15">IFERROR(INDEX(외환대장!$A$2:$K$401, SMALL(IF(($C$1=외환대장!$L$2:$L$399),MATCH(ROW(외환대장!$L$2:$L$399), ROW(외환대장!$L$2:$L$399)),IF(($D$1=외환대장!$L$2:$L$399),MATCH(ROW(외환대장!$L$2:$L$399), ROW(외환대장!$L$2:$L$399)),"")), ROWS($A$1:G9)), COLUMNS($A$1:G9)),"")</f>
        <v>1212.5999999999999</v>
      </c>
      <c r="Q15" s="18">
        <f t="array" ref="Q15">IFERROR(INDEX(외환대장!$A$2:$K$401, SMALL(IF(($C$1=외환대장!$L$2:$L$399),MATCH(ROW(외환대장!$L$2:$L$399), ROW(외환대장!$L$2:$L$399)),IF(($D$1=외환대장!$L$2:$L$399),MATCH(ROW(외환대장!$L$2:$L$399), ROW(외환대장!$L$2:$L$399)),"")), ROWS($A$1:H9)), COLUMNS($A$1:H9)),"")</f>
        <v>24755.5</v>
      </c>
      <c r="R15" s="19">
        <f t="array" ref="R15">IFERROR(INDEX(외환대장!$A$2:$K$401, SMALL(IF(($C$1=외환대장!$L$2:$L$399),MATCH(ROW(외환대장!$L$2:$L$399), ROW(외환대장!$L$2:$L$399)),IF(($D$1=외환대장!$L$2:$L$399),MATCH(ROW(외환대장!$L$2:$L$399), ROW(외환대장!$L$2:$L$399)),"")), ROWS($A$1:I9)), COLUMNS($A$1:I9)),"")</f>
        <v>1270.3</v>
      </c>
      <c r="S15" s="20">
        <f t="array" ref="S15">IFERROR(INDEX(외환대장!$A$2:$K$401, SMALL(IF(($C$1=외환대장!$L$2:$L$399),MATCH(ROW(외환대장!$L$2:$L$399), ROW(외환대장!$L$2:$L$399)),IF(($D$1=외환대장!$L$2:$L$399),MATCH(ROW(외환대장!$L$2:$L$399), ROW(외환대장!$L$2:$L$399)),"")), ROWS($A$1:J9)), COLUMNS($A$1:J9)),"")</f>
        <v>44680</v>
      </c>
      <c r="T15" s="106">
        <f>IF(J15="","",O15*P15)</f>
        <v>30018519.299999997</v>
      </c>
      <c r="U15" s="107" t="str">
        <f t="shared" si="2"/>
        <v>KB/032</v>
      </c>
      <c r="V15" s="72"/>
      <c r="W15" s="108">
        <f t="shared" si="3"/>
        <v>44688</v>
      </c>
      <c r="X15" s="100" t="str">
        <f t="shared" si="4"/>
        <v>KH/426</v>
      </c>
      <c r="Y15" s="109" t="str">
        <f>IF($X15="","",_xlfn.IFNA(VLOOKUP($X15,수출신고!$A:$G,4,0),"국내계류중"))</f>
        <v>1098622040144X</v>
      </c>
      <c r="Z15" s="110">
        <f>_xlfn.IFNA(VLOOKUP(W15,환율!$A:$H,8,0),"")</f>
        <v>1261.8</v>
      </c>
      <c r="AA15" s="111">
        <f t="shared" si="5"/>
        <v>24680</v>
      </c>
      <c r="AB15" s="112">
        <f t="shared" si="6"/>
        <v>24680</v>
      </c>
      <c r="AC15" s="113">
        <f t="shared" si="7"/>
        <v>0</v>
      </c>
      <c r="AD15" s="114">
        <f t="shared" si="8"/>
        <v>31141224</v>
      </c>
      <c r="AE15" s="115">
        <f t="shared" si="9"/>
        <v>30488948.049999997</v>
      </c>
      <c r="AF15" s="114">
        <f t="shared" si="10"/>
        <v>0</v>
      </c>
      <c r="AG15" s="114">
        <f t="shared" si="11"/>
        <v>-652275.95000000298</v>
      </c>
    </row>
    <row r="16" spans="1:33" ht="16.5" customHeight="1">
      <c r="A16" s="96">
        <f>IF($H16="","",_xlfn.IFNA(VLOOKUP($H16,수출신고!$A:$G,2,0),""))</f>
        <v>44702</v>
      </c>
      <c r="B16" s="118">
        <v>44691</v>
      </c>
      <c r="C16" s="119" t="s">
        <v>1870</v>
      </c>
      <c r="D16" s="119" t="s">
        <v>978</v>
      </c>
      <c r="E16" s="119" t="s">
        <v>76</v>
      </c>
      <c r="F16" s="120">
        <v>24340</v>
      </c>
      <c r="G16" s="100">
        <f>IF($H16="","",_xlfn.IFNA(VLOOKUP($H16,수출신고!$A:$G,6,0),""))</f>
        <v>24340</v>
      </c>
      <c r="H16" s="101" t="str">
        <f t="shared" si="0"/>
        <v>KH/427</v>
      </c>
      <c r="J16" s="1">
        <f t="array" ref="J16">IFERROR(INDEX(외환대장!$A$2:$K$401, SMALL(IF(($C$1=외환대장!$L$2:$L$399),MATCH(ROW(외환대장!$L$2:$L$399), ROW(외환대장!$L$2:$L$399)),IF(($D$1=외환대장!$L$2:$L$399),MATCH(ROW(외환대장!$L$2:$L$399), ROW(외환대장!$L$2:$L$399)),"")), ROWS($A$1:A10)), COLUMNS($A$1:A10)),"")</f>
        <v>44672</v>
      </c>
      <c r="K16" s="14">
        <f t="array" ref="K16">IFERROR(INDEX(외환대장!$A$2:$K$401, SMALL(IF(($C$1=외환대장!$L$2:$L$399),MATCH(ROW(외환대장!$L$2:$L$399), ROW(외환대장!$L$2:$L$399)),IF(($D$1=외환대장!$L$2:$L$399),MATCH(ROW(외환대장!$L$2:$L$399), ROW(외환대장!$L$2:$L$399)),"")), ROWS($A$1:B10)), COLUMNS($A$1:B10)),"")</f>
        <v>24680</v>
      </c>
      <c r="L16" s="14">
        <f t="array" ref="L16">IFERROR(INDEX(외환대장!$A$2:$K$401, SMALL(IF(($C$1=외환대장!$L$2:$L$399),MATCH(ROW(외환대장!$L$2:$L$399), ROW(외환대장!$L$2:$L$399)),IF(($D$1=외환대장!$L$2:$L$399),MATCH(ROW(외환대장!$L$2:$L$399), ROW(외환대장!$L$2:$L$399)),"")), ROWS($A$1:C10)), COLUMNS($A$1:C10)),"")</f>
        <v>34.5</v>
      </c>
      <c r="M16" s="14">
        <f t="array" ref="M16">IFERROR(INDEX(외환대장!$A$2:$K$401, SMALL(IF(($C$1=외환대장!$L$2:$L$399),MATCH(ROW(외환대장!$L$2:$L$399), ROW(외환대장!$L$2:$L$399)),IF(($D$1=외환대장!$L$2:$L$399),MATCH(ROW(외환대장!$L$2:$L$399), ROW(외환대장!$L$2:$L$399)),"")), ROWS($A$1:D10)), COLUMNS($A$1:D10)),"")</f>
        <v>0</v>
      </c>
      <c r="N16" s="15" t="str">
        <f t="array" ref="N16">IFERROR(INDEX(외환대장!$A$2:$K$401, SMALL(IF(($C$1=외환대장!$L$2:$L$399),MATCH(ROW(외환대장!$L$2:$L$399), ROW(외환대장!$L$2:$L$399)),IF(($D$1=외환대장!$L$2:$L$399),MATCH(ROW(외환대장!$L$2:$L$399), ROW(외환대장!$L$2:$L$399)),"")), ROWS($A$1:E10)), COLUMNS($A$1:E10)),"")</f>
        <v>CKH/426</v>
      </c>
      <c r="O16" s="16">
        <f t="array" ref="O16">IFERROR(INDEX(외환대장!$A$2:$K$401, SMALL(IF(($C$1=외환대장!$L$2:$L$399),MATCH(ROW(외환대장!$L$2:$L$399), ROW(외환대장!$L$2:$L$399)),IF(($D$1=외환대장!$L$2:$L$399),MATCH(ROW(외환대장!$L$2:$L$399), ROW(외환대장!$L$2:$L$399)),"")), ROWS($A$1:F10)), COLUMNS($A$1:F10)),"")</f>
        <v>24645.5</v>
      </c>
      <c r="P16" s="17">
        <f t="array" ref="P16">IFERROR(INDEX(외환대장!$A$2:$K$401, SMALL(IF(($C$1=외환대장!$L$2:$L$399),MATCH(ROW(외환대장!$L$2:$L$399), ROW(외환대장!$L$2:$L$399)),IF(($D$1=외환대장!$L$2:$L$399),MATCH(ROW(외환대장!$L$2:$L$399), ROW(외환대장!$L$2:$L$399)),"")), ROWS($A$1:G10)), COLUMNS($A$1:G10)),"")</f>
        <v>1237.0999999999999</v>
      </c>
      <c r="Q16" s="18">
        <f t="array" ref="Q16">IFERROR(INDEX(외환대장!$A$2:$K$401, SMALL(IF(($C$1=외환대장!$L$2:$L$399),MATCH(ROW(외환대장!$L$2:$L$399), ROW(외환대장!$L$2:$L$399)),IF(($D$1=외환대장!$L$2:$L$399),MATCH(ROW(외환대장!$L$2:$L$399), ROW(외환대장!$L$2:$L$399)),"")), ROWS($A$1:H10)), COLUMNS($A$1:H10)),"")</f>
        <v>24645.5</v>
      </c>
      <c r="R16" s="19">
        <f t="array" ref="R16">IFERROR(INDEX(외환대장!$A$2:$K$401, SMALL(IF(($C$1=외환대장!$L$2:$L$399),MATCH(ROW(외환대장!$L$2:$L$399), ROW(외환대장!$L$2:$L$399)),IF(($D$1=외환대장!$L$2:$L$399),MATCH(ROW(외환대장!$L$2:$L$399), ROW(외환대장!$L$2:$L$399)),"")), ROWS($A$1:I10)), COLUMNS($A$1:I10)),"")</f>
        <v>1254.7</v>
      </c>
      <c r="S16" s="20">
        <f t="array" ref="S16">IFERROR(INDEX(외환대장!$A$2:$K$401, SMALL(IF(($C$1=외환대장!$L$2:$L$399),MATCH(ROW(외환대장!$L$2:$L$399), ROW(외환대장!$L$2:$L$399)),IF(($D$1=외환대장!$L$2:$L$399),MATCH(ROW(외환대장!$L$2:$L$399), ROW(외환대장!$L$2:$L$399)),"")), ROWS($A$1:J10)), COLUMNS($A$1:J10)),"")</f>
        <v>44719</v>
      </c>
      <c r="T16" s="106">
        <f t="shared" si="1"/>
        <v>30488948.049999997</v>
      </c>
      <c r="U16" s="107" t="str">
        <f t="shared" si="2"/>
        <v>KH/426</v>
      </c>
      <c r="V16" s="72"/>
      <c r="W16" s="108">
        <f t="shared" si="3"/>
        <v>44702</v>
      </c>
      <c r="X16" s="100" t="str">
        <f t="shared" si="4"/>
        <v>KH/427</v>
      </c>
      <c r="Y16" s="109" t="str">
        <f>IF($X16="","",_xlfn.IFNA(VLOOKUP($X16,수출신고!$A:$G,4,0),"국내계류중"))</f>
        <v>1098622050122X</v>
      </c>
      <c r="Z16" s="110">
        <f>_xlfn.IFNA(VLOOKUP(W16,환율!$A:$H,8,0),"")</f>
        <v>1274.5999999999999</v>
      </c>
      <c r="AA16" s="111">
        <f t="shared" si="5"/>
        <v>24340</v>
      </c>
      <c r="AB16" s="112">
        <f t="shared" si="6"/>
        <v>24340</v>
      </c>
      <c r="AC16" s="113">
        <f t="shared" si="7"/>
        <v>0</v>
      </c>
      <c r="AD16" s="114">
        <f t="shared" si="8"/>
        <v>31023763.999999996</v>
      </c>
      <c r="AE16" s="115">
        <f t="shared" si="9"/>
        <v>31038123.5</v>
      </c>
      <c r="AF16" s="114">
        <f t="shared" si="10"/>
        <v>0</v>
      </c>
      <c r="AG16" s="114">
        <f t="shared" si="11"/>
        <v>14359.500000003725</v>
      </c>
    </row>
    <row r="17" spans="1:34" ht="16.5" customHeight="1">
      <c r="A17" s="96">
        <f>IF($H17="","",_xlfn.IFNA(VLOOKUP($H17,수출신고!$A:$G,2,0),""))</f>
        <v>44695</v>
      </c>
      <c r="B17" s="118">
        <v>44694</v>
      </c>
      <c r="C17" s="119" t="s">
        <v>1872</v>
      </c>
      <c r="D17" s="119" t="s">
        <v>979</v>
      </c>
      <c r="E17" s="119" t="s">
        <v>979</v>
      </c>
      <c r="F17" s="120">
        <v>25520</v>
      </c>
      <c r="G17" s="100">
        <f>IF($H17="","",_xlfn.IFNA(VLOOKUP($H17,수출신고!$A:$G,6,0),""))</f>
        <v>25520</v>
      </c>
      <c r="H17" s="101" t="str">
        <f t="shared" si="0"/>
        <v>KB/034</v>
      </c>
      <c r="J17" s="1">
        <f t="array" ref="J17">IFERROR(INDEX(외환대장!$A$2:$K$401, SMALL(IF(($C$1=외환대장!$L$2:$L$399),MATCH(ROW(외환대장!$L$2:$L$399), ROW(외환대장!$L$2:$L$399)),IF(($D$1=외환대장!$L$2:$L$399),MATCH(ROW(외환대장!$L$2:$L$399), ROW(외환대장!$L$2:$L$399)),"")), ROWS($A$1:A11)), COLUMNS($A$1:A11)),"")</f>
        <v>44693</v>
      </c>
      <c r="K17" s="14">
        <f t="array" ref="K17">IFERROR(INDEX(외환대장!$A$2:$K$401, SMALL(IF(($C$1=외환대장!$L$2:$L$399),MATCH(ROW(외환대장!$L$2:$L$399), ROW(외환대장!$L$2:$L$399)),IF(($D$1=외환대장!$L$2:$L$399),MATCH(ROW(외환대장!$L$2:$L$399), ROW(외환대장!$L$2:$L$399)),"")), ROWS($A$1:B11)), COLUMNS($A$1:B11)),"")</f>
        <v>24340</v>
      </c>
      <c r="L17" s="14">
        <f t="array" ref="L17">IFERROR(INDEX(외환대장!$A$2:$K$401, SMALL(IF(($C$1=외환대장!$L$2:$L$399),MATCH(ROW(외환대장!$L$2:$L$399), ROW(외환대장!$L$2:$L$399)),IF(($D$1=외환대장!$L$2:$L$399),MATCH(ROW(외환대장!$L$2:$L$399), ROW(외환대장!$L$2:$L$399)),"")), ROWS($A$1:C11)), COLUMNS($A$1:C11)),"")</f>
        <v>34.5</v>
      </c>
      <c r="M17" s="14">
        <f t="array" ref="M17">IFERROR(INDEX(외환대장!$A$2:$K$401, SMALL(IF(($C$1=외환대장!$L$2:$L$399),MATCH(ROW(외환대장!$L$2:$L$399), ROW(외환대장!$L$2:$L$399)),IF(($D$1=외환대장!$L$2:$L$399),MATCH(ROW(외환대장!$L$2:$L$399), ROW(외환대장!$L$2:$L$399)),"")), ROWS($A$1:D11)), COLUMNS($A$1:D11)),"")</f>
        <v>0</v>
      </c>
      <c r="N17" s="15" t="str">
        <f t="array" ref="N17">IFERROR(INDEX(외환대장!$A$2:$K$401, SMALL(IF(($C$1=외환대장!$L$2:$L$399),MATCH(ROW(외환대장!$L$2:$L$399), ROW(외환대장!$L$2:$L$399)),IF(($D$1=외환대장!$L$2:$L$399),MATCH(ROW(외환대장!$L$2:$L$399), ROW(외환대장!$L$2:$L$399)),"")), ROWS($A$1:E11)), COLUMNS($A$1:E11)),"")</f>
        <v>CKH/427</v>
      </c>
      <c r="O17" s="16">
        <f t="array" ref="O17">IFERROR(INDEX(외환대장!$A$2:$K$401, SMALL(IF(($C$1=외환대장!$L$2:$L$399),MATCH(ROW(외환대장!$L$2:$L$399), ROW(외환대장!$L$2:$L$399)),IF(($D$1=외환대장!$L$2:$L$399),MATCH(ROW(외환대장!$L$2:$L$399), ROW(외환대장!$L$2:$L$399)),"")), ROWS($A$1:F11)), COLUMNS($A$1:F11)),"")</f>
        <v>24305.5</v>
      </c>
      <c r="P17" s="17">
        <f t="array" ref="P17">IFERROR(INDEX(외환대장!$A$2:$K$401, SMALL(IF(($C$1=외환대장!$L$2:$L$399),MATCH(ROW(외환대장!$L$2:$L$399), ROW(외환대장!$L$2:$L$399)),IF(($D$1=외환대장!$L$2:$L$399),MATCH(ROW(외환대장!$L$2:$L$399), ROW(외환대장!$L$2:$L$399)),"")), ROWS($A$1:G11)), COLUMNS($A$1:G11)),"")</f>
        <v>1277</v>
      </c>
      <c r="Q17" s="18">
        <f t="array" ref="Q17">IFERROR(INDEX(외환대장!$A$2:$K$401, SMALL(IF(($C$1=외환대장!$L$2:$L$399),MATCH(ROW(외환대장!$L$2:$L$399), ROW(외환대장!$L$2:$L$399)),IF(($D$1=외환대장!$L$2:$L$399),MATCH(ROW(외환대장!$L$2:$L$399), ROW(외환대장!$L$2:$L$399)),"")), ROWS($A$1:H11)), COLUMNS($A$1:H11)),"")</f>
        <v>24305.5</v>
      </c>
      <c r="R17" s="19">
        <f t="array" ref="R17">IFERROR(INDEX(외환대장!$A$2:$K$401, SMALL(IF(($C$1=외환대장!$L$2:$L$399),MATCH(ROW(외환대장!$L$2:$L$399), ROW(외환대장!$L$2:$L$399)),IF(($D$1=외환대장!$L$2:$L$399),MATCH(ROW(외환대장!$L$2:$L$399), ROW(외환대장!$L$2:$L$399)),"")), ROWS($A$1:I11)), COLUMNS($A$1:I11)),"")</f>
        <v>1254.7</v>
      </c>
      <c r="S17" s="20">
        <f t="array" ref="S17">IFERROR(INDEX(외환대장!$A$2:$K$401, SMALL(IF(($C$1=외환대장!$L$2:$L$399),MATCH(ROW(외환대장!$L$2:$L$399), ROW(외환대장!$L$2:$L$399)),IF(($D$1=외환대장!$L$2:$L$399),MATCH(ROW(외환대장!$L$2:$L$399), ROW(외환대장!$L$2:$L$399)),"")), ROWS($A$1:J11)), COLUMNS($A$1:J11)),"")</f>
        <v>44719</v>
      </c>
      <c r="T17" s="106">
        <f t="shared" si="1"/>
        <v>31038123.5</v>
      </c>
      <c r="U17" s="107" t="str">
        <f t="shared" si="2"/>
        <v>KH/427</v>
      </c>
      <c r="V17" s="72"/>
      <c r="W17" s="108">
        <f t="shared" si="3"/>
        <v>44695</v>
      </c>
      <c r="X17" s="100" t="str">
        <f t="shared" si="4"/>
        <v>KB/034</v>
      </c>
      <c r="Y17" s="109" t="str">
        <f>IF($X17="","",_xlfn.IFNA(VLOOKUP($X17,수출신고!$A:$G,4,0),"국내계류중"))</f>
        <v>1098622050117X</v>
      </c>
      <c r="Z17" s="110">
        <f>_xlfn.IFNA(VLOOKUP(W17,환율!$A:$H,8,0),"")</f>
        <v>1286.4000000000001</v>
      </c>
      <c r="AA17" s="111">
        <f t="shared" si="5"/>
        <v>25520</v>
      </c>
      <c r="AB17" s="112">
        <f t="shared" si="6"/>
        <v>25520</v>
      </c>
      <c r="AC17" s="113">
        <f t="shared" si="7"/>
        <v>0</v>
      </c>
      <c r="AD17" s="114">
        <f t="shared" si="8"/>
        <v>32828928.000000004</v>
      </c>
      <c r="AE17" s="115">
        <f t="shared" si="9"/>
        <v>32550080.600000001</v>
      </c>
      <c r="AF17" s="114">
        <f t="shared" si="10"/>
        <v>0</v>
      </c>
      <c r="AG17" s="114">
        <f t="shared" si="11"/>
        <v>-278847.40000000224</v>
      </c>
    </row>
    <row r="18" spans="1:34" ht="16.5" customHeight="1">
      <c r="A18" s="96">
        <f>IF($H18="","",_xlfn.IFNA(VLOOKUP($H18,수출신고!$A:$G,2,0),""))</f>
        <v>44720</v>
      </c>
      <c r="B18" s="118">
        <v>44712</v>
      </c>
      <c r="C18" s="119" t="s">
        <v>1878</v>
      </c>
      <c r="D18" s="119" t="s">
        <v>978</v>
      </c>
      <c r="E18" s="119" t="s">
        <v>76</v>
      </c>
      <c r="F18" s="120">
        <v>24920</v>
      </c>
      <c r="G18" s="100">
        <f>IF($H18="","",_xlfn.IFNA(VLOOKUP($H18,수출신고!$A:$G,6,0),""))</f>
        <v>24920</v>
      </c>
      <c r="H18" s="101" t="str">
        <f t="shared" si="0"/>
        <v>KH/428</v>
      </c>
      <c r="J18" s="1">
        <f t="array" ref="J18">IFERROR(INDEX(외환대장!$A$2:$K$401, SMALL(IF(($C$1=외환대장!$L$2:$L$399),MATCH(ROW(외환대장!$L$2:$L$399), ROW(외환대장!$L$2:$L$399)),IF(($D$1=외환대장!$L$2:$L$399),MATCH(ROW(외환대장!$L$2:$L$399), ROW(외환대장!$L$2:$L$399)),"")), ROWS($A$1:A12)), COLUMNS($A$1:A12)),"")</f>
        <v>44699</v>
      </c>
      <c r="K18" s="14">
        <f t="array" ref="K18">IFERROR(INDEX(외환대장!$A$2:$K$401, SMALL(IF(($C$1=외환대장!$L$2:$L$399),MATCH(ROW(외환대장!$L$2:$L$399), ROW(외환대장!$L$2:$L$399)),IF(($D$1=외환대장!$L$2:$L$399),MATCH(ROW(외환대장!$L$2:$L$399), ROW(외환대장!$L$2:$L$399)),"")), ROWS($A$1:B12)), COLUMNS($A$1:B12)),"")</f>
        <v>25520</v>
      </c>
      <c r="L18" s="14">
        <f t="array" ref="L18">IFERROR(INDEX(외환대장!$A$2:$K$401, SMALL(IF(($C$1=외환대장!$L$2:$L$399),MATCH(ROW(외환대장!$L$2:$L$399), ROW(외환대장!$L$2:$L$399)),IF(($D$1=외환대장!$L$2:$L$399),MATCH(ROW(외환대장!$L$2:$L$399), ROW(외환대장!$L$2:$L$399)),"")), ROWS($A$1:C12)), COLUMNS($A$1:C12)),"")</f>
        <v>34.5</v>
      </c>
      <c r="M18" s="14">
        <f t="array" ref="M18">IFERROR(INDEX(외환대장!$A$2:$K$401, SMALL(IF(($C$1=외환대장!$L$2:$L$399),MATCH(ROW(외환대장!$L$2:$L$399), ROW(외환대장!$L$2:$L$399)),IF(($D$1=외환대장!$L$2:$L$399),MATCH(ROW(외환대장!$L$2:$L$399), ROW(외환대장!$L$2:$L$399)),"")), ROWS($A$1:D12)), COLUMNS($A$1:D12)),"")</f>
        <v>0</v>
      </c>
      <c r="N18" s="15" t="str">
        <f t="array" ref="N18">IFERROR(INDEX(외환대장!$A$2:$K$401, SMALL(IF(($C$1=외환대장!$L$2:$L$399),MATCH(ROW(외환대장!$L$2:$L$399), ROW(외환대장!$L$2:$L$399)),IF(($D$1=외환대장!$L$2:$L$399),MATCH(ROW(외환대장!$L$2:$L$399), ROW(외환대장!$L$2:$L$399)),"")), ROWS($A$1:E12)), COLUMNS($A$1:E12)),"")</f>
        <v>LKB/034</v>
      </c>
      <c r="O18" s="16">
        <f t="array" ref="O18">IFERROR(INDEX(외환대장!$A$2:$K$401, SMALL(IF(($C$1=외환대장!$L$2:$L$399),MATCH(ROW(외환대장!$L$2:$L$399), ROW(외환대장!$L$2:$L$399)),IF(($D$1=외환대장!$L$2:$L$399),MATCH(ROW(외환대장!$L$2:$L$399), ROW(외환대장!$L$2:$L$399)),"")), ROWS($A$1:F12)), COLUMNS($A$1:F12)),"")</f>
        <v>25485.5</v>
      </c>
      <c r="P18" s="17">
        <f t="array" ref="P18">IFERROR(INDEX(외환대장!$A$2:$K$401, SMALL(IF(($C$1=외환대장!$L$2:$L$399),MATCH(ROW(외환대장!$L$2:$L$399), ROW(외환대장!$L$2:$L$399)),IF(($D$1=외환대장!$L$2:$L$399),MATCH(ROW(외환대장!$L$2:$L$399), ROW(외환대장!$L$2:$L$399)),"")), ROWS($A$1:G12)), COLUMNS($A$1:G12)),"")</f>
        <v>1277.2</v>
      </c>
      <c r="Q18" s="18">
        <f t="array" ref="Q18">IFERROR(INDEX(외환대장!$A$2:$K$401, SMALL(IF(($C$1=외환대장!$L$2:$L$399),MATCH(ROW(외환대장!$L$2:$L$399), ROW(외환대장!$L$2:$L$399)),IF(($D$1=외환대장!$L$2:$L$399),MATCH(ROW(외환대장!$L$2:$L$399), ROW(외환대장!$L$2:$L$399)),"")), ROWS($A$1:H12)), COLUMNS($A$1:H12)),"")</f>
        <v>25485.5</v>
      </c>
      <c r="R18" s="19">
        <f t="array" ref="R18">IFERROR(INDEX(외환대장!$A$2:$K$401, SMALL(IF(($C$1=외환대장!$L$2:$L$399),MATCH(ROW(외환대장!$L$2:$L$399), ROW(외환대장!$L$2:$L$399)),IF(($D$1=외환대장!$L$2:$L$399),MATCH(ROW(외환대장!$L$2:$L$399), ROW(외환대장!$L$2:$L$399)),"")), ROWS($A$1:I12)), COLUMNS($A$1:I12)),"")</f>
        <v>1289</v>
      </c>
      <c r="S18" s="20">
        <f t="array" ref="S18">IFERROR(INDEX(외환대장!$A$2:$K$401, SMALL(IF(($C$1=외환대장!$L$2:$L$399),MATCH(ROW(외환대장!$L$2:$L$399), ROW(외환대장!$L$2:$L$399)),IF(($D$1=외환대장!$L$2:$L$399),MATCH(ROW(외환대장!$L$2:$L$399), ROW(외환대장!$L$2:$L$399)),"")), ROWS($A$1:J12)), COLUMNS($A$1:J12)),"")</f>
        <v>44726</v>
      </c>
      <c r="T18" s="106">
        <f t="shared" si="1"/>
        <v>32550080.600000001</v>
      </c>
      <c r="U18" s="107" t="str">
        <f t="shared" si="2"/>
        <v>KB/034</v>
      </c>
      <c r="V18" s="121"/>
      <c r="W18" s="108">
        <f t="shared" si="3"/>
        <v>44720</v>
      </c>
      <c r="X18" s="100" t="str">
        <f t="shared" si="4"/>
        <v>KH/428</v>
      </c>
      <c r="Y18" s="109" t="str">
        <f>IF($X18="","",_xlfn.IFNA(VLOOKUP($X18,수출신고!$A:$G,4,0),"국내계류중"))</f>
        <v>1098622060009X</v>
      </c>
      <c r="Z18" s="110">
        <f>_xlfn.IFNA(VLOOKUP(W18,환율!$A:$H,8,0),"")</f>
        <v>1257.0999999999999</v>
      </c>
      <c r="AA18" s="111">
        <f t="shared" si="5"/>
        <v>24920</v>
      </c>
      <c r="AB18" s="112">
        <f t="shared" si="6"/>
        <v>24920</v>
      </c>
      <c r="AC18" s="113">
        <f t="shared" si="7"/>
        <v>0</v>
      </c>
      <c r="AD18" s="114">
        <f t="shared" si="8"/>
        <v>31326931.999999996</v>
      </c>
      <c r="AE18" s="115">
        <f t="shared" si="9"/>
        <v>31283562.049999997</v>
      </c>
      <c r="AF18" s="114">
        <f t="shared" si="10"/>
        <v>0</v>
      </c>
      <c r="AG18" s="114">
        <f t="shared" si="11"/>
        <v>-43369.949999999255</v>
      </c>
    </row>
    <row r="19" spans="1:34" ht="16.5" customHeight="1">
      <c r="A19" s="96">
        <f>IF($H19="","",_xlfn.IFNA(VLOOKUP($H19,수출신고!$A:$G,2,0),""))</f>
        <v>44746</v>
      </c>
      <c r="B19" s="118">
        <v>44734</v>
      </c>
      <c r="C19" s="119" t="s">
        <v>1883</v>
      </c>
      <c r="D19" s="119" t="s">
        <v>978</v>
      </c>
      <c r="E19" s="119" t="s">
        <v>76</v>
      </c>
      <c r="F19" s="120">
        <v>24820</v>
      </c>
      <c r="G19" s="100">
        <f>IF($H19="","",_xlfn.IFNA(VLOOKUP($H19,수출신고!$A:$G,6,0),""))</f>
        <v>24820</v>
      </c>
      <c r="H19" s="101" t="str">
        <f t="shared" si="0"/>
        <v>KH/429</v>
      </c>
      <c r="J19" s="1">
        <f t="array" ref="J19">IFERROR(INDEX(외환대장!$A$2:$K$401, SMALL(IF(($C$1=외환대장!$L$2:$L$399),MATCH(ROW(외환대장!$L$2:$L$399), ROW(외환대장!$L$2:$L$399)),IF(($D$1=외환대장!$L$2:$L$399),MATCH(ROW(외환대장!$L$2:$L$399), ROW(외환대장!$L$2:$L$399)),"")), ROWS($A$1:A13)), COLUMNS($A$1:A13)),"")</f>
        <v>44720</v>
      </c>
      <c r="K19" s="14">
        <f t="array" ref="K19">IFERROR(INDEX(외환대장!$A$2:$K$401, SMALL(IF(($C$1=외환대장!$L$2:$L$399),MATCH(ROW(외환대장!$L$2:$L$399), ROW(외환대장!$L$2:$L$399)),IF(($D$1=외환대장!$L$2:$L$399),MATCH(ROW(외환대장!$L$2:$L$399), ROW(외환대장!$L$2:$L$399)),"")), ROWS($A$1:B13)), COLUMNS($A$1:B13)),"")</f>
        <v>24920</v>
      </c>
      <c r="L19" s="14">
        <f t="array" ref="L19">IFERROR(INDEX(외환대장!$A$2:$K$401, SMALL(IF(($C$1=외환대장!$L$2:$L$399),MATCH(ROW(외환대장!$L$2:$L$399), ROW(외환대장!$L$2:$L$399)),IF(($D$1=외환대장!$L$2:$L$399),MATCH(ROW(외환대장!$L$2:$L$399), ROW(외환대장!$L$2:$L$399)),"")), ROWS($A$1:C13)), COLUMNS($A$1:C13)),"")</f>
        <v>34.5</v>
      </c>
      <c r="M19" s="14">
        <f t="array" ref="M19">IFERROR(INDEX(외환대장!$A$2:$K$401, SMALL(IF(($C$1=외환대장!$L$2:$L$399),MATCH(ROW(외환대장!$L$2:$L$399), ROW(외환대장!$L$2:$L$399)),IF(($D$1=외환대장!$L$2:$L$399),MATCH(ROW(외환대장!$L$2:$L$399), ROW(외환대장!$L$2:$L$399)),"")), ROWS($A$1:D13)), COLUMNS($A$1:D13)),"")</f>
        <v>0</v>
      </c>
      <c r="N19" s="15" t="str">
        <f t="array" ref="N19">IFERROR(INDEX(외환대장!$A$2:$K$401, SMALL(IF(($C$1=외환대장!$L$2:$L$399),MATCH(ROW(외환대장!$L$2:$L$399), ROW(외환대장!$L$2:$L$399)),IF(($D$1=외환대장!$L$2:$L$399),MATCH(ROW(외환대장!$L$2:$L$399), ROW(외환대장!$L$2:$L$399)),"")), ROWS($A$1:E13)), COLUMNS($A$1:E13)),"")</f>
        <v>CKH/428</v>
      </c>
      <c r="O19" s="16">
        <f t="array" ref="O19">IFERROR(INDEX(외환대장!$A$2:$K$401, SMALL(IF(($C$1=외환대장!$L$2:$L$399),MATCH(ROW(외환대장!$L$2:$L$399), ROW(외환대장!$L$2:$L$399)),IF(($D$1=외환대장!$L$2:$L$399),MATCH(ROW(외환대장!$L$2:$L$399), ROW(외환대장!$L$2:$L$399)),"")), ROWS($A$1:F13)), COLUMNS($A$1:F13)),"")</f>
        <v>24885.5</v>
      </c>
      <c r="P19" s="17">
        <f t="array" ref="P19">IFERROR(INDEX(외환대장!$A$2:$K$401, SMALL(IF(($C$1=외환대장!$L$2:$L$399),MATCH(ROW(외환대장!$L$2:$L$399), ROW(외환대장!$L$2:$L$399)),IF(($D$1=외환대장!$L$2:$L$399),MATCH(ROW(외환대장!$L$2:$L$399), ROW(외환대장!$L$2:$L$399)),"")), ROWS($A$1:G13)), COLUMNS($A$1:G13)),"")</f>
        <v>1257.0999999999999</v>
      </c>
      <c r="Q19" s="18">
        <f t="array" ref="Q19">IFERROR(INDEX(외환대장!$A$2:$K$401, SMALL(IF(($C$1=외환대장!$L$2:$L$399),MATCH(ROW(외환대장!$L$2:$L$399), ROW(외환대장!$L$2:$L$399)),IF(($D$1=외환대장!$L$2:$L$399),MATCH(ROW(외환대장!$L$2:$L$399), ROW(외환대장!$L$2:$L$399)),"")), ROWS($A$1:H13)), COLUMNS($A$1:H13)),"")</f>
        <v>24885.5</v>
      </c>
      <c r="R19" s="19">
        <f t="array" ref="R19">IFERROR(INDEX(외환대장!$A$2:$K$401, SMALL(IF(($C$1=외환대장!$L$2:$L$399),MATCH(ROW(외환대장!$L$2:$L$399), ROW(외환대장!$L$2:$L$399)),IF(($D$1=외환대장!$L$2:$L$399),MATCH(ROW(외환대장!$L$2:$L$399), ROW(외환대장!$L$2:$L$399)),"")), ROWS($A$1:I13)), COLUMNS($A$1:I13)),"")</f>
        <v>1312.6</v>
      </c>
      <c r="S19" s="20">
        <f t="array" ref="S19">IFERROR(INDEX(외환대장!$A$2:$K$401, SMALL(IF(($C$1=외환대장!$L$2:$L$399),MATCH(ROW(외환대장!$L$2:$L$399), ROW(외환대장!$L$2:$L$399)),IF(($D$1=외환대장!$L$2:$L$399),MATCH(ROW(외환대장!$L$2:$L$399), ROW(외환대장!$L$2:$L$399)),"")), ROWS($A$1:J13)), COLUMNS($A$1:J13)),"")</f>
        <v>44769</v>
      </c>
      <c r="T19" s="106">
        <f t="shared" si="1"/>
        <v>31283562.049999997</v>
      </c>
      <c r="U19" s="107" t="str">
        <f t="shared" si="2"/>
        <v>KH/428</v>
      </c>
      <c r="V19" s="72"/>
      <c r="W19" s="108">
        <f t="shared" si="3"/>
        <v>44746</v>
      </c>
      <c r="X19" s="100" t="str">
        <f t="shared" si="4"/>
        <v>KH/429</v>
      </c>
      <c r="Y19" s="109" t="str">
        <f>IF($X19="","",_xlfn.IFNA(VLOOKUP($X19,수출신고!$A:$G,4,0),"국내계류중"))</f>
        <v>1098622060187X</v>
      </c>
      <c r="Z19" s="110">
        <f>_xlfn.IFNA(VLOOKUP(W19,환율!$A:$H,8,0),"")</f>
        <v>1294.2</v>
      </c>
      <c r="AA19" s="111">
        <f t="shared" si="5"/>
        <v>24820</v>
      </c>
      <c r="AB19" s="112">
        <f t="shared" si="6"/>
        <v>24820</v>
      </c>
      <c r="AC19" s="113">
        <f t="shared" si="7"/>
        <v>0</v>
      </c>
      <c r="AD19" s="114">
        <f t="shared" si="8"/>
        <v>32122044</v>
      </c>
      <c r="AE19" s="115">
        <f t="shared" si="9"/>
        <v>31864238.799999997</v>
      </c>
      <c r="AF19" s="114">
        <f t="shared" si="10"/>
        <v>0</v>
      </c>
      <c r="AG19" s="114">
        <f t="shared" si="11"/>
        <v>-257805.20000000298</v>
      </c>
    </row>
    <row r="20" spans="1:34" ht="16.5" customHeight="1">
      <c r="A20" s="96">
        <f>IF($H20="","",_xlfn.IFNA(VLOOKUP($H20,수출신고!$A:$G,2,0),""))</f>
        <v>44738</v>
      </c>
      <c r="B20" s="118">
        <v>44736</v>
      </c>
      <c r="C20" s="119" t="s">
        <v>1885</v>
      </c>
      <c r="D20" s="119" t="s">
        <v>979</v>
      </c>
      <c r="E20" s="119" t="s">
        <v>979</v>
      </c>
      <c r="F20" s="120">
        <v>26625</v>
      </c>
      <c r="G20" s="100">
        <f>IF($H20="","",_xlfn.IFNA(VLOOKUP($H20,수출신고!$A:$G,6,0),""))</f>
        <v>26625</v>
      </c>
      <c r="H20" s="101" t="str">
        <f t="shared" si="0"/>
        <v>KB/036</v>
      </c>
      <c r="J20" s="1">
        <f t="array" ref="J20">IFERROR(INDEX(외환대장!$A$2:$K$401, SMALL(IF(($C$1=외환대장!$L$2:$L$399),MATCH(ROW(외환대장!$L$2:$L$399), ROW(외환대장!$L$2:$L$399)),IF(($D$1=외환대장!$L$2:$L$399),MATCH(ROW(외환대장!$L$2:$L$399), ROW(외환대장!$L$2:$L$399)),"")), ROWS($A$1:A14)), COLUMNS($A$1:A14)),"")</f>
        <v>44740</v>
      </c>
      <c r="K20" s="14">
        <f t="array" ref="K20">IFERROR(INDEX(외환대장!$A$2:$K$401, SMALL(IF(($C$1=외환대장!$L$2:$L$399),MATCH(ROW(외환대장!$L$2:$L$399), ROW(외환대장!$L$2:$L$399)),IF(($D$1=외환대장!$L$2:$L$399),MATCH(ROW(외환대장!$L$2:$L$399), ROW(외환대장!$L$2:$L$399)),"")), ROWS($A$1:B14)), COLUMNS($A$1:B14)),"")</f>
        <v>24820</v>
      </c>
      <c r="L20" s="14">
        <f t="array" ref="L20">IFERROR(INDEX(외환대장!$A$2:$K$401, SMALL(IF(($C$1=외환대장!$L$2:$L$399),MATCH(ROW(외환대장!$L$2:$L$399), ROW(외환대장!$L$2:$L$399)),IF(($D$1=외환대장!$L$2:$L$399),MATCH(ROW(외환대장!$L$2:$L$399), ROW(외환대장!$L$2:$L$399)),"")), ROWS($A$1:C14)), COLUMNS($A$1:C14)),"")</f>
        <v>34.5</v>
      </c>
      <c r="M20" s="14">
        <f t="array" ref="M20">IFERROR(INDEX(외환대장!$A$2:$K$401, SMALL(IF(($C$1=외환대장!$L$2:$L$399),MATCH(ROW(외환대장!$L$2:$L$399), ROW(외환대장!$L$2:$L$399)),IF(($D$1=외환대장!$L$2:$L$399),MATCH(ROW(외환대장!$L$2:$L$399), ROW(외환대장!$L$2:$L$399)),"")), ROWS($A$1:D14)), COLUMNS($A$1:D14)),"")</f>
        <v>0</v>
      </c>
      <c r="N20" s="15" t="str">
        <f t="array" ref="N20">IFERROR(INDEX(외환대장!$A$2:$K$401, SMALL(IF(($C$1=외환대장!$L$2:$L$399),MATCH(ROW(외환대장!$L$2:$L$399), ROW(외환대장!$L$2:$L$399)),IF(($D$1=외환대장!$L$2:$L$399),MATCH(ROW(외환대장!$L$2:$L$399), ROW(외환대장!$L$2:$L$399)),"")), ROWS($A$1:E14)), COLUMNS($A$1:E14)),"")</f>
        <v>CKH/429</v>
      </c>
      <c r="O20" s="16">
        <f t="array" ref="O20">IFERROR(INDEX(외환대장!$A$2:$K$401, SMALL(IF(($C$1=외환대장!$L$2:$L$399),MATCH(ROW(외환대장!$L$2:$L$399), ROW(외환대장!$L$2:$L$399)),IF(($D$1=외환대장!$L$2:$L$399),MATCH(ROW(외환대장!$L$2:$L$399), ROW(외환대장!$L$2:$L$399)),"")), ROWS($A$1:F14)), COLUMNS($A$1:F14)),"")</f>
        <v>24785.5</v>
      </c>
      <c r="P20" s="17">
        <f t="array" ref="P20">IFERROR(INDEX(외환대장!$A$2:$K$401, SMALL(IF(($C$1=외환대장!$L$2:$L$399),MATCH(ROW(외환대장!$L$2:$L$399), ROW(외환대장!$L$2:$L$399)),IF(($D$1=외환대장!$L$2:$L$399),MATCH(ROW(외환대장!$L$2:$L$399), ROW(외환대장!$L$2:$L$399)),"")), ROWS($A$1:G14)), COLUMNS($A$1:G14)),"")</f>
        <v>1285.5999999999999</v>
      </c>
      <c r="Q20" s="18">
        <f t="array" ref="Q20">IFERROR(INDEX(외환대장!$A$2:$K$401, SMALL(IF(($C$1=외환대장!$L$2:$L$399),MATCH(ROW(외환대장!$L$2:$L$399), ROW(외환대장!$L$2:$L$399)),IF(($D$1=외환대장!$L$2:$L$399),MATCH(ROW(외환대장!$L$2:$L$399), ROW(외환대장!$L$2:$L$399)),"")), ROWS($A$1:H14)), COLUMNS($A$1:H14)),"")</f>
        <v>24785.5</v>
      </c>
      <c r="R20" s="19">
        <f t="array" ref="R20">IFERROR(INDEX(외환대장!$A$2:$K$401, SMALL(IF(($C$1=외환대장!$L$2:$L$399),MATCH(ROW(외환대장!$L$2:$L$399), ROW(외환대장!$L$2:$L$399)),IF(($D$1=외환대장!$L$2:$L$399),MATCH(ROW(외환대장!$L$2:$L$399), ROW(외환대장!$L$2:$L$399)),"")), ROWS($A$1:I14)), COLUMNS($A$1:I14)),"")</f>
        <v>1312.6</v>
      </c>
      <c r="S20" s="20">
        <f t="array" ref="S20">IFERROR(INDEX(외환대장!$A$2:$K$401, SMALL(IF(($C$1=외환대장!$L$2:$L$399),MATCH(ROW(외환대장!$L$2:$L$399), ROW(외환대장!$L$2:$L$399)),IF(($D$1=외환대장!$L$2:$L$399),MATCH(ROW(외환대장!$L$2:$L$399), ROW(외환대장!$L$2:$L$399)),"")), ROWS($A$1:J14)), COLUMNS($A$1:J14)),"")</f>
        <v>44769</v>
      </c>
      <c r="T20" s="106">
        <f t="shared" si="1"/>
        <v>31864238.799999997</v>
      </c>
      <c r="U20" s="107" t="str">
        <f t="shared" si="2"/>
        <v>KH/429</v>
      </c>
      <c r="V20" s="72"/>
      <c r="W20" s="108">
        <f t="shared" si="3"/>
        <v>44738</v>
      </c>
      <c r="X20" s="100" t="str">
        <f t="shared" si="4"/>
        <v>KB/036</v>
      </c>
      <c r="Y20" s="109" t="str">
        <f>IF($X20="","",_xlfn.IFNA(VLOOKUP($X20,수출신고!$A:$G,4,0),"국내계류중"))</f>
        <v>1098622060204X</v>
      </c>
      <c r="Z20" s="110">
        <f>_xlfn.IFNA(VLOOKUP(W20,환율!$A:$H,8,0),"")</f>
        <v>1300.7</v>
      </c>
      <c r="AA20" s="111">
        <f t="shared" si="5"/>
        <v>26625</v>
      </c>
      <c r="AB20" s="112">
        <f t="shared" si="6"/>
        <v>26625</v>
      </c>
      <c r="AC20" s="113">
        <f t="shared" si="7"/>
        <v>0</v>
      </c>
      <c r="AD20" s="114">
        <f t="shared" si="8"/>
        <v>34631137.5</v>
      </c>
      <c r="AE20" s="115">
        <f t="shared" si="9"/>
        <v>34229100</v>
      </c>
      <c r="AF20" s="114">
        <f t="shared" si="10"/>
        <v>0</v>
      </c>
      <c r="AG20" s="114">
        <f t="shared" si="11"/>
        <v>-402037.5</v>
      </c>
    </row>
    <row r="21" spans="1:34" ht="16.5" customHeight="1">
      <c r="A21" s="96">
        <f>IF($H21="","",_xlfn.IFNA(VLOOKUP($H21,수출신고!$A:$G,2,0),""))</f>
        <v>44763</v>
      </c>
      <c r="B21" s="118">
        <v>44755</v>
      </c>
      <c r="C21" s="119" t="s">
        <v>1890</v>
      </c>
      <c r="D21" s="119" t="s">
        <v>978</v>
      </c>
      <c r="E21" s="119" t="s">
        <v>76</v>
      </c>
      <c r="F21" s="120">
        <v>23425</v>
      </c>
      <c r="G21" s="100">
        <f>IF($H21="","",_xlfn.IFNA(VLOOKUP($H21,수출신고!$A:$G,6,0),""))</f>
        <v>23925</v>
      </c>
      <c r="H21" s="101" t="str">
        <f t="shared" si="0"/>
        <v>KH/430</v>
      </c>
      <c r="J21" s="1">
        <f t="array" ref="J21">IFERROR(INDEX(외환대장!$A$2:$K$401, SMALL(IF(($C$1=외환대장!$L$2:$L$399),MATCH(ROW(외환대장!$L$2:$L$399), ROW(외환대장!$L$2:$L$399)),IF(($D$1=외환대장!$L$2:$L$399),MATCH(ROW(외환대장!$L$2:$L$399), ROW(외환대장!$L$2:$L$399)),"")), ROWS($A$1:A15)), COLUMNS($A$1:A15)),"")</f>
        <v>44740</v>
      </c>
      <c r="K21" s="14">
        <f t="array" ref="K21">IFERROR(INDEX(외환대장!$A$2:$K$401, SMALL(IF(($C$1=외환대장!$L$2:$L$399),MATCH(ROW(외환대장!$L$2:$L$399), ROW(외환대장!$L$2:$L$399)),IF(($D$1=외환대장!$L$2:$L$399),MATCH(ROW(외환대장!$L$2:$L$399), ROW(외환대장!$L$2:$L$399)),"")), ROWS($A$1:B15)), COLUMNS($A$1:B15)),"")</f>
        <v>26625</v>
      </c>
      <c r="L21" s="14">
        <f t="array" ref="L21">IFERROR(INDEX(외환대장!$A$2:$K$401, SMALL(IF(($C$1=외환대장!$L$2:$L$399),MATCH(ROW(외환대장!$L$2:$L$399), ROW(외환대장!$L$2:$L$399)),IF(($D$1=외환대장!$L$2:$L$399),MATCH(ROW(외환대장!$L$2:$L$399), ROW(외환대장!$L$2:$L$399)),"")), ROWS($A$1:C15)), COLUMNS($A$1:C15)),"")</f>
        <v>0</v>
      </c>
      <c r="M21" s="14">
        <f t="array" ref="M21">IFERROR(INDEX(외환대장!$A$2:$K$401, SMALL(IF(($C$1=외환대장!$L$2:$L$399),MATCH(ROW(외환대장!$L$2:$L$399), ROW(외환대장!$L$2:$L$399)),IF(($D$1=외환대장!$L$2:$L$399),MATCH(ROW(외환대장!$L$2:$L$399), ROW(외환대장!$L$2:$L$399)),"")), ROWS($A$1:D15)), COLUMNS($A$1:D15)),"")</f>
        <v>0</v>
      </c>
      <c r="N21" s="15" t="str">
        <f t="array" ref="N21">IFERROR(INDEX(외환대장!$A$2:$K$401, SMALL(IF(($C$1=외환대장!$L$2:$L$399),MATCH(ROW(외환대장!$L$2:$L$399), ROW(외환대장!$L$2:$L$399)),IF(($D$1=외환대장!$L$2:$L$399),MATCH(ROW(외환대장!$L$2:$L$399), ROW(외환대장!$L$2:$L$399)),"")), ROWS($A$1:E15)), COLUMNS($A$1:E15)),"")</f>
        <v>LKB/036</v>
      </c>
      <c r="O21" s="16">
        <f t="array" ref="O21">IFERROR(INDEX(외환대장!$A$2:$K$401, SMALL(IF(($C$1=외환대장!$L$2:$L$399),MATCH(ROW(외환대장!$L$2:$L$399), ROW(외환대장!$L$2:$L$399)),IF(($D$1=외환대장!$L$2:$L$399),MATCH(ROW(외환대장!$L$2:$L$399), ROW(외환대장!$L$2:$L$399)),"")), ROWS($A$1:F15)), COLUMNS($A$1:F15)),"")</f>
        <v>26625</v>
      </c>
      <c r="P21" s="17">
        <f t="array" ref="P21">IFERROR(INDEX(외환대장!$A$2:$K$401, SMALL(IF(($C$1=외환대장!$L$2:$L$399),MATCH(ROW(외환대장!$L$2:$L$399), ROW(외환대장!$L$2:$L$399)),IF(($D$1=외환대장!$L$2:$L$399),MATCH(ROW(외환대장!$L$2:$L$399), ROW(외환대장!$L$2:$L$399)),"")), ROWS($A$1:G15)), COLUMNS($A$1:G15)),"")</f>
        <v>1285.5999999999999</v>
      </c>
      <c r="Q21" s="18">
        <f t="array" ref="Q21">IFERROR(INDEX(외환대장!$A$2:$K$401, SMALL(IF(($C$1=외환대장!$L$2:$L$399),MATCH(ROW(외환대장!$L$2:$L$399), ROW(외환대장!$L$2:$L$399)),IF(($D$1=외환대장!$L$2:$L$399),MATCH(ROW(외환대장!$L$2:$L$399), ROW(외환대장!$L$2:$L$399)),"")), ROWS($A$1:H15)), COLUMNS($A$1:H15)),"")</f>
        <v>26625</v>
      </c>
      <c r="R21" s="19">
        <f t="array" ref="R21">IFERROR(INDEX(외환대장!$A$2:$K$401, SMALL(IF(($C$1=외환대장!$L$2:$L$399),MATCH(ROW(외환대장!$L$2:$L$399), ROW(외환대장!$L$2:$L$399)),IF(($D$1=외환대장!$L$2:$L$399),MATCH(ROW(외환대장!$L$2:$L$399), ROW(외환대장!$L$2:$L$399)),"")), ROWS($A$1:I15)), COLUMNS($A$1:I15)),"")</f>
        <v>1312.6</v>
      </c>
      <c r="S21" s="20">
        <f t="array" ref="S21">IFERROR(INDEX(외환대장!$A$2:$K$401, SMALL(IF(($C$1=외환대장!$L$2:$L$399),MATCH(ROW(외환대장!$L$2:$L$399), ROW(외환대장!$L$2:$L$399)),IF(($D$1=외환대장!$L$2:$L$399),MATCH(ROW(외환대장!$L$2:$L$399), ROW(외환대장!$L$2:$L$399)),"")), ROWS($A$1:J15)), COLUMNS($A$1:J15)),"")</f>
        <v>44769</v>
      </c>
      <c r="T21" s="106">
        <f t="shared" si="1"/>
        <v>34229100</v>
      </c>
      <c r="U21" s="107" t="str">
        <f t="shared" si="2"/>
        <v>KB/036</v>
      </c>
      <c r="V21" s="72"/>
      <c r="W21" s="108">
        <f t="shared" si="3"/>
        <v>44763</v>
      </c>
      <c r="X21" s="100" t="str">
        <f t="shared" si="4"/>
        <v>KH/430</v>
      </c>
      <c r="Y21" s="109" t="str">
        <f>IF($X21="","",_xlfn.IFNA(VLOOKUP($X21,수출신고!$A:$G,4,0),"국내계류중"))</f>
        <v>1098622070095X</v>
      </c>
      <c r="Z21" s="110">
        <f>_xlfn.IFNA(VLOOKUP(W21,환율!$A:$H,8,0),"")</f>
        <v>1308.5999999999999</v>
      </c>
      <c r="AA21" s="111">
        <f t="shared" si="5"/>
        <v>23925</v>
      </c>
      <c r="AB21" s="112">
        <f t="shared" si="6"/>
        <v>23925</v>
      </c>
      <c r="AC21" s="113">
        <f t="shared" si="7"/>
        <v>0</v>
      </c>
      <c r="AD21" s="114">
        <f t="shared" si="8"/>
        <v>31308254.999999996</v>
      </c>
      <c r="AE21" s="115">
        <f t="shared" si="9"/>
        <v>31623854.850000001</v>
      </c>
      <c r="AF21" s="114">
        <f t="shared" si="10"/>
        <v>0</v>
      </c>
      <c r="AG21" s="114">
        <f t="shared" si="11"/>
        <v>315599.85000000522</v>
      </c>
    </row>
    <row r="22" spans="1:34" ht="16.5" customHeight="1">
      <c r="A22" s="96">
        <f>IF($H22="","",_xlfn.IFNA(VLOOKUP($H22,수출신고!$A:$G,2,0),""))</f>
        <v>44791</v>
      </c>
      <c r="B22" s="118">
        <v>44776</v>
      </c>
      <c r="C22" s="119" t="s">
        <v>1974</v>
      </c>
      <c r="D22" s="119" t="s">
        <v>978</v>
      </c>
      <c r="E22" s="119" t="s">
        <v>76</v>
      </c>
      <c r="F22" s="120">
        <v>25630</v>
      </c>
      <c r="G22" s="100">
        <f>IF($H22="","",_xlfn.IFNA(VLOOKUP($H22,수출신고!$A:$G,6,0),""))</f>
        <v>25630</v>
      </c>
      <c r="H22" s="101" t="str">
        <f t="shared" si="0"/>
        <v>KH/431</v>
      </c>
      <c r="J22" s="1">
        <f t="array" ref="J22">IFERROR(INDEX(외환대장!$A$2:$K$401, SMALL(IF(($C$1=외환대장!$L$2:$L$399),MATCH(ROW(외환대장!$L$2:$L$399), ROW(외환대장!$L$2:$L$399)),IF(($D$1=외환대장!$L$2:$L$399),MATCH(ROW(외환대장!$L$2:$L$399), ROW(외환대장!$L$2:$L$399)),"")), ROWS($A$1:A16)), COLUMNS($A$1:A16)),"")</f>
        <v>44760</v>
      </c>
      <c r="K22" s="14">
        <f t="array" ref="K22">IFERROR(INDEX(외환대장!$A$2:$K$401, SMALL(IF(($C$1=외환대장!$L$2:$L$399),MATCH(ROW(외환대장!$L$2:$L$399), ROW(외환대장!$L$2:$L$399)),IF(($D$1=외환대장!$L$2:$L$399),MATCH(ROW(외환대장!$L$2:$L$399), ROW(외환대장!$L$2:$L$399)),"")), ROWS($A$1:B16)), COLUMNS($A$1:B16)),"")</f>
        <v>23925</v>
      </c>
      <c r="L22" s="14">
        <f t="array" ref="L22">IFERROR(INDEX(외환대장!$A$2:$K$401, SMALL(IF(($C$1=외환대장!$L$2:$L$399),MATCH(ROW(외환대장!$L$2:$L$399), ROW(외환대장!$L$2:$L$399)),IF(($D$1=외환대장!$L$2:$L$399),MATCH(ROW(외환대장!$L$2:$L$399), ROW(외환대장!$L$2:$L$399)),"")), ROWS($A$1:C16)), COLUMNS($A$1:C16)),"")</f>
        <v>34.5</v>
      </c>
      <c r="M22" s="14">
        <f t="array" ref="M22">IFERROR(INDEX(외환대장!$A$2:$K$401, SMALL(IF(($C$1=외환대장!$L$2:$L$399),MATCH(ROW(외환대장!$L$2:$L$399), ROW(외환대장!$L$2:$L$399)),IF(($D$1=외환대장!$L$2:$L$399),MATCH(ROW(외환대장!$L$2:$L$399), ROW(외환대장!$L$2:$L$399)),"")), ROWS($A$1:D16)), COLUMNS($A$1:D16)),"")</f>
        <v>0</v>
      </c>
      <c r="N22" s="15" t="str">
        <f t="array" ref="N22">IFERROR(INDEX(외환대장!$A$2:$K$401, SMALL(IF(($C$1=외환대장!$L$2:$L$399),MATCH(ROW(외환대장!$L$2:$L$399), ROW(외환대장!$L$2:$L$399)),IF(($D$1=외환대장!$L$2:$L$399),MATCH(ROW(외환대장!$L$2:$L$399), ROW(외환대장!$L$2:$L$399)),"")), ROWS($A$1:E16)), COLUMNS($A$1:E16)),"")</f>
        <v>CKH/430</v>
      </c>
      <c r="O22" s="16">
        <f t="array" ref="O22">IFERROR(INDEX(외환대장!$A$2:$K$401, SMALL(IF(($C$1=외환대장!$L$2:$L$399),MATCH(ROW(외환대장!$L$2:$L$399), ROW(외환대장!$L$2:$L$399)),IF(($D$1=외환대장!$L$2:$L$399),MATCH(ROW(외환대장!$L$2:$L$399), ROW(외환대장!$L$2:$L$399)),"")), ROWS($A$1:F16)), COLUMNS($A$1:F16)),"")</f>
        <v>23890.5</v>
      </c>
      <c r="P22" s="17">
        <f t="array" ref="P22">IFERROR(INDEX(외환대장!$A$2:$K$401, SMALL(IF(($C$1=외환대장!$L$2:$L$399),MATCH(ROW(외환대장!$L$2:$L$399), ROW(외환대장!$L$2:$L$399)),IF(($D$1=외환대장!$L$2:$L$399),MATCH(ROW(외환대장!$L$2:$L$399), ROW(외환대장!$L$2:$L$399)),"")), ROWS($A$1:G16)), COLUMNS($A$1:G16)),"")</f>
        <v>1323.7</v>
      </c>
      <c r="Q22" s="18">
        <f t="array" ref="Q22">IFERROR(INDEX(외환대장!$A$2:$K$401, SMALL(IF(($C$1=외환대장!$L$2:$L$399),MATCH(ROW(외환대장!$L$2:$L$399), ROW(외환대장!$L$2:$L$399)),IF(($D$1=외환대장!$L$2:$L$399),MATCH(ROW(외환대장!$L$2:$L$399), ROW(외환대장!$L$2:$L$399)),"")), ROWS($A$1:H16)), COLUMNS($A$1:H16)),"")</f>
        <v>0.5</v>
      </c>
      <c r="R22" s="19">
        <f t="array" ref="R22">IFERROR(INDEX(외환대장!$A$2:$K$401, SMALL(IF(($C$1=외환대장!$L$2:$L$399),MATCH(ROW(외환대장!$L$2:$L$399), ROW(외환대장!$L$2:$L$399)),IF(($D$1=외환대장!$L$2:$L$399),MATCH(ROW(외환대장!$L$2:$L$399), ROW(외환대장!$L$2:$L$399)),"")), ROWS($A$1:I16)), COLUMNS($A$1:I16)),"")</f>
        <v>1309.4000000000001</v>
      </c>
      <c r="S22" s="20">
        <f t="array" ref="S22">IFERROR(INDEX(외환대장!$A$2:$K$401, SMALL(IF(($C$1=외환대장!$L$2:$L$399),MATCH(ROW(외환대장!$L$2:$L$399), ROW(외환대장!$L$2:$L$399)),IF(($D$1=외환대장!$L$2:$L$399),MATCH(ROW(외환대장!$L$2:$L$399), ROW(외환대장!$L$2:$L$399)),"")), ROWS($A$1:J16)), COLUMNS($A$1:J16)),"")</f>
        <v>44783</v>
      </c>
      <c r="T22" s="106">
        <f t="shared" si="1"/>
        <v>31623854.850000001</v>
      </c>
      <c r="U22" s="107" t="str">
        <f t="shared" si="2"/>
        <v>KH/430</v>
      </c>
      <c r="V22" s="72"/>
      <c r="W22" s="108">
        <f t="shared" si="3"/>
        <v>44791</v>
      </c>
      <c r="X22" s="100" t="str">
        <f t="shared" si="4"/>
        <v>KH/431</v>
      </c>
      <c r="Y22" s="109" t="str">
        <f>IF($X22="","",_xlfn.IFNA(VLOOKUP($X22,수출신고!$A:$G,4,0),"국내계류중"))</f>
        <v>1098622080051X</v>
      </c>
      <c r="Z22" s="110">
        <f>_xlfn.IFNA(VLOOKUP(W22,환율!$A:$H,8,0),"")</f>
        <v>1309.8</v>
      </c>
      <c r="AA22" s="111">
        <f t="shared" si="5"/>
        <v>25630</v>
      </c>
      <c r="AB22" s="112">
        <f t="shared" si="6"/>
        <v>25130</v>
      </c>
      <c r="AC22" s="113">
        <f t="shared" si="7"/>
        <v>500</v>
      </c>
      <c r="AD22" s="114">
        <f t="shared" si="8"/>
        <v>33570174</v>
      </c>
      <c r="AE22" s="115">
        <f t="shared" si="9"/>
        <v>32701946.049999997</v>
      </c>
      <c r="AF22" s="114">
        <f t="shared" si="10"/>
        <v>654900</v>
      </c>
      <c r="AG22" s="114">
        <f t="shared" si="11"/>
        <v>-213327.95000000298</v>
      </c>
      <c r="AH22" s="301" t="s">
        <v>2137</v>
      </c>
    </row>
    <row r="23" spans="1:34" ht="16.5" customHeight="1">
      <c r="A23" s="96">
        <f>IF($H23="","",_xlfn.IFNA(VLOOKUP($H23,수출신고!$A:$G,2,0),""))</f>
        <v>44797</v>
      </c>
      <c r="B23" s="118">
        <v>44789</v>
      </c>
      <c r="C23" s="119" t="s">
        <v>1978</v>
      </c>
      <c r="D23" s="119" t="s">
        <v>979</v>
      </c>
      <c r="E23" s="119" t="s">
        <v>979</v>
      </c>
      <c r="F23" s="120">
        <v>27455</v>
      </c>
      <c r="G23" s="100">
        <f>IF($H23="","",_xlfn.IFNA(VLOOKUP($H23,수출신고!$A:$G,6,0),""))</f>
        <v>27455</v>
      </c>
      <c r="H23" s="101" t="str">
        <f t="shared" si="0"/>
        <v>KB/038</v>
      </c>
      <c r="J23" s="1">
        <f t="array" ref="J23">IFERROR(INDEX(외환대장!$A$2:$K$401, SMALL(IF(($C$1=외환대장!$L$2:$L$399),MATCH(ROW(외환대장!$L$2:$L$399), ROW(외환대장!$L$2:$L$399)),IF(($D$1=외환대장!$L$2:$L$399),MATCH(ROW(외환대장!$L$2:$L$399), ROW(외환대장!$L$2:$L$399)),"")), ROWS($A$1:A17)), COLUMNS($A$1:A17)),"")</f>
        <v>44760</v>
      </c>
      <c r="K23" s="14">
        <f t="array" ref="K23">IFERROR(INDEX(외환대장!$A$2:$K$401, SMALL(IF(($C$1=외환대장!$L$2:$L$399),MATCH(ROW(외환대장!$L$2:$L$399), ROW(외환대장!$L$2:$L$399)),IF(($D$1=외환대장!$L$2:$L$399),MATCH(ROW(외환대장!$L$2:$L$399), ROW(외환대장!$L$2:$L$399)),"")), ROWS($A$1:B17)), COLUMNS($A$1:B17)),"")</f>
        <v>0</v>
      </c>
      <c r="L23" s="14">
        <f t="array" ref="L23">IFERROR(INDEX(외환대장!$A$2:$K$401, SMALL(IF(($C$1=외환대장!$L$2:$L$399),MATCH(ROW(외환대장!$L$2:$L$399), ROW(외환대장!$L$2:$L$399)),IF(($D$1=외환대장!$L$2:$L$399),MATCH(ROW(외환대장!$L$2:$L$399), ROW(외환대장!$L$2:$L$399)),"")), ROWS($A$1:C17)), COLUMNS($A$1:C17)),"")</f>
        <v>0</v>
      </c>
      <c r="M23" s="14">
        <f t="array" ref="M23">IFERROR(INDEX(외환대장!$A$2:$K$401, SMALL(IF(($C$1=외환대장!$L$2:$L$399),MATCH(ROW(외환대장!$L$2:$L$399), ROW(외환대장!$L$2:$L$399)),IF(($D$1=외환대장!$L$2:$L$399),MATCH(ROW(외환대장!$L$2:$L$399), ROW(외환대장!$L$2:$L$399)),"")), ROWS($A$1:D17)), COLUMNS($A$1:D17)),"")</f>
        <v>0</v>
      </c>
      <c r="N23" s="15" t="str">
        <f t="array" ref="N23">IFERROR(INDEX(외환대장!$A$2:$K$401, SMALL(IF(($C$1=외환대장!$L$2:$L$399),MATCH(ROW(외환대장!$L$2:$L$399), ROW(외환대장!$L$2:$L$399)),IF(($D$1=외환대장!$L$2:$L$399),MATCH(ROW(외환대장!$L$2:$L$399), ROW(외환대장!$L$2:$L$399)),"")), ROWS($A$1:E17)), COLUMNS($A$1:E17)),"")</f>
        <v>CKH/430</v>
      </c>
      <c r="O23" s="16">
        <f t="array" ref="O23">IFERROR(INDEX(외환대장!$A$2:$K$401, SMALL(IF(($C$1=외환대장!$L$2:$L$399),MATCH(ROW(외환대장!$L$2:$L$399), ROW(외환대장!$L$2:$L$399)),IF(($D$1=외환대장!$L$2:$L$399),MATCH(ROW(외환대장!$L$2:$L$399), ROW(외환대장!$L$2:$L$399)),"")), ROWS($A$1:F17)), COLUMNS($A$1:F17)),"")</f>
        <v>0</v>
      </c>
      <c r="P23" s="17">
        <f t="array" ref="P23">IFERROR(INDEX(외환대장!$A$2:$K$401, SMALL(IF(($C$1=외환대장!$L$2:$L$399),MATCH(ROW(외환대장!$L$2:$L$399), ROW(외환대장!$L$2:$L$399)),IF(($D$1=외환대장!$L$2:$L$399),MATCH(ROW(외환대장!$L$2:$L$399), ROW(외환대장!$L$2:$L$399)),"")), ROWS($A$1:G17)), COLUMNS($A$1:G17)),"")</f>
        <v>1323.7</v>
      </c>
      <c r="Q23" s="18">
        <f t="array" ref="Q23">IFERROR(INDEX(외환대장!$A$2:$K$401, SMALL(IF(($C$1=외환대장!$L$2:$L$399),MATCH(ROW(외환대장!$L$2:$L$399), ROW(외환대장!$L$2:$L$399)),IF(($D$1=외환대장!$L$2:$L$399),MATCH(ROW(외환대장!$L$2:$L$399), ROW(외환대장!$L$2:$L$399)),"")), ROWS($A$1:H17)), COLUMNS($A$1:H17)),"")</f>
        <v>23890</v>
      </c>
      <c r="R23" s="19">
        <f t="array" ref="R23">IFERROR(INDEX(외환대장!$A$2:$K$401, SMALL(IF(($C$1=외환대장!$L$2:$L$399),MATCH(ROW(외환대장!$L$2:$L$399), ROW(외환대장!$L$2:$L$399)),IF(($D$1=외환대장!$L$2:$L$399),MATCH(ROW(외환대장!$L$2:$L$399), ROW(외환대장!$L$2:$L$399)),"")), ROWS($A$1:I17)), COLUMNS($A$1:I17)),"")</f>
        <v>1353</v>
      </c>
      <c r="S23" s="20">
        <f t="array" ref="S23">IFERROR(INDEX(외환대장!$A$2:$K$401, SMALL(IF(($C$1=외환대장!$L$2:$L$399),MATCH(ROW(외환대장!$L$2:$L$399), ROW(외환대장!$L$2:$L$399)),IF(($D$1=외환대장!$L$2:$L$399),MATCH(ROW(외환대장!$L$2:$L$399), ROW(외환대장!$L$2:$L$399)),"")), ROWS($A$1:J17)), COLUMNS($A$1:J17)),"")</f>
        <v>44805</v>
      </c>
      <c r="T23" s="106">
        <f>IF(J23="","",O23*P23)</f>
        <v>0</v>
      </c>
      <c r="U23" s="107" t="str">
        <f t="shared" si="2"/>
        <v>KH/430</v>
      </c>
      <c r="V23" s="72"/>
      <c r="W23" s="108">
        <f t="shared" si="3"/>
        <v>44797</v>
      </c>
      <c r="X23" s="100" t="str">
        <f t="shared" si="4"/>
        <v>KB/038</v>
      </c>
      <c r="Y23" s="109" t="str">
        <f>IF($X23="","",_xlfn.IFNA(VLOOKUP($X23,수출신고!$A:$G,4,0),"국내계류중"))</f>
        <v>1098622080113X</v>
      </c>
      <c r="Z23" s="110">
        <f>_xlfn.IFNA(VLOOKUP(W23,환율!$A:$H,8,0),"")</f>
        <v>1341.8</v>
      </c>
      <c r="AA23" s="111">
        <f t="shared" si="5"/>
        <v>27455</v>
      </c>
      <c r="AB23" s="112">
        <f t="shared" si="6"/>
        <v>27455</v>
      </c>
      <c r="AC23" s="113">
        <f t="shared" si="7"/>
        <v>0</v>
      </c>
      <c r="AD23" s="114">
        <f t="shared" si="8"/>
        <v>36839119</v>
      </c>
      <c r="AE23" s="115">
        <f t="shared" si="9"/>
        <v>36121024.649999999</v>
      </c>
      <c r="AF23" s="114">
        <f t="shared" si="10"/>
        <v>0</v>
      </c>
      <c r="AG23" s="114">
        <f t="shared" si="11"/>
        <v>-718094.35000000149</v>
      </c>
    </row>
    <row r="24" spans="1:34" ht="16.5" customHeight="1">
      <c r="A24" s="96">
        <f>IF($H24="","",_xlfn.IFNA(VLOOKUP($H24,수출신고!$A:$G,2,0),""))</f>
        <v>44811</v>
      </c>
      <c r="B24" s="118">
        <v>44803</v>
      </c>
      <c r="C24" s="119" t="s">
        <v>1981</v>
      </c>
      <c r="D24" s="119" t="s">
        <v>978</v>
      </c>
      <c r="E24" s="119" t="s">
        <v>76</v>
      </c>
      <c r="F24" s="120">
        <v>24380</v>
      </c>
      <c r="G24" s="100">
        <f>IF($H24="","",_xlfn.IFNA(VLOOKUP($H24,수출신고!$A:$G,6,0),""))</f>
        <v>24380</v>
      </c>
      <c r="H24" s="101" t="str">
        <f t="shared" si="0"/>
        <v>KH/432</v>
      </c>
      <c r="J24" s="1">
        <f t="array" ref="J24">IFERROR(INDEX(외환대장!$A$2:$K$401, SMALL(IF(($C$1=외환대장!$L$2:$L$399),MATCH(ROW(외환대장!$L$2:$L$399), ROW(외환대장!$L$2:$L$399)),IF(($D$1=외환대장!$L$2:$L$399),MATCH(ROW(외환대장!$L$2:$L$399), ROW(외환대장!$L$2:$L$399)),"")), ROWS($A$1:A18)), COLUMNS($A$1:A18)),"")</f>
        <v>44789</v>
      </c>
      <c r="K24" s="14">
        <f t="array" ref="K24">IFERROR(INDEX(외환대장!$A$2:$K$401, SMALL(IF(($C$1=외환대장!$L$2:$L$399),MATCH(ROW(외환대장!$L$2:$L$399), ROW(외환대장!$L$2:$L$399)),IF(($D$1=외환대장!$L$2:$L$399),MATCH(ROW(외환대장!$L$2:$L$399), ROW(외환대장!$L$2:$L$399)),"")), ROWS($A$1:B18)), COLUMNS($A$1:B18)),"")</f>
        <v>25130</v>
      </c>
      <c r="L24" s="14">
        <f t="array" ref="L24">IFERROR(INDEX(외환대장!$A$2:$K$401, SMALL(IF(($C$1=외환대장!$L$2:$L$399),MATCH(ROW(외환대장!$L$2:$L$399), ROW(외환대장!$L$2:$L$399)),IF(($D$1=외환대장!$L$2:$L$399),MATCH(ROW(외환대장!$L$2:$L$399), ROW(외환대장!$L$2:$L$399)),"")), ROWS($A$1:C18)), COLUMNS($A$1:C18)),"")</f>
        <v>34.5</v>
      </c>
      <c r="M24" s="14">
        <f t="array" ref="M24">IFERROR(INDEX(외환대장!$A$2:$K$401, SMALL(IF(($C$1=외환대장!$L$2:$L$399),MATCH(ROW(외환대장!$L$2:$L$399), ROW(외환대장!$L$2:$L$399)),IF(($D$1=외환대장!$L$2:$L$399),MATCH(ROW(외환대장!$L$2:$L$399), ROW(외환대장!$L$2:$L$399)),"")), ROWS($A$1:D18)), COLUMNS($A$1:D18)),"")</f>
        <v>0</v>
      </c>
      <c r="N24" s="15" t="str">
        <f t="array" ref="N24">IFERROR(INDEX(외환대장!$A$2:$K$401, SMALL(IF(($C$1=외환대장!$L$2:$L$399),MATCH(ROW(외환대장!$L$2:$L$399), ROW(외환대장!$L$2:$L$399)),IF(($D$1=외환대장!$L$2:$L$399),MATCH(ROW(외환대장!$L$2:$L$399), ROW(외환대장!$L$2:$L$399)),"")), ROWS($A$1:E18)), COLUMNS($A$1:E18)),"")</f>
        <v>CKH/431</v>
      </c>
      <c r="O24" s="16">
        <f t="array" ref="O24">IFERROR(INDEX(외환대장!$A$2:$K$401, SMALL(IF(($C$1=외환대장!$L$2:$L$399),MATCH(ROW(외환대장!$L$2:$L$399), ROW(외환대장!$L$2:$L$399)),IF(($D$1=외환대장!$L$2:$L$399),MATCH(ROW(외환대장!$L$2:$L$399), ROW(외환대장!$L$2:$L$399)),"")), ROWS($A$1:F18)), COLUMNS($A$1:F18)),"")</f>
        <v>25095.5</v>
      </c>
      <c r="P24" s="17">
        <f t="array" ref="P24">IFERROR(INDEX(외환대장!$A$2:$K$401, SMALL(IF(($C$1=외환대장!$L$2:$L$399),MATCH(ROW(외환대장!$L$2:$L$399), ROW(외환대장!$L$2:$L$399)),IF(($D$1=외환대장!$L$2:$L$399),MATCH(ROW(외환대장!$L$2:$L$399), ROW(외환대장!$L$2:$L$399)),"")), ROWS($A$1:G18)), COLUMNS($A$1:G18)),"")</f>
        <v>1303.0999999999999</v>
      </c>
      <c r="Q24" s="18">
        <f t="array" ref="Q24">IFERROR(INDEX(외환대장!$A$2:$K$401, SMALL(IF(($C$1=외환대장!$L$2:$L$399),MATCH(ROW(외환대장!$L$2:$L$399), ROW(외환대장!$L$2:$L$399)),IF(($D$1=외환대장!$L$2:$L$399),MATCH(ROW(외환대장!$L$2:$L$399), ROW(외환대장!$L$2:$L$399)),"")), ROWS($A$1:H18)), COLUMNS($A$1:H18)),"")</f>
        <v>25095.5</v>
      </c>
      <c r="R24" s="19">
        <f t="array" ref="R24">IFERROR(INDEX(외환대장!$A$2:$K$401, SMALL(IF(($C$1=외환대장!$L$2:$L$399),MATCH(ROW(외환대장!$L$2:$L$399), ROW(외환대장!$L$2:$L$399)),IF(($D$1=외환대장!$L$2:$L$399),MATCH(ROW(외환대장!$L$2:$L$399), ROW(외환대장!$L$2:$L$399)),"")), ROWS($A$1:I18)), COLUMNS($A$1:I18)),"")</f>
        <v>1353</v>
      </c>
      <c r="S24" s="20">
        <f t="array" ref="S24">IFERROR(INDEX(외환대장!$A$2:$K$401, SMALL(IF(($C$1=외환대장!$L$2:$L$399),MATCH(ROW(외환대장!$L$2:$L$399), ROW(외환대장!$L$2:$L$399)),IF(($D$1=외환대장!$L$2:$L$399),MATCH(ROW(외환대장!$L$2:$L$399), ROW(외환대장!$L$2:$L$399)),"")), ROWS($A$1:J18)), COLUMNS($A$1:J18)),"")</f>
        <v>44805</v>
      </c>
      <c r="T24" s="106">
        <f t="shared" si="1"/>
        <v>32701946.049999997</v>
      </c>
      <c r="U24" s="107" t="str">
        <f t="shared" si="2"/>
        <v>KH/431</v>
      </c>
      <c r="V24" s="72"/>
      <c r="W24" s="108">
        <f t="shared" si="3"/>
        <v>44811</v>
      </c>
      <c r="X24" s="100" t="str">
        <f t="shared" si="4"/>
        <v>KH/432</v>
      </c>
      <c r="Y24" s="109" t="str">
        <f>IF($X24="","",_xlfn.IFNA(VLOOKUP($X24,수출신고!$A:$G,4,0),"국내계류중"))</f>
        <v>1098622090008X</v>
      </c>
      <c r="Z24" s="110">
        <f>_xlfn.IFNA(VLOOKUP(W24,환율!$A:$H,8,0),"")</f>
        <v>1370.3</v>
      </c>
      <c r="AA24" s="111">
        <f t="shared" si="5"/>
        <v>24380</v>
      </c>
      <c r="AB24" s="112">
        <f t="shared" si="6"/>
        <v>24380</v>
      </c>
      <c r="AC24" s="113">
        <f t="shared" si="7"/>
        <v>0</v>
      </c>
      <c r="AD24" s="114">
        <f t="shared" si="8"/>
        <v>33407914</v>
      </c>
      <c r="AE24" s="115">
        <f t="shared" si="9"/>
        <v>32805561.25</v>
      </c>
      <c r="AF24" s="114">
        <f t="shared" si="10"/>
        <v>0</v>
      </c>
      <c r="AG24" s="114">
        <f t="shared" si="11"/>
        <v>-602352.75</v>
      </c>
    </row>
    <row r="25" spans="1:34" ht="16.5" customHeight="1">
      <c r="A25" s="96">
        <f>IF($H25="","",_xlfn.IFNA(VLOOKUP($H25,수출신고!$A:$G,2,0),""))</f>
        <v>44839</v>
      </c>
      <c r="B25" s="118">
        <v>44825</v>
      </c>
      <c r="C25" s="119" t="s">
        <v>1986</v>
      </c>
      <c r="D25" s="119" t="s">
        <v>978</v>
      </c>
      <c r="E25" s="119" t="s">
        <v>76</v>
      </c>
      <c r="F25" s="120">
        <v>24810</v>
      </c>
      <c r="G25" s="100">
        <f>IF($H25="","",_xlfn.IFNA(VLOOKUP($H25,수출신고!$A:$G,6,0),""))</f>
        <v>24810</v>
      </c>
      <c r="H25" s="101" t="str">
        <f t="shared" si="0"/>
        <v>KH/433</v>
      </c>
      <c r="J25" s="1">
        <f t="array" ref="J25">IFERROR(INDEX(외환대장!$A$2:$K$401, SMALL(IF(($C$1=외환대장!$L$2:$L$399),MATCH(ROW(외환대장!$L$2:$L$399), ROW(외환대장!$L$2:$L$399)),IF(($D$1=외환대장!$L$2:$L$399),MATCH(ROW(외환대장!$L$2:$L$399), ROW(외환대장!$L$2:$L$399)),"")), ROWS($A$1:A19)), COLUMNS($A$1:A19)),"")</f>
        <v>44792</v>
      </c>
      <c r="K25" s="14">
        <f t="array" ref="K25">IFERROR(INDEX(외환대장!$A$2:$K$401, SMALL(IF(($C$1=외환대장!$L$2:$L$399),MATCH(ROW(외환대장!$L$2:$L$399), ROW(외환대장!$L$2:$L$399)),IF(($D$1=외환대장!$L$2:$L$399),MATCH(ROW(외환대장!$L$2:$L$399), ROW(외환대장!$L$2:$L$399)),"")), ROWS($A$1:B19)), COLUMNS($A$1:B19)),"")</f>
        <v>27455</v>
      </c>
      <c r="L25" s="14">
        <f t="array" ref="L25">IFERROR(INDEX(외환대장!$A$2:$K$401, SMALL(IF(($C$1=외환대장!$L$2:$L$399),MATCH(ROW(외환대장!$L$2:$L$399), ROW(외환대장!$L$2:$L$399)),IF(($D$1=외환대장!$L$2:$L$399),MATCH(ROW(외환대장!$L$2:$L$399), ROW(외환대장!$L$2:$L$399)),"")), ROWS($A$1:C19)), COLUMNS($A$1:C19)),"")</f>
        <v>34.5</v>
      </c>
      <c r="M25" s="14">
        <f t="array" ref="M25">IFERROR(INDEX(외환대장!$A$2:$K$401, SMALL(IF(($C$1=외환대장!$L$2:$L$399),MATCH(ROW(외환대장!$L$2:$L$399), ROW(외환대장!$L$2:$L$399)),IF(($D$1=외환대장!$L$2:$L$399),MATCH(ROW(외환대장!$L$2:$L$399), ROW(외환대장!$L$2:$L$399)),"")), ROWS($A$1:D19)), COLUMNS($A$1:D19)),"")</f>
        <v>0</v>
      </c>
      <c r="N25" s="15" t="str">
        <f t="array" ref="N25">IFERROR(INDEX(외환대장!$A$2:$K$401, SMALL(IF(($C$1=외환대장!$L$2:$L$399),MATCH(ROW(외환대장!$L$2:$L$399), ROW(외환대장!$L$2:$L$399)),IF(($D$1=외환대장!$L$2:$L$399),MATCH(ROW(외환대장!$L$2:$L$399), ROW(외환대장!$L$2:$L$399)),"")), ROWS($A$1:E19)), COLUMNS($A$1:E19)),"")</f>
        <v>LKB/038</v>
      </c>
      <c r="O25" s="16">
        <f t="array" ref="O25">IFERROR(INDEX(외환대장!$A$2:$K$401, SMALL(IF(($C$1=외환대장!$L$2:$L$399),MATCH(ROW(외환대장!$L$2:$L$399), ROW(외환대장!$L$2:$L$399)),IF(($D$1=외환대장!$L$2:$L$399),MATCH(ROW(외환대장!$L$2:$L$399), ROW(외환대장!$L$2:$L$399)),"")), ROWS($A$1:F19)), COLUMNS($A$1:F19)),"")</f>
        <v>27420.5</v>
      </c>
      <c r="P25" s="17">
        <f t="array" ref="P25">IFERROR(INDEX(외환대장!$A$2:$K$401, SMALL(IF(($C$1=외환대장!$L$2:$L$399),MATCH(ROW(외환대장!$L$2:$L$399), ROW(외환대장!$L$2:$L$399)),IF(($D$1=외환대장!$L$2:$L$399),MATCH(ROW(외환대장!$L$2:$L$399), ROW(외환대장!$L$2:$L$399)),"")), ROWS($A$1:G19)), COLUMNS($A$1:G19)),"")</f>
        <v>1317.3</v>
      </c>
      <c r="Q25" s="18">
        <f t="array" ref="Q25">IFERROR(INDEX(외환대장!$A$2:$K$401, SMALL(IF(($C$1=외환대장!$L$2:$L$399),MATCH(ROW(외환대장!$L$2:$L$399), ROW(외환대장!$L$2:$L$399)),IF(($D$1=외환대장!$L$2:$L$399),MATCH(ROW(외환대장!$L$2:$L$399), ROW(외환대장!$L$2:$L$399)),"")), ROWS($A$1:H19)), COLUMNS($A$1:H19)),"")</f>
        <v>27420.5</v>
      </c>
      <c r="R25" s="19">
        <f t="array" ref="R25">IFERROR(INDEX(외환대장!$A$2:$K$401, SMALL(IF(($C$1=외환대장!$L$2:$L$399),MATCH(ROW(외환대장!$L$2:$L$399), ROW(외환대장!$L$2:$L$399)),IF(($D$1=외환대장!$L$2:$L$399),MATCH(ROW(외환대장!$L$2:$L$399), ROW(외환대장!$L$2:$L$399)),"")), ROWS($A$1:I19)), COLUMNS($A$1:I19)),"")</f>
        <v>1420.2</v>
      </c>
      <c r="S25" s="20">
        <f t="array" ref="S25">IFERROR(INDEX(외환대장!$A$2:$K$401, SMALL(IF(($C$1=외환대장!$L$2:$L$399),MATCH(ROW(외환대장!$L$2:$L$399), ROW(외환대장!$L$2:$L$399)),IF(($D$1=외환대장!$L$2:$L$399),MATCH(ROW(외환대장!$L$2:$L$399), ROW(외환대장!$L$2:$L$399)),"")), ROWS($A$1:J19)), COLUMNS($A$1:J19)),"")</f>
        <v>44839</v>
      </c>
      <c r="T25" s="106">
        <f t="shared" si="1"/>
        <v>36121024.649999999</v>
      </c>
      <c r="U25" s="107" t="str">
        <f t="shared" si="2"/>
        <v>KB/038</v>
      </c>
      <c r="V25" s="72"/>
      <c r="W25" s="108">
        <f t="shared" si="3"/>
        <v>44839</v>
      </c>
      <c r="X25" s="100" t="str">
        <f t="shared" si="4"/>
        <v>KH/433</v>
      </c>
      <c r="Y25" s="109" t="str">
        <f>IF($X25="","",_xlfn.IFNA(VLOOKUP($X25,수출신고!$A:$G,4,0),"국내계류중"))</f>
        <v>1098622090159X</v>
      </c>
      <c r="Z25" s="110">
        <f>_xlfn.IFNA(VLOOKUP(W25,환율!$A:$H,8,0),"")</f>
        <v>1431.2</v>
      </c>
      <c r="AA25" s="111">
        <f t="shared" si="5"/>
        <v>24810</v>
      </c>
      <c r="AB25" s="112">
        <f t="shared" si="6"/>
        <v>24810</v>
      </c>
      <c r="AC25" s="113">
        <f t="shared" si="7"/>
        <v>0</v>
      </c>
      <c r="AD25" s="114">
        <f t="shared" si="8"/>
        <v>35508072</v>
      </c>
      <c r="AE25" s="115">
        <f t="shared" si="9"/>
        <v>34883904</v>
      </c>
      <c r="AF25" s="114">
        <f t="shared" si="10"/>
        <v>0</v>
      </c>
      <c r="AG25" s="114">
        <f t="shared" si="11"/>
        <v>-624168</v>
      </c>
    </row>
    <row r="26" spans="1:34" ht="16.5" customHeight="1">
      <c r="A26" s="96">
        <f>IF($H26="","",_xlfn.IFNA(VLOOKUP($H26,수출신고!$A:$G,2,0),""))</f>
        <v>44833</v>
      </c>
      <c r="B26" s="118">
        <v>44830</v>
      </c>
      <c r="C26" s="119" t="s">
        <v>1989</v>
      </c>
      <c r="D26" s="119" t="s">
        <v>979</v>
      </c>
      <c r="E26" s="119" t="s">
        <v>979</v>
      </c>
      <c r="F26" s="120">
        <v>27655</v>
      </c>
      <c r="G26" s="100">
        <f>IF($H26="","",_xlfn.IFNA(VLOOKUP($H26,수출신고!$A:$G,6,0),""))</f>
        <v>27655</v>
      </c>
      <c r="H26" s="101" t="str">
        <f t="shared" si="0"/>
        <v>KB/040</v>
      </c>
      <c r="J26" s="1">
        <f t="array" ref="J26">IFERROR(INDEX(외환대장!$A$2:$K$401, SMALL(IF(($C$1=외환대장!$L$2:$L$399),MATCH(ROW(외환대장!$L$2:$L$399), ROW(외환대장!$L$2:$L$399)),IF(($D$1=외환대장!$L$2:$L$399),MATCH(ROW(외환대장!$L$2:$L$399), ROW(외환대장!$L$2:$L$399)),"")), ROWS($A$1:A20)), COLUMNS($A$1:A20)),"")</f>
        <v>44804</v>
      </c>
      <c r="K26" s="14">
        <f t="array" ref="K26">IFERROR(INDEX(외환대장!$A$2:$K$401, SMALL(IF(($C$1=외환대장!$L$2:$L$399),MATCH(ROW(외환대장!$L$2:$L$399), ROW(외환대장!$L$2:$L$399)),IF(($D$1=외환대장!$L$2:$L$399),MATCH(ROW(외환대장!$L$2:$L$399), ROW(외환대장!$L$2:$L$399)),"")), ROWS($A$1:B20)), COLUMNS($A$1:B20)),"")</f>
        <v>24380</v>
      </c>
      <c r="L26" s="14">
        <f t="array" ref="L26">IFERROR(INDEX(외환대장!$A$2:$K$401, SMALL(IF(($C$1=외환대장!$L$2:$L$399),MATCH(ROW(외환대장!$L$2:$L$399), ROW(외환대장!$L$2:$L$399)),IF(($D$1=외환대장!$L$2:$L$399),MATCH(ROW(외환대장!$L$2:$L$399), ROW(외환대장!$L$2:$L$399)),"")), ROWS($A$1:C20)), COLUMNS($A$1:C20)),"")</f>
        <v>34.5</v>
      </c>
      <c r="M26" s="14">
        <f t="array" ref="M26">IFERROR(INDEX(외환대장!$A$2:$K$401, SMALL(IF(($C$1=외환대장!$L$2:$L$399),MATCH(ROW(외환대장!$L$2:$L$399), ROW(외환대장!$L$2:$L$399)),IF(($D$1=외환대장!$L$2:$L$399),MATCH(ROW(외환대장!$L$2:$L$399), ROW(외환대장!$L$2:$L$399)),"")), ROWS($A$1:D20)), COLUMNS($A$1:D20)),"")</f>
        <v>0</v>
      </c>
      <c r="N26" s="15" t="str">
        <f t="array" ref="N26">IFERROR(INDEX(외환대장!$A$2:$K$401, SMALL(IF(($C$1=외환대장!$L$2:$L$399),MATCH(ROW(외환대장!$L$2:$L$399), ROW(외환대장!$L$2:$L$399)),IF(($D$1=외환대장!$L$2:$L$399),MATCH(ROW(외환대장!$L$2:$L$399), ROW(외환대장!$L$2:$L$399)),"")), ROWS($A$1:E20)), COLUMNS($A$1:E20)),"")</f>
        <v>CKH/432</v>
      </c>
      <c r="O26" s="16">
        <f t="array" ref="O26">IFERROR(INDEX(외환대장!$A$2:$K$401, SMALL(IF(($C$1=외환대장!$L$2:$L$399),MATCH(ROW(외환대장!$L$2:$L$399), ROW(외환대장!$L$2:$L$399)),IF(($D$1=외환대장!$L$2:$L$399),MATCH(ROW(외환대장!$L$2:$L$399), ROW(외환대장!$L$2:$L$399)),"")), ROWS($A$1:F20)), COLUMNS($A$1:F20)),"")</f>
        <v>24345.5</v>
      </c>
      <c r="P26" s="17">
        <f t="array" ref="P26">IFERROR(INDEX(외환대장!$A$2:$K$401, SMALL(IF(($C$1=외환대장!$L$2:$L$399),MATCH(ROW(외환대장!$L$2:$L$399), ROW(외환대장!$L$2:$L$399)),IF(($D$1=외환대장!$L$2:$L$399),MATCH(ROW(외환대장!$L$2:$L$399), ROW(외환대장!$L$2:$L$399)),"")), ROWS($A$1:G20)), COLUMNS($A$1:G20)),"")</f>
        <v>1347.5</v>
      </c>
      <c r="Q26" s="18">
        <f t="array" ref="Q26">IFERROR(INDEX(외환대장!$A$2:$K$401, SMALL(IF(($C$1=외환대장!$L$2:$L$399),MATCH(ROW(외환대장!$L$2:$L$399), ROW(외환대장!$L$2:$L$399)),IF(($D$1=외환대장!$L$2:$L$399),MATCH(ROW(외환대장!$L$2:$L$399), ROW(외환대장!$L$2:$L$399)),"")), ROWS($A$1:H20)), COLUMNS($A$1:H20)),"")</f>
        <v>24345.5</v>
      </c>
      <c r="R26" s="19">
        <f t="array" ref="R26">IFERROR(INDEX(외환대장!$A$2:$K$401, SMALL(IF(($C$1=외환대장!$L$2:$L$399),MATCH(ROW(외환대장!$L$2:$L$399), ROW(외환대장!$L$2:$L$399)),IF(($D$1=외환대장!$L$2:$L$399),MATCH(ROW(외환대장!$L$2:$L$399), ROW(외환대장!$L$2:$L$399)),"")), ROWS($A$1:I20)), COLUMNS($A$1:I20)),"")</f>
        <v>1420.2</v>
      </c>
      <c r="S26" s="20">
        <f t="array" ref="S26">IFERROR(INDEX(외환대장!$A$2:$K$401, SMALL(IF(($C$1=외환대장!$L$2:$L$399),MATCH(ROW(외환대장!$L$2:$L$399), ROW(외환대장!$L$2:$L$399)),IF(($D$1=외환대장!$L$2:$L$399),MATCH(ROW(외환대장!$L$2:$L$399), ROW(외환대장!$L$2:$L$399)),"")), ROWS($A$1:J20)), COLUMNS($A$1:J20)),"")</f>
        <v>44839</v>
      </c>
      <c r="T26" s="106">
        <f t="shared" si="1"/>
        <v>32805561.25</v>
      </c>
      <c r="U26" s="107" t="str">
        <f t="shared" si="2"/>
        <v>KH/432</v>
      </c>
      <c r="V26" s="72"/>
      <c r="W26" s="108">
        <f t="shared" si="3"/>
        <v>44833</v>
      </c>
      <c r="X26" s="100" t="str">
        <f t="shared" si="4"/>
        <v>KB/040</v>
      </c>
      <c r="Y26" s="109" t="str">
        <f>IF($X26="","",_xlfn.IFNA(VLOOKUP($X26,수출신고!$A:$G,4,0),"국내계류중"))</f>
        <v>1098622090202X</v>
      </c>
      <c r="Z26" s="110">
        <f>_xlfn.IFNA(VLOOKUP(W26,환율!$A:$H,8,0),"")</f>
        <v>1436.5</v>
      </c>
      <c r="AA26" s="111">
        <f t="shared" si="5"/>
        <v>27655</v>
      </c>
      <c r="AB26" s="112">
        <f t="shared" si="6"/>
        <v>27655</v>
      </c>
      <c r="AC26" s="113">
        <f t="shared" si="7"/>
        <v>0</v>
      </c>
      <c r="AD26" s="114">
        <f t="shared" si="8"/>
        <v>39726407.5</v>
      </c>
      <c r="AE26" s="115">
        <f t="shared" si="9"/>
        <v>39629893.399999999</v>
      </c>
      <c r="AF26" s="114">
        <f t="shared" si="10"/>
        <v>0</v>
      </c>
      <c r="AG26" s="114">
        <f t="shared" si="11"/>
        <v>-96514.10000000149</v>
      </c>
    </row>
    <row r="27" spans="1:34" ht="16.5" customHeight="1">
      <c r="A27" s="96">
        <f>IF($H27="","",_xlfn.IFNA(VLOOKUP($H27,수출신고!$A:$G,2,0),""))</f>
        <v>44855</v>
      </c>
      <c r="B27" s="118">
        <v>44847</v>
      </c>
      <c r="C27" s="119" t="s">
        <v>1994</v>
      </c>
      <c r="D27" s="119" t="s">
        <v>978</v>
      </c>
      <c r="E27" s="119" t="s">
        <v>76</v>
      </c>
      <c r="F27" s="120">
        <v>25435</v>
      </c>
      <c r="G27" s="100">
        <f>IF($H27="","",_xlfn.IFNA(VLOOKUP($H27,수출신고!$A:$G,6,0),""))</f>
        <v>25435</v>
      </c>
      <c r="H27" s="101" t="str">
        <f t="shared" si="0"/>
        <v>KH/434</v>
      </c>
      <c r="J27" s="1">
        <f t="array" ref="J27">IFERROR(INDEX(외환대장!$A$2:$K$401, SMALL(IF(($C$1=외환대장!$L$2:$L$399),MATCH(ROW(외환대장!$L$2:$L$399), ROW(외환대장!$L$2:$L$399)),IF(($D$1=외환대장!$L$2:$L$399),MATCH(ROW(외환대장!$L$2:$L$399), ROW(외환대장!$L$2:$L$399)),"")), ROWS($A$1:A21)), COLUMNS($A$1:A21)),"")</f>
        <v>44827</v>
      </c>
      <c r="K27" s="14">
        <f t="array" ref="K27">IFERROR(INDEX(외환대장!$A$2:$K$401, SMALL(IF(($C$1=외환대장!$L$2:$L$399),MATCH(ROW(외환대장!$L$2:$L$399), ROW(외환대장!$L$2:$L$399)),IF(($D$1=외환대장!$L$2:$L$399),MATCH(ROW(외환대장!$L$2:$L$399), ROW(외환대장!$L$2:$L$399)),"")), ROWS($A$1:B21)), COLUMNS($A$1:B21)),"")</f>
        <v>24810</v>
      </c>
      <c r="L27" s="14">
        <f t="array" ref="L27">IFERROR(INDEX(외환대장!$A$2:$K$401, SMALL(IF(($C$1=외환대장!$L$2:$L$399),MATCH(ROW(외환대장!$L$2:$L$399), ROW(외환대장!$L$2:$L$399)),IF(($D$1=외환대장!$L$2:$L$399),MATCH(ROW(외환대장!$L$2:$L$399), ROW(외환대장!$L$2:$L$399)),"")), ROWS($A$1:C21)), COLUMNS($A$1:C21)),"")</f>
        <v>34.5</v>
      </c>
      <c r="M27" s="14">
        <f t="array" ref="M27">IFERROR(INDEX(외환대장!$A$2:$K$401, SMALL(IF(($C$1=외환대장!$L$2:$L$399),MATCH(ROW(외환대장!$L$2:$L$399), ROW(외환대장!$L$2:$L$399)),IF(($D$1=외환대장!$L$2:$L$399),MATCH(ROW(외환대장!$L$2:$L$399), ROW(외환대장!$L$2:$L$399)),"")), ROWS($A$1:D21)), COLUMNS($A$1:D21)),"")</f>
        <v>0</v>
      </c>
      <c r="N27" s="15" t="str">
        <f t="array" ref="N27">IFERROR(INDEX(외환대장!$A$2:$K$401, SMALL(IF(($C$1=외환대장!$L$2:$L$399),MATCH(ROW(외환대장!$L$2:$L$399), ROW(외환대장!$L$2:$L$399)),IF(($D$1=외환대장!$L$2:$L$399),MATCH(ROW(외환대장!$L$2:$L$399), ROW(외환대장!$L$2:$L$399)),"")), ROWS($A$1:E21)), COLUMNS($A$1:E21)),"")</f>
        <v>CKH/433</v>
      </c>
      <c r="O27" s="16">
        <f t="array" ref="O27">IFERROR(INDEX(외환대장!$A$2:$K$401, SMALL(IF(($C$1=외환대장!$L$2:$L$399),MATCH(ROW(외환대장!$L$2:$L$399), ROW(외환대장!$L$2:$L$399)),IF(($D$1=외환대장!$L$2:$L$399),MATCH(ROW(외환대장!$L$2:$L$399), ROW(외환대장!$L$2:$L$399)),"")), ROWS($A$1:F21)), COLUMNS($A$1:F21)),"")</f>
        <v>24775.5</v>
      </c>
      <c r="P27" s="17">
        <f t="array" ref="P27">IFERROR(INDEX(외환대장!$A$2:$K$401, SMALL(IF(($C$1=외환대장!$L$2:$L$399),MATCH(ROW(외환대장!$L$2:$L$399), ROW(외환대장!$L$2:$L$399)),IF(($D$1=외환대장!$L$2:$L$399),MATCH(ROW(외환대장!$L$2:$L$399), ROW(외환대장!$L$2:$L$399)),"")), ROWS($A$1:G21)), COLUMNS($A$1:G21)),"")</f>
        <v>1408</v>
      </c>
      <c r="Q27" s="18">
        <f t="array" ref="Q27">IFERROR(INDEX(외환대장!$A$2:$K$401, SMALL(IF(($C$1=외환대장!$L$2:$L$399),MATCH(ROW(외환대장!$L$2:$L$399), ROW(외환대장!$L$2:$L$399)),IF(($D$1=외환대장!$L$2:$L$399),MATCH(ROW(외환대장!$L$2:$L$399), ROW(외환대장!$L$2:$L$399)),"")), ROWS($A$1:H21)), COLUMNS($A$1:H21)),"")</f>
        <v>24775.5</v>
      </c>
      <c r="R27" s="19">
        <f t="array" ref="R27">IFERROR(INDEX(외환대장!$A$2:$K$401, SMALL(IF(($C$1=외환대장!$L$2:$L$399),MATCH(ROW(외환대장!$L$2:$L$399), ROW(외환대장!$L$2:$L$399)),IF(($D$1=외환대장!$L$2:$L$399),MATCH(ROW(외환대장!$L$2:$L$399), ROW(외환대장!$L$2:$L$399)),"")), ROWS($A$1:I21)), COLUMNS($A$1:I21)),"")</f>
        <v>1416.9</v>
      </c>
      <c r="S27" s="20">
        <f t="array" ref="S27">IFERROR(INDEX(외환대장!$A$2:$K$401, SMALL(IF(($C$1=외환대장!$L$2:$L$399),MATCH(ROW(외환대장!$L$2:$L$399), ROW(외환대장!$L$2:$L$399)),IF(($D$1=외환대장!$L$2:$L$399),MATCH(ROW(외환대장!$L$2:$L$399), ROW(외환대장!$L$2:$L$399)),"")), ROWS($A$1:J21)), COLUMNS($A$1:J21)),"")</f>
        <v>44862</v>
      </c>
      <c r="T27" s="106">
        <f t="shared" si="1"/>
        <v>34883904</v>
      </c>
      <c r="U27" s="107" t="str">
        <f t="shared" si="2"/>
        <v>KH/433</v>
      </c>
      <c r="V27" s="72"/>
      <c r="W27" s="108">
        <f t="shared" si="3"/>
        <v>44855</v>
      </c>
      <c r="X27" s="100" t="str">
        <f t="shared" si="4"/>
        <v>KH/434</v>
      </c>
      <c r="Y27" s="109" t="str">
        <f>IF($X27="","",_xlfn.IFNA(VLOOKUP($X27,수출신고!$A:$G,4,0),"국내계류중"))</f>
        <v>1098622100085X</v>
      </c>
      <c r="Z27" s="110">
        <f>_xlfn.IFNA(VLOOKUP(W27,환율!$A:$H,8,0),"")</f>
        <v>1431.7</v>
      </c>
      <c r="AA27" s="111">
        <f t="shared" si="5"/>
        <v>25435</v>
      </c>
      <c r="AB27" s="112">
        <f t="shared" si="6"/>
        <v>25435</v>
      </c>
      <c r="AC27" s="113">
        <f t="shared" si="7"/>
        <v>0</v>
      </c>
      <c r="AD27" s="114">
        <f t="shared" si="8"/>
        <v>36415289.5</v>
      </c>
      <c r="AE27" s="115">
        <f t="shared" si="9"/>
        <v>36246513.5</v>
      </c>
      <c r="AF27" s="114">
        <f t="shared" si="10"/>
        <v>0</v>
      </c>
      <c r="AG27" s="114">
        <f t="shared" si="11"/>
        <v>-168776</v>
      </c>
    </row>
    <row r="28" spans="1:34" ht="16.5" customHeight="1">
      <c r="A28" s="96">
        <f>IF($H28="","",_xlfn.IFNA(VLOOKUP($H28,수출신고!$A:$G,2,0),""))</f>
        <v>44877</v>
      </c>
      <c r="B28" s="118">
        <v>44868</v>
      </c>
      <c r="C28" s="119" t="s">
        <v>1998</v>
      </c>
      <c r="D28" s="119" t="s">
        <v>978</v>
      </c>
      <c r="E28" s="119" t="s">
        <v>76</v>
      </c>
      <c r="F28" s="120">
        <v>26370</v>
      </c>
      <c r="G28" s="100">
        <f>IF($H28="","",_xlfn.IFNA(VLOOKUP($H28,수출신고!$A:$G,6,0),""))</f>
        <v>26370</v>
      </c>
      <c r="H28" s="101" t="str">
        <f t="shared" si="0"/>
        <v>KH/435</v>
      </c>
      <c r="J28" s="1">
        <f t="array" ref="J28">IFERROR(INDEX(외환대장!$A$2:$K$401, SMALL(IF(($C$1=외환대장!$L$2:$L$399),MATCH(ROW(외환대장!$L$2:$L$399), ROW(외환대장!$L$2:$L$399)),IF(($D$1=외환대장!$L$2:$L$399),MATCH(ROW(외환대장!$L$2:$L$399), ROW(외환대장!$L$2:$L$399)),"")), ROWS($A$1:A22)), COLUMNS($A$1:A22)),"")</f>
        <v>44834</v>
      </c>
      <c r="K28" s="14">
        <f t="array" ref="K28">IFERROR(INDEX(외환대장!$A$2:$K$401, SMALL(IF(($C$1=외환대장!$L$2:$L$399),MATCH(ROW(외환대장!$L$2:$L$399), ROW(외환대장!$L$2:$L$399)),IF(($D$1=외환대장!$L$2:$L$399),MATCH(ROW(외환대장!$L$2:$L$399), ROW(외환대장!$L$2:$L$399)),"")), ROWS($A$1:B22)), COLUMNS($A$1:B22)),"")</f>
        <v>27655</v>
      </c>
      <c r="L28" s="14">
        <f t="array" ref="L28">IFERROR(INDEX(외환대장!$A$2:$K$401, SMALL(IF(($C$1=외환대장!$L$2:$L$399),MATCH(ROW(외환대장!$L$2:$L$399), ROW(외환대장!$L$2:$L$399)),IF(($D$1=외환대장!$L$2:$L$399),MATCH(ROW(외환대장!$L$2:$L$399), ROW(외환대장!$L$2:$L$399)),"")), ROWS($A$1:C22)), COLUMNS($A$1:C22)),"")</f>
        <v>34.5</v>
      </c>
      <c r="M28" s="14">
        <f t="array" ref="M28">IFERROR(INDEX(외환대장!$A$2:$K$401, SMALL(IF(($C$1=외환대장!$L$2:$L$399),MATCH(ROW(외환대장!$L$2:$L$399), ROW(외환대장!$L$2:$L$399)),IF(($D$1=외환대장!$L$2:$L$399),MATCH(ROW(외환대장!$L$2:$L$399), ROW(외환대장!$L$2:$L$399)),"")), ROWS($A$1:D22)), COLUMNS($A$1:D22)),"")</f>
        <v>0</v>
      </c>
      <c r="N28" s="15" t="str">
        <f t="array" ref="N28">IFERROR(INDEX(외환대장!$A$2:$K$401, SMALL(IF(($C$1=외환대장!$L$2:$L$399),MATCH(ROW(외환대장!$L$2:$L$399), ROW(외환대장!$L$2:$L$399)),IF(($D$1=외환대장!$L$2:$L$399),MATCH(ROW(외환대장!$L$2:$L$399), ROW(외환대장!$L$2:$L$399)),"")), ROWS($A$1:E22)), COLUMNS($A$1:E22)),"")</f>
        <v>LKB/040</v>
      </c>
      <c r="O28" s="16">
        <f t="array" ref="O28">IFERROR(INDEX(외환대장!$A$2:$K$401, SMALL(IF(($C$1=외환대장!$L$2:$L$399),MATCH(ROW(외환대장!$L$2:$L$399), ROW(외환대장!$L$2:$L$399)),IF(($D$1=외환대장!$L$2:$L$399),MATCH(ROW(외환대장!$L$2:$L$399), ROW(외환대장!$L$2:$L$399)),"")), ROWS($A$1:F22)), COLUMNS($A$1:F22)),"")</f>
        <v>27620.5</v>
      </c>
      <c r="P28" s="17">
        <f t="array" ref="P28">IFERROR(INDEX(외환대장!$A$2:$K$401, SMALL(IF(($C$1=외환대장!$L$2:$L$399),MATCH(ROW(외환대장!$L$2:$L$399), ROW(외환대장!$L$2:$L$399)),IF(($D$1=외환대장!$L$2:$L$399),MATCH(ROW(외환대장!$L$2:$L$399), ROW(외환대장!$L$2:$L$399)),"")), ROWS($A$1:G22)), COLUMNS($A$1:G22)),"")</f>
        <v>1434.8</v>
      </c>
      <c r="Q28" s="18">
        <f t="array" ref="Q28">IFERROR(INDEX(외환대장!$A$2:$K$401, SMALL(IF(($C$1=외환대장!$L$2:$L$399),MATCH(ROW(외환대장!$L$2:$L$399), ROW(외환대장!$L$2:$L$399)),IF(($D$1=외환대장!$L$2:$L$399),MATCH(ROW(외환대장!$L$2:$L$399), ROW(외환대장!$L$2:$L$399)),"")), ROWS($A$1:H22)), COLUMNS($A$1:H22)),"")</f>
        <v>27620.5</v>
      </c>
      <c r="R28" s="19">
        <f t="array" ref="R28">IFERROR(INDEX(외환대장!$A$2:$K$401, SMALL(IF(($C$1=외환대장!$L$2:$L$399),MATCH(ROW(외환대장!$L$2:$L$399), ROW(외환대장!$L$2:$L$399)),IF(($D$1=외환대장!$L$2:$L$399),MATCH(ROW(외환대장!$L$2:$L$399), ROW(외환대장!$L$2:$L$399)),"")), ROWS($A$1:I22)), COLUMNS($A$1:I22)),"")</f>
        <v>1416.9</v>
      </c>
      <c r="S28" s="20">
        <f t="array" ref="S28">IFERROR(INDEX(외환대장!$A$2:$K$401, SMALL(IF(($C$1=외환대장!$L$2:$L$399),MATCH(ROW(외환대장!$L$2:$L$399), ROW(외환대장!$L$2:$L$399)),IF(($D$1=외환대장!$L$2:$L$399),MATCH(ROW(외환대장!$L$2:$L$399), ROW(외환대장!$L$2:$L$399)),"")), ROWS($A$1:J22)), COLUMNS($A$1:J22)),"")</f>
        <v>44862</v>
      </c>
      <c r="T28" s="106">
        <f t="shared" si="1"/>
        <v>39629893.399999999</v>
      </c>
      <c r="U28" s="107" t="str">
        <f t="shared" si="2"/>
        <v>KB/040</v>
      </c>
      <c r="V28" s="72"/>
      <c r="W28" s="108">
        <f t="shared" si="3"/>
        <v>44877</v>
      </c>
      <c r="X28" s="100" t="str">
        <f t="shared" si="4"/>
        <v>KH/435</v>
      </c>
      <c r="Y28" s="109" t="str">
        <f>IF($X28="","",_xlfn.IFNA(VLOOKUP($X28,수출신고!$A:$G,4,0),"국내계류중"))</f>
        <v>1098622110030X</v>
      </c>
      <c r="Z28" s="110">
        <f>_xlfn.IFNA(VLOOKUP(W28,환율!$A:$H,8,0),"")</f>
        <v>1370.1</v>
      </c>
      <c r="AA28" s="111">
        <f t="shared" si="5"/>
        <v>26370</v>
      </c>
      <c r="AB28" s="112">
        <f t="shared" si="6"/>
        <v>26370</v>
      </c>
      <c r="AC28" s="113">
        <f t="shared" si="7"/>
        <v>0</v>
      </c>
      <c r="AD28" s="114">
        <f t="shared" si="8"/>
        <v>36129537</v>
      </c>
      <c r="AE28" s="115">
        <f t="shared" si="9"/>
        <v>37318889</v>
      </c>
      <c r="AF28" s="114">
        <f t="shared" si="10"/>
        <v>0</v>
      </c>
      <c r="AG28" s="114">
        <f t="shared" si="11"/>
        <v>1189352</v>
      </c>
    </row>
    <row r="29" spans="1:34" ht="16.5" customHeight="1">
      <c r="A29" s="96">
        <f>IF($H29="","",_xlfn.IFNA(VLOOKUP($H29,수출신고!$A:$G,2,0),""))</f>
        <v>44884</v>
      </c>
      <c r="B29" s="118">
        <v>44876</v>
      </c>
      <c r="C29" s="119" t="s">
        <v>2001</v>
      </c>
      <c r="D29" s="119" t="s">
        <v>979</v>
      </c>
      <c r="E29" s="119" t="s">
        <v>979</v>
      </c>
      <c r="F29" s="120">
        <v>26165</v>
      </c>
      <c r="G29" s="100">
        <f>IF($H29="","",_xlfn.IFNA(VLOOKUP($H29,수출신고!$A:$G,6,0),""))</f>
        <v>26165</v>
      </c>
      <c r="H29" s="101" t="str">
        <f t="shared" si="0"/>
        <v>KB/043</v>
      </c>
      <c r="J29" s="1">
        <f t="array" ref="J29">IFERROR(INDEX(외환대장!$A$2:$K$401, SMALL(IF(($C$1=외환대장!$L$2:$L$399),MATCH(ROW(외환대장!$L$2:$L$399), ROW(외환대장!$L$2:$L$399)),IF(($D$1=외환대장!$L$2:$L$399),MATCH(ROW(외환대장!$L$2:$L$399), ROW(외환대장!$L$2:$L$399)),"")), ROWS($A$1:A23)), COLUMNS($A$1:A23)),"")</f>
        <v>44848</v>
      </c>
      <c r="K29" s="14">
        <f t="array" ref="K29">IFERROR(INDEX(외환대장!$A$2:$K$401, SMALL(IF(($C$1=외환대장!$L$2:$L$399),MATCH(ROW(외환대장!$L$2:$L$399), ROW(외환대장!$L$2:$L$399)),IF(($D$1=외환대장!$L$2:$L$399),MATCH(ROW(외환대장!$L$2:$L$399), ROW(외환대장!$L$2:$L$399)),"")), ROWS($A$1:B23)), COLUMNS($A$1:B23)),"")</f>
        <v>25435</v>
      </c>
      <c r="L29" s="14">
        <f t="array" ref="L29">IFERROR(INDEX(외환대장!$A$2:$K$401, SMALL(IF(($C$1=외환대장!$L$2:$L$399),MATCH(ROW(외환대장!$L$2:$L$399), ROW(외환대장!$L$2:$L$399)),IF(($D$1=외환대장!$L$2:$L$399),MATCH(ROW(외환대장!$L$2:$L$399), ROW(외환대장!$L$2:$L$399)),"")), ROWS($A$1:C23)), COLUMNS($A$1:C23)),"")</f>
        <v>34.5</v>
      </c>
      <c r="M29" s="14">
        <f t="array" ref="M29">IFERROR(INDEX(외환대장!$A$2:$K$401, SMALL(IF(($C$1=외환대장!$L$2:$L$399),MATCH(ROW(외환대장!$L$2:$L$399), ROW(외환대장!$L$2:$L$399)),IF(($D$1=외환대장!$L$2:$L$399),MATCH(ROW(외환대장!$L$2:$L$399), ROW(외환대장!$L$2:$L$399)),"")), ROWS($A$1:D23)), COLUMNS($A$1:D23)),"")</f>
        <v>0</v>
      </c>
      <c r="N29" s="15" t="str">
        <f t="array" ref="N29">IFERROR(INDEX(외환대장!$A$2:$K$401, SMALL(IF(($C$1=외환대장!$L$2:$L$399),MATCH(ROW(외환대장!$L$2:$L$399), ROW(외환대장!$L$2:$L$399)),IF(($D$1=외환대장!$L$2:$L$399),MATCH(ROW(외환대장!$L$2:$L$399), ROW(외환대장!$L$2:$L$399)),"")), ROWS($A$1:E23)), COLUMNS($A$1:E23)),"")</f>
        <v>CKH/434</v>
      </c>
      <c r="O29" s="16">
        <f t="array" ref="O29">IFERROR(INDEX(외환대장!$A$2:$K$401, SMALL(IF(($C$1=외환대장!$L$2:$L$399),MATCH(ROW(외환대장!$L$2:$L$399), ROW(외환대장!$L$2:$L$399)),IF(($D$1=외환대장!$L$2:$L$399),MATCH(ROW(외환대장!$L$2:$L$399), ROW(외환대장!$L$2:$L$399)),"")), ROWS($A$1:F23)), COLUMNS($A$1:F23)),"")</f>
        <v>25400.5</v>
      </c>
      <c r="P29" s="17">
        <f t="array" ref="P29">IFERROR(INDEX(외환대장!$A$2:$K$401, SMALL(IF(($C$1=외환대장!$L$2:$L$399),MATCH(ROW(외환대장!$L$2:$L$399), ROW(외환대장!$L$2:$L$399)),IF(($D$1=외환대장!$L$2:$L$399),MATCH(ROW(외환대장!$L$2:$L$399), ROW(외환대장!$L$2:$L$399)),"")), ROWS($A$1:G23)), COLUMNS($A$1:G23)),"")</f>
        <v>1427</v>
      </c>
      <c r="Q29" s="18">
        <f t="array" ref="Q29">IFERROR(INDEX(외환대장!$A$2:$K$401, SMALL(IF(($C$1=외환대장!$L$2:$L$399),MATCH(ROW(외환대장!$L$2:$L$399), ROW(외환대장!$L$2:$L$399)),IF(($D$1=외환대장!$L$2:$L$399),MATCH(ROW(외환대장!$L$2:$L$399), ROW(외환대장!$L$2:$L$399)),"")), ROWS($A$1:H23)), COLUMNS($A$1:H23)),"")</f>
        <v>25400.5</v>
      </c>
      <c r="R29" s="19">
        <f t="array" ref="R29">IFERROR(INDEX(외환대장!$A$2:$K$401, SMALL(IF(($C$1=외환대장!$L$2:$L$399),MATCH(ROW(외환대장!$L$2:$L$399), ROW(외환대장!$L$2:$L$399)),IF(($D$1=외환대장!$L$2:$L$399),MATCH(ROW(외환대장!$L$2:$L$399), ROW(외환대장!$L$2:$L$399)),"")), ROWS($A$1:I23)), COLUMNS($A$1:I23)),"")</f>
        <v>1416.9</v>
      </c>
      <c r="S29" s="20">
        <f t="array" ref="S29">IFERROR(INDEX(외환대장!$A$2:$K$401, SMALL(IF(($C$1=외환대장!$L$2:$L$399),MATCH(ROW(외환대장!$L$2:$L$399), ROW(외환대장!$L$2:$L$399)),IF(($D$1=외환대장!$L$2:$L$399),MATCH(ROW(외환대장!$L$2:$L$399), ROW(외환대장!$L$2:$L$399)),"")), ROWS($A$1:J23)), COLUMNS($A$1:J23)),"")</f>
        <v>44862</v>
      </c>
      <c r="T29" s="106">
        <f t="shared" si="1"/>
        <v>36246513.5</v>
      </c>
      <c r="U29" s="107" t="str">
        <f t="shared" si="2"/>
        <v>KH/434</v>
      </c>
      <c r="V29" s="72"/>
      <c r="W29" s="108">
        <f t="shared" si="3"/>
        <v>44884</v>
      </c>
      <c r="X29" s="100" t="str">
        <f t="shared" si="4"/>
        <v>KB/043</v>
      </c>
      <c r="Y29" s="109" t="str">
        <f>IF($X29="","",_xlfn.IFNA(VLOOKUP($X29,수출신고!$A:$G,4,0),"국내계류중"))</f>
        <v>1098622110106X</v>
      </c>
      <c r="Z29" s="110">
        <f>_xlfn.IFNA(VLOOKUP(W29,환율!$A:$H,8,0),"")</f>
        <v>1338.4</v>
      </c>
      <c r="AA29" s="111">
        <f t="shared" si="5"/>
        <v>26165</v>
      </c>
      <c r="AB29" s="112">
        <f t="shared" si="6"/>
        <v>26165</v>
      </c>
      <c r="AC29" s="113">
        <f t="shared" si="7"/>
        <v>0</v>
      </c>
      <c r="AD29" s="114">
        <f t="shared" si="8"/>
        <v>35019236</v>
      </c>
      <c r="AE29" s="115">
        <f t="shared" si="9"/>
        <v>35754363.149999999</v>
      </c>
      <c r="AF29" s="114">
        <f t="shared" si="10"/>
        <v>0</v>
      </c>
      <c r="AG29" s="114">
        <f t="shared" si="11"/>
        <v>735127.14999999851</v>
      </c>
    </row>
    <row r="30" spans="1:34" ht="16.5" customHeight="1">
      <c r="A30" s="96">
        <f>IF($H30="","",_xlfn.IFNA(VLOOKUP($H30,수출신고!$A:$G,2,0),""))</f>
        <v>44905</v>
      </c>
      <c r="B30" s="118">
        <v>44893</v>
      </c>
      <c r="C30" s="119" t="s">
        <v>2005</v>
      </c>
      <c r="D30" s="119" t="s">
        <v>978</v>
      </c>
      <c r="E30" s="119" t="s">
        <v>76</v>
      </c>
      <c r="F30" s="120">
        <v>26950</v>
      </c>
      <c r="G30" s="100">
        <f>IF($H30="","",_xlfn.IFNA(VLOOKUP($H30,수출신고!$A:$G,6,0),""))</f>
        <v>26450</v>
      </c>
      <c r="H30" s="101" t="str">
        <f t="shared" si="0"/>
        <v>KH/436</v>
      </c>
      <c r="J30" s="1">
        <f t="array" ref="J30">IFERROR(INDEX(외환대장!$A$2:$K$401, SMALL(IF(($C$1=외환대장!$L$2:$L$399),MATCH(ROW(외환대장!$L$2:$L$399), ROW(외환대장!$L$2:$L$399)),IF(($D$1=외환대장!$L$2:$L$399),MATCH(ROW(외환대장!$L$2:$L$399), ROW(외환대장!$L$2:$L$399)),"")), ROWS($A$1:A24)), COLUMNS($A$1:A24)),"")</f>
        <v>44868</v>
      </c>
      <c r="K30" s="14">
        <f t="array" ref="K30">IFERROR(INDEX(외환대장!$A$2:$K$401, SMALL(IF(($C$1=외환대장!$L$2:$L$399),MATCH(ROW(외환대장!$L$2:$L$399), ROW(외환대장!$L$2:$L$399)),IF(($D$1=외환대장!$L$2:$L$399),MATCH(ROW(외환대장!$L$2:$L$399), ROW(외환대장!$L$2:$L$399)),"")), ROWS($A$1:B24)), COLUMNS($A$1:B24)),"")</f>
        <v>25870</v>
      </c>
      <c r="L30" s="14">
        <f t="array" ref="L30">IFERROR(INDEX(외환대장!$A$2:$K$401, SMALL(IF(($C$1=외환대장!$L$2:$L$399),MATCH(ROW(외환대장!$L$2:$L$399), ROW(외환대장!$L$2:$L$399)),IF(($D$1=외환대장!$L$2:$L$399),MATCH(ROW(외환대장!$L$2:$L$399), ROW(외환대장!$L$2:$L$399)),"")), ROWS($A$1:C24)), COLUMNS($A$1:C24)),"")</f>
        <v>34.5</v>
      </c>
      <c r="M30" s="14">
        <f t="array" ref="M30">IFERROR(INDEX(외환대장!$A$2:$K$401, SMALL(IF(($C$1=외환대장!$L$2:$L$399),MATCH(ROW(외환대장!$L$2:$L$399), ROW(외환대장!$L$2:$L$399)),IF(($D$1=외환대장!$L$2:$L$399),MATCH(ROW(외환대장!$L$2:$L$399), ROW(외환대장!$L$2:$L$399)),"")), ROWS($A$1:D24)), COLUMNS($A$1:D24)),"")</f>
        <v>0</v>
      </c>
      <c r="N30" s="15" t="str">
        <f t="array" ref="N30">IFERROR(INDEX(외환대장!$A$2:$K$401, SMALL(IF(($C$1=외환대장!$L$2:$L$399),MATCH(ROW(외환대장!$L$2:$L$399), ROW(외환대장!$L$2:$L$399)),IF(($D$1=외환대장!$L$2:$L$399),MATCH(ROW(외환대장!$L$2:$L$399), ROW(외환대장!$L$2:$L$399)),"")), ROWS($A$1:E24)), COLUMNS($A$1:E24)),"")</f>
        <v>CKH/435</v>
      </c>
      <c r="O30" s="16">
        <f t="array" ref="O30">IFERROR(INDEX(외환대장!$A$2:$K$401, SMALL(IF(($C$1=외환대장!$L$2:$L$399),MATCH(ROW(외환대장!$L$2:$L$399), ROW(외환대장!$L$2:$L$399)),IF(($D$1=외환대장!$L$2:$L$399),MATCH(ROW(외환대장!$L$2:$L$399), ROW(외환대장!$L$2:$L$399)),"")), ROWS($A$1:F24)), COLUMNS($A$1:F24)),"")</f>
        <v>25835.5</v>
      </c>
      <c r="P30" s="17">
        <f t="array" ref="P30">IFERROR(INDEX(외환대장!$A$2:$K$401, SMALL(IF(($C$1=외환대장!$L$2:$L$399),MATCH(ROW(외환대장!$L$2:$L$399), ROW(외환대장!$L$2:$L$399)),IF(($D$1=외환대장!$L$2:$L$399),MATCH(ROW(외환대장!$L$2:$L$399), ROW(외환대장!$L$2:$L$399)),"")), ROWS($A$1:G24)), COLUMNS($A$1:G24)),"")</f>
        <v>1418</v>
      </c>
      <c r="Q30" s="18">
        <f t="array" ref="Q30">IFERROR(INDEX(외환대장!$A$2:$K$401, SMALL(IF(($C$1=외환대장!$L$2:$L$399),MATCH(ROW(외환대장!$L$2:$L$399), ROW(외환대장!$L$2:$L$399)),IF(($D$1=외환대장!$L$2:$L$399),MATCH(ROW(외환대장!$L$2:$L$399), ROW(외환대장!$L$2:$L$399)),"")), ROWS($A$1:H24)), COLUMNS($A$1:H24)),"")</f>
        <v>25835.5</v>
      </c>
      <c r="R30" s="19">
        <f t="array" ref="R30">IFERROR(INDEX(외환대장!$A$2:$K$401, SMALL(IF(($C$1=외환대장!$L$2:$L$399),MATCH(ROW(외환대장!$L$2:$L$399), ROW(외환대장!$L$2:$L$399)),IF(($D$1=외환대장!$L$2:$L$399),MATCH(ROW(외환대장!$L$2:$L$399), ROW(외환대장!$L$2:$L$399)),"")), ROWS($A$1:I24)), COLUMNS($A$1:I24)),"")</f>
        <v>1327.2</v>
      </c>
      <c r="S30" s="20">
        <f t="array" ref="S30">IFERROR(INDEX(외환대장!$A$2:$K$401, SMALL(IF(($C$1=외환대장!$L$2:$L$399),MATCH(ROW(외환대장!$L$2:$L$399), ROW(외환대장!$L$2:$L$399)),IF(($D$1=외환대장!$L$2:$L$399),MATCH(ROW(외환대장!$L$2:$L$399), ROW(외환대장!$L$2:$L$399)),"")), ROWS($A$1:J24)), COLUMNS($A$1:J24)),"")</f>
        <v>44876</v>
      </c>
      <c r="T30" s="106">
        <f t="shared" si="1"/>
        <v>36634739</v>
      </c>
      <c r="U30" s="107" t="str">
        <f t="shared" si="2"/>
        <v>KH/435</v>
      </c>
      <c r="V30" s="72"/>
      <c r="W30" s="108">
        <f t="shared" si="3"/>
        <v>44905</v>
      </c>
      <c r="X30" s="100" t="str">
        <f t="shared" si="4"/>
        <v>KH/436</v>
      </c>
      <c r="Y30" s="109" t="str">
        <f>IF($X30="","",_xlfn.IFNA(VLOOKUP($X30,수출신고!$A:$G,4,0),"국내계류중"))</f>
        <v>1098622110218X</v>
      </c>
      <c r="Z30" s="110">
        <f>_xlfn.IFNA(VLOOKUP(W30,환율!$A:$H,8,0),"")</f>
        <v>1320.4</v>
      </c>
      <c r="AA30" s="111">
        <f t="shared" si="5"/>
        <v>26450</v>
      </c>
      <c r="AB30" s="112">
        <f t="shared" si="6"/>
        <v>26450</v>
      </c>
      <c r="AC30" s="113">
        <f t="shared" si="7"/>
        <v>0</v>
      </c>
      <c r="AD30" s="114">
        <f t="shared" si="8"/>
        <v>34924580</v>
      </c>
      <c r="AE30" s="115">
        <f t="shared" si="9"/>
        <v>34870501.549999997</v>
      </c>
      <c r="AF30" s="114">
        <f t="shared" si="10"/>
        <v>0</v>
      </c>
      <c r="AG30" s="114">
        <f t="shared" si="11"/>
        <v>-54078.45000000298</v>
      </c>
    </row>
    <row r="31" spans="1:34" ht="16.5" customHeight="1">
      <c r="A31" s="96">
        <f>IF($H31="","",_xlfn.IFNA(VLOOKUP($H31,수출신고!$A:$G,2,0),""))</f>
        <v>44918</v>
      </c>
      <c r="B31" s="118">
        <v>44911</v>
      </c>
      <c r="C31" s="119" t="s">
        <v>2010</v>
      </c>
      <c r="D31" s="119" t="s">
        <v>978</v>
      </c>
      <c r="E31" s="119" t="s">
        <v>76</v>
      </c>
      <c r="F31" s="120">
        <v>27050</v>
      </c>
      <c r="G31" s="100">
        <f>IF($H31="","",_xlfn.IFNA(VLOOKUP($H31,수출신고!$A:$G,6,0),""))</f>
        <v>27050</v>
      </c>
      <c r="H31" s="101" t="str">
        <f t="shared" si="0"/>
        <v>KH/437</v>
      </c>
      <c r="J31" s="1">
        <f t="array" ref="J31">IFERROR(INDEX(외환대장!$A$2:$K$401, SMALL(IF(($C$1=외환대장!$L$2:$L$399),MATCH(ROW(외환대장!$L$2:$L$399), ROW(외환대장!$L$2:$L$399)),IF(($D$1=외환대장!$L$2:$L$399),MATCH(ROW(외환대장!$L$2:$L$399), ROW(외환대장!$L$2:$L$399)),"")), ROWS($A$1:A25)), COLUMNS($A$1:A25)),"")</f>
        <v>44875</v>
      </c>
      <c r="K31" s="14">
        <f t="array" ref="K31">IFERROR(INDEX(외환대장!$A$2:$K$401, SMALL(IF(($C$1=외환대장!$L$2:$L$399),MATCH(ROW(외환대장!$L$2:$L$399), ROW(외환대장!$L$2:$L$399)),IF(($D$1=외환대장!$L$2:$L$399),MATCH(ROW(외환대장!$L$2:$L$399), ROW(외환대장!$L$2:$L$399)),"")), ROWS($A$1:B25)), COLUMNS($A$1:B25)),"")</f>
        <v>26165</v>
      </c>
      <c r="L31" s="14">
        <f t="array" ref="L31">IFERROR(INDEX(외환대장!$A$2:$K$401, SMALL(IF(($C$1=외환대장!$L$2:$L$399),MATCH(ROW(외환대장!$L$2:$L$399), ROW(외환대장!$L$2:$L$399)),IF(($D$1=외환대장!$L$2:$L$399),MATCH(ROW(외환대장!$L$2:$L$399), ROW(외환대장!$L$2:$L$399)),"")), ROWS($A$1:C25)), COLUMNS($A$1:C25)),"")</f>
        <v>34.5</v>
      </c>
      <c r="M31" s="14">
        <f t="array" ref="M31">IFERROR(INDEX(외환대장!$A$2:$K$401, SMALL(IF(($C$1=외환대장!$L$2:$L$399),MATCH(ROW(외환대장!$L$2:$L$399), ROW(외환대장!$L$2:$L$399)),IF(($D$1=외환대장!$L$2:$L$399),MATCH(ROW(외환대장!$L$2:$L$399), ROW(외환대장!$L$2:$L$399)),"")), ROWS($A$1:D25)), COLUMNS($A$1:D25)),"")</f>
        <v>0</v>
      </c>
      <c r="N31" s="15" t="str">
        <f t="array" ref="N31">IFERROR(INDEX(외환대장!$A$2:$K$401, SMALL(IF(($C$1=외환대장!$L$2:$L$399),MATCH(ROW(외환대장!$L$2:$L$399), ROW(외환대장!$L$2:$L$399)),IF(($D$1=외환대장!$L$2:$L$399),MATCH(ROW(외환대장!$L$2:$L$399), ROW(외환대장!$L$2:$L$399)),"")), ROWS($A$1:E25)), COLUMNS($A$1:E25)),"")</f>
        <v>LKB/043</v>
      </c>
      <c r="O31" s="16">
        <f t="array" ref="O31">IFERROR(INDEX(외환대장!$A$2:$K$401, SMALL(IF(($C$1=외환대장!$L$2:$L$399),MATCH(ROW(외환대장!$L$2:$L$399), ROW(외환대장!$L$2:$L$399)),IF(($D$1=외환대장!$L$2:$L$399),MATCH(ROW(외환대장!$L$2:$L$399), ROW(외환대장!$L$2:$L$399)),"")), ROWS($A$1:F25)), COLUMNS($A$1:F25)),"")</f>
        <v>26130.5</v>
      </c>
      <c r="P31" s="17">
        <f t="array" ref="P31">IFERROR(INDEX(외환대장!$A$2:$K$401, SMALL(IF(($C$1=외환대장!$L$2:$L$399),MATCH(ROW(외환대장!$L$2:$L$399), ROW(외환대장!$L$2:$L$399)),IF(($D$1=외환대장!$L$2:$L$399),MATCH(ROW(외환대장!$L$2:$L$399), ROW(외환대장!$L$2:$L$399)),"")), ROWS($A$1:G25)), COLUMNS($A$1:G25)),"")</f>
        <v>1368.3</v>
      </c>
      <c r="Q31" s="18">
        <f t="array" ref="Q31">IFERROR(INDEX(외환대장!$A$2:$K$401, SMALL(IF(($C$1=외환대장!$L$2:$L$399),MATCH(ROW(외환대장!$L$2:$L$399), ROW(외환대장!$L$2:$L$399)),IF(($D$1=외환대장!$L$2:$L$399),MATCH(ROW(외환대장!$L$2:$L$399), ROW(외환대장!$L$2:$L$399)),"")), ROWS($A$1:H25)), COLUMNS($A$1:H25)),"")</f>
        <v>26130.5</v>
      </c>
      <c r="R31" s="19">
        <f t="array" ref="R31">IFERROR(INDEX(외환대장!$A$2:$K$401, SMALL(IF(($C$1=외환대장!$L$2:$L$399),MATCH(ROW(외환대장!$L$2:$L$399), ROW(외환대장!$L$2:$L$399)),IF(($D$1=외환대장!$L$2:$L$399),MATCH(ROW(외환대장!$L$2:$L$399), ROW(외환대장!$L$2:$L$399)),"")), ROWS($A$1:I25)), COLUMNS($A$1:I25)),"")</f>
        <v>1336.9</v>
      </c>
      <c r="S31" s="20">
        <f t="array" ref="S31">IFERROR(INDEX(외환대장!$A$2:$K$401, SMALL(IF(($C$1=외환대장!$L$2:$L$399),MATCH(ROW(외환대장!$L$2:$L$399), ROW(외환대장!$L$2:$L$399)),IF(($D$1=외환대장!$L$2:$L$399),MATCH(ROW(외환대장!$L$2:$L$399), ROW(외환대장!$L$2:$L$399)),"")), ROWS($A$1:J25)), COLUMNS($A$1:J25)),"")</f>
        <v>44893</v>
      </c>
      <c r="T31" s="106">
        <f t="shared" si="1"/>
        <v>35754363.149999999</v>
      </c>
      <c r="U31" s="107" t="str">
        <f t="shared" si="2"/>
        <v>KB/043</v>
      </c>
      <c r="V31" s="72"/>
      <c r="W31" s="108">
        <f t="shared" si="3"/>
        <v>44918</v>
      </c>
      <c r="X31" s="100" t="str">
        <f t="shared" si="4"/>
        <v>KH/437</v>
      </c>
      <c r="Y31" s="109" t="str">
        <f>IF($X31="","",_xlfn.IFNA(VLOOKUP($X31,수출신고!$A:$G,4,0),"국내계류중"))</f>
        <v>1098622120110X</v>
      </c>
      <c r="Z31" s="110">
        <f>_xlfn.IFNA(VLOOKUP(W31,환율!$A:$H,8,0),"")</f>
        <v>1276.0999999999999</v>
      </c>
      <c r="AA31" s="111">
        <f t="shared" si="5"/>
        <v>27050</v>
      </c>
      <c r="AB31" s="112">
        <f t="shared" si="6"/>
        <v>27050</v>
      </c>
      <c r="AC31" s="113">
        <f t="shared" si="7"/>
        <v>0</v>
      </c>
      <c r="AD31" s="114">
        <f t="shared" si="8"/>
        <v>34518505</v>
      </c>
      <c r="AE31" s="115">
        <f t="shared" si="9"/>
        <v>35393006.549999997</v>
      </c>
      <c r="AF31" s="114">
        <f t="shared" si="10"/>
        <v>0</v>
      </c>
      <c r="AG31" s="114">
        <f t="shared" si="11"/>
        <v>874501.54999999702</v>
      </c>
    </row>
    <row r="32" spans="1:34" ht="16.5" customHeight="1">
      <c r="A32" s="96">
        <f>IF($H32="","",_xlfn.IFNA(VLOOKUP($H32,수출신고!$A:$G,2,0),""))</f>
        <v>44926</v>
      </c>
      <c r="B32" s="118">
        <v>44918</v>
      </c>
      <c r="C32" s="119" t="s">
        <v>2013</v>
      </c>
      <c r="D32" s="119" t="s">
        <v>979</v>
      </c>
      <c r="E32" s="119" t="s">
        <v>979</v>
      </c>
      <c r="F32" s="120">
        <v>25090</v>
      </c>
      <c r="G32" s="100">
        <f>IF($H32="","",_xlfn.IFNA(VLOOKUP($H32,수출신고!$A:$G,6,0),""))</f>
        <v>25590</v>
      </c>
      <c r="H32" s="101" t="str">
        <f t="shared" si="0"/>
        <v>KB/045</v>
      </c>
      <c r="J32" s="1">
        <f t="array" ref="J32">IFERROR(INDEX(외환대장!$A$2:$K$401, SMALL(IF(($C$1=외환대장!$L$2:$L$399),MATCH(ROW(외환대장!$L$2:$L$399), ROW(외환대장!$L$2:$L$399)),IF(($D$1=외환대장!$L$2:$L$399),MATCH(ROW(외환대장!$L$2:$L$399), ROW(외환대장!$L$2:$L$399)),"")), ROWS($A$1:A26)), COLUMNS($A$1:A26)),"")</f>
        <v>44875</v>
      </c>
      <c r="K32" s="14">
        <f t="array" ref="K32">IFERROR(INDEX(외환대장!$A$2:$K$401, SMALL(IF(($C$1=외환대장!$L$2:$L$399),MATCH(ROW(외환대장!$L$2:$L$399), ROW(외환대장!$L$2:$L$399)),IF(($D$1=외환대장!$L$2:$L$399),MATCH(ROW(외환대장!$L$2:$L$399), ROW(외환대장!$L$2:$L$399)),"")), ROWS($A$1:B26)), COLUMNS($A$1:B26)),"")</f>
        <v>500</v>
      </c>
      <c r="L32" s="14">
        <f t="array" ref="L32">IFERROR(INDEX(외환대장!$A$2:$K$401, SMALL(IF(($C$1=외환대장!$L$2:$L$399),MATCH(ROW(외환대장!$L$2:$L$399), ROW(외환대장!$L$2:$L$399)),IF(($D$1=외환대장!$L$2:$L$399),MATCH(ROW(외환대장!$L$2:$L$399), ROW(외환대장!$L$2:$L$399)),"")), ROWS($A$1:C26)), COLUMNS($A$1:C26)),"")</f>
        <v>0</v>
      </c>
      <c r="M32" s="14">
        <f t="array" ref="M32">IFERROR(INDEX(외환대장!$A$2:$K$401, SMALL(IF(($C$1=외환대장!$L$2:$L$399),MATCH(ROW(외환대장!$L$2:$L$399), ROW(외환대장!$L$2:$L$399)),IF(($D$1=외환대장!$L$2:$L$399),MATCH(ROW(외환대장!$L$2:$L$399), ROW(외환대장!$L$2:$L$399)),"")), ROWS($A$1:D26)), COLUMNS($A$1:D26)),"")</f>
        <v>0</v>
      </c>
      <c r="N32" s="15" t="str">
        <f t="array" ref="N32">IFERROR(INDEX(외환대장!$A$2:$K$401, SMALL(IF(($C$1=외환대장!$L$2:$L$399),MATCH(ROW(외환대장!$L$2:$L$399), ROW(외환대장!$L$2:$L$399)),IF(($D$1=외환대장!$L$2:$L$399),MATCH(ROW(외환대장!$L$2:$L$399), ROW(외환대장!$L$2:$L$399)),"")), ROWS($A$1:E26)), COLUMNS($A$1:E26)),"")</f>
        <v>CKH/435</v>
      </c>
      <c r="O32" s="16">
        <f t="array" ref="O32">IFERROR(INDEX(외환대장!$A$2:$K$401, SMALL(IF(($C$1=외환대장!$L$2:$L$399),MATCH(ROW(외환대장!$L$2:$L$399), ROW(외환대장!$L$2:$L$399)),IF(($D$1=외환대장!$L$2:$L$399),MATCH(ROW(외환대장!$L$2:$L$399), ROW(외환대장!$L$2:$L$399)),"")), ROWS($A$1:F26)), COLUMNS($A$1:F26)),"")</f>
        <v>500</v>
      </c>
      <c r="P32" s="17">
        <f t="array" ref="P32">IFERROR(INDEX(외환대장!$A$2:$K$401, SMALL(IF(($C$1=외환대장!$L$2:$L$399),MATCH(ROW(외환대장!$L$2:$L$399), ROW(외환대장!$L$2:$L$399)),IF(($D$1=외환대장!$L$2:$L$399),MATCH(ROW(외환대장!$L$2:$L$399), ROW(외환대장!$L$2:$L$399)),"")), ROWS($A$1:G26)), COLUMNS($A$1:G26)),"")</f>
        <v>1368.3</v>
      </c>
      <c r="Q32" s="18">
        <f t="array" ref="Q32">IFERROR(INDEX(외환대장!$A$2:$K$401, SMALL(IF(($C$1=외환대장!$L$2:$L$399),MATCH(ROW(외환대장!$L$2:$L$399), ROW(외환대장!$L$2:$L$399)),IF(($D$1=외환대장!$L$2:$L$399),MATCH(ROW(외환대장!$L$2:$L$399), ROW(외환대장!$L$2:$L$399)),"")), ROWS($A$1:H26)), COLUMNS($A$1:H26)),"")</f>
        <v>500</v>
      </c>
      <c r="R32" s="19">
        <f t="array" ref="R32">IFERROR(INDEX(외환대장!$A$2:$K$401, SMALL(IF(($C$1=외환대장!$L$2:$L$399),MATCH(ROW(외환대장!$L$2:$L$399), ROW(외환대장!$L$2:$L$399)),IF(($D$1=외환대장!$L$2:$L$399),MATCH(ROW(외환대장!$L$2:$L$399), ROW(외환대장!$L$2:$L$399)),"")), ROWS($A$1:I26)), COLUMNS($A$1:I26)),"")</f>
        <v>1336.9</v>
      </c>
      <c r="S32" s="20">
        <f t="array" ref="S32">IFERROR(INDEX(외환대장!$A$2:$K$401, SMALL(IF(($C$1=외환대장!$L$2:$L$399),MATCH(ROW(외환대장!$L$2:$L$399), ROW(외환대장!$L$2:$L$399)),IF(($D$1=외환대장!$L$2:$L$399),MATCH(ROW(외환대장!$L$2:$L$399), ROW(외환대장!$L$2:$L$399)),"")), ROWS($A$1:J26)), COLUMNS($A$1:J26)),"")</f>
        <v>44893</v>
      </c>
      <c r="T32" s="106">
        <f t="shared" si="1"/>
        <v>684150</v>
      </c>
      <c r="U32" s="107" t="str">
        <f t="shared" si="2"/>
        <v>KH/435</v>
      </c>
      <c r="V32" s="72"/>
      <c r="W32" s="108">
        <f t="shared" si="3"/>
        <v>44926</v>
      </c>
      <c r="X32" s="100" t="str">
        <f t="shared" si="4"/>
        <v>KB/045</v>
      </c>
      <c r="Y32" s="109" t="str">
        <f>IF($X32="","",_xlfn.IFNA(VLOOKUP($X32,수출신고!$A:$G,4,0),"국내계류중"))</f>
        <v>1098622120179X</v>
      </c>
      <c r="Z32" s="110">
        <f>_xlfn.IFNA(VLOOKUP(W32,환율!$A:$H,8,0),"")</f>
        <v>1267.3</v>
      </c>
      <c r="AA32" s="111">
        <f t="shared" si="5"/>
        <v>25590</v>
      </c>
      <c r="AB32" s="112">
        <f t="shared" si="6"/>
        <v>25590</v>
      </c>
      <c r="AC32" s="113">
        <f t="shared" si="7"/>
        <v>0</v>
      </c>
      <c r="AD32" s="114">
        <f t="shared" si="8"/>
        <v>32430207</v>
      </c>
      <c r="AE32" s="115">
        <f t="shared" si="9"/>
        <v>32432940.649999999</v>
      </c>
      <c r="AF32" s="114">
        <f t="shared" si="10"/>
        <v>0</v>
      </c>
      <c r="AG32" s="114">
        <f t="shared" si="11"/>
        <v>2733.6499999985099</v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>
        <f t="array" ref="J33">IFERROR(INDEX(외환대장!$A$2:$K$401, SMALL(IF(($C$1=외환대장!$L$2:$L$399),MATCH(ROW(외환대장!$L$2:$L$399), ROW(외환대장!$L$2:$L$399)),IF(($D$1=외환대장!$L$2:$L$399),MATCH(ROW(외환대장!$L$2:$L$399), ROW(외환대장!$L$2:$L$399)),"")), ROWS($A$1:A27)), COLUMNS($A$1:A27)),"")</f>
        <v>44896</v>
      </c>
      <c r="K33" s="14">
        <f t="array" ref="K33">IFERROR(INDEX(외환대장!$A$2:$K$401, SMALL(IF(($C$1=외환대장!$L$2:$L$399),MATCH(ROW(외환대장!$L$2:$L$399), ROW(외환대장!$L$2:$L$399)),IF(($D$1=외환대장!$L$2:$L$399),MATCH(ROW(외환대장!$L$2:$L$399), ROW(외환대장!$L$2:$L$399)),"")), ROWS($A$1:B27)), COLUMNS($A$1:B27)),"")</f>
        <v>26390</v>
      </c>
      <c r="L33" s="14">
        <f t="array" ref="L33">IFERROR(INDEX(외환대장!$A$2:$K$401, SMALL(IF(($C$1=외환대장!$L$2:$L$399),MATCH(ROW(외환대장!$L$2:$L$399), ROW(외환대장!$L$2:$L$399)),IF(($D$1=외환대장!$L$2:$L$399),MATCH(ROW(외환대장!$L$2:$L$399), ROW(외환대장!$L$2:$L$399)),"")), ROWS($A$1:C27)), COLUMNS($A$1:C27)),"")</f>
        <v>34.5</v>
      </c>
      <c r="M33" s="14">
        <f t="array" ref="M33">IFERROR(INDEX(외환대장!$A$2:$K$401, SMALL(IF(($C$1=외환대장!$L$2:$L$399),MATCH(ROW(외환대장!$L$2:$L$399), ROW(외환대장!$L$2:$L$399)),IF(($D$1=외환대장!$L$2:$L$399),MATCH(ROW(외환대장!$L$2:$L$399), ROW(외환대장!$L$2:$L$399)),"")), ROWS($A$1:D27)), COLUMNS($A$1:D27)),"")</f>
        <v>0</v>
      </c>
      <c r="N33" s="15" t="str">
        <f t="array" ref="N33">IFERROR(INDEX(외환대장!$A$2:$K$401, SMALL(IF(($C$1=외환대장!$L$2:$L$399),MATCH(ROW(외환대장!$L$2:$L$399), ROW(외환대장!$L$2:$L$399)),IF(($D$1=외환대장!$L$2:$L$399),MATCH(ROW(외환대장!$L$2:$L$399), ROW(외환대장!$L$2:$L$399)),"")), ROWS($A$1:E27)), COLUMNS($A$1:E27)),"")</f>
        <v>CKH/436</v>
      </c>
      <c r="O33" s="16">
        <f t="array" ref="O33">IFERROR(INDEX(외환대장!$A$2:$K$401, SMALL(IF(($C$1=외환대장!$L$2:$L$399),MATCH(ROW(외환대장!$L$2:$L$399), ROW(외환대장!$L$2:$L$399)),IF(($D$1=외환대장!$L$2:$L$399),MATCH(ROW(외환대장!$L$2:$L$399), ROW(외환대장!$L$2:$L$399)),"")), ROWS($A$1:F27)), COLUMNS($A$1:F27)),"")</f>
        <v>26355.5</v>
      </c>
      <c r="P33" s="17">
        <f t="array" ref="P33">IFERROR(INDEX(외환대장!$A$2:$K$401, SMALL(IF(($C$1=외환대장!$L$2:$L$399),MATCH(ROW(외환대장!$L$2:$L$399), ROW(외환대장!$L$2:$L$399)),IF(($D$1=외환대장!$L$2:$L$399),MATCH(ROW(외환대장!$L$2:$L$399), ROW(외환대장!$L$2:$L$399)),"")), ROWS($A$1:G27)), COLUMNS($A$1:G27)),"")</f>
        <v>1320.1</v>
      </c>
      <c r="Q33" s="18">
        <f t="array" ref="Q33">IFERROR(INDEX(외환대장!$A$2:$K$401, SMALL(IF(($C$1=외환대장!$L$2:$L$399),MATCH(ROW(외환대장!$L$2:$L$399), ROW(외환대장!$L$2:$L$399)),IF(($D$1=외환대장!$L$2:$L$399),MATCH(ROW(외환대장!$L$2:$L$399), ROW(외환대장!$L$2:$L$399)),"")), ROWS($A$1:H27)), COLUMNS($A$1:H27)),"")</f>
        <v>26355.5</v>
      </c>
      <c r="R33" s="19">
        <f t="array" ref="R33">IFERROR(INDEX(외환대장!$A$2:$K$401, SMALL(IF(($C$1=외환대장!$L$2:$L$399),MATCH(ROW(외환대장!$L$2:$L$399), ROW(외환대장!$L$2:$L$399)),IF(($D$1=외환대장!$L$2:$L$399),MATCH(ROW(외환대장!$L$2:$L$399), ROW(외환대장!$L$2:$L$399)),"")), ROWS($A$1:I27)), COLUMNS($A$1:I27)),"")</f>
        <v>1317.6</v>
      </c>
      <c r="S33" s="20">
        <f t="array" ref="S33">IFERROR(INDEX(외환대장!$A$2:$K$401, SMALL(IF(($C$1=외환대장!$L$2:$L$399),MATCH(ROW(외환대장!$L$2:$L$399), ROW(외환대장!$L$2:$L$399)),IF(($D$1=외환대장!$L$2:$L$399),MATCH(ROW(외환대장!$L$2:$L$399), ROW(외환대장!$L$2:$L$399)),"")), ROWS($A$1:J27)), COLUMNS($A$1:J27)),"")</f>
        <v>44901</v>
      </c>
      <c r="T33" s="106">
        <f t="shared" si="1"/>
        <v>34791895.549999997</v>
      </c>
      <c r="U33" s="107" t="str">
        <f t="shared" si="2"/>
        <v>KH/436</v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>
        <f t="array" ref="J34">IFERROR(INDEX(외환대장!$A$2:$K$401, SMALL(IF(($C$1=외환대장!$L$2:$L$399),MATCH(ROW(외환대장!$L$2:$L$399), ROW(외환대장!$L$2:$L$399)),IF(($D$1=외환대장!$L$2:$L$399),MATCH(ROW(외환대장!$L$2:$L$399), ROW(외환대장!$L$2:$L$399)),"")), ROWS($A$1:A28)), COLUMNS($A$1:A28)),"")</f>
        <v>44914</v>
      </c>
      <c r="K34" s="14">
        <f t="array" ref="K34">IFERROR(INDEX(외환대장!$A$2:$K$401, SMALL(IF(($C$1=외환대장!$L$2:$L$399),MATCH(ROW(외환대장!$L$2:$L$399), ROW(외환대장!$L$2:$L$399)),IF(($D$1=외환대장!$L$2:$L$399),MATCH(ROW(외환대장!$L$2:$L$399), ROW(외환대장!$L$2:$L$399)),"")), ROWS($A$1:B28)), COLUMNS($A$1:B28)),"")</f>
        <v>27050</v>
      </c>
      <c r="L34" s="14">
        <f t="array" ref="L34">IFERROR(INDEX(외환대장!$A$2:$K$401, SMALL(IF(($C$1=외환대장!$L$2:$L$399),MATCH(ROW(외환대장!$L$2:$L$399), ROW(외환대장!$L$2:$L$399)),IF(($D$1=외환대장!$L$2:$L$399),MATCH(ROW(외환대장!$L$2:$L$399), ROW(외환대장!$L$2:$L$399)),"")), ROWS($A$1:C28)), COLUMNS($A$1:C28)),"")</f>
        <v>34.5</v>
      </c>
      <c r="M34" s="14">
        <f t="array" ref="M34">IFERROR(INDEX(외환대장!$A$2:$K$401, SMALL(IF(($C$1=외환대장!$L$2:$L$399),MATCH(ROW(외환대장!$L$2:$L$399), ROW(외환대장!$L$2:$L$399)),IF(($D$1=외환대장!$L$2:$L$399),MATCH(ROW(외환대장!$L$2:$L$399), ROW(외환대장!$L$2:$L$399)),"")), ROWS($A$1:D28)), COLUMNS($A$1:D28)),"")</f>
        <v>0</v>
      </c>
      <c r="N34" s="15" t="str">
        <f t="array" ref="N34">IFERROR(INDEX(외환대장!$A$2:$K$401, SMALL(IF(($C$1=외환대장!$L$2:$L$399),MATCH(ROW(외환대장!$L$2:$L$399), ROW(외환대장!$L$2:$L$399)),IF(($D$1=외환대장!$L$2:$L$399),MATCH(ROW(외환대장!$L$2:$L$399), ROW(외환대장!$L$2:$L$399)),"")), ROWS($A$1:E28)), COLUMNS($A$1:E28)),"")</f>
        <v>CKH/437</v>
      </c>
      <c r="O34" s="16">
        <f t="array" ref="O34">IFERROR(INDEX(외환대장!$A$2:$K$401, SMALL(IF(($C$1=외환대장!$L$2:$L$399),MATCH(ROW(외환대장!$L$2:$L$399), ROW(외환대장!$L$2:$L$399)),IF(($D$1=외환대장!$L$2:$L$399),MATCH(ROW(외환대장!$L$2:$L$399), ROW(외환대장!$L$2:$L$399)),"")), ROWS($A$1:F28)), COLUMNS($A$1:F28)),"")</f>
        <v>27015.5</v>
      </c>
      <c r="P34" s="17">
        <f t="array" ref="P34">IFERROR(INDEX(외환대장!$A$2:$K$401, SMALL(IF(($C$1=외환대장!$L$2:$L$399),MATCH(ROW(외환대장!$L$2:$L$399), ROW(외환대장!$L$2:$L$399)),IF(($D$1=외환대장!$L$2:$L$399),MATCH(ROW(외환대장!$L$2:$L$399), ROW(외환대장!$L$2:$L$399)),"")), ROWS($A$1:G28)), COLUMNS($A$1:G28)),"")</f>
        <v>1310.0999999999999</v>
      </c>
      <c r="Q34" s="18">
        <f t="array" ref="Q34">IFERROR(INDEX(외환대장!$A$2:$K$401, SMALL(IF(($C$1=외환대장!$L$2:$L$399),MATCH(ROW(외환대장!$L$2:$L$399), ROW(외환대장!$L$2:$L$399)),IF(($D$1=외환대장!$L$2:$L$399),MATCH(ROW(외환대장!$L$2:$L$399), ROW(외환대장!$L$2:$L$399)),"")), ROWS($A$1:H28)), COLUMNS($A$1:H28)),"")</f>
        <v>27015.5</v>
      </c>
      <c r="R34" s="19">
        <f t="array" ref="R34">IFERROR(INDEX(외환대장!$A$2:$K$401, SMALL(IF(($C$1=외환대장!$L$2:$L$399),MATCH(ROW(외환대장!$L$2:$L$399), ROW(외환대장!$L$2:$L$399)),IF(($D$1=외환대장!$L$2:$L$399),MATCH(ROW(외환대장!$L$2:$L$399), ROW(외환대장!$L$2:$L$399)),"")), ROWS($A$1:I28)), COLUMNS($A$1:I28)),"")</f>
        <v>1284.0999999999999</v>
      </c>
      <c r="S34" s="20">
        <f t="array" ref="S34">IFERROR(INDEX(외환대장!$A$2:$K$401, SMALL(IF(($C$1=외환대장!$L$2:$L$399),MATCH(ROW(외환대장!$L$2:$L$399), ROW(외환대장!$L$2:$L$399)),IF(($D$1=외환대장!$L$2:$L$399),MATCH(ROW(외환대장!$L$2:$L$399), ROW(외환대장!$L$2:$L$399)),"")), ROWS($A$1:J28)), COLUMNS($A$1:J28)),"")</f>
        <v>44916</v>
      </c>
      <c r="T34" s="106">
        <f t="shared" si="1"/>
        <v>35393006.549999997</v>
      </c>
      <c r="U34" s="107" t="str">
        <f t="shared" si="2"/>
        <v>KH/437</v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>
        <f t="array" ref="J35">IFERROR(INDEX(외환대장!$A$2:$K$401, SMALL(IF(($C$1=외환대장!$L$2:$L$399),MATCH(ROW(외환대장!$L$2:$L$399), ROW(외환대장!$L$2:$L$399)),IF(($D$1=외환대장!$L$2:$L$399),MATCH(ROW(외환대장!$L$2:$L$399), ROW(외환대장!$L$2:$L$399)),"")), ROWS($A$1:A29)), COLUMNS($A$1:A29)),"")</f>
        <v>44914</v>
      </c>
      <c r="K35" s="14">
        <f t="array" ref="K35">IFERROR(INDEX(외환대장!$A$2:$K$401, SMALL(IF(($C$1=외환대장!$L$2:$L$399),MATCH(ROW(외환대장!$L$2:$L$399), ROW(외환대장!$L$2:$L$399)),IF(($D$1=외환대장!$L$2:$L$399),MATCH(ROW(외환대장!$L$2:$L$399), ROW(외환대장!$L$2:$L$399)),"")), ROWS($A$1:B29)), COLUMNS($A$1:B29)),"")</f>
        <v>60</v>
      </c>
      <c r="L35" s="14">
        <f t="array" ref="L35">IFERROR(INDEX(외환대장!$A$2:$K$401, SMALL(IF(($C$1=외환대장!$L$2:$L$399),MATCH(ROW(외환대장!$L$2:$L$399), ROW(외환대장!$L$2:$L$399)),IF(($D$1=외환대장!$L$2:$L$399),MATCH(ROW(외환대장!$L$2:$L$399), ROW(외환대장!$L$2:$L$399)),"")), ROWS($A$1:C29)), COLUMNS($A$1:C29)),"")</f>
        <v>0</v>
      </c>
      <c r="M35" s="14">
        <f t="array" ref="M35">IFERROR(INDEX(외환대장!$A$2:$K$401, SMALL(IF(($C$1=외환대장!$L$2:$L$399),MATCH(ROW(외환대장!$L$2:$L$399), ROW(외환대장!$L$2:$L$399)),IF(($D$1=외환대장!$L$2:$L$399),MATCH(ROW(외환대장!$L$2:$L$399), ROW(외환대장!$L$2:$L$399)),"")), ROWS($A$1:D29)), COLUMNS($A$1:D29)),"")</f>
        <v>0</v>
      </c>
      <c r="N35" s="15" t="str">
        <f t="array" ref="N35">IFERROR(INDEX(외환대장!$A$2:$K$401, SMALL(IF(($C$1=외환대장!$L$2:$L$399),MATCH(ROW(외환대장!$L$2:$L$399), ROW(외환대장!$L$2:$L$399)),IF(($D$1=외환대장!$L$2:$L$399),MATCH(ROW(외환대장!$L$2:$L$399), ROW(외환대장!$L$2:$L$399)),"")), ROWS($A$1:E29)), COLUMNS($A$1:E29)),"")</f>
        <v>CKH/436</v>
      </c>
      <c r="O35" s="16">
        <f t="array" ref="O35">IFERROR(INDEX(외환대장!$A$2:$K$401, SMALL(IF(($C$1=외환대장!$L$2:$L$399),MATCH(ROW(외환대장!$L$2:$L$399), ROW(외환대장!$L$2:$L$399)),IF(($D$1=외환대장!$L$2:$L$399),MATCH(ROW(외환대장!$L$2:$L$399), ROW(외환대장!$L$2:$L$399)),"")), ROWS($A$1:F29)), COLUMNS($A$1:F29)),"")</f>
        <v>60</v>
      </c>
      <c r="P35" s="17">
        <f t="array" ref="P35">IFERROR(INDEX(외환대장!$A$2:$K$401, SMALL(IF(($C$1=외환대장!$L$2:$L$399),MATCH(ROW(외환대장!$L$2:$L$399), ROW(외환대장!$L$2:$L$399)),IF(($D$1=외환대장!$L$2:$L$399),MATCH(ROW(외환대장!$L$2:$L$399), ROW(외환대장!$L$2:$L$399)),"")), ROWS($A$1:G29)), COLUMNS($A$1:G29)),"")</f>
        <v>1310.0999999999999</v>
      </c>
      <c r="Q35" s="18">
        <f t="array" ref="Q35">IFERROR(INDEX(외환대장!$A$2:$K$401, SMALL(IF(($C$1=외환대장!$L$2:$L$399),MATCH(ROW(외환대장!$L$2:$L$399), ROW(외환대장!$L$2:$L$399)),IF(($D$1=외환대장!$L$2:$L$399),MATCH(ROW(외환대장!$L$2:$L$399), ROW(외환대장!$L$2:$L$399)),"")), ROWS($A$1:H29)), COLUMNS($A$1:H29)),"")</f>
        <v>60</v>
      </c>
      <c r="R35" s="19">
        <f t="array" ref="R35">IFERROR(INDEX(외환대장!$A$2:$K$401, SMALL(IF(($C$1=외환대장!$L$2:$L$399),MATCH(ROW(외환대장!$L$2:$L$399), ROW(외환대장!$L$2:$L$399)),IF(($D$1=외환대장!$L$2:$L$399),MATCH(ROW(외환대장!$L$2:$L$399), ROW(외환대장!$L$2:$L$399)),"")), ROWS($A$1:I29)), COLUMNS($A$1:I29)),"")</f>
        <v>1284.0999999999999</v>
      </c>
      <c r="S35" s="20">
        <f t="array" ref="S35">IFERROR(INDEX(외환대장!$A$2:$K$401, SMALL(IF(($C$1=외환대장!$L$2:$L$399),MATCH(ROW(외환대장!$L$2:$L$399), ROW(외환대장!$L$2:$L$399)),IF(($D$1=외환대장!$L$2:$L$399),MATCH(ROW(외환대장!$L$2:$L$399), ROW(외환대장!$L$2:$L$399)),"")), ROWS($A$1:J29)), COLUMNS($A$1:J29)),"")</f>
        <v>44916</v>
      </c>
      <c r="T35" s="106">
        <f t="shared" si="1"/>
        <v>78606</v>
      </c>
      <c r="U35" s="107" t="str">
        <f t="shared" si="2"/>
        <v>KH/436</v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>
        <f t="array" ref="J36">IFERROR(INDEX(외환대장!$A$2:$K$401, SMALL(IF(($C$1=외환대장!$L$2:$L$399),MATCH(ROW(외환대장!$L$2:$L$399), ROW(외환대장!$L$2:$L$399)),IF(($D$1=외환대장!$L$2:$L$399),MATCH(ROW(외환대장!$L$2:$L$399), ROW(외환대장!$L$2:$L$399)),"")), ROWS($A$1:A30)), COLUMNS($A$1:A30)),"")</f>
        <v>44914</v>
      </c>
      <c r="K36" s="14">
        <f t="array" ref="K36">IFERROR(INDEX(외환대장!$A$2:$K$401, SMALL(IF(($C$1=외환대장!$L$2:$L$399),MATCH(ROW(외환대장!$L$2:$L$399), ROW(외환대장!$L$2:$L$399)),IF(($D$1=외환대장!$L$2:$L$399),MATCH(ROW(외환대장!$L$2:$L$399), ROW(외환대장!$L$2:$L$399)),"")), ROWS($A$1:B30)), COLUMNS($A$1:B30)),"")</f>
        <v>500</v>
      </c>
      <c r="L36" s="14">
        <f t="array" ref="L36">IFERROR(INDEX(외환대장!$A$2:$K$401, SMALL(IF(($C$1=외환대장!$L$2:$L$399),MATCH(ROW(외환대장!$L$2:$L$399), ROW(외환대장!$L$2:$L$399)),IF(($D$1=외환대장!$L$2:$L$399),MATCH(ROW(외환대장!$L$2:$L$399), ROW(외환대장!$L$2:$L$399)),"")), ROWS($A$1:C30)), COLUMNS($A$1:C30)),"")</f>
        <v>0</v>
      </c>
      <c r="M36" s="14">
        <f t="array" ref="M36">IFERROR(INDEX(외환대장!$A$2:$K$401, SMALL(IF(($C$1=외환대장!$L$2:$L$399),MATCH(ROW(외환대장!$L$2:$L$399), ROW(외환대장!$L$2:$L$399)),IF(($D$1=외환대장!$L$2:$L$399),MATCH(ROW(외환대장!$L$2:$L$399), ROW(외환대장!$L$2:$L$399)),"")), ROWS($A$1:D30)), COLUMNS($A$1:D30)),"")</f>
        <v>0</v>
      </c>
      <c r="N36" s="15" t="str">
        <f t="array" ref="N36">IFERROR(INDEX(외환대장!$A$2:$K$401, SMALL(IF(($C$1=외환대장!$L$2:$L$399),MATCH(ROW(외환대장!$L$2:$L$399), ROW(외환대장!$L$2:$L$399)),IF(($D$1=외환대장!$L$2:$L$399),MATCH(ROW(외환대장!$L$2:$L$399), ROW(외환대장!$L$2:$L$399)),"")), ROWS($A$1:E30)), COLUMNS($A$1:E30)),"")</f>
        <v>LKB/045</v>
      </c>
      <c r="O36" s="16">
        <f t="array" ref="O36">IFERROR(INDEX(외환대장!$A$2:$K$401, SMALL(IF(($C$1=외환대장!$L$2:$L$399),MATCH(ROW(외환대장!$L$2:$L$399), ROW(외환대장!$L$2:$L$399)),IF(($D$1=외환대장!$L$2:$L$399),MATCH(ROW(외환대장!$L$2:$L$399), ROW(외환대장!$L$2:$L$399)),"")), ROWS($A$1:F30)), COLUMNS($A$1:F30)),"")</f>
        <v>500</v>
      </c>
      <c r="P36" s="17">
        <f t="array" ref="P36">IFERROR(INDEX(외환대장!$A$2:$K$401, SMALL(IF(($C$1=외환대장!$L$2:$L$399),MATCH(ROW(외환대장!$L$2:$L$399), ROW(외환대장!$L$2:$L$399)),IF(($D$1=외환대장!$L$2:$L$399),MATCH(ROW(외환대장!$L$2:$L$399), ROW(외환대장!$L$2:$L$399)),"")), ROWS($A$1:G30)), COLUMNS($A$1:G30)),"")</f>
        <v>1310.0999999999999</v>
      </c>
      <c r="Q36" s="18">
        <f t="array" ref="Q36">IFERROR(INDEX(외환대장!$A$2:$K$401, SMALL(IF(($C$1=외환대장!$L$2:$L$399),MATCH(ROW(외환대장!$L$2:$L$399), ROW(외환대장!$L$2:$L$399)),IF(($D$1=외환대장!$L$2:$L$399),MATCH(ROW(외환대장!$L$2:$L$399), ROW(외환대장!$L$2:$L$399)),"")), ROWS($A$1:H30)), COLUMNS($A$1:H30)),"")</f>
        <v>500</v>
      </c>
      <c r="R36" s="19">
        <f t="array" ref="R36">IFERROR(INDEX(외환대장!$A$2:$K$401, SMALL(IF(($C$1=외환대장!$L$2:$L$399),MATCH(ROW(외환대장!$L$2:$L$399), ROW(외환대장!$L$2:$L$399)),IF(($D$1=외환대장!$L$2:$L$399),MATCH(ROW(외환대장!$L$2:$L$399), ROW(외환대장!$L$2:$L$399)),"")), ROWS($A$1:I30)), COLUMNS($A$1:I30)),"")</f>
        <v>1284.0999999999999</v>
      </c>
      <c r="S36" s="20">
        <f t="array" ref="S36">IFERROR(INDEX(외환대장!$A$2:$K$401, SMALL(IF(($C$1=외환대장!$L$2:$L$399),MATCH(ROW(외환대장!$L$2:$L$399), ROW(외환대장!$L$2:$L$399)),IF(($D$1=외환대장!$L$2:$L$399),MATCH(ROW(외환대장!$L$2:$L$399), ROW(외환대장!$L$2:$L$399)),"")), ROWS($A$1:J30)), COLUMNS($A$1:J30)),"")</f>
        <v>44916</v>
      </c>
      <c r="T36" s="106">
        <f t="shared" si="1"/>
        <v>655050</v>
      </c>
      <c r="U36" s="107" t="str">
        <f t="shared" si="2"/>
        <v>KB/045</v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>
        <f t="array" ref="J37">IFERROR(INDEX(외환대장!$A$2:$K$401, SMALL(IF(($C$1=외환대장!$L$2:$L$399),MATCH(ROW(외환대장!$L$2:$L$399), ROW(외환대장!$L$2:$L$399)),IF(($D$1=외환대장!$L$2:$L$399),MATCH(ROW(외환대장!$L$2:$L$399), ROW(외환대장!$L$2:$L$399)),"")), ROWS($A$1:A31)), COLUMNS($A$1:A31)),"")</f>
        <v>44923</v>
      </c>
      <c r="K37" s="14">
        <f t="array" ref="K37">IFERROR(INDEX(외환대장!$A$2:$K$401, SMALL(IF(($C$1=외환대장!$L$2:$L$399),MATCH(ROW(외환대장!$L$2:$L$399), ROW(외환대장!$L$2:$L$399)),IF(($D$1=외환대장!$L$2:$L$399),MATCH(ROW(외환대장!$L$2:$L$399), ROW(외환대장!$L$2:$L$399)),"")), ROWS($A$1:B31)), COLUMNS($A$1:B31)),"")</f>
        <v>25090</v>
      </c>
      <c r="L37" s="14">
        <f t="array" ref="L37">IFERROR(INDEX(외환대장!$A$2:$K$401, SMALL(IF(($C$1=외환대장!$L$2:$L$399),MATCH(ROW(외환대장!$L$2:$L$399), ROW(외환대장!$L$2:$L$399)),IF(($D$1=외환대장!$L$2:$L$399),MATCH(ROW(외환대장!$L$2:$L$399), ROW(외환대장!$L$2:$L$399)),"")), ROWS($A$1:C31)), COLUMNS($A$1:C31)),"")</f>
        <v>34.5</v>
      </c>
      <c r="M37" s="14">
        <f t="array" ref="M37">IFERROR(INDEX(외환대장!$A$2:$K$401, SMALL(IF(($C$1=외환대장!$L$2:$L$399),MATCH(ROW(외환대장!$L$2:$L$399), ROW(외환대장!$L$2:$L$399)),IF(($D$1=외환대장!$L$2:$L$399),MATCH(ROW(외환대장!$L$2:$L$399), ROW(외환대장!$L$2:$L$399)),"")), ROWS($A$1:D31)), COLUMNS($A$1:D31)),"")</f>
        <v>0</v>
      </c>
      <c r="N37" s="15" t="str">
        <f t="array" ref="N37">IFERROR(INDEX(외환대장!$A$2:$K$401, SMALL(IF(($C$1=외환대장!$L$2:$L$399),MATCH(ROW(외환대장!$L$2:$L$399), ROW(외환대장!$L$2:$L$399)),IF(($D$1=외환대장!$L$2:$L$399),MATCH(ROW(외환대장!$L$2:$L$399), ROW(외환대장!$L$2:$L$399)),"")), ROWS($A$1:E31)), COLUMNS($A$1:E31)),"")</f>
        <v>LKB/045</v>
      </c>
      <c r="O37" s="16">
        <f t="array" ref="O37">IFERROR(INDEX(외환대장!$A$2:$K$401, SMALL(IF(($C$1=외환대장!$L$2:$L$399),MATCH(ROW(외환대장!$L$2:$L$399), ROW(외환대장!$L$2:$L$399)),IF(($D$1=외환대장!$L$2:$L$399),MATCH(ROW(외환대장!$L$2:$L$399), ROW(외환대장!$L$2:$L$399)),"")), ROWS($A$1:F31)), COLUMNS($A$1:F31)),"")</f>
        <v>25055.5</v>
      </c>
      <c r="P37" s="17">
        <f t="array" ref="P37">IFERROR(INDEX(외환대장!$A$2:$K$401, SMALL(IF(($C$1=외환대장!$L$2:$L$399),MATCH(ROW(외환대장!$L$2:$L$399), ROW(외환대장!$L$2:$L$399)),IF(($D$1=외환대장!$L$2:$L$399),MATCH(ROW(외환대장!$L$2:$L$399), ROW(외환대장!$L$2:$L$399)),"")), ROWS($A$1:G31)), COLUMNS($A$1:G31)),"")</f>
        <v>1268.3</v>
      </c>
      <c r="Q37" s="18">
        <f t="array" ref="Q37">IFERROR(INDEX(외환대장!$A$2:$K$401, SMALL(IF(($C$1=외환대장!$L$2:$L$399),MATCH(ROW(외환대장!$L$2:$L$399), ROW(외환대장!$L$2:$L$399)),IF(($D$1=외환대장!$L$2:$L$399),MATCH(ROW(외환대장!$L$2:$L$399), ROW(외환대장!$L$2:$L$399)),"")), ROWS($A$1:H31)), COLUMNS($A$1:H31)),"")</f>
        <v>25055.5</v>
      </c>
      <c r="R37" s="19">
        <f t="array" ref="R37">IFERROR(INDEX(외환대장!$A$2:$K$401, SMALL(IF(($C$1=외환대장!$L$2:$L$399),MATCH(ROW(외환대장!$L$2:$L$399), ROW(외환대장!$L$2:$L$399)),IF(($D$1=외환대장!$L$2:$L$399),MATCH(ROW(외환대장!$L$2:$L$399), ROW(외환대장!$L$2:$L$399)),"")), ROWS($A$1:I31)), COLUMNS($A$1:I31)),"")</f>
        <v>1267.0999999999999</v>
      </c>
      <c r="S37" s="20">
        <f t="array" ref="S37">IFERROR(INDEX(외환대장!$A$2:$K$401, SMALL(IF(($C$1=외환대장!$L$2:$L$399),MATCH(ROW(외환대장!$L$2:$L$399), ROW(외환대장!$L$2:$L$399)),IF(($D$1=외환대장!$L$2:$L$399),MATCH(ROW(외환대장!$L$2:$L$399), ROW(외환대장!$L$2:$L$399)),"")), ROWS($A$1:J31)), COLUMNS($A$1:J31)),"")</f>
        <v>44924</v>
      </c>
      <c r="T37" s="106">
        <f t="shared" si="1"/>
        <v>31777890.649999999</v>
      </c>
      <c r="U37" s="107" t="str">
        <f t="shared" si="2"/>
        <v>KB/045</v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ROW(외환대장!$L$2:$L$399)),IF(($D$1=외환대장!$L$2:$L$399),MATCH(ROW(외환대장!$L$2:$L$399), ROW(외환대장!$L$2:$L$399)),"")),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ROW(외환대장!$L$2:$L$399)),IF(($D$1=외환대장!$L$2:$L$399),MATCH(ROW(외환대장!$L$2:$L$399), ROW(외환대장!$L$2:$L$399)),"")),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ROW(외환대장!$L$2:$L$399)),IF(($D$1=외환대장!$L$2:$L$399),MATCH(ROW(외환대장!$L$2:$L$399), ROW(외환대장!$L$2:$L$399)),"")),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ROW(외환대장!$L$2:$L$399)),IF(($D$1=외환대장!$L$2:$L$399),MATCH(ROW(외환대장!$L$2:$L$399), ROW(외환대장!$L$2:$L$399)),"")),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ROW(외환대장!$L$2:$L$399)),IF(($D$1=외환대장!$L$2:$L$399),MATCH(ROW(외환대장!$L$2:$L$399), ROW(외환대장!$L$2:$L$399)),"")),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ROW(외환대장!$L$2:$L$399)),IF(($D$1=외환대장!$L$2:$L$399),MATCH(ROW(외환대장!$L$2:$L$399), ROW(외환대장!$L$2:$L$399)),"")),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ROW(외환대장!$L$2:$L$399)),IF(($D$1=외환대장!$L$2:$L$399),MATCH(ROW(외환대장!$L$2:$L$399), ROW(외환대장!$L$2:$L$399)),"")),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ROW(외환대장!$L$2:$L$399)),IF(($D$1=외환대장!$L$2:$L$399),MATCH(ROW(외환대장!$L$2:$L$399), ROW(외환대장!$L$2:$L$399)),"")),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ROW(외환대장!$L$2:$L$399)),IF(($D$1=외환대장!$L$2:$L$399),MATCH(ROW(외환대장!$L$2:$L$399), ROW(외환대장!$L$2:$L$399)),"")),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ROW(외환대장!$L$2:$L$399)),IF(($D$1=외환대장!$L$2:$L$399),MATCH(ROW(외환대장!$L$2:$L$399), ROW(외환대장!$L$2:$L$399)),"")),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ROW(외환대장!$L$2:$L$399)),IF(($D$1=외환대장!$L$2:$L$399),MATCH(ROW(외환대장!$L$2:$L$399), ROW(외환대장!$L$2:$L$399)),"")),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ROW(외환대장!$L$2:$L$399)),IF(($D$1=외환대장!$L$2:$L$399),MATCH(ROW(외환대장!$L$2:$L$399), ROW(외환대장!$L$2:$L$399)),"")),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ROW(외환대장!$L$2:$L$399)),IF(($D$1=외환대장!$L$2:$L$399),MATCH(ROW(외환대장!$L$2:$L$399), ROW(외환대장!$L$2:$L$399)),"")),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ROW(외환대장!$L$2:$L$399)),IF(($D$1=외환대장!$L$2:$L$399),MATCH(ROW(외환대장!$L$2:$L$399), ROW(외환대장!$L$2:$L$399)),"")),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ROW(외환대장!$L$2:$L$399)),IF(($D$1=외환대장!$L$2:$L$399),MATCH(ROW(외환대장!$L$2:$L$399), ROW(외환대장!$L$2:$L$399)),"")),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ROW(외환대장!$L$2:$L$399)),IF(($D$1=외환대장!$L$2:$L$399),MATCH(ROW(외환대장!$L$2:$L$399), ROW(외환대장!$L$2:$L$399)),"")),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ROW(외환대장!$L$2:$L$399)),IF(($D$1=외환대장!$L$2:$L$399),MATCH(ROW(외환대장!$L$2:$L$399), ROW(외환대장!$L$2:$L$399)),"")),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ROW(외환대장!$L$2:$L$399)),IF(($D$1=외환대장!$L$2:$L$399),MATCH(ROW(외환대장!$L$2:$L$399), ROW(외환대장!$L$2:$L$399)),"")),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ROW(외환대장!$L$2:$L$399)),IF(($D$1=외환대장!$L$2:$L$399),MATCH(ROW(외환대장!$L$2:$L$399), ROW(외환대장!$L$2:$L$399)),"")),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ROW(외환대장!$L$2:$L$399)),IF(($D$1=외환대장!$L$2:$L$399),MATCH(ROW(외환대장!$L$2:$L$399), ROW(외환대장!$L$2:$L$399)),"")),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ROW(외환대장!$L$2:$L$399)),IF(($D$1=외환대장!$L$2:$L$399),MATCH(ROW(외환대장!$L$2:$L$399), ROW(외환대장!$L$2:$L$399)),"")),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ROW(외환대장!$L$2:$L$399)),IF(($D$1=외환대장!$L$2:$L$399),MATCH(ROW(외환대장!$L$2:$L$399), ROW(외환대장!$L$2:$L$399)),"")),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ROW(외환대장!$L$2:$L$399)),IF(($D$1=외환대장!$L$2:$L$399),MATCH(ROW(외환대장!$L$2:$L$399), ROW(외환대장!$L$2:$L$399)),"")),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ROW(외환대장!$L$2:$L$399)),IF(($D$1=외환대장!$L$2:$L$399),MATCH(ROW(외환대장!$L$2:$L$399), ROW(외환대장!$L$2:$L$399)),"")),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ROW(외환대장!$L$2:$L$399)),IF(($D$1=외환대장!$L$2:$L$399),MATCH(ROW(외환대장!$L$2:$L$399), ROW(외환대장!$L$2:$L$399)),"")),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ROW(외환대장!$L$2:$L$399)),IF(($D$1=외환대장!$L$2:$L$399),MATCH(ROW(외환대장!$L$2:$L$399), ROW(외환대장!$L$2:$L$399)),"")),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ROW(외환대장!$L$2:$L$399)),IF(($D$1=외환대장!$L$2:$L$399),MATCH(ROW(외환대장!$L$2:$L$399), ROW(외환대장!$L$2:$L$399)),"")),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ROW(외환대장!$L$2:$L$399)),IF(($D$1=외환대장!$L$2:$L$399),MATCH(ROW(외환대장!$L$2:$L$399), ROW(외환대장!$L$2:$L$399)),"")),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ROW(외환대장!$L$2:$L$399)),IF(($D$1=외환대장!$L$2:$L$399),MATCH(ROW(외환대장!$L$2:$L$399), ROW(외환대장!$L$2:$L$399)),"")),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ROW(외환대장!$L$2:$L$399)),IF(($D$1=외환대장!$L$2:$L$399),MATCH(ROW(외환대장!$L$2:$L$399), ROW(외환대장!$L$2:$L$399)),"")), ROWS($A$1:J34)), COLUMNS($A$1:J34)),"")</f>
        <v/>
      </c>
      <c r="T40" s="106" t="str">
        <f t="array" ref="T40">IFERROR(INDEX(외환대장!$A$2:$K$401, SMALL(IF(($C$1=외환대장!$L$2:$L$399),MATCH(ROW(외환대장!$L$2:$L$399), ROW(외환대장!$L$2:$L$399)),IF(($D$1=외환대장!$L$2:$L$399),MATCH(ROW(외환대장!$L$2:$L$399), ROW(외환대장!$L$2:$L$399)),"")), ROWS($A$1:K34)), COLUMNS($A$1:K34)),"")</f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ROW(외환대장!$L$2:$L$399)),IF(($D$1=외환대장!$L$2:$L$399),MATCH(ROW(외환대장!$L$2:$L$399), ROW(외환대장!$L$2:$L$399)),"")),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ROW(외환대장!$L$2:$L$399)),IF(($D$1=외환대장!$L$2:$L$399),MATCH(ROW(외환대장!$L$2:$L$399), ROW(외환대장!$L$2:$L$399)),"")),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ROW(외환대장!$L$2:$L$399)),IF(($D$1=외환대장!$L$2:$L$399),MATCH(ROW(외환대장!$L$2:$L$399), ROW(외환대장!$L$2:$L$399)),"")),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ROW(외환대장!$L$2:$L$399)),IF(($D$1=외환대장!$L$2:$L$399),MATCH(ROW(외환대장!$L$2:$L$399), ROW(외환대장!$L$2:$L$399)),"")),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ROW(외환대장!$L$2:$L$399)),IF(($D$1=외환대장!$L$2:$L$399),MATCH(ROW(외환대장!$L$2:$L$399), ROW(외환대장!$L$2:$L$399)),"")),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ROW(외환대장!$L$2:$L$399)),IF(($D$1=외환대장!$L$2:$L$399),MATCH(ROW(외환대장!$L$2:$L$399), ROW(외환대장!$L$2:$L$399)),"")),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ROW(외환대장!$L$2:$L$399)),IF(($D$1=외환대장!$L$2:$L$399),MATCH(ROW(외환대장!$L$2:$L$399), ROW(외환대장!$L$2:$L$399)),"")),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ROW(외환대장!$L$2:$L$399)),IF(($D$1=외환대장!$L$2:$L$399),MATCH(ROW(외환대장!$L$2:$L$399), ROW(외환대장!$L$2:$L$399)),"")),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ROW(외환대장!$L$2:$L$399)),IF(($D$1=외환대장!$L$2:$L$399),MATCH(ROW(외환대장!$L$2:$L$399), ROW(외환대장!$L$2:$L$399)),"")),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ROW(외환대장!$L$2:$L$399)),IF(($D$1=외환대장!$L$2:$L$399),MATCH(ROW(외환대장!$L$2:$L$399), ROW(외환대장!$L$2:$L$399)),"")), ROWS($A$1:J35)), COLUMNS($A$1:J35)),"")</f>
        <v/>
      </c>
      <c r="T41" s="106" t="str">
        <f t="shared" ref="T41:T67" si="12">IF(J41="","",O41*P41)</f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ROW(외환대장!$L$2:$L$399)),IF(($D$1=외환대장!$L$2:$L$399),MATCH(ROW(외환대장!$L$2:$L$399), ROW(외환대장!$L$2:$L$399)),"")),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ROW(외환대장!$L$2:$L$399)),IF(($D$1=외환대장!$L$2:$L$399),MATCH(ROW(외환대장!$L$2:$L$399), ROW(외환대장!$L$2:$L$399)),"")),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ROW(외환대장!$L$2:$L$399)),IF(($D$1=외환대장!$L$2:$L$399),MATCH(ROW(외환대장!$L$2:$L$399), ROW(외환대장!$L$2:$L$399)),"")),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ROW(외환대장!$L$2:$L$399)),IF(($D$1=외환대장!$L$2:$L$399),MATCH(ROW(외환대장!$L$2:$L$399), ROW(외환대장!$L$2:$L$399)),"")),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ROW(외환대장!$L$2:$L$399)),IF(($D$1=외환대장!$L$2:$L$399),MATCH(ROW(외환대장!$L$2:$L$399), ROW(외환대장!$L$2:$L$399)),"")),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ROW(외환대장!$L$2:$L$399)),IF(($D$1=외환대장!$L$2:$L$399),MATCH(ROW(외환대장!$L$2:$L$399), ROW(외환대장!$L$2:$L$399)),"")),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ROW(외환대장!$L$2:$L$399)),IF(($D$1=외환대장!$L$2:$L$399),MATCH(ROW(외환대장!$L$2:$L$399), ROW(외환대장!$L$2:$L$399)),"")),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ROW(외환대장!$L$2:$L$399)),IF(($D$1=외환대장!$L$2:$L$399),MATCH(ROW(외환대장!$L$2:$L$399), ROW(외환대장!$L$2:$L$399)),"")),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ROW(외환대장!$L$2:$L$399)),IF(($D$1=외환대장!$L$2:$L$399),MATCH(ROW(외환대장!$L$2:$L$399), ROW(외환대장!$L$2:$L$399)),"")),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ROW(외환대장!$L$2:$L$399)),IF(($D$1=외환대장!$L$2:$L$399),MATCH(ROW(외환대장!$L$2:$L$399), ROW(외환대장!$L$2:$L$399)),"")), ROWS($A$1:J36)), COLUMNS($A$1:J36)),"")</f>
        <v/>
      </c>
      <c r="T42" s="106" t="str">
        <f t="shared" si="12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ROW(외환대장!$L$2:$L$399)),IF(($D$1=외환대장!$L$2:$L$399),MATCH(ROW(외환대장!$L$2:$L$399), ROW(외환대장!$L$2:$L$399)),"")),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ROW(외환대장!$L$2:$L$399)),IF(($D$1=외환대장!$L$2:$L$399),MATCH(ROW(외환대장!$L$2:$L$399), ROW(외환대장!$L$2:$L$399)),"")),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ROW(외환대장!$L$2:$L$399)),IF(($D$1=외환대장!$L$2:$L$399),MATCH(ROW(외환대장!$L$2:$L$399), ROW(외환대장!$L$2:$L$399)),"")),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ROW(외환대장!$L$2:$L$399)),IF(($D$1=외환대장!$L$2:$L$399),MATCH(ROW(외환대장!$L$2:$L$399), ROW(외환대장!$L$2:$L$399)),"")),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ROW(외환대장!$L$2:$L$399)),IF(($D$1=외환대장!$L$2:$L$399),MATCH(ROW(외환대장!$L$2:$L$399), ROW(외환대장!$L$2:$L$399)),"")),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ROW(외환대장!$L$2:$L$399)),IF(($D$1=외환대장!$L$2:$L$399),MATCH(ROW(외환대장!$L$2:$L$399), ROW(외환대장!$L$2:$L$399)),"")),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ROW(외환대장!$L$2:$L$399)),IF(($D$1=외환대장!$L$2:$L$399),MATCH(ROW(외환대장!$L$2:$L$399), ROW(외환대장!$L$2:$L$399)),"")),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ROW(외환대장!$L$2:$L$399)),IF(($D$1=외환대장!$L$2:$L$399),MATCH(ROW(외환대장!$L$2:$L$399), ROW(외환대장!$L$2:$L$399)),"")),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ROW(외환대장!$L$2:$L$399)),IF(($D$1=외환대장!$L$2:$L$399),MATCH(ROW(외환대장!$L$2:$L$399), ROW(외환대장!$L$2:$L$399)),"")),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ROW(외환대장!$L$2:$L$399)),IF(($D$1=외환대장!$L$2:$L$399),MATCH(ROW(외환대장!$L$2:$L$399), ROW(외환대장!$L$2:$L$399)),"")), ROWS($A$1:J37)), COLUMNS($A$1:J37)),"")</f>
        <v/>
      </c>
      <c r="T43" s="106" t="str">
        <f t="shared" si="12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ROW(외환대장!$L$2:$L$399)),IF(($D$1=외환대장!$L$2:$L$399),MATCH(ROW(외환대장!$L$2:$L$399), ROW(외환대장!$L$2:$L$399)),"")),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ROW(외환대장!$L$2:$L$399)),IF(($D$1=외환대장!$L$2:$L$399),MATCH(ROW(외환대장!$L$2:$L$399), ROW(외환대장!$L$2:$L$399)),"")),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ROW(외환대장!$L$2:$L$399)),IF(($D$1=외환대장!$L$2:$L$399),MATCH(ROW(외환대장!$L$2:$L$399), ROW(외환대장!$L$2:$L$399)),"")),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ROW(외환대장!$L$2:$L$399)),IF(($D$1=외환대장!$L$2:$L$399),MATCH(ROW(외환대장!$L$2:$L$399), ROW(외환대장!$L$2:$L$399)),"")),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ROW(외환대장!$L$2:$L$399)),IF(($D$1=외환대장!$L$2:$L$399),MATCH(ROW(외환대장!$L$2:$L$399), ROW(외환대장!$L$2:$L$399)),"")),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ROW(외환대장!$L$2:$L$399)),IF(($D$1=외환대장!$L$2:$L$399),MATCH(ROW(외환대장!$L$2:$L$399), ROW(외환대장!$L$2:$L$399)),"")),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ROW(외환대장!$L$2:$L$399)),IF(($D$1=외환대장!$L$2:$L$399),MATCH(ROW(외환대장!$L$2:$L$399), ROW(외환대장!$L$2:$L$399)),"")),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ROW(외환대장!$L$2:$L$399)),IF(($D$1=외환대장!$L$2:$L$399),MATCH(ROW(외환대장!$L$2:$L$399), ROW(외환대장!$L$2:$L$399)),"")),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ROW(외환대장!$L$2:$L$399)),IF(($D$1=외환대장!$L$2:$L$399),MATCH(ROW(외환대장!$L$2:$L$399), ROW(외환대장!$L$2:$L$399)),"")),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ROW(외환대장!$L$2:$L$399)),IF(($D$1=외환대장!$L$2:$L$399),MATCH(ROW(외환대장!$L$2:$L$399), ROW(외환대장!$L$2:$L$399)),"")), ROWS($A$1:J38)), COLUMNS($A$1:J38)),"")</f>
        <v/>
      </c>
      <c r="T44" s="106" t="str">
        <f t="shared" si="12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ROW(외환대장!$L$2:$L$399)),IF(($D$1=외환대장!$L$2:$L$399),MATCH(ROW(외환대장!$L$2:$L$399), ROW(외환대장!$L$2:$L$399)),"")),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ROW(외환대장!$L$2:$L$399)),IF(($D$1=외환대장!$L$2:$L$399),MATCH(ROW(외환대장!$L$2:$L$399), ROW(외환대장!$L$2:$L$399)),"")),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ROW(외환대장!$L$2:$L$399)),IF(($D$1=외환대장!$L$2:$L$399),MATCH(ROW(외환대장!$L$2:$L$399), ROW(외환대장!$L$2:$L$399)),"")),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ROW(외환대장!$L$2:$L$399)),IF(($D$1=외환대장!$L$2:$L$399),MATCH(ROW(외환대장!$L$2:$L$399), ROW(외환대장!$L$2:$L$399)),"")),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ROW(외환대장!$L$2:$L$399)),IF(($D$1=외환대장!$L$2:$L$399),MATCH(ROW(외환대장!$L$2:$L$399), ROW(외환대장!$L$2:$L$399)),"")),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ROW(외환대장!$L$2:$L$399)),IF(($D$1=외환대장!$L$2:$L$399),MATCH(ROW(외환대장!$L$2:$L$399), ROW(외환대장!$L$2:$L$399)),"")),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ROW(외환대장!$L$2:$L$399)),IF(($D$1=외환대장!$L$2:$L$399),MATCH(ROW(외환대장!$L$2:$L$399), ROW(외환대장!$L$2:$L$399)),"")),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ROW(외환대장!$L$2:$L$399)),IF(($D$1=외환대장!$L$2:$L$399),MATCH(ROW(외환대장!$L$2:$L$399), ROW(외환대장!$L$2:$L$399)),"")),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ROW(외환대장!$L$2:$L$399)),IF(($D$1=외환대장!$L$2:$L$399),MATCH(ROW(외환대장!$L$2:$L$399), ROW(외환대장!$L$2:$L$399)),"")),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ROW(외환대장!$L$2:$L$399)),IF(($D$1=외환대장!$L$2:$L$399),MATCH(ROW(외환대장!$L$2:$L$399), ROW(외환대장!$L$2:$L$399)),"")), ROWS($A$1:J39)), COLUMNS($A$1:J39)),"")</f>
        <v/>
      </c>
      <c r="T45" s="106" t="str">
        <f t="shared" si="12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ROW(외환대장!$L$2:$L$399)),IF(($D$1=외환대장!$L$2:$L$399),MATCH(ROW(외환대장!$L$2:$L$399), ROW(외환대장!$L$2:$L$399)),"")),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ROW(외환대장!$L$2:$L$399)),IF(($D$1=외환대장!$L$2:$L$399),MATCH(ROW(외환대장!$L$2:$L$399), ROW(외환대장!$L$2:$L$399)),"")),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ROW(외환대장!$L$2:$L$399)),IF(($D$1=외환대장!$L$2:$L$399),MATCH(ROW(외환대장!$L$2:$L$399), ROW(외환대장!$L$2:$L$399)),"")),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ROW(외환대장!$L$2:$L$399)),IF(($D$1=외환대장!$L$2:$L$399),MATCH(ROW(외환대장!$L$2:$L$399), ROW(외환대장!$L$2:$L$399)),"")),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ROW(외환대장!$L$2:$L$399)),IF(($D$1=외환대장!$L$2:$L$399),MATCH(ROW(외환대장!$L$2:$L$399), ROW(외환대장!$L$2:$L$399)),"")),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ROW(외환대장!$L$2:$L$399)),IF(($D$1=외환대장!$L$2:$L$399),MATCH(ROW(외환대장!$L$2:$L$399), ROW(외환대장!$L$2:$L$399)),"")),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ROW(외환대장!$L$2:$L$399)),IF(($D$1=외환대장!$L$2:$L$399),MATCH(ROW(외환대장!$L$2:$L$399), ROW(외환대장!$L$2:$L$399)),"")),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ROW(외환대장!$L$2:$L$399)),IF(($D$1=외환대장!$L$2:$L$399),MATCH(ROW(외환대장!$L$2:$L$399), ROW(외환대장!$L$2:$L$399)),"")),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ROW(외환대장!$L$2:$L$399)),IF(($D$1=외환대장!$L$2:$L$399),MATCH(ROW(외환대장!$L$2:$L$399), ROW(외환대장!$L$2:$L$399)),"")),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ROW(외환대장!$L$2:$L$399)),IF(($D$1=외환대장!$L$2:$L$399),MATCH(ROW(외환대장!$L$2:$L$399), ROW(외환대장!$L$2:$L$399)),"")), ROWS($A$1:J40)), COLUMNS($A$1:J40)),"")</f>
        <v/>
      </c>
      <c r="T46" s="106" t="str">
        <f t="shared" si="12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ROW(외환대장!$L$2:$L$399)),IF(($D$1=외환대장!$L$2:$L$399),MATCH(ROW(외환대장!$L$2:$L$399), ROW(외환대장!$L$2:$L$399)),"")),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ROW(외환대장!$L$2:$L$399)),IF(($D$1=외환대장!$L$2:$L$399),MATCH(ROW(외환대장!$L$2:$L$399), ROW(외환대장!$L$2:$L$399)),"")),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ROW(외환대장!$L$2:$L$399)),IF(($D$1=외환대장!$L$2:$L$399),MATCH(ROW(외환대장!$L$2:$L$399), ROW(외환대장!$L$2:$L$399)),"")),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ROW(외환대장!$L$2:$L$399)),IF(($D$1=외환대장!$L$2:$L$399),MATCH(ROW(외환대장!$L$2:$L$399), ROW(외환대장!$L$2:$L$399)),"")),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ROW(외환대장!$L$2:$L$399)),IF(($D$1=외환대장!$L$2:$L$399),MATCH(ROW(외환대장!$L$2:$L$399), ROW(외환대장!$L$2:$L$399)),"")),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ROW(외환대장!$L$2:$L$399)),IF(($D$1=외환대장!$L$2:$L$399),MATCH(ROW(외환대장!$L$2:$L$399), ROW(외환대장!$L$2:$L$399)),"")),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ROW(외환대장!$L$2:$L$399)),IF(($D$1=외환대장!$L$2:$L$399),MATCH(ROW(외환대장!$L$2:$L$399), ROW(외환대장!$L$2:$L$399)),"")),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ROW(외환대장!$L$2:$L$399)),IF(($D$1=외환대장!$L$2:$L$399),MATCH(ROW(외환대장!$L$2:$L$399), ROW(외환대장!$L$2:$L$399)),"")),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ROW(외환대장!$L$2:$L$399)),IF(($D$1=외환대장!$L$2:$L$399),MATCH(ROW(외환대장!$L$2:$L$399), ROW(외환대장!$L$2:$L$399)),"")),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ROW(외환대장!$L$2:$L$399)),IF(($D$1=외환대장!$L$2:$L$399),MATCH(ROW(외환대장!$L$2:$L$399), ROW(외환대장!$L$2:$L$399)),"")), ROWS($A$1:J41)), COLUMNS($A$1:J41)),"")</f>
        <v/>
      </c>
      <c r="T47" s="106" t="str">
        <f t="shared" si="12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ROW(외환대장!$L$2:$L$399)),IF(($D$1=외환대장!$L$2:$L$399),MATCH(ROW(외환대장!$L$2:$L$399), ROW(외환대장!$L$2:$L$399)),"")),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ROW(외환대장!$L$2:$L$399)),IF(($D$1=외환대장!$L$2:$L$399),MATCH(ROW(외환대장!$L$2:$L$399), ROW(외환대장!$L$2:$L$399)),"")),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ROW(외환대장!$L$2:$L$399)),IF(($D$1=외환대장!$L$2:$L$399),MATCH(ROW(외환대장!$L$2:$L$399), ROW(외환대장!$L$2:$L$399)),"")),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ROW(외환대장!$L$2:$L$399)),IF(($D$1=외환대장!$L$2:$L$399),MATCH(ROW(외환대장!$L$2:$L$399), ROW(외환대장!$L$2:$L$399)),"")),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ROW(외환대장!$L$2:$L$399)),IF(($D$1=외환대장!$L$2:$L$399),MATCH(ROW(외환대장!$L$2:$L$399), ROW(외환대장!$L$2:$L$399)),"")),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ROW(외환대장!$L$2:$L$399)),IF(($D$1=외환대장!$L$2:$L$399),MATCH(ROW(외환대장!$L$2:$L$399), ROW(외환대장!$L$2:$L$399)),"")),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ROW(외환대장!$L$2:$L$399)),IF(($D$1=외환대장!$L$2:$L$399),MATCH(ROW(외환대장!$L$2:$L$399), ROW(외환대장!$L$2:$L$399)),"")),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ROW(외환대장!$L$2:$L$399)),IF(($D$1=외환대장!$L$2:$L$399),MATCH(ROW(외환대장!$L$2:$L$399), ROW(외환대장!$L$2:$L$399)),"")),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ROW(외환대장!$L$2:$L$399)),IF(($D$1=외환대장!$L$2:$L$399),MATCH(ROW(외환대장!$L$2:$L$399), ROW(외환대장!$L$2:$L$399)),"")),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ROW(외환대장!$L$2:$L$399)),IF(($D$1=외환대장!$L$2:$L$399),MATCH(ROW(외환대장!$L$2:$L$399), ROW(외환대장!$L$2:$L$399)),"")), ROWS($A$1:J42)), COLUMNS($A$1:J42)),"")</f>
        <v/>
      </c>
      <c r="T48" s="106" t="str">
        <f t="shared" si="12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ROW(외환대장!$L$2:$L$399)),IF(($D$1=외환대장!$L$2:$L$399),MATCH(ROW(외환대장!$L$2:$L$399), ROW(외환대장!$L$2:$L$399)),"")),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ROW(외환대장!$L$2:$L$399)),IF(($D$1=외환대장!$L$2:$L$399),MATCH(ROW(외환대장!$L$2:$L$399), ROW(외환대장!$L$2:$L$399)),"")),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ROW(외환대장!$L$2:$L$399)),IF(($D$1=외환대장!$L$2:$L$399),MATCH(ROW(외환대장!$L$2:$L$399), ROW(외환대장!$L$2:$L$399)),"")),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ROW(외환대장!$L$2:$L$399)),IF(($D$1=외환대장!$L$2:$L$399),MATCH(ROW(외환대장!$L$2:$L$399), ROW(외환대장!$L$2:$L$399)),"")),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ROW(외환대장!$L$2:$L$399)),IF(($D$1=외환대장!$L$2:$L$399),MATCH(ROW(외환대장!$L$2:$L$399), ROW(외환대장!$L$2:$L$399)),"")),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ROW(외환대장!$L$2:$L$399)),IF(($D$1=외환대장!$L$2:$L$399),MATCH(ROW(외환대장!$L$2:$L$399), ROW(외환대장!$L$2:$L$399)),"")),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ROW(외환대장!$L$2:$L$399)),IF(($D$1=외환대장!$L$2:$L$399),MATCH(ROW(외환대장!$L$2:$L$399), ROW(외환대장!$L$2:$L$399)),"")),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ROW(외환대장!$L$2:$L$399)),IF(($D$1=외환대장!$L$2:$L$399),MATCH(ROW(외환대장!$L$2:$L$399), ROW(외환대장!$L$2:$L$399)),"")),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ROW(외환대장!$L$2:$L$399)),IF(($D$1=외환대장!$L$2:$L$399),MATCH(ROW(외환대장!$L$2:$L$399), ROW(외환대장!$L$2:$L$399)),"")),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ROW(외환대장!$L$2:$L$399)),IF(($D$1=외환대장!$L$2:$L$399),MATCH(ROW(외환대장!$L$2:$L$399), ROW(외환대장!$L$2:$L$399)),"")), ROWS($A$1:J43)), COLUMNS($A$1:J43)),"")</f>
        <v/>
      </c>
      <c r="T49" s="106" t="str">
        <f t="shared" si="12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ROW(외환대장!$L$2:$L$399)),IF(($D$1=외환대장!$L$2:$L$399),MATCH(ROW(외환대장!$L$2:$L$399), ROW(외환대장!$L$2:$L$399)),"")),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ROW(외환대장!$L$2:$L$399)),IF(($D$1=외환대장!$L$2:$L$399),MATCH(ROW(외환대장!$L$2:$L$399), ROW(외환대장!$L$2:$L$399)),"")),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ROW(외환대장!$L$2:$L$399)),IF(($D$1=외환대장!$L$2:$L$399),MATCH(ROW(외환대장!$L$2:$L$399), ROW(외환대장!$L$2:$L$399)),"")),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ROW(외환대장!$L$2:$L$399)),IF(($D$1=외환대장!$L$2:$L$399),MATCH(ROW(외환대장!$L$2:$L$399), ROW(외환대장!$L$2:$L$399)),"")),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ROW(외환대장!$L$2:$L$399)),IF(($D$1=외환대장!$L$2:$L$399),MATCH(ROW(외환대장!$L$2:$L$399), ROW(외환대장!$L$2:$L$399)),"")),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ROW(외환대장!$L$2:$L$399)),IF(($D$1=외환대장!$L$2:$L$399),MATCH(ROW(외환대장!$L$2:$L$399), ROW(외환대장!$L$2:$L$399)),"")),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ROW(외환대장!$L$2:$L$399)),IF(($D$1=외환대장!$L$2:$L$399),MATCH(ROW(외환대장!$L$2:$L$399), ROW(외환대장!$L$2:$L$399)),"")),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ROW(외환대장!$L$2:$L$399)),IF(($D$1=외환대장!$L$2:$L$399),MATCH(ROW(외환대장!$L$2:$L$399), ROW(외환대장!$L$2:$L$399)),"")),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ROW(외환대장!$L$2:$L$399)),IF(($D$1=외환대장!$L$2:$L$399),MATCH(ROW(외환대장!$L$2:$L$399), ROW(외환대장!$L$2:$L$399)),"")),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ROW(외환대장!$L$2:$L$399)),IF(($D$1=외환대장!$L$2:$L$399),MATCH(ROW(외환대장!$L$2:$L$399), ROW(외환대장!$L$2:$L$399)),"")), ROWS($A$1:J44)), COLUMNS($A$1:J44)),"")</f>
        <v/>
      </c>
      <c r="T50" s="106" t="str">
        <f t="shared" si="12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ROW(외환대장!$L$2:$L$399)),IF(($D$1=외환대장!$L$2:$L$399),MATCH(ROW(외환대장!$L$2:$L$399), ROW(외환대장!$L$2:$L$399)),"")),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ROW(외환대장!$L$2:$L$399)),IF(($D$1=외환대장!$L$2:$L$399),MATCH(ROW(외환대장!$L$2:$L$399), ROW(외환대장!$L$2:$L$399)),"")),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ROW(외환대장!$L$2:$L$399)),IF(($D$1=외환대장!$L$2:$L$399),MATCH(ROW(외환대장!$L$2:$L$399), ROW(외환대장!$L$2:$L$399)),"")),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ROW(외환대장!$L$2:$L$399)),IF(($D$1=외환대장!$L$2:$L$399),MATCH(ROW(외환대장!$L$2:$L$399), ROW(외환대장!$L$2:$L$399)),"")),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ROW(외환대장!$L$2:$L$399)),IF(($D$1=외환대장!$L$2:$L$399),MATCH(ROW(외환대장!$L$2:$L$399), ROW(외환대장!$L$2:$L$399)),"")),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ROW(외환대장!$L$2:$L$399)),IF(($D$1=외환대장!$L$2:$L$399),MATCH(ROW(외환대장!$L$2:$L$399), ROW(외환대장!$L$2:$L$399)),"")),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ROW(외환대장!$L$2:$L$399)),IF(($D$1=외환대장!$L$2:$L$399),MATCH(ROW(외환대장!$L$2:$L$399), ROW(외환대장!$L$2:$L$399)),"")),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ROW(외환대장!$L$2:$L$399)),IF(($D$1=외환대장!$L$2:$L$399),MATCH(ROW(외환대장!$L$2:$L$399), ROW(외환대장!$L$2:$L$399)),"")),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ROW(외환대장!$L$2:$L$399)),IF(($D$1=외환대장!$L$2:$L$399),MATCH(ROW(외환대장!$L$2:$L$399), ROW(외환대장!$L$2:$L$399)),"")),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ROW(외환대장!$L$2:$L$399)),IF(($D$1=외환대장!$L$2:$L$399),MATCH(ROW(외환대장!$L$2:$L$399), ROW(외환대장!$L$2:$L$399)),"")), ROWS($A$1:J45)), COLUMNS($A$1:J45)),"")</f>
        <v/>
      </c>
      <c r="T51" s="106" t="str">
        <f t="shared" si="12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18"/>
      <c r="C52" s="119"/>
      <c r="D52" s="119"/>
      <c r="E52" s="119"/>
      <c r="F52" s="120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ROW(외환대장!$L$2:$L$399)),IF(($D$1=외환대장!$L$2:$L$399),MATCH(ROW(외환대장!$L$2:$L$399), ROW(외환대장!$L$2:$L$399)),"")),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ROW(외환대장!$L$2:$L$399)),IF(($D$1=외환대장!$L$2:$L$399),MATCH(ROW(외환대장!$L$2:$L$399), ROW(외환대장!$L$2:$L$399)),"")),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ROW(외환대장!$L$2:$L$399)),IF(($D$1=외환대장!$L$2:$L$399),MATCH(ROW(외환대장!$L$2:$L$399), ROW(외환대장!$L$2:$L$399)),"")),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ROW(외환대장!$L$2:$L$399)),IF(($D$1=외환대장!$L$2:$L$399),MATCH(ROW(외환대장!$L$2:$L$399), ROW(외환대장!$L$2:$L$399)),"")),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ROW(외환대장!$L$2:$L$399)),IF(($D$1=외환대장!$L$2:$L$399),MATCH(ROW(외환대장!$L$2:$L$399), ROW(외환대장!$L$2:$L$399)),"")),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ROW(외환대장!$L$2:$L$399)),IF(($D$1=외환대장!$L$2:$L$399),MATCH(ROW(외환대장!$L$2:$L$399), ROW(외환대장!$L$2:$L$399)),"")),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ROW(외환대장!$L$2:$L$399)),IF(($D$1=외환대장!$L$2:$L$399),MATCH(ROW(외환대장!$L$2:$L$399), ROW(외환대장!$L$2:$L$399)),"")),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ROW(외환대장!$L$2:$L$399)),IF(($D$1=외환대장!$L$2:$L$399),MATCH(ROW(외환대장!$L$2:$L$399), ROW(외환대장!$L$2:$L$399)),"")),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ROW(외환대장!$L$2:$L$399)),IF(($D$1=외환대장!$L$2:$L$399),MATCH(ROW(외환대장!$L$2:$L$399), ROW(외환대장!$L$2:$L$399)),"")),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ROW(외환대장!$L$2:$L$399)),IF(($D$1=외환대장!$L$2:$L$399),MATCH(ROW(외환대장!$L$2:$L$399), ROW(외환대장!$L$2:$L$399)),"")), ROWS($A$1:J46)), COLUMNS($A$1:J46)),"")</f>
        <v/>
      </c>
      <c r="T52" s="106" t="str">
        <f t="shared" si="12"/>
        <v/>
      </c>
      <c r="U52" s="107" t="str">
        <f t="shared" si="2"/>
        <v/>
      </c>
      <c r="V52" s="72"/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18"/>
      <c r="C53" s="119"/>
      <c r="D53" s="119"/>
      <c r="E53" s="119"/>
      <c r="F53" s="120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ROW(외환대장!$L$2:$L$399)),IF(($D$1=외환대장!$L$2:$L$399),MATCH(ROW(외환대장!$L$2:$L$399), ROW(외환대장!$L$2:$L$399)),"")),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ROW(외환대장!$L$2:$L$399)),IF(($D$1=외환대장!$L$2:$L$399),MATCH(ROW(외환대장!$L$2:$L$399), ROW(외환대장!$L$2:$L$399)),"")),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ROW(외환대장!$L$2:$L$399)),IF(($D$1=외환대장!$L$2:$L$399),MATCH(ROW(외환대장!$L$2:$L$399), ROW(외환대장!$L$2:$L$399)),"")),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ROW(외환대장!$L$2:$L$399)),IF(($D$1=외환대장!$L$2:$L$399),MATCH(ROW(외환대장!$L$2:$L$399), ROW(외환대장!$L$2:$L$399)),"")),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ROW(외환대장!$L$2:$L$399)),IF(($D$1=외환대장!$L$2:$L$399),MATCH(ROW(외환대장!$L$2:$L$399), ROW(외환대장!$L$2:$L$399)),"")),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ROW(외환대장!$L$2:$L$399)),IF(($D$1=외환대장!$L$2:$L$399),MATCH(ROW(외환대장!$L$2:$L$399), ROW(외환대장!$L$2:$L$399)),"")),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ROW(외환대장!$L$2:$L$399)),IF(($D$1=외환대장!$L$2:$L$399),MATCH(ROW(외환대장!$L$2:$L$399), ROW(외환대장!$L$2:$L$399)),"")),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ROW(외환대장!$L$2:$L$399)),IF(($D$1=외환대장!$L$2:$L$399),MATCH(ROW(외환대장!$L$2:$L$399), ROW(외환대장!$L$2:$L$399)),"")),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ROW(외환대장!$L$2:$L$399)),IF(($D$1=외환대장!$L$2:$L$399),MATCH(ROW(외환대장!$L$2:$L$399), ROW(외환대장!$L$2:$L$399)),"")),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ROW(외환대장!$L$2:$L$399)),IF(($D$1=외환대장!$L$2:$L$399),MATCH(ROW(외환대장!$L$2:$L$399), ROW(외환대장!$L$2:$L$399)),"")), ROWS($A$1:J47)), COLUMNS($A$1:J47)),"")</f>
        <v/>
      </c>
      <c r="T53" s="106" t="str">
        <f t="shared" si="12"/>
        <v/>
      </c>
      <c r="U53" s="107" t="str">
        <f t="shared" si="2"/>
        <v/>
      </c>
      <c r="V53" s="72"/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18"/>
      <c r="C54" s="119"/>
      <c r="D54" s="119"/>
      <c r="E54" s="119"/>
      <c r="F54" s="120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ROW(외환대장!$L$2:$L$399)),IF(($D$1=외환대장!$L$2:$L$399),MATCH(ROW(외환대장!$L$2:$L$399), ROW(외환대장!$L$2:$L$399)),"")),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ROW(외환대장!$L$2:$L$399)),IF(($D$1=외환대장!$L$2:$L$399),MATCH(ROW(외환대장!$L$2:$L$399), ROW(외환대장!$L$2:$L$399)),"")),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ROW(외환대장!$L$2:$L$399)),IF(($D$1=외환대장!$L$2:$L$399),MATCH(ROW(외환대장!$L$2:$L$399), ROW(외환대장!$L$2:$L$399)),"")),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ROW(외환대장!$L$2:$L$399)),IF(($D$1=외환대장!$L$2:$L$399),MATCH(ROW(외환대장!$L$2:$L$399), ROW(외환대장!$L$2:$L$399)),"")),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ROW(외환대장!$L$2:$L$399)),IF(($D$1=외환대장!$L$2:$L$399),MATCH(ROW(외환대장!$L$2:$L$399), ROW(외환대장!$L$2:$L$399)),"")),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ROW(외환대장!$L$2:$L$399)),IF(($D$1=외환대장!$L$2:$L$399),MATCH(ROW(외환대장!$L$2:$L$399), ROW(외환대장!$L$2:$L$399)),"")),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ROW(외환대장!$L$2:$L$399)),IF(($D$1=외환대장!$L$2:$L$399),MATCH(ROW(외환대장!$L$2:$L$399), ROW(외환대장!$L$2:$L$399)),"")),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ROW(외환대장!$L$2:$L$399)),IF(($D$1=외환대장!$L$2:$L$399),MATCH(ROW(외환대장!$L$2:$L$399), ROW(외환대장!$L$2:$L$399)),"")),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ROW(외환대장!$L$2:$L$399)),IF(($D$1=외환대장!$L$2:$L$399),MATCH(ROW(외환대장!$L$2:$L$399), ROW(외환대장!$L$2:$L$399)),"")),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ROW(외환대장!$L$2:$L$399)),IF(($D$1=외환대장!$L$2:$L$399),MATCH(ROW(외환대장!$L$2:$L$399), ROW(외환대장!$L$2:$L$399)),"")), ROWS($A$1:J48)), COLUMNS($A$1:J48)),"")</f>
        <v/>
      </c>
      <c r="T54" s="106" t="str">
        <f t="shared" si="12"/>
        <v/>
      </c>
      <c r="U54" s="107" t="str">
        <f t="shared" si="2"/>
        <v/>
      </c>
      <c r="V54" s="72"/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96" t="str">
        <f>IF($H55="","",_xlfn.IFNA(VLOOKUP($H55,수출신고!$A:$G,2,0),""))</f>
        <v/>
      </c>
      <c r="B55" s="118"/>
      <c r="C55" s="119"/>
      <c r="D55" s="119"/>
      <c r="E55" s="119"/>
      <c r="F55" s="120"/>
      <c r="G55" s="100" t="str">
        <f>IF($H55="","",_xlfn.IFNA(VLOOKUP($H55,수출신고!$A:$G,6,0),""))</f>
        <v/>
      </c>
      <c r="H55" s="101" t="str">
        <f t="shared" si="0"/>
        <v/>
      </c>
      <c r="J55" s="1" t="str">
        <f t="array" ref="J55">IFERROR(INDEX(외환대장!$A$2:$K$401, SMALL(IF(($C$1=외환대장!$L$2:$L$399),MATCH(ROW(외환대장!$L$2:$L$399), ROW(외환대장!$L$2:$L$399)),IF(($D$1=외환대장!$L$2:$L$399),MATCH(ROW(외환대장!$L$2:$L$399), ROW(외환대장!$L$2:$L$399)),"")), ROWS($A$1:A49)), COLUMNS($A$1:A49)),"")</f>
        <v/>
      </c>
      <c r="K55" s="14" t="str">
        <f t="array" ref="K55">IFERROR(INDEX(외환대장!$A$2:$K$401, SMALL(IF(($C$1=외환대장!$L$2:$L$399),MATCH(ROW(외환대장!$L$2:$L$399), ROW(외환대장!$L$2:$L$399)),IF(($D$1=외환대장!$L$2:$L$399),MATCH(ROW(외환대장!$L$2:$L$399), ROW(외환대장!$L$2:$L$399)),"")), ROWS($A$1:B49)), COLUMNS($A$1:B49)),"")</f>
        <v/>
      </c>
      <c r="L55" s="14" t="str">
        <f t="array" ref="L55">IFERROR(INDEX(외환대장!$A$2:$K$401, SMALL(IF(($C$1=외환대장!$L$2:$L$399),MATCH(ROW(외환대장!$L$2:$L$399), ROW(외환대장!$L$2:$L$399)),IF(($D$1=외환대장!$L$2:$L$399),MATCH(ROW(외환대장!$L$2:$L$399), ROW(외환대장!$L$2:$L$399)),"")), ROWS($A$1:C49)), COLUMNS($A$1:C49)),"")</f>
        <v/>
      </c>
      <c r="M55" s="14" t="str">
        <f t="array" ref="M55">IFERROR(INDEX(외환대장!$A$2:$K$401, SMALL(IF(($C$1=외환대장!$L$2:$L$399),MATCH(ROW(외환대장!$L$2:$L$399), ROW(외환대장!$L$2:$L$399)),IF(($D$1=외환대장!$L$2:$L$399),MATCH(ROW(외환대장!$L$2:$L$399), ROW(외환대장!$L$2:$L$399)),"")), ROWS($A$1:D49)), COLUMNS($A$1:D49)),"")</f>
        <v/>
      </c>
      <c r="N55" s="15" t="str">
        <f t="array" ref="N55">IFERROR(INDEX(외환대장!$A$2:$K$401, SMALL(IF(($C$1=외환대장!$L$2:$L$399),MATCH(ROW(외환대장!$L$2:$L$399), ROW(외환대장!$L$2:$L$399)),IF(($D$1=외환대장!$L$2:$L$399),MATCH(ROW(외환대장!$L$2:$L$399), ROW(외환대장!$L$2:$L$399)),"")), ROWS($A$1:E49)), COLUMNS($A$1:E49)),"")</f>
        <v/>
      </c>
      <c r="O55" s="16" t="str">
        <f t="array" ref="O55">IFERROR(INDEX(외환대장!$A$2:$K$401, SMALL(IF(($C$1=외환대장!$L$2:$L$399),MATCH(ROW(외환대장!$L$2:$L$399), ROW(외환대장!$L$2:$L$399)),IF(($D$1=외환대장!$L$2:$L$399),MATCH(ROW(외환대장!$L$2:$L$399), ROW(외환대장!$L$2:$L$399)),"")), ROWS($A$1:F49)), COLUMNS($A$1:F49)),"")</f>
        <v/>
      </c>
      <c r="P55" s="17" t="str">
        <f t="array" ref="P55">IFERROR(INDEX(외환대장!$A$2:$K$401, SMALL(IF(($C$1=외환대장!$L$2:$L$399),MATCH(ROW(외환대장!$L$2:$L$399), ROW(외환대장!$L$2:$L$399)),IF(($D$1=외환대장!$L$2:$L$399),MATCH(ROW(외환대장!$L$2:$L$399), ROW(외환대장!$L$2:$L$399)),"")), ROWS($A$1:G49)), COLUMNS($A$1:G49)),"")</f>
        <v/>
      </c>
      <c r="Q55" s="18" t="str">
        <f t="array" ref="Q55">IFERROR(INDEX(외환대장!$A$2:$K$401, SMALL(IF(($C$1=외환대장!$L$2:$L$399),MATCH(ROW(외환대장!$L$2:$L$399), ROW(외환대장!$L$2:$L$399)),IF(($D$1=외환대장!$L$2:$L$399),MATCH(ROW(외환대장!$L$2:$L$399), ROW(외환대장!$L$2:$L$399)),"")), ROWS($A$1:H49)), COLUMNS($A$1:H49)),"")</f>
        <v/>
      </c>
      <c r="R55" s="19" t="str">
        <f t="array" ref="R55">IFERROR(INDEX(외환대장!$A$2:$K$401, SMALL(IF(($C$1=외환대장!$L$2:$L$399),MATCH(ROW(외환대장!$L$2:$L$399), ROW(외환대장!$L$2:$L$399)),IF(($D$1=외환대장!$L$2:$L$399),MATCH(ROW(외환대장!$L$2:$L$399), ROW(외환대장!$L$2:$L$399)),"")), ROWS($A$1:I49)), COLUMNS($A$1:I49)),"")</f>
        <v/>
      </c>
      <c r="S55" s="20" t="str">
        <f t="array" ref="S55">IFERROR(INDEX(외환대장!$A$2:$K$401, SMALL(IF(($C$1=외환대장!$L$2:$L$399),MATCH(ROW(외환대장!$L$2:$L$399), ROW(외환대장!$L$2:$L$399)),IF(($D$1=외환대장!$L$2:$L$399),MATCH(ROW(외환대장!$L$2:$L$399), ROW(외환대장!$L$2:$L$399)),"")), ROWS($A$1:J49)), COLUMNS($A$1:J49)),"")</f>
        <v/>
      </c>
      <c r="T55" s="106" t="str">
        <f t="shared" si="12"/>
        <v/>
      </c>
      <c r="U55" s="107" t="str">
        <f t="shared" si="2"/>
        <v/>
      </c>
      <c r="V55" s="72"/>
      <c r="W55" s="108" t="str">
        <f t="shared" si="3"/>
        <v/>
      </c>
      <c r="X55" s="100" t="str">
        <f t="shared" si="4"/>
        <v/>
      </c>
      <c r="Y55" s="109" t="str">
        <f>IF($X55="","",_xlfn.IFNA(VLOOKUP($X55,수출신고!$A:$G,4,0),"국내계류중"))</f>
        <v/>
      </c>
      <c r="Z55" s="110" t="str">
        <f>_xlfn.IFNA(VLOOKUP(W55,환율!$A:$H,8,0),"")</f>
        <v/>
      </c>
      <c r="AA55" s="111" t="str">
        <f t="shared" si="5"/>
        <v/>
      </c>
      <c r="AB55" s="112" t="str">
        <f t="shared" si="6"/>
        <v/>
      </c>
      <c r="AC55" s="113" t="str">
        <f t="shared" si="7"/>
        <v/>
      </c>
      <c r="AD55" s="114" t="str">
        <f t="shared" si="8"/>
        <v/>
      </c>
      <c r="AE55" s="115" t="str">
        <f t="shared" si="9"/>
        <v/>
      </c>
      <c r="AF55" s="114" t="str">
        <f t="shared" si="10"/>
        <v/>
      </c>
      <c r="AG55" s="114" t="str">
        <f t="shared" si="11"/>
        <v/>
      </c>
    </row>
    <row r="56" spans="1:33" ht="16.5" customHeight="1">
      <c r="A56" s="96" t="str">
        <f>IF($H56="","",_xlfn.IFNA(VLOOKUP($H56,수출신고!$A:$G,2,0),""))</f>
        <v/>
      </c>
      <c r="B56" s="122"/>
      <c r="C56" s="123"/>
      <c r="D56" s="123"/>
      <c r="E56" s="123"/>
      <c r="F56" s="124"/>
      <c r="G56" s="100" t="str">
        <f>IF($H56="","",_xlfn.IFNA(VLOOKUP($H56,수출신고!$A:$G,6,0),""))</f>
        <v/>
      </c>
      <c r="H56" s="101" t="str">
        <f t="shared" si="0"/>
        <v/>
      </c>
      <c r="J56" s="1" t="str">
        <f t="array" ref="J56">IFERROR(INDEX(외환대장!$A$2:$K$401, SMALL(IF(($C$1=외환대장!$L$2:$L$399),MATCH(ROW(외환대장!$L$2:$L$399), ROW(외환대장!$L$2:$L$399)),IF(($D$1=외환대장!$L$2:$L$399),MATCH(ROW(외환대장!$L$2:$L$399), ROW(외환대장!$L$2:$L$399)),"")), ROWS($A$1:A50)), COLUMNS($A$1:A50)),"")</f>
        <v/>
      </c>
      <c r="K56" s="14" t="str">
        <f t="array" ref="K56">IFERROR(INDEX(외환대장!$A$2:$K$401, SMALL(IF(($C$1=외환대장!$L$2:$L$399),MATCH(ROW(외환대장!$L$2:$L$399), ROW(외환대장!$L$2:$L$399)),IF(($D$1=외환대장!$L$2:$L$399),MATCH(ROW(외환대장!$L$2:$L$399), ROW(외환대장!$L$2:$L$399)),"")), ROWS($A$1:B50)), COLUMNS($A$1:B50)),"")</f>
        <v/>
      </c>
      <c r="L56" s="14" t="str">
        <f t="array" ref="L56">IFERROR(INDEX(외환대장!$A$2:$K$401, SMALL(IF(($C$1=외환대장!$L$2:$L$399),MATCH(ROW(외환대장!$L$2:$L$399), ROW(외환대장!$L$2:$L$399)),IF(($D$1=외환대장!$L$2:$L$399),MATCH(ROW(외환대장!$L$2:$L$399), ROW(외환대장!$L$2:$L$399)),"")), ROWS($A$1:C50)), COLUMNS($A$1:C50)),"")</f>
        <v/>
      </c>
      <c r="M56" s="14" t="str">
        <f t="array" ref="M56">IFERROR(INDEX(외환대장!$A$2:$K$401, SMALL(IF(($C$1=외환대장!$L$2:$L$399),MATCH(ROW(외환대장!$L$2:$L$399), ROW(외환대장!$L$2:$L$399)),IF(($D$1=외환대장!$L$2:$L$399),MATCH(ROW(외환대장!$L$2:$L$399), ROW(외환대장!$L$2:$L$399)),"")), ROWS($A$1:D50)), COLUMNS($A$1:D50)),"")</f>
        <v/>
      </c>
      <c r="N56" s="15" t="str">
        <f t="array" ref="N56">IFERROR(INDEX(외환대장!$A$2:$K$401, SMALL(IF(($C$1=외환대장!$L$2:$L$399),MATCH(ROW(외환대장!$L$2:$L$399), ROW(외환대장!$L$2:$L$399)),IF(($D$1=외환대장!$L$2:$L$399),MATCH(ROW(외환대장!$L$2:$L$399), ROW(외환대장!$L$2:$L$399)),"")), ROWS($A$1:E50)), COLUMNS($A$1:E50)),"")</f>
        <v/>
      </c>
      <c r="O56" s="16" t="str">
        <f t="array" ref="O56">IFERROR(INDEX(외환대장!$A$2:$K$401, SMALL(IF(($C$1=외환대장!$L$2:$L$399),MATCH(ROW(외환대장!$L$2:$L$399), ROW(외환대장!$L$2:$L$399)),IF(($D$1=외환대장!$L$2:$L$399),MATCH(ROW(외환대장!$L$2:$L$399), ROW(외환대장!$L$2:$L$399)),"")), ROWS($A$1:F50)), COLUMNS($A$1:F50)),"")</f>
        <v/>
      </c>
      <c r="P56" s="17" t="str">
        <f t="array" ref="P56">IFERROR(INDEX(외환대장!$A$2:$K$401, SMALL(IF(($C$1=외환대장!$L$2:$L$399),MATCH(ROW(외환대장!$L$2:$L$399), ROW(외환대장!$L$2:$L$399)),IF(($D$1=외환대장!$L$2:$L$399),MATCH(ROW(외환대장!$L$2:$L$399), ROW(외환대장!$L$2:$L$399)),"")), ROWS($A$1:G50)), COLUMNS($A$1:G50)),"")</f>
        <v/>
      </c>
      <c r="Q56" s="18" t="str">
        <f t="array" ref="Q56">IFERROR(INDEX(외환대장!$A$2:$K$401, SMALL(IF(($C$1=외환대장!$L$2:$L$399),MATCH(ROW(외환대장!$L$2:$L$399), ROW(외환대장!$L$2:$L$399)),IF(($D$1=외환대장!$L$2:$L$399),MATCH(ROW(외환대장!$L$2:$L$399), ROW(외환대장!$L$2:$L$399)),"")), ROWS($A$1:H50)), COLUMNS($A$1:H50)),"")</f>
        <v/>
      </c>
      <c r="R56" s="19" t="str">
        <f t="array" ref="R56">IFERROR(INDEX(외환대장!$A$2:$K$401, SMALL(IF(($C$1=외환대장!$L$2:$L$399),MATCH(ROW(외환대장!$L$2:$L$399), ROW(외환대장!$L$2:$L$399)),IF(($D$1=외환대장!$L$2:$L$399),MATCH(ROW(외환대장!$L$2:$L$399), ROW(외환대장!$L$2:$L$399)),"")), ROWS($A$1:I50)), COLUMNS($A$1:I50)),"")</f>
        <v/>
      </c>
      <c r="S56" s="20" t="str">
        <f t="array" ref="S56">IFERROR(INDEX(외환대장!$A$2:$K$401, SMALL(IF(($C$1=외환대장!$L$2:$L$399),MATCH(ROW(외환대장!$L$2:$L$399), ROW(외환대장!$L$2:$L$399)),IF(($D$1=외환대장!$L$2:$L$399),MATCH(ROW(외환대장!$L$2:$L$399), ROW(외환대장!$L$2:$L$399)),"")), ROWS($A$1:J50)), COLUMNS($A$1:J50)),"")</f>
        <v/>
      </c>
      <c r="T56" s="106" t="str">
        <f t="shared" si="12"/>
        <v/>
      </c>
      <c r="U56" s="107" t="str">
        <f t="shared" si="2"/>
        <v/>
      </c>
      <c r="V56" s="72"/>
      <c r="W56" s="108" t="str">
        <f t="shared" si="3"/>
        <v/>
      </c>
      <c r="X56" s="100" t="str">
        <f t="shared" si="4"/>
        <v/>
      </c>
      <c r="Y56" s="109" t="str">
        <f>IF($X56="","",_xlfn.IFNA(VLOOKUP($X56,수출신고!$A:$G,4,0),"국내계류중"))</f>
        <v/>
      </c>
      <c r="Z56" s="110" t="str">
        <f>_xlfn.IFNA(VLOOKUP(W56,환율!$A:$H,8,0),"")</f>
        <v/>
      </c>
      <c r="AA56" s="111" t="str">
        <f t="shared" si="5"/>
        <v/>
      </c>
      <c r="AB56" s="112" t="str">
        <f t="shared" si="6"/>
        <v/>
      </c>
      <c r="AC56" s="113" t="str">
        <f t="shared" si="7"/>
        <v/>
      </c>
      <c r="AD56" s="114" t="str">
        <f t="shared" si="8"/>
        <v/>
      </c>
      <c r="AE56" s="115" t="str">
        <f t="shared" si="9"/>
        <v/>
      </c>
      <c r="AF56" s="114" t="str">
        <f t="shared" si="10"/>
        <v/>
      </c>
      <c r="AG56" s="114" t="str">
        <f t="shared" si="11"/>
        <v/>
      </c>
    </row>
    <row r="57" spans="1:33" ht="16.5" customHeight="1">
      <c r="A57" s="96" t="str">
        <f>IF($H57="","",_xlfn.IFNA(VLOOKUP($H57,수출신고!$A:$G,2,0),""))</f>
        <v/>
      </c>
      <c r="B57" s="125"/>
      <c r="C57" s="126"/>
      <c r="D57" s="127"/>
      <c r="E57" s="128"/>
      <c r="F57" s="129"/>
      <c r="G57" s="100" t="str">
        <f>IF($H57="","",_xlfn.IFNA(VLOOKUP($H57,수출신고!$A:$G,6,0),""))</f>
        <v/>
      </c>
      <c r="H57" s="101" t="str">
        <f t="shared" si="0"/>
        <v/>
      </c>
      <c r="I57" s="130"/>
      <c r="J57" s="1" t="str">
        <f t="array" ref="J57">IFERROR(INDEX(외환대장!$A$2:$K$401, SMALL(IF(($C$1=외환대장!$L$2:$L$399),MATCH(ROW(외환대장!$L$2:$L$399), ROW(외환대장!$L$2:$L$399)),IF(($D$1=외환대장!$L$2:$L$399),MATCH(ROW(외환대장!$L$2:$L$399), ROW(외환대장!$L$2:$L$399)),"")), ROWS($A$1:A51)), COLUMNS($A$1:A51)),"")</f>
        <v/>
      </c>
      <c r="K57" s="14" t="str">
        <f t="array" ref="K57">IFERROR(INDEX(외환대장!$A$2:$K$401, SMALL(IF(($C$1=외환대장!$L$2:$L$399),MATCH(ROW(외환대장!$L$2:$L$399), ROW(외환대장!$L$2:$L$399)),IF(($D$1=외환대장!$L$2:$L$399),MATCH(ROW(외환대장!$L$2:$L$399), ROW(외환대장!$L$2:$L$399)),"")), ROWS($A$1:B51)), COLUMNS($A$1:B51)),"")</f>
        <v/>
      </c>
      <c r="L57" s="14" t="str">
        <f t="array" ref="L57">IFERROR(INDEX(외환대장!$A$2:$K$401, SMALL(IF(($C$1=외환대장!$L$2:$L$399),MATCH(ROW(외환대장!$L$2:$L$399), ROW(외환대장!$L$2:$L$399)),IF(($D$1=외환대장!$L$2:$L$399),MATCH(ROW(외환대장!$L$2:$L$399), ROW(외환대장!$L$2:$L$399)),"")), ROWS($A$1:C51)), COLUMNS($A$1:C51)),"")</f>
        <v/>
      </c>
      <c r="M57" s="14" t="str">
        <f t="array" ref="M57">IFERROR(INDEX(외환대장!$A$2:$K$401, SMALL(IF(($C$1=외환대장!$L$2:$L$399),MATCH(ROW(외환대장!$L$2:$L$399), ROW(외환대장!$L$2:$L$399)),IF(($D$1=외환대장!$L$2:$L$399),MATCH(ROW(외환대장!$L$2:$L$399), ROW(외환대장!$L$2:$L$399)),"")), ROWS($A$1:D51)), COLUMNS($A$1:D51)),"")</f>
        <v/>
      </c>
      <c r="N57" s="15" t="str">
        <f t="array" ref="N57">IFERROR(INDEX(외환대장!$A$2:$K$401, SMALL(IF(($C$1=외환대장!$L$2:$L$399),MATCH(ROW(외환대장!$L$2:$L$399), ROW(외환대장!$L$2:$L$399)),IF(($D$1=외환대장!$L$2:$L$399),MATCH(ROW(외환대장!$L$2:$L$399), ROW(외환대장!$L$2:$L$399)),"")), ROWS($A$1:E51)), COLUMNS($A$1:E51)),"")</f>
        <v/>
      </c>
      <c r="O57" s="16" t="str">
        <f t="array" ref="O57">IFERROR(INDEX(외환대장!$A$2:$K$401, SMALL(IF(($C$1=외환대장!$L$2:$L$399),MATCH(ROW(외환대장!$L$2:$L$399), ROW(외환대장!$L$2:$L$399)),IF(($D$1=외환대장!$L$2:$L$399),MATCH(ROW(외환대장!$L$2:$L$399), ROW(외환대장!$L$2:$L$399)),"")), ROWS($A$1:F51)), COLUMNS($A$1:F51)),"")</f>
        <v/>
      </c>
      <c r="P57" s="17" t="str">
        <f t="array" ref="P57">IFERROR(INDEX(외환대장!$A$2:$K$401, SMALL(IF(($C$1=외환대장!$L$2:$L$399),MATCH(ROW(외환대장!$L$2:$L$399), ROW(외환대장!$L$2:$L$399)),IF(($D$1=외환대장!$L$2:$L$399),MATCH(ROW(외환대장!$L$2:$L$399), ROW(외환대장!$L$2:$L$399)),"")), ROWS($A$1:G51)), COLUMNS($A$1:G51)),"")</f>
        <v/>
      </c>
      <c r="Q57" s="18" t="str">
        <f t="array" ref="Q57">IFERROR(INDEX(외환대장!$A$2:$K$401, SMALL(IF(($C$1=외환대장!$L$2:$L$399),MATCH(ROW(외환대장!$L$2:$L$399), ROW(외환대장!$L$2:$L$399)),IF(($D$1=외환대장!$L$2:$L$399),MATCH(ROW(외환대장!$L$2:$L$399), ROW(외환대장!$L$2:$L$399)),"")), ROWS($A$1:H51)), COLUMNS($A$1:H51)),"")</f>
        <v/>
      </c>
      <c r="R57" s="19" t="str">
        <f t="array" ref="R57">IFERROR(INDEX(외환대장!$A$2:$K$401, SMALL(IF(($C$1=외환대장!$L$2:$L$399),MATCH(ROW(외환대장!$L$2:$L$399), ROW(외환대장!$L$2:$L$399)),IF(($D$1=외환대장!$L$2:$L$399),MATCH(ROW(외환대장!$L$2:$L$399), ROW(외환대장!$L$2:$L$399)),"")), ROWS($A$1:I51)), COLUMNS($A$1:I51)),"")</f>
        <v/>
      </c>
      <c r="S57" s="20" t="str">
        <f t="array" ref="S57">IFERROR(INDEX(외환대장!$A$2:$K$401, SMALL(IF(($C$1=외환대장!$L$2:$L$399),MATCH(ROW(외환대장!$L$2:$L$399), ROW(외환대장!$L$2:$L$399)),IF(($D$1=외환대장!$L$2:$L$399),MATCH(ROW(외환대장!$L$2:$L$399), ROW(외환대장!$L$2:$L$399)),"")), ROWS($A$1:J51)), COLUMNS($A$1:J51)),"")</f>
        <v/>
      </c>
      <c r="T57" s="106" t="str">
        <f t="shared" si="12"/>
        <v/>
      </c>
      <c r="U57" s="107" t="str">
        <f t="shared" si="2"/>
        <v/>
      </c>
      <c r="V57" s="72"/>
      <c r="W57" s="108" t="str">
        <f t="shared" si="3"/>
        <v/>
      </c>
      <c r="X57" s="100" t="str">
        <f t="shared" si="4"/>
        <v/>
      </c>
      <c r="Y57" s="109" t="str">
        <f>IF($X57="","",_xlfn.IFNA(VLOOKUP($X57,수출신고!$A:$G,4,0),"국내계류중"))</f>
        <v/>
      </c>
      <c r="Z57" s="110" t="str">
        <f>_xlfn.IFNA(VLOOKUP(W57,환율!$A:$H,8,0),"")</f>
        <v/>
      </c>
      <c r="AA57" s="111" t="str">
        <f t="shared" si="5"/>
        <v/>
      </c>
      <c r="AB57" s="112" t="str">
        <f t="shared" si="6"/>
        <v/>
      </c>
      <c r="AC57" s="113" t="str">
        <f t="shared" si="7"/>
        <v/>
      </c>
      <c r="AD57" s="114" t="str">
        <f t="shared" si="8"/>
        <v/>
      </c>
      <c r="AE57" s="115" t="str">
        <f t="shared" si="9"/>
        <v/>
      </c>
      <c r="AF57" s="114" t="str">
        <f t="shared" si="10"/>
        <v/>
      </c>
      <c r="AG57" s="114" t="str">
        <f t="shared" si="11"/>
        <v/>
      </c>
    </row>
    <row r="58" spans="1:33" ht="16.5" customHeight="1">
      <c r="A58" s="96" t="str">
        <f>IF($H58="","",_xlfn.IFNA(VLOOKUP($H58,수출신고!$A:$G,2,0),""))</f>
        <v/>
      </c>
      <c r="B58" s="125"/>
      <c r="C58" s="126"/>
      <c r="D58" s="127"/>
      <c r="E58" s="128"/>
      <c r="F58" s="129"/>
      <c r="G58" s="100" t="str">
        <f>IF($H58="","",_xlfn.IFNA(VLOOKUP($H58,수출신고!$A:$G,6,0),""))</f>
        <v/>
      </c>
      <c r="H58" s="101" t="str">
        <f t="shared" si="0"/>
        <v/>
      </c>
      <c r="J58" s="1" t="str">
        <f t="array" ref="J58">IFERROR(INDEX(외환대장!$A$2:$K$401, SMALL(IF(($C$1=외환대장!$L$2:$L$399),MATCH(ROW(외환대장!$L$2:$L$399), ROW(외환대장!$L$2:$L$399)),IF(($D$1=외환대장!$L$2:$L$399),MATCH(ROW(외환대장!$L$2:$L$399), ROW(외환대장!$L$2:$L$399)),"")), ROWS($A$1:A52)), COLUMNS($A$1:A52)),"")</f>
        <v/>
      </c>
      <c r="K58" s="14" t="str">
        <f t="array" ref="K58">IFERROR(INDEX(외환대장!$A$2:$K$401, SMALL(IF(($C$1=외환대장!$L$2:$L$399),MATCH(ROW(외환대장!$L$2:$L$399), ROW(외환대장!$L$2:$L$399)),IF(($D$1=외환대장!$L$2:$L$399),MATCH(ROW(외환대장!$L$2:$L$399), ROW(외환대장!$L$2:$L$399)),"")), ROWS($A$1:B52)), COLUMNS($A$1:B52)),"")</f>
        <v/>
      </c>
      <c r="L58" s="14" t="str">
        <f t="array" ref="L58">IFERROR(INDEX(외환대장!$A$2:$K$401, SMALL(IF(($C$1=외환대장!$L$2:$L$399),MATCH(ROW(외환대장!$L$2:$L$399), ROW(외환대장!$L$2:$L$399)),IF(($D$1=외환대장!$L$2:$L$399),MATCH(ROW(외환대장!$L$2:$L$399), ROW(외환대장!$L$2:$L$399)),"")), ROWS($A$1:C52)), COLUMNS($A$1:C52)),"")</f>
        <v/>
      </c>
      <c r="M58" s="14" t="str">
        <f t="array" ref="M58">IFERROR(INDEX(외환대장!$A$2:$K$401, SMALL(IF(($C$1=외환대장!$L$2:$L$399),MATCH(ROW(외환대장!$L$2:$L$399), ROW(외환대장!$L$2:$L$399)),IF(($D$1=외환대장!$L$2:$L$399),MATCH(ROW(외환대장!$L$2:$L$399), ROW(외환대장!$L$2:$L$399)),"")), ROWS($A$1:D52)), COLUMNS($A$1:D52)),"")</f>
        <v/>
      </c>
      <c r="N58" s="15" t="str">
        <f t="array" ref="N58">IFERROR(INDEX(외환대장!$A$2:$K$401, SMALL(IF(($C$1=외환대장!$L$2:$L$399),MATCH(ROW(외환대장!$L$2:$L$399), ROW(외환대장!$L$2:$L$399)),IF(($D$1=외환대장!$L$2:$L$399),MATCH(ROW(외환대장!$L$2:$L$399), ROW(외환대장!$L$2:$L$399)),"")), ROWS($A$1:E52)), COLUMNS($A$1:E52)),"")</f>
        <v/>
      </c>
      <c r="O58" s="16" t="str">
        <f t="array" ref="O58">IFERROR(INDEX(외환대장!$A$2:$K$401, SMALL(IF(($C$1=외환대장!$L$2:$L$399),MATCH(ROW(외환대장!$L$2:$L$399), ROW(외환대장!$L$2:$L$399)),IF(($D$1=외환대장!$L$2:$L$399),MATCH(ROW(외환대장!$L$2:$L$399), ROW(외환대장!$L$2:$L$399)),"")), ROWS($A$1:F52)), COLUMNS($A$1:F52)),"")</f>
        <v/>
      </c>
      <c r="P58" s="17" t="str">
        <f t="array" ref="P58">IFERROR(INDEX(외환대장!$A$2:$K$401, SMALL(IF(($C$1=외환대장!$L$2:$L$399),MATCH(ROW(외환대장!$L$2:$L$399), ROW(외환대장!$L$2:$L$399)),IF(($D$1=외환대장!$L$2:$L$399),MATCH(ROW(외환대장!$L$2:$L$399), ROW(외환대장!$L$2:$L$399)),"")), ROWS($A$1:G52)), COLUMNS($A$1:G52)),"")</f>
        <v/>
      </c>
      <c r="Q58" s="18" t="str">
        <f t="array" ref="Q58">IFERROR(INDEX(외환대장!$A$2:$K$401, SMALL(IF(($C$1=외환대장!$L$2:$L$399),MATCH(ROW(외환대장!$L$2:$L$399), ROW(외환대장!$L$2:$L$399)),IF(($D$1=외환대장!$L$2:$L$399),MATCH(ROW(외환대장!$L$2:$L$399), ROW(외환대장!$L$2:$L$399)),"")), ROWS($A$1:H52)), COLUMNS($A$1:H52)),"")</f>
        <v/>
      </c>
      <c r="R58" s="19" t="str">
        <f t="array" ref="R58">IFERROR(INDEX(외환대장!$A$2:$K$401, SMALL(IF(($C$1=외환대장!$L$2:$L$399),MATCH(ROW(외환대장!$L$2:$L$399), ROW(외환대장!$L$2:$L$399)),IF(($D$1=외환대장!$L$2:$L$399),MATCH(ROW(외환대장!$L$2:$L$399), ROW(외환대장!$L$2:$L$399)),"")), ROWS($A$1:I52)), COLUMNS($A$1:I52)),"")</f>
        <v/>
      </c>
      <c r="S58" s="20" t="str">
        <f t="array" ref="S58">IFERROR(INDEX(외환대장!$A$2:$K$401, SMALL(IF(($C$1=외환대장!$L$2:$L$399),MATCH(ROW(외환대장!$L$2:$L$399), ROW(외환대장!$L$2:$L$399)),IF(($D$1=외환대장!$L$2:$L$399),MATCH(ROW(외환대장!$L$2:$L$399), ROW(외환대장!$L$2:$L$399)),"")), ROWS($A$1:J52)), COLUMNS($A$1:J52)),"")</f>
        <v/>
      </c>
      <c r="T58" s="106" t="str">
        <f t="shared" si="12"/>
        <v/>
      </c>
      <c r="U58" s="107" t="str">
        <f t="shared" si="2"/>
        <v/>
      </c>
      <c r="V58" s="72"/>
      <c r="W58" s="108" t="str">
        <f t="shared" si="3"/>
        <v/>
      </c>
      <c r="X58" s="100" t="str">
        <f t="shared" si="4"/>
        <v/>
      </c>
      <c r="Y58" s="109" t="str">
        <f>IF($X58="","",_xlfn.IFNA(VLOOKUP($X58,수출신고!$A:$G,4,0),"국내계류중"))</f>
        <v/>
      </c>
      <c r="Z58" s="110" t="str">
        <f>_xlfn.IFNA(VLOOKUP(W58,환율!$A:$H,8,0),"")</f>
        <v/>
      </c>
      <c r="AA58" s="111" t="str">
        <f t="shared" si="5"/>
        <v/>
      </c>
      <c r="AB58" s="112" t="str">
        <f t="shared" si="6"/>
        <v/>
      </c>
      <c r="AC58" s="113" t="str">
        <f t="shared" si="7"/>
        <v/>
      </c>
      <c r="AD58" s="114" t="str">
        <f t="shared" si="8"/>
        <v/>
      </c>
      <c r="AE58" s="115" t="str">
        <f t="shared" si="9"/>
        <v/>
      </c>
      <c r="AF58" s="114" t="str">
        <f t="shared" si="10"/>
        <v/>
      </c>
      <c r="AG58" s="114" t="str">
        <f t="shared" si="11"/>
        <v/>
      </c>
    </row>
    <row r="59" spans="1:33" ht="16.5" customHeight="1">
      <c r="A59" s="96" t="str">
        <f>IF($H59="","",_xlfn.IFNA(VLOOKUP($H59,수출신고!$A:$G,2,0),""))</f>
        <v/>
      </c>
      <c r="B59" s="125"/>
      <c r="C59" s="126"/>
      <c r="D59" s="127"/>
      <c r="E59" s="128"/>
      <c r="F59" s="129"/>
      <c r="G59" s="100" t="str">
        <f>IF($H59="","",_xlfn.IFNA(VLOOKUP($H59,수출신고!$A:$G,6,0),""))</f>
        <v/>
      </c>
      <c r="H59" s="101" t="str">
        <f t="shared" si="0"/>
        <v/>
      </c>
      <c r="J59" s="1" t="str">
        <f t="array" ref="J59">IFERROR(INDEX(외환대장!$A$2:$K$401, SMALL(IF(($C$1=외환대장!$L$2:$L$399),MATCH(ROW(외환대장!$L$2:$L$399), ROW(외환대장!$L$2:$L$399)),IF(($D$1=외환대장!$L$2:$L$399),MATCH(ROW(외환대장!$L$2:$L$399), ROW(외환대장!$L$2:$L$399)),"")), ROWS($A$1:A53)), COLUMNS($A$1:A53)),"")</f>
        <v/>
      </c>
      <c r="K59" s="14" t="str">
        <f t="array" ref="K59">IFERROR(INDEX(외환대장!$A$2:$K$401, SMALL(IF(($C$1=외환대장!$L$2:$L$399),MATCH(ROW(외환대장!$L$2:$L$399), ROW(외환대장!$L$2:$L$399)),IF(($D$1=외환대장!$L$2:$L$399),MATCH(ROW(외환대장!$L$2:$L$399), ROW(외환대장!$L$2:$L$399)),"")), ROWS($A$1:B53)), COLUMNS($A$1:B53)),"")</f>
        <v/>
      </c>
      <c r="L59" s="14" t="str">
        <f t="array" ref="L59">IFERROR(INDEX(외환대장!$A$2:$K$401, SMALL(IF(($C$1=외환대장!$L$2:$L$399),MATCH(ROW(외환대장!$L$2:$L$399), ROW(외환대장!$L$2:$L$399)),IF(($D$1=외환대장!$L$2:$L$399),MATCH(ROW(외환대장!$L$2:$L$399), ROW(외환대장!$L$2:$L$399)),"")), ROWS($A$1:C53)), COLUMNS($A$1:C53)),"")</f>
        <v/>
      </c>
      <c r="M59" s="14" t="str">
        <f t="array" ref="M59">IFERROR(INDEX(외환대장!$A$2:$K$401, SMALL(IF(($C$1=외환대장!$L$2:$L$399),MATCH(ROW(외환대장!$L$2:$L$399), ROW(외환대장!$L$2:$L$399)),IF(($D$1=외환대장!$L$2:$L$399),MATCH(ROW(외환대장!$L$2:$L$399), ROW(외환대장!$L$2:$L$399)),"")), ROWS($A$1:D53)), COLUMNS($A$1:D53)),"")</f>
        <v/>
      </c>
      <c r="N59" s="15" t="str">
        <f t="array" ref="N59">IFERROR(INDEX(외환대장!$A$2:$K$401, SMALL(IF(($C$1=외환대장!$L$2:$L$399),MATCH(ROW(외환대장!$L$2:$L$399), ROW(외환대장!$L$2:$L$399)),IF(($D$1=외환대장!$L$2:$L$399),MATCH(ROW(외환대장!$L$2:$L$399), ROW(외환대장!$L$2:$L$399)),"")), ROWS($A$1:E53)), COLUMNS($A$1:E53)),"")</f>
        <v/>
      </c>
      <c r="O59" s="16" t="str">
        <f t="array" ref="O59">IFERROR(INDEX(외환대장!$A$2:$K$401, SMALL(IF(($C$1=외환대장!$L$2:$L$399),MATCH(ROW(외환대장!$L$2:$L$399), ROW(외환대장!$L$2:$L$399)),IF(($D$1=외환대장!$L$2:$L$399),MATCH(ROW(외환대장!$L$2:$L$399), ROW(외환대장!$L$2:$L$399)),"")), ROWS($A$1:F53)), COLUMNS($A$1:F53)),"")</f>
        <v/>
      </c>
      <c r="P59" s="17" t="str">
        <f t="array" ref="P59">IFERROR(INDEX(외환대장!$A$2:$K$401, SMALL(IF(($C$1=외환대장!$L$2:$L$399),MATCH(ROW(외환대장!$L$2:$L$399), ROW(외환대장!$L$2:$L$399)),IF(($D$1=외환대장!$L$2:$L$399),MATCH(ROW(외환대장!$L$2:$L$399), ROW(외환대장!$L$2:$L$399)),"")), ROWS($A$1:G53)), COLUMNS($A$1:G53)),"")</f>
        <v/>
      </c>
      <c r="Q59" s="18" t="str">
        <f t="array" ref="Q59">IFERROR(INDEX(외환대장!$A$2:$K$401, SMALL(IF(($C$1=외환대장!$L$2:$L$399),MATCH(ROW(외환대장!$L$2:$L$399), ROW(외환대장!$L$2:$L$399)),IF(($D$1=외환대장!$L$2:$L$399),MATCH(ROW(외환대장!$L$2:$L$399), ROW(외환대장!$L$2:$L$399)),"")), ROWS($A$1:H53)), COLUMNS($A$1:H53)),"")</f>
        <v/>
      </c>
      <c r="R59" s="19" t="str">
        <f t="array" ref="R59">IFERROR(INDEX(외환대장!$A$2:$K$401, SMALL(IF(($C$1=외환대장!$L$2:$L$399),MATCH(ROW(외환대장!$L$2:$L$399), ROW(외환대장!$L$2:$L$399)),IF(($D$1=외환대장!$L$2:$L$399),MATCH(ROW(외환대장!$L$2:$L$399), ROW(외환대장!$L$2:$L$399)),"")), ROWS($A$1:I53)), COLUMNS($A$1:I53)),"")</f>
        <v/>
      </c>
      <c r="S59" s="20" t="str">
        <f t="array" ref="S59">IFERROR(INDEX(외환대장!$A$2:$K$401, SMALL(IF(($C$1=외환대장!$L$2:$L$399),MATCH(ROW(외환대장!$L$2:$L$399), ROW(외환대장!$L$2:$L$399)),IF(($D$1=외환대장!$L$2:$L$399),MATCH(ROW(외환대장!$L$2:$L$399), ROW(외환대장!$L$2:$L$399)),"")), ROWS($A$1:J53)), COLUMNS($A$1:J53)),"")</f>
        <v/>
      </c>
      <c r="T59" s="106" t="str">
        <f t="shared" si="12"/>
        <v/>
      </c>
      <c r="U59" s="107" t="str">
        <f t="shared" si="2"/>
        <v/>
      </c>
      <c r="V59" s="72"/>
      <c r="W59" s="108" t="str">
        <f t="shared" si="3"/>
        <v/>
      </c>
      <c r="X59" s="100" t="str">
        <f t="shared" si="4"/>
        <v/>
      </c>
      <c r="Y59" s="109" t="str">
        <f>IF($X59="","",_xlfn.IFNA(VLOOKUP($X59,수출신고!$A:$G,4,0),"국내계류중"))</f>
        <v/>
      </c>
      <c r="Z59" s="110" t="str">
        <f>_xlfn.IFNA(VLOOKUP(W59,환율!$A:$H,8,0),"")</f>
        <v/>
      </c>
      <c r="AA59" s="111" t="str">
        <f t="shared" si="5"/>
        <v/>
      </c>
      <c r="AB59" s="112" t="str">
        <f t="shared" si="6"/>
        <v/>
      </c>
      <c r="AC59" s="113" t="str">
        <f t="shared" si="7"/>
        <v/>
      </c>
      <c r="AD59" s="114" t="str">
        <f t="shared" si="8"/>
        <v/>
      </c>
      <c r="AE59" s="115" t="str">
        <f t="shared" si="9"/>
        <v/>
      </c>
      <c r="AF59" s="114" t="str">
        <f t="shared" si="10"/>
        <v/>
      </c>
      <c r="AG59" s="114" t="str">
        <f t="shared" si="11"/>
        <v/>
      </c>
    </row>
    <row r="60" spans="1:33" ht="16.5" customHeight="1">
      <c r="A60" s="96" t="str">
        <f>IF($H60="","",_xlfn.IFNA(VLOOKUP($H60,수출신고!$A:$G,2,0),""))</f>
        <v/>
      </c>
      <c r="B60" s="125"/>
      <c r="C60" s="127"/>
      <c r="D60" s="127"/>
      <c r="E60" s="127"/>
      <c r="F60" s="129"/>
      <c r="G60" s="100" t="str">
        <f>IF($H60="","",_xlfn.IFNA(VLOOKUP($H60,수출신고!$A:$G,6,0),""))</f>
        <v/>
      </c>
      <c r="H60" s="101" t="str">
        <f t="shared" si="0"/>
        <v/>
      </c>
      <c r="J60" s="1" t="str">
        <f t="array" ref="J60">IFERROR(INDEX(외환대장!$A$2:$K$401, SMALL(IF(($C$1=외환대장!$L$2:$L$399),MATCH(ROW(외환대장!$L$2:$L$399), ROW(외환대장!$L$2:$L$399)),IF(($D$1=외환대장!$L$2:$L$399),MATCH(ROW(외환대장!$L$2:$L$399), ROW(외환대장!$L$2:$L$399)),"")), ROWS($A$1:A54)), COLUMNS($A$1:A54)),"")</f>
        <v/>
      </c>
      <c r="K60" s="14" t="str">
        <f t="array" ref="K60">IFERROR(INDEX(외환대장!$A$2:$K$401, SMALL(IF(($C$1=외환대장!$L$2:$L$399),MATCH(ROW(외환대장!$L$2:$L$399), ROW(외환대장!$L$2:$L$399)),IF(($D$1=외환대장!$L$2:$L$399),MATCH(ROW(외환대장!$L$2:$L$399), ROW(외환대장!$L$2:$L$399)),"")), ROWS($A$1:B54)), COLUMNS($A$1:B54)),"")</f>
        <v/>
      </c>
      <c r="L60" s="14" t="str">
        <f t="array" ref="L60">IFERROR(INDEX(외환대장!$A$2:$K$401, SMALL(IF(($C$1=외환대장!$L$2:$L$399),MATCH(ROW(외환대장!$L$2:$L$399), ROW(외환대장!$L$2:$L$399)),IF(($D$1=외환대장!$L$2:$L$399),MATCH(ROW(외환대장!$L$2:$L$399), ROW(외환대장!$L$2:$L$399)),"")), ROWS($A$1:C54)), COLUMNS($A$1:C54)),"")</f>
        <v/>
      </c>
      <c r="M60" s="14" t="str">
        <f t="array" ref="M60">IFERROR(INDEX(외환대장!$A$2:$K$401, SMALL(IF(($C$1=외환대장!$L$2:$L$399),MATCH(ROW(외환대장!$L$2:$L$399), ROW(외환대장!$L$2:$L$399)),IF(($D$1=외환대장!$L$2:$L$399),MATCH(ROW(외환대장!$L$2:$L$399), ROW(외환대장!$L$2:$L$399)),"")), ROWS($A$1:D54)), COLUMNS($A$1:D54)),"")</f>
        <v/>
      </c>
      <c r="N60" s="15" t="str">
        <f t="array" ref="N60">IFERROR(INDEX(외환대장!$A$2:$K$401, SMALL(IF(($C$1=외환대장!$L$2:$L$399),MATCH(ROW(외환대장!$L$2:$L$399), ROW(외환대장!$L$2:$L$399)),IF(($D$1=외환대장!$L$2:$L$399),MATCH(ROW(외환대장!$L$2:$L$399), ROW(외환대장!$L$2:$L$399)),"")), ROWS($A$1:E54)), COLUMNS($A$1:E54)),"")</f>
        <v/>
      </c>
      <c r="O60" s="16" t="str">
        <f t="array" ref="O60">IFERROR(INDEX(외환대장!$A$2:$K$401, SMALL(IF(($C$1=외환대장!$L$2:$L$399),MATCH(ROW(외환대장!$L$2:$L$399), ROW(외환대장!$L$2:$L$399)),IF(($D$1=외환대장!$L$2:$L$399),MATCH(ROW(외환대장!$L$2:$L$399), ROW(외환대장!$L$2:$L$399)),"")), ROWS($A$1:F54)), COLUMNS($A$1:F54)),"")</f>
        <v/>
      </c>
      <c r="P60" s="17" t="str">
        <f t="array" ref="P60">IFERROR(INDEX(외환대장!$A$2:$K$401, SMALL(IF(($C$1=외환대장!$L$2:$L$399),MATCH(ROW(외환대장!$L$2:$L$399), ROW(외환대장!$L$2:$L$399)),IF(($D$1=외환대장!$L$2:$L$399),MATCH(ROW(외환대장!$L$2:$L$399), ROW(외환대장!$L$2:$L$399)),"")), ROWS($A$1:G54)), COLUMNS($A$1:G54)),"")</f>
        <v/>
      </c>
      <c r="Q60" s="18" t="str">
        <f t="array" ref="Q60">IFERROR(INDEX(외환대장!$A$2:$K$401, SMALL(IF(($C$1=외환대장!$L$2:$L$399),MATCH(ROW(외환대장!$L$2:$L$399), ROW(외환대장!$L$2:$L$399)),IF(($D$1=외환대장!$L$2:$L$399),MATCH(ROW(외환대장!$L$2:$L$399), ROW(외환대장!$L$2:$L$399)),"")), ROWS($A$1:H54)), COLUMNS($A$1:H54)),"")</f>
        <v/>
      </c>
      <c r="R60" s="19" t="str">
        <f t="array" ref="R60">IFERROR(INDEX(외환대장!$A$2:$K$401, SMALL(IF(($C$1=외환대장!$L$2:$L$399),MATCH(ROW(외환대장!$L$2:$L$399), ROW(외환대장!$L$2:$L$399)),IF(($D$1=외환대장!$L$2:$L$399),MATCH(ROW(외환대장!$L$2:$L$399), ROW(외환대장!$L$2:$L$399)),"")), ROWS($A$1:I54)), COLUMNS($A$1:I54)),"")</f>
        <v/>
      </c>
      <c r="S60" s="20" t="str">
        <f t="array" ref="S60">IFERROR(INDEX(외환대장!$A$2:$K$401, SMALL(IF(($C$1=외환대장!$L$2:$L$399),MATCH(ROW(외환대장!$L$2:$L$399), ROW(외환대장!$L$2:$L$399)),IF(($D$1=외환대장!$L$2:$L$399),MATCH(ROW(외환대장!$L$2:$L$399), ROW(외환대장!$L$2:$L$399)),"")), ROWS($A$1:J54)), COLUMNS($A$1:J54)),"")</f>
        <v/>
      </c>
      <c r="T60" s="106" t="str">
        <f t="shared" si="12"/>
        <v/>
      </c>
      <c r="U60" s="107" t="str">
        <f t="shared" si="2"/>
        <v/>
      </c>
      <c r="V60" s="121"/>
      <c r="W60" s="108" t="str">
        <f t="shared" si="3"/>
        <v/>
      </c>
      <c r="X60" s="100" t="str">
        <f t="shared" si="4"/>
        <v/>
      </c>
      <c r="Y60" s="109" t="str">
        <f>IF($X60="","",_xlfn.IFNA(VLOOKUP($X60,수출신고!$A:$G,4,0),"국내계류중"))</f>
        <v/>
      </c>
      <c r="Z60" s="110" t="str">
        <f>_xlfn.IFNA(VLOOKUP(W60,환율!$A:$H,8,0),"")</f>
        <v/>
      </c>
      <c r="AA60" s="111" t="str">
        <f t="shared" si="5"/>
        <v/>
      </c>
      <c r="AB60" s="112" t="str">
        <f t="shared" si="6"/>
        <v/>
      </c>
      <c r="AC60" s="113" t="str">
        <f t="shared" si="7"/>
        <v/>
      </c>
      <c r="AD60" s="114" t="str">
        <f t="shared" si="8"/>
        <v/>
      </c>
      <c r="AE60" s="115" t="str">
        <f t="shared" si="9"/>
        <v/>
      </c>
      <c r="AF60" s="114" t="str">
        <f t="shared" si="10"/>
        <v/>
      </c>
      <c r="AG60" s="114" t="str">
        <f t="shared" si="11"/>
        <v/>
      </c>
    </row>
    <row r="61" spans="1:33" ht="16.5" customHeight="1">
      <c r="A61" s="96" t="str">
        <f>IF($H61="","",_xlfn.IFNA(VLOOKUP($H61,수출신고!$A:$G,2,0),""))</f>
        <v/>
      </c>
      <c r="B61" s="125"/>
      <c r="C61" s="126"/>
      <c r="D61" s="127"/>
      <c r="E61" s="128"/>
      <c r="F61" s="129"/>
      <c r="G61" s="100" t="str">
        <f>IF($H61="","",_xlfn.IFNA(VLOOKUP($H61,수출신고!$A:$G,6,0),""))</f>
        <v/>
      </c>
      <c r="H61" s="101" t="str">
        <f t="shared" si="0"/>
        <v/>
      </c>
      <c r="I61" s="130"/>
      <c r="J61" s="1" t="str">
        <f t="array" ref="J61">IFERROR(INDEX(외환대장!$A$2:$K$401, SMALL(IF(($C$1=외환대장!$L$2:$L$399),MATCH(ROW(외환대장!$L$2:$L$399), ROW(외환대장!$L$2:$L$399)),IF(($D$1=외환대장!$L$2:$L$399),MATCH(ROW(외환대장!$L$2:$L$399), ROW(외환대장!$L$2:$L$399)),"")), ROWS($A$1:A55)), COLUMNS($A$1:A55)),"")</f>
        <v/>
      </c>
      <c r="K61" s="14" t="str">
        <f t="array" ref="K61">IFERROR(INDEX(외환대장!$A$2:$K$401, SMALL(IF(($C$1=외환대장!$L$2:$L$399),MATCH(ROW(외환대장!$L$2:$L$399), ROW(외환대장!$L$2:$L$399)),IF(($D$1=외환대장!$L$2:$L$399),MATCH(ROW(외환대장!$L$2:$L$399), ROW(외환대장!$L$2:$L$399)),"")), ROWS($A$1:B55)), COLUMNS($A$1:B55)),"")</f>
        <v/>
      </c>
      <c r="L61" s="14" t="str">
        <f t="array" ref="L61">IFERROR(INDEX(외환대장!$A$2:$K$401, SMALL(IF(($C$1=외환대장!$L$2:$L$399),MATCH(ROW(외환대장!$L$2:$L$399), ROW(외환대장!$L$2:$L$399)),IF(($D$1=외환대장!$L$2:$L$399),MATCH(ROW(외환대장!$L$2:$L$399), ROW(외환대장!$L$2:$L$399)),"")), ROWS($A$1:C55)), COLUMNS($A$1:C55)),"")</f>
        <v/>
      </c>
      <c r="M61" s="14" t="str">
        <f t="array" ref="M61">IFERROR(INDEX(외환대장!$A$2:$K$401, SMALL(IF(($C$1=외환대장!$L$2:$L$399),MATCH(ROW(외환대장!$L$2:$L$399), ROW(외환대장!$L$2:$L$399)),IF(($D$1=외환대장!$L$2:$L$399),MATCH(ROW(외환대장!$L$2:$L$399), ROW(외환대장!$L$2:$L$399)),"")), ROWS($A$1:D55)), COLUMNS($A$1:D55)),"")</f>
        <v/>
      </c>
      <c r="N61" s="15" t="str">
        <f t="array" ref="N61">IFERROR(INDEX(외환대장!$A$2:$K$401, SMALL(IF(($C$1=외환대장!$L$2:$L$399),MATCH(ROW(외환대장!$L$2:$L$399), ROW(외환대장!$L$2:$L$399)),IF(($D$1=외환대장!$L$2:$L$399),MATCH(ROW(외환대장!$L$2:$L$399), ROW(외환대장!$L$2:$L$399)),"")), ROWS($A$1:E55)), COLUMNS($A$1:E55)),"")</f>
        <v/>
      </c>
      <c r="O61" s="16" t="str">
        <f t="array" ref="O61">IFERROR(INDEX(외환대장!$A$2:$K$401, SMALL(IF(($C$1=외환대장!$L$2:$L$399),MATCH(ROW(외환대장!$L$2:$L$399), ROW(외환대장!$L$2:$L$399)),IF(($D$1=외환대장!$L$2:$L$399),MATCH(ROW(외환대장!$L$2:$L$399), ROW(외환대장!$L$2:$L$399)),"")), ROWS($A$1:F55)), COLUMNS($A$1:F55)),"")</f>
        <v/>
      </c>
      <c r="P61" s="17" t="str">
        <f t="array" ref="P61">IFERROR(INDEX(외환대장!$A$2:$K$401, SMALL(IF(($C$1=외환대장!$L$2:$L$399),MATCH(ROW(외환대장!$L$2:$L$399), ROW(외환대장!$L$2:$L$399)),IF(($D$1=외환대장!$L$2:$L$399),MATCH(ROW(외환대장!$L$2:$L$399), ROW(외환대장!$L$2:$L$399)),"")), ROWS($A$1:G55)), COLUMNS($A$1:G55)),"")</f>
        <v/>
      </c>
      <c r="Q61" s="18" t="str">
        <f t="array" ref="Q61">IFERROR(INDEX(외환대장!$A$2:$K$401, SMALL(IF(($C$1=외환대장!$L$2:$L$399),MATCH(ROW(외환대장!$L$2:$L$399), ROW(외환대장!$L$2:$L$399)),IF(($D$1=외환대장!$L$2:$L$399),MATCH(ROW(외환대장!$L$2:$L$399), ROW(외환대장!$L$2:$L$399)),"")), ROWS($A$1:H55)), COLUMNS($A$1:H55)),"")</f>
        <v/>
      </c>
      <c r="R61" s="19" t="str">
        <f t="array" ref="R61">IFERROR(INDEX(외환대장!$A$2:$K$401, SMALL(IF(($C$1=외환대장!$L$2:$L$399),MATCH(ROW(외환대장!$L$2:$L$399), ROW(외환대장!$L$2:$L$399)),IF(($D$1=외환대장!$L$2:$L$399),MATCH(ROW(외환대장!$L$2:$L$399), ROW(외환대장!$L$2:$L$399)),"")), ROWS($A$1:I55)), COLUMNS($A$1:I55)),"")</f>
        <v/>
      </c>
      <c r="S61" s="20" t="str">
        <f t="array" ref="S61">IFERROR(INDEX(외환대장!$A$2:$K$401, SMALL(IF(($C$1=외환대장!$L$2:$L$399),MATCH(ROW(외환대장!$L$2:$L$399), ROW(외환대장!$L$2:$L$399)),IF(($D$1=외환대장!$L$2:$L$399),MATCH(ROW(외환대장!$L$2:$L$399), ROW(외환대장!$L$2:$L$399)),"")), ROWS($A$1:J55)), COLUMNS($A$1:J55)),"")</f>
        <v/>
      </c>
      <c r="T61" s="106" t="str">
        <f t="shared" si="12"/>
        <v/>
      </c>
      <c r="U61" s="107" t="str">
        <f t="shared" si="2"/>
        <v/>
      </c>
      <c r="V61" s="72"/>
      <c r="W61" s="108" t="str">
        <f t="shared" si="3"/>
        <v/>
      </c>
      <c r="X61" s="100" t="str">
        <f t="shared" si="4"/>
        <v/>
      </c>
      <c r="Y61" s="109" t="str">
        <f>IF($X61="","",_xlfn.IFNA(VLOOKUP($X61,수출신고!$A:$G,4,0),"국내계류중"))</f>
        <v/>
      </c>
      <c r="Z61" s="110" t="str">
        <f>_xlfn.IFNA(VLOOKUP(W61,환율!$A:$H,8,0),"")</f>
        <v/>
      </c>
      <c r="AA61" s="111" t="str">
        <f t="shared" si="5"/>
        <v/>
      </c>
      <c r="AB61" s="112" t="str">
        <f t="shared" si="6"/>
        <v/>
      </c>
      <c r="AC61" s="113" t="str">
        <f t="shared" si="7"/>
        <v/>
      </c>
      <c r="AD61" s="114" t="str">
        <f t="shared" si="8"/>
        <v/>
      </c>
      <c r="AE61" s="115" t="str">
        <f t="shared" si="9"/>
        <v/>
      </c>
      <c r="AF61" s="114" t="str">
        <f t="shared" si="10"/>
        <v/>
      </c>
      <c r="AG61" s="114" t="str">
        <f t="shared" si="11"/>
        <v/>
      </c>
    </row>
    <row r="62" spans="1:33" ht="16.5" customHeight="1">
      <c r="A62" s="96" t="str">
        <f>IF($H62="","",_xlfn.IFNA(VLOOKUP($H62,수출신고!$A:$G,2,0),""))</f>
        <v/>
      </c>
      <c r="B62" s="125"/>
      <c r="C62" s="126"/>
      <c r="D62" s="127"/>
      <c r="E62" s="128"/>
      <c r="F62" s="129"/>
      <c r="G62" s="100" t="str">
        <f>IF($H62="","",_xlfn.IFNA(VLOOKUP($H62,수출신고!$A:$G,6,0),""))</f>
        <v/>
      </c>
      <c r="H62" s="101" t="str">
        <f t="shared" si="0"/>
        <v/>
      </c>
      <c r="J62" s="1" t="str">
        <f t="array" ref="J62">IFERROR(INDEX(외환대장!$A$2:$K$401, SMALL(IF(($C$1=외환대장!$L$2:$L$399),MATCH(ROW(외환대장!$L$2:$L$399), ROW(외환대장!$L$2:$L$399)),IF(($D$1=외환대장!$L$2:$L$399),MATCH(ROW(외환대장!$L$2:$L$399), ROW(외환대장!$L$2:$L$399)),"")), ROWS($A$1:A56)), COLUMNS($A$1:A56)),"")</f>
        <v/>
      </c>
      <c r="K62" s="14" t="str">
        <f t="array" ref="K62">IFERROR(INDEX(외환대장!$A$2:$K$401, SMALL(IF(($C$1=외환대장!$L$2:$L$399),MATCH(ROW(외환대장!$L$2:$L$399), ROW(외환대장!$L$2:$L$399)),IF(($D$1=외환대장!$L$2:$L$399),MATCH(ROW(외환대장!$L$2:$L$399), ROW(외환대장!$L$2:$L$399)),"")), ROWS($A$1:B56)), COLUMNS($A$1:B56)),"")</f>
        <v/>
      </c>
      <c r="L62" s="14" t="str">
        <f t="array" ref="L62">IFERROR(INDEX(외환대장!$A$2:$K$401, SMALL(IF(($C$1=외환대장!$L$2:$L$399),MATCH(ROW(외환대장!$L$2:$L$399), ROW(외환대장!$L$2:$L$399)),IF(($D$1=외환대장!$L$2:$L$399),MATCH(ROW(외환대장!$L$2:$L$399), ROW(외환대장!$L$2:$L$399)),"")), ROWS($A$1:C56)), COLUMNS($A$1:C56)),"")</f>
        <v/>
      </c>
      <c r="M62" s="14" t="str">
        <f t="array" ref="M62">IFERROR(INDEX(외환대장!$A$2:$K$401, SMALL(IF(($C$1=외환대장!$L$2:$L$399),MATCH(ROW(외환대장!$L$2:$L$399), ROW(외환대장!$L$2:$L$399)),IF(($D$1=외환대장!$L$2:$L$399),MATCH(ROW(외환대장!$L$2:$L$399), ROW(외환대장!$L$2:$L$399)),"")), ROWS($A$1:D56)), COLUMNS($A$1:D56)),"")</f>
        <v/>
      </c>
      <c r="N62" s="15" t="str">
        <f t="array" ref="N62">IFERROR(INDEX(외환대장!$A$2:$K$401, SMALL(IF(($C$1=외환대장!$L$2:$L$399),MATCH(ROW(외환대장!$L$2:$L$399), ROW(외환대장!$L$2:$L$399)),IF(($D$1=외환대장!$L$2:$L$399),MATCH(ROW(외환대장!$L$2:$L$399), ROW(외환대장!$L$2:$L$399)),"")), ROWS($A$1:E56)), COLUMNS($A$1:E56)),"")</f>
        <v/>
      </c>
      <c r="O62" s="16" t="str">
        <f t="array" ref="O62">IFERROR(INDEX(외환대장!$A$2:$K$401, SMALL(IF(($C$1=외환대장!$L$2:$L$399),MATCH(ROW(외환대장!$L$2:$L$399), ROW(외환대장!$L$2:$L$399)),IF(($D$1=외환대장!$L$2:$L$399),MATCH(ROW(외환대장!$L$2:$L$399), ROW(외환대장!$L$2:$L$399)),"")), ROWS($A$1:F56)), COLUMNS($A$1:F56)),"")</f>
        <v/>
      </c>
      <c r="P62" s="17" t="str">
        <f t="array" ref="P62">IFERROR(INDEX(외환대장!$A$2:$K$401, SMALL(IF(($C$1=외환대장!$L$2:$L$399),MATCH(ROW(외환대장!$L$2:$L$399), ROW(외환대장!$L$2:$L$399)),IF(($D$1=외환대장!$L$2:$L$399),MATCH(ROW(외환대장!$L$2:$L$399), ROW(외환대장!$L$2:$L$399)),"")), ROWS($A$1:G56)), COLUMNS($A$1:G56)),"")</f>
        <v/>
      </c>
      <c r="Q62" s="18" t="str">
        <f t="array" ref="Q62">IFERROR(INDEX(외환대장!$A$2:$K$401, SMALL(IF(($C$1=외환대장!$L$2:$L$399),MATCH(ROW(외환대장!$L$2:$L$399), ROW(외환대장!$L$2:$L$399)),IF(($D$1=외환대장!$L$2:$L$399),MATCH(ROW(외환대장!$L$2:$L$399), ROW(외환대장!$L$2:$L$399)),"")), ROWS($A$1:H56)), COLUMNS($A$1:H56)),"")</f>
        <v/>
      </c>
      <c r="R62" s="19" t="str">
        <f t="array" ref="R62">IFERROR(INDEX(외환대장!$A$2:$K$401, SMALL(IF(($C$1=외환대장!$L$2:$L$399),MATCH(ROW(외환대장!$L$2:$L$399), ROW(외환대장!$L$2:$L$399)),IF(($D$1=외환대장!$L$2:$L$399),MATCH(ROW(외환대장!$L$2:$L$399), ROW(외환대장!$L$2:$L$399)),"")), ROWS($A$1:I56)), COLUMNS($A$1:I56)),"")</f>
        <v/>
      </c>
      <c r="S62" s="20" t="str">
        <f t="array" ref="S62">IFERROR(INDEX(외환대장!$A$2:$K$401, SMALL(IF(($C$1=외환대장!$L$2:$L$399),MATCH(ROW(외환대장!$L$2:$L$399), ROW(외환대장!$L$2:$L$399)),IF(($D$1=외환대장!$L$2:$L$399),MATCH(ROW(외환대장!$L$2:$L$399), ROW(외환대장!$L$2:$L$399)),"")), ROWS($A$1:J56)), COLUMNS($A$1:J56)),"")</f>
        <v/>
      </c>
      <c r="T62" s="106" t="str">
        <f t="shared" si="12"/>
        <v/>
      </c>
      <c r="U62" s="107" t="str">
        <f t="shared" si="2"/>
        <v/>
      </c>
      <c r="V62" s="72"/>
      <c r="W62" s="108" t="str">
        <f t="shared" si="3"/>
        <v/>
      </c>
      <c r="X62" s="100" t="str">
        <f t="shared" si="4"/>
        <v/>
      </c>
      <c r="Y62" s="109" t="str">
        <f>IF($X62="","",_xlfn.IFNA(VLOOKUP($X62,수출신고!$A:$G,4,0),"국내계류중"))</f>
        <v/>
      </c>
      <c r="Z62" s="110" t="str">
        <f>_xlfn.IFNA(VLOOKUP(W62,환율!$A:$H,8,0),"")</f>
        <v/>
      </c>
      <c r="AA62" s="111" t="str">
        <f t="shared" si="5"/>
        <v/>
      </c>
      <c r="AB62" s="112" t="str">
        <f t="shared" si="6"/>
        <v/>
      </c>
      <c r="AC62" s="113" t="str">
        <f t="shared" si="7"/>
        <v/>
      </c>
      <c r="AD62" s="114" t="str">
        <f t="shared" si="8"/>
        <v/>
      </c>
      <c r="AE62" s="115" t="str">
        <f t="shared" si="9"/>
        <v/>
      </c>
      <c r="AF62" s="114" t="str">
        <f t="shared" si="10"/>
        <v/>
      </c>
      <c r="AG62" s="114" t="str">
        <f t="shared" si="11"/>
        <v/>
      </c>
    </row>
    <row r="63" spans="1:33" ht="16.5" customHeight="1">
      <c r="A63" s="96" t="str">
        <f>IF($H63="","",_xlfn.IFNA(VLOOKUP($H63,수출신고!$A:$G,2,0),""))</f>
        <v/>
      </c>
      <c r="B63" s="125"/>
      <c r="C63" s="126"/>
      <c r="D63" s="127"/>
      <c r="E63" s="128"/>
      <c r="F63" s="129"/>
      <c r="G63" s="100" t="str">
        <f>IF($H63="","",_xlfn.IFNA(VLOOKUP($H63,수출신고!$A:$G,6,0),""))</f>
        <v/>
      </c>
      <c r="H63" s="101" t="str">
        <f t="shared" si="0"/>
        <v/>
      </c>
      <c r="J63" s="1" t="str">
        <f t="array" ref="J63">IFERROR(INDEX(외환대장!$A$2:$K$401, SMALL(IF(($C$1=외환대장!$L$2:$L$399),MATCH(ROW(외환대장!$L$2:$L$399), ROW(외환대장!$L$2:$L$399)),IF(($D$1=외환대장!$L$2:$L$399),MATCH(ROW(외환대장!$L$2:$L$399), ROW(외환대장!$L$2:$L$399)),"")), ROWS($A$1:A57)), COLUMNS($A$1:A57)),"")</f>
        <v/>
      </c>
      <c r="K63" s="14" t="str">
        <f t="array" ref="K63">IFERROR(INDEX(외환대장!$A$2:$K$401, SMALL(IF(($C$1=외환대장!$L$2:$L$399),MATCH(ROW(외환대장!$L$2:$L$399), ROW(외환대장!$L$2:$L$399)),IF(($D$1=외환대장!$L$2:$L$399),MATCH(ROW(외환대장!$L$2:$L$399), ROW(외환대장!$L$2:$L$399)),"")), ROWS($A$1:B57)), COLUMNS($A$1:B57)),"")</f>
        <v/>
      </c>
      <c r="L63" s="14" t="str">
        <f t="array" ref="L63">IFERROR(INDEX(외환대장!$A$2:$K$401, SMALL(IF(($C$1=외환대장!$L$2:$L$399),MATCH(ROW(외환대장!$L$2:$L$399), ROW(외환대장!$L$2:$L$399)),IF(($D$1=외환대장!$L$2:$L$399),MATCH(ROW(외환대장!$L$2:$L$399), ROW(외환대장!$L$2:$L$399)),"")), ROWS($A$1:C57)), COLUMNS($A$1:C57)),"")</f>
        <v/>
      </c>
      <c r="M63" s="14" t="str">
        <f t="array" ref="M63">IFERROR(INDEX(외환대장!$A$2:$K$401, SMALL(IF(($C$1=외환대장!$L$2:$L$399),MATCH(ROW(외환대장!$L$2:$L$399), ROW(외환대장!$L$2:$L$399)),IF(($D$1=외환대장!$L$2:$L$399),MATCH(ROW(외환대장!$L$2:$L$399), ROW(외환대장!$L$2:$L$399)),"")), ROWS($A$1:D57)), COLUMNS($A$1:D57)),"")</f>
        <v/>
      </c>
      <c r="N63" s="15" t="str">
        <f t="array" ref="N63">IFERROR(INDEX(외환대장!$A$2:$K$401, SMALL(IF(($C$1=외환대장!$L$2:$L$399),MATCH(ROW(외환대장!$L$2:$L$399), ROW(외환대장!$L$2:$L$399)),IF(($D$1=외환대장!$L$2:$L$399),MATCH(ROW(외환대장!$L$2:$L$399), ROW(외환대장!$L$2:$L$399)),"")), ROWS($A$1:E57)), COLUMNS($A$1:E57)),"")</f>
        <v/>
      </c>
      <c r="O63" s="16" t="str">
        <f t="array" ref="O63">IFERROR(INDEX(외환대장!$A$2:$K$401, SMALL(IF(($C$1=외환대장!$L$2:$L$399),MATCH(ROW(외환대장!$L$2:$L$399), ROW(외환대장!$L$2:$L$399)),IF(($D$1=외환대장!$L$2:$L$399),MATCH(ROW(외환대장!$L$2:$L$399), ROW(외환대장!$L$2:$L$399)),"")), ROWS($A$1:F57)), COLUMNS($A$1:F57)),"")</f>
        <v/>
      </c>
      <c r="P63" s="17" t="str">
        <f t="array" ref="P63">IFERROR(INDEX(외환대장!$A$2:$K$401, SMALL(IF(($C$1=외환대장!$L$2:$L$399),MATCH(ROW(외환대장!$L$2:$L$399), ROW(외환대장!$L$2:$L$399)),IF(($D$1=외환대장!$L$2:$L$399),MATCH(ROW(외환대장!$L$2:$L$399), ROW(외환대장!$L$2:$L$399)),"")), ROWS($A$1:G57)), COLUMNS($A$1:G57)),"")</f>
        <v/>
      </c>
      <c r="Q63" s="18" t="str">
        <f t="array" ref="Q63">IFERROR(INDEX(외환대장!$A$2:$K$401, SMALL(IF(($C$1=외환대장!$L$2:$L$399),MATCH(ROW(외환대장!$L$2:$L$399), ROW(외환대장!$L$2:$L$399)),IF(($D$1=외환대장!$L$2:$L$399),MATCH(ROW(외환대장!$L$2:$L$399), ROW(외환대장!$L$2:$L$399)),"")), ROWS($A$1:H57)), COLUMNS($A$1:H57)),"")</f>
        <v/>
      </c>
      <c r="R63" s="19" t="str">
        <f t="array" ref="R63">IFERROR(INDEX(외환대장!$A$2:$K$401, SMALL(IF(($C$1=외환대장!$L$2:$L$399),MATCH(ROW(외환대장!$L$2:$L$399), ROW(외환대장!$L$2:$L$399)),IF(($D$1=외환대장!$L$2:$L$399),MATCH(ROW(외환대장!$L$2:$L$399), ROW(외환대장!$L$2:$L$399)),"")), ROWS($A$1:I57)), COLUMNS($A$1:I57)),"")</f>
        <v/>
      </c>
      <c r="S63" s="20" t="str">
        <f t="array" ref="S63">IFERROR(INDEX(외환대장!$A$2:$K$401, SMALL(IF(($C$1=외환대장!$L$2:$L$399),MATCH(ROW(외환대장!$L$2:$L$399), ROW(외환대장!$L$2:$L$399)),IF(($D$1=외환대장!$L$2:$L$399),MATCH(ROW(외환대장!$L$2:$L$399), ROW(외환대장!$L$2:$L$399)),"")), ROWS($A$1:J57)), COLUMNS($A$1:J57)),"")</f>
        <v/>
      </c>
      <c r="T63" s="106" t="str">
        <f t="shared" si="12"/>
        <v/>
      </c>
      <c r="U63" s="107" t="str">
        <f t="shared" si="2"/>
        <v/>
      </c>
      <c r="V63" s="72"/>
      <c r="W63" s="108" t="str">
        <f t="shared" si="3"/>
        <v/>
      </c>
      <c r="X63" s="100" t="str">
        <f t="shared" si="4"/>
        <v/>
      </c>
      <c r="Y63" s="109" t="str">
        <f>IF($X63="","",_xlfn.IFNA(VLOOKUP($X63,수출신고!$A:$G,4,0),"국내계류중"))</f>
        <v/>
      </c>
      <c r="Z63" s="110" t="str">
        <f>_xlfn.IFNA(VLOOKUP(W63,환율!$A:$H,8,0),"")</f>
        <v/>
      </c>
      <c r="AA63" s="111" t="str">
        <f t="shared" si="5"/>
        <v/>
      </c>
      <c r="AB63" s="112" t="str">
        <f t="shared" si="6"/>
        <v/>
      </c>
      <c r="AC63" s="113" t="str">
        <f t="shared" si="7"/>
        <v/>
      </c>
      <c r="AD63" s="114" t="str">
        <f t="shared" si="8"/>
        <v/>
      </c>
      <c r="AE63" s="115" t="str">
        <f t="shared" si="9"/>
        <v/>
      </c>
      <c r="AF63" s="114" t="str">
        <f t="shared" si="10"/>
        <v/>
      </c>
      <c r="AG63" s="114" t="str">
        <f t="shared" si="11"/>
        <v/>
      </c>
    </row>
    <row r="64" spans="1:33" ht="16.5" customHeight="1">
      <c r="A64" s="96" t="str">
        <f>IF($H64="","",_xlfn.IFNA(VLOOKUP($H64,수출신고!$A:$G,2,0),""))</f>
        <v/>
      </c>
      <c r="B64" s="125"/>
      <c r="C64" s="127"/>
      <c r="D64" s="127"/>
      <c r="E64" s="127"/>
      <c r="F64" s="129"/>
      <c r="G64" s="100" t="str">
        <f>IF($H64="","",_xlfn.IFNA(VLOOKUP($H64,수출신고!$A:$G,6,0),""))</f>
        <v/>
      </c>
      <c r="H64" s="101" t="str">
        <f t="shared" si="0"/>
        <v/>
      </c>
      <c r="J64" s="1" t="str">
        <f t="array" ref="J64">IFERROR(INDEX(외환대장!$A$2:$K$401, SMALL(IF(($C$1=외환대장!$L$2:$L$399),MATCH(ROW(외환대장!$L$2:$L$399), ROW(외환대장!$L$2:$L$399)),IF(($D$1=외환대장!$L$2:$L$399),MATCH(ROW(외환대장!$L$2:$L$399), ROW(외환대장!$L$2:$L$399)),"")), ROWS($A$1:A58)), COLUMNS($A$1:A58)),"")</f>
        <v/>
      </c>
      <c r="K64" s="14" t="str">
        <f t="array" ref="K64">IFERROR(INDEX(외환대장!$A$2:$K$401, SMALL(IF(($C$1=외환대장!$L$2:$L$399),MATCH(ROW(외환대장!$L$2:$L$399), ROW(외환대장!$L$2:$L$399)),IF(($D$1=외환대장!$L$2:$L$399),MATCH(ROW(외환대장!$L$2:$L$399), ROW(외환대장!$L$2:$L$399)),"")), ROWS($A$1:B58)), COLUMNS($A$1:B58)),"")</f>
        <v/>
      </c>
      <c r="L64" s="14" t="str">
        <f t="array" ref="L64">IFERROR(INDEX(외환대장!$A$2:$K$401, SMALL(IF(($C$1=외환대장!$L$2:$L$399),MATCH(ROW(외환대장!$L$2:$L$399), ROW(외환대장!$L$2:$L$399)),IF(($D$1=외환대장!$L$2:$L$399),MATCH(ROW(외환대장!$L$2:$L$399), ROW(외환대장!$L$2:$L$399)),"")), ROWS($A$1:C58)), COLUMNS($A$1:C58)),"")</f>
        <v/>
      </c>
      <c r="M64" s="14" t="str">
        <f t="array" ref="M64">IFERROR(INDEX(외환대장!$A$2:$K$401, SMALL(IF(($C$1=외환대장!$L$2:$L$399),MATCH(ROW(외환대장!$L$2:$L$399), ROW(외환대장!$L$2:$L$399)),IF(($D$1=외환대장!$L$2:$L$399),MATCH(ROW(외환대장!$L$2:$L$399), ROW(외환대장!$L$2:$L$399)),"")), ROWS($A$1:D58)), COLUMNS($A$1:D58)),"")</f>
        <v/>
      </c>
      <c r="N64" s="15" t="str">
        <f t="array" ref="N64">IFERROR(INDEX(외환대장!$A$2:$K$401, SMALL(IF(($C$1=외환대장!$L$2:$L$399),MATCH(ROW(외환대장!$L$2:$L$399), ROW(외환대장!$L$2:$L$399)),IF(($D$1=외환대장!$L$2:$L$399),MATCH(ROW(외환대장!$L$2:$L$399), ROW(외환대장!$L$2:$L$399)),"")), ROWS($A$1:E58)), COLUMNS($A$1:E58)),"")</f>
        <v/>
      </c>
      <c r="O64" s="16" t="str">
        <f t="array" ref="O64">IFERROR(INDEX(외환대장!$A$2:$K$401, SMALL(IF(($C$1=외환대장!$L$2:$L$399),MATCH(ROW(외환대장!$L$2:$L$399), ROW(외환대장!$L$2:$L$399)),IF(($D$1=외환대장!$L$2:$L$399),MATCH(ROW(외환대장!$L$2:$L$399), ROW(외환대장!$L$2:$L$399)),"")), ROWS($A$1:F58)), COLUMNS($A$1:F58)),"")</f>
        <v/>
      </c>
      <c r="P64" s="17" t="str">
        <f t="array" ref="P64">IFERROR(INDEX(외환대장!$A$2:$K$401, SMALL(IF(($C$1=외환대장!$L$2:$L$399),MATCH(ROW(외환대장!$L$2:$L$399), ROW(외환대장!$L$2:$L$399)),IF(($D$1=외환대장!$L$2:$L$399),MATCH(ROW(외환대장!$L$2:$L$399), ROW(외환대장!$L$2:$L$399)),"")), ROWS($A$1:G58)), COLUMNS($A$1:G58)),"")</f>
        <v/>
      </c>
      <c r="Q64" s="18" t="str">
        <f t="array" ref="Q64">IFERROR(INDEX(외환대장!$A$2:$K$401, SMALL(IF(($C$1=외환대장!$L$2:$L$399),MATCH(ROW(외환대장!$L$2:$L$399), ROW(외환대장!$L$2:$L$399)),IF(($D$1=외환대장!$L$2:$L$399),MATCH(ROW(외환대장!$L$2:$L$399), ROW(외환대장!$L$2:$L$399)),"")), ROWS($A$1:H58)), COLUMNS($A$1:H58)),"")</f>
        <v/>
      </c>
      <c r="R64" s="19" t="str">
        <f t="array" ref="R64">IFERROR(INDEX(외환대장!$A$2:$K$401, SMALL(IF(($C$1=외환대장!$L$2:$L$399),MATCH(ROW(외환대장!$L$2:$L$399), ROW(외환대장!$L$2:$L$399)),IF(($D$1=외환대장!$L$2:$L$399),MATCH(ROW(외환대장!$L$2:$L$399), ROW(외환대장!$L$2:$L$399)),"")), ROWS($A$1:I58)), COLUMNS($A$1:I58)),"")</f>
        <v/>
      </c>
      <c r="S64" s="20" t="str">
        <f t="array" ref="S64">IFERROR(INDEX(외환대장!$A$2:$K$401, SMALL(IF(($C$1=외환대장!$L$2:$L$399),MATCH(ROW(외환대장!$L$2:$L$399), ROW(외환대장!$L$2:$L$399)),IF(($D$1=외환대장!$L$2:$L$399),MATCH(ROW(외환대장!$L$2:$L$399), ROW(외환대장!$L$2:$L$399)),"")), ROWS($A$1:J58)), COLUMNS($A$1:J58)),"")</f>
        <v/>
      </c>
      <c r="T64" s="106" t="str">
        <f t="shared" si="12"/>
        <v/>
      </c>
      <c r="U64" s="107" t="str">
        <f t="shared" si="2"/>
        <v/>
      </c>
      <c r="V64" s="121"/>
      <c r="W64" s="108" t="str">
        <f t="shared" si="3"/>
        <v/>
      </c>
      <c r="X64" s="100" t="str">
        <f t="shared" si="4"/>
        <v/>
      </c>
      <c r="Y64" s="109" t="str">
        <f>IF($X64="","",_xlfn.IFNA(VLOOKUP($X64,수출신고!$A:$G,4,0),"국내계류중"))</f>
        <v/>
      </c>
      <c r="Z64" s="110" t="str">
        <f>_xlfn.IFNA(VLOOKUP(W64,환율!$A:$H,8,0),"")</f>
        <v/>
      </c>
      <c r="AA64" s="111" t="str">
        <f t="shared" si="5"/>
        <v/>
      </c>
      <c r="AB64" s="112" t="str">
        <f t="shared" si="6"/>
        <v/>
      </c>
      <c r="AC64" s="113" t="str">
        <f t="shared" si="7"/>
        <v/>
      </c>
      <c r="AD64" s="114" t="str">
        <f t="shared" si="8"/>
        <v/>
      </c>
      <c r="AE64" s="115" t="str">
        <f t="shared" si="9"/>
        <v/>
      </c>
      <c r="AF64" s="114" t="str">
        <f t="shared" si="10"/>
        <v/>
      </c>
      <c r="AG64" s="114" t="str">
        <f t="shared" si="11"/>
        <v/>
      </c>
    </row>
    <row r="65" spans="1:33" ht="16.5" customHeight="1">
      <c r="A65" s="96" t="str">
        <f>IF($H65="","",_xlfn.IFNA(VLOOKUP($H65,수출신고!$A:$G,2,0),""))</f>
        <v/>
      </c>
      <c r="B65" s="125"/>
      <c r="C65" s="127"/>
      <c r="D65" s="127"/>
      <c r="E65" s="127"/>
      <c r="F65" s="129"/>
      <c r="G65" s="100" t="str">
        <f>IF($H65="","",_xlfn.IFNA(VLOOKUP($H65,수출신고!$A:$G,6,0),""))</f>
        <v/>
      </c>
      <c r="H65" s="101" t="str">
        <f t="shared" si="0"/>
        <v/>
      </c>
      <c r="J65" s="1" t="str">
        <f t="array" ref="J65">IFERROR(INDEX(외환대장!$A$2:$K$401, SMALL(IF(($C$1=외환대장!$L$2:$L$399),MATCH(ROW(외환대장!$L$2:$L$399), ROW(외환대장!$L$2:$L$399)),IF(($D$1=외환대장!$L$2:$L$399),MATCH(ROW(외환대장!$L$2:$L$399), ROW(외환대장!$L$2:$L$399)),"")), ROWS($A$1:A59)), COLUMNS($A$1:A59)),"")</f>
        <v/>
      </c>
      <c r="K65" s="14" t="str">
        <f t="array" ref="K65">IFERROR(INDEX(외환대장!$A$2:$K$401, SMALL(IF(($C$1=외환대장!$L$2:$L$399),MATCH(ROW(외환대장!$L$2:$L$399), ROW(외환대장!$L$2:$L$399)),IF(($D$1=외환대장!$L$2:$L$399),MATCH(ROW(외환대장!$L$2:$L$399), ROW(외환대장!$L$2:$L$399)),"")), ROWS($A$1:B59)), COLUMNS($A$1:B59)),"")</f>
        <v/>
      </c>
      <c r="L65" s="14" t="str">
        <f t="array" ref="L65">IFERROR(INDEX(외환대장!$A$2:$K$401, SMALL(IF(($C$1=외환대장!$L$2:$L$399),MATCH(ROW(외환대장!$L$2:$L$399), ROW(외환대장!$L$2:$L$399)),IF(($D$1=외환대장!$L$2:$L$399),MATCH(ROW(외환대장!$L$2:$L$399), ROW(외환대장!$L$2:$L$399)),"")), ROWS($A$1:C59)), COLUMNS($A$1:C59)),"")</f>
        <v/>
      </c>
      <c r="M65" s="14" t="str">
        <f t="array" ref="M65">IFERROR(INDEX(외환대장!$A$2:$K$401, SMALL(IF(($C$1=외환대장!$L$2:$L$399),MATCH(ROW(외환대장!$L$2:$L$399), ROW(외환대장!$L$2:$L$399)),IF(($D$1=외환대장!$L$2:$L$399),MATCH(ROW(외환대장!$L$2:$L$399), ROW(외환대장!$L$2:$L$399)),"")), ROWS($A$1:D59)), COLUMNS($A$1:D59)),"")</f>
        <v/>
      </c>
      <c r="N65" s="15" t="str">
        <f t="array" ref="N65">IFERROR(INDEX(외환대장!$A$2:$K$401, SMALL(IF(($C$1=외환대장!$L$2:$L$399),MATCH(ROW(외환대장!$L$2:$L$399), ROW(외환대장!$L$2:$L$399)),IF(($D$1=외환대장!$L$2:$L$399),MATCH(ROW(외환대장!$L$2:$L$399), ROW(외환대장!$L$2:$L$399)),"")), ROWS($A$1:E59)), COLUMNS($A$1:E59)),"")</f>
        <v/>
      </c>
      <c r="O65" s="16" t="str">
        <f t="array" ref="O65">IFERROR(INDEX(외환대장!$A$2:$K$401, SMALL(IF(($C$1=외환대장!$L$2:$L$399),MATCH(ROW(외환대장!$L$2:$L$399), ROW(외환대장!$L$2:$L$399)),IF(($D$1=외환대장!$L$2:$L$399),MATCH(ROW(외환대장!$L$2:$L$399), ROW(외환대장!$L$2:$L$399)),"")), ROWS($A$1:F59)), COLUMNS($A$1:F59)),"")</f>
        <v/>
      </c>
      <c r="P65" s="17" t="str">
        <f t="array" ref="P65">IFERROR(INDEX(외환대장!$A$2:$K$401, SMALL(IF(($C$1=외환대장!$L$2:$L$399),MATCH(ROW(외환대장!$L$2:$L$399), ROW(외환대장!$L$2:$L$399)),IF(($D$1=외환대장!$L$2:$L$399),MATCH(ROW(외환대장!$L$2:$L$399), ROW(외환대장!$L$2:$L$399)),"")), ROWS($A$1:G59)), COLUMNS($A$1:G59)),"")</f>
        <v/>
      </c>
      <c r="Q65" s="18" t="str">
        <f t="array" ref="Q65">IFERROR(INDEX(외환대장!$A$2:$K$401, SMALL(IF(($C$1=외환대장!$L$2:$L$399),MATCH(ROW(외환대장!$L$2:$L$399), ROW(외환대장!$L$2:$L$399)),IF(($D$1=외환대장!$L$2:$L$399),MATCH(ROW(외환대장!$L$2:$L$399), ROW(외환대장!$L$2:$L$399)),"")), ROWS($A$1:H59)), COLUMNS($A$1:H59)),"")</f>
        <v/>
      </c>
      <c r="R65" s="19" t="str">
        <f t="array" ref="R65">IFERROR(INDEX(외환대장!$A$2:$K$401, SMALL(IF(($C$1=외환대장!$L$2:$L$399),MATCH(ROW(외환대장!$L$2:$L$399), ROW(외환대장!$L$2:$L$399)),IF(($D$1=외환대장!$L$2:$L$399),MATCH(ROW(외환대장!$L$2:$L$399), ROW(외환대장!$L$2:$L$399)),"")), ROWS($A$1:I59)), COLUMNS($A$1:I59)),"")</f>
        <v/>
      </c>
      <c r="S65" s="20" t="str">
        <f t="array" ref="S65">IFERROR(INDEX(외환대장!$A$2:$K$401, SMALL(IF(($C$1=외환대장!$L$2:$L$399),MATCH(ROW(외환대장!$L$2:$L$399), ROW(외환대장!$L$2:$L$399)),IF(($D$1=외환대장!$L$2:$L$399),MATCH(ROW(외환대장!$L$2:$L$399), ROW(외환대장!$L$2:$L$399)),"")), ROWS($A$1:J59)), COLUMNS($A$1:J59)),"")</f>
        <v/>
      </c>
      <c r="T65" s="106" t="str">
        <f t="shared" si="12"/>
        <v/>
      </c>
      <c r="U65" s="107" t="str">
        <f t="shared" si="2"/>
        <v/>
      </c>
      <c r="V65" s="131" t="s">
        <v>1007</v>
      </c>
      <c r="W65" s="108" t="str">
        <f t="shared" si="3"/>
        <v/>
      </c>
      <c r="X65" s="100" t="str">
        <f t="shared" si="4"/>
        <v/>
      </c>
      <c r="Y65" s="109" t="str">
        <f>IF($X65="","",_xlfn.IFNA(VLOOKUP($X65,수출신고!$A:$G,4,0),"국내계류중"))</f>
        <v/>
      </c>
      <c r="Z65" s="110" t="str">
        <f>_xlfn.IFNA(VLOOKUP(W65,환율!$A:$H,8,0),"")</f>
        <v/>
      </c>
      <c r="AA65" s="111" t="str">
        <f t="shared" si="5"/>
        <v/>
      </c>
      <c r="AB65" s="112" t="str">
        <f t="shared" si="6"/>
        <v/>
      </c>
      <c r="AC65" s="113" t="str">
        <f t="shared" si="7"/>
        <v/>
      </c>
      <c r="AD65" s="114" t="str">
        <f t="shared" si="8"/>
        <v/>
      </c>
      <c r="AE65" s="115" t="str">
        <f t="shared" si="9"/>
        <v/>
      </c>
      <c r="AF65" s="114" t="str">
        <f t="shared" si="10"/>
        <v/>
      </c>
      <c r="AG65" s="114" t="str">
        <f t="shared" si="11"/>
        <v/>
      </c>
    </row>
    <row r="66" spans="1:33" ht="16.5" customHeight="1">
      <c r="A66" s="96" t="str">
        <f>IF($H66="","",_xlfn.IFNA(VLOOKUP($H66,수출신고!$A:$G,2,0),""))</f>
        <v/>
      </c>
      <c r="B66" s="125"/>
      <c r="C66" s="127"/>
      <c r="D66" s="127"/>
      <c r="E66" s="127"/>
      <c r="F66" s="129"/>
      <c r="G66" s="100" t="str">
        <f>IF($H66="","",_xlfn.IFNA(VLOOKUP($H66,수출신고!$A:$G,6,0),""))</f>
        <v/>
      </c>
      <c r="H66" s="101" t="str">
        <f t="shared" si="0"/>
        <v/>
      </c>
      <c r="J66" s="1" t="str">
        <f t="array" ref="J66">IFERROR(INDEX(외환대장!$A$2:$K$401, SMALL(IF(($C$1=외환대장!$L$2:$L$399),MATCH(ROW(외환대장!$L$2:$L$399), ROW(외환대장!$L$2:$L$399)),IF(($D$1=외환대장!$L$2:$L$399),MATCH(ROW(외환대장!$L$2:$L$399), ROW(외환대장!$L$2:$L$399)),"")), ROWS($A$1:A60)), COLUMNS($A$1:A60)),"")</f>
        <v/>
      </c>
      <c r="K66" s="14" t="str">
        <f t="array" ref="K66">IFERROR(INDEX(외환대장!$A$2:$K$401, SMALL(IF(($C$1=외환대장!$L$2:$L$399),MATCH(ROW(외환대장!$L$2:$L$399), ROW(외환대장!$L$2:$L$399)),IF(($D$1=외환대장!$L$2:$L$399),MATCH(ROW(외환대장!$L$2:$L$399), ROW(외환대장!$L$2:$L$399)),"")), ROWS($A$1:B60)), COLUMNS($A$1:B60)),"")</f>
        <v/>
      </c>
      <c r="L66" s="14" t="str">
        <f t="array" ref="L66">IFERROR(INDEX(외환대장!$A$2:$K$401, SMALL(IF(($C$1=외환대장!$L$2:$L$399),MATCH(ROW(외환대장!$L$2:$L$399), ROW(외환대장!$L$2:$L$399)),IF(($D$1=외환대장!$L$2:$L$399),MATCH(ROW(외환대장!$L$2:$L$399), ROW(외환대장!$L$2:$L$399)),"")), ROWS($A$1:C60)), COLUMNS($A$1:C60)),"")</f>
        <v/>
      </c>
      <c r="M66" s="14" t="str">
        <f t="array" ref="M66">IFERROR(INDEX(외환대장!$A$2:$K$401, SMALL(IF(($C$1=외환대장!$L$2:$L$399),MATCH(ROW(외환대장!$L$2:$L$399), ROW(외환대장!$L$2:$L$399)),IF(($D$1=외환대장!$L$2:$L$399),MATCH(ROW(외환대장!$L$2:$L$399), ROW(외환대장!$L$2:$L$399)),"")), ROWS($A$1:D60)), COLUMNS($A$1:D60)),"")</f>
        <v/>
      </c>
      <c r="N66" s="15" t="str">
        <f t="array" ref="N66">IFERROR(INDEX(외환대장!$A$2:$K$401, SMALL(IF(($C$1=외환대장!$L$2:$L$399),MATCH(ROW(외환대장!$L$2:$L$399), ROW(외환대장!$L$2:$L$399)),IF(($D$1=외환대장!$L$2:$L$399),MATCH(ROW(외환대장!$L$2:$L$399), ROW(외환대장!$L$2:$L$399)),"")), ROWS($A$1:E60)), COLUMNS($A$1:E60)),"")</f>
        <v/>
      </c>
      <c r="O66" s="16" t="str">
        <f t="array" ref="O66">IFERROR(INDEX(외환대장!$A$2:$K$401, SMALL(IF(($C$1=외환대장!$L$2:$L$399),MATCH(ROW(외환대장!$L$2:$L$399), ROW(외환대장!$L$2:$L$399)),IF(($D$1=외환대장!$L$2:$L$399),MATCH(ROW(외환대장!$L$2:$L$399), ROW(외환대장!$L$2:$L$399)),"")), ROWS($A$1:F60)), COLUMNS($A$1:F60)),"")</f>
        <v/>
      </c>
      <c r="P66" s="17" t="str">
        <f t="array" ref="P66">IFERROR(INDEX(외환대장!$A$2:$K$401, SMALL(IF(($C$1=외환대장!$L$2:$L$399),MATCH(ROW(외환대장!$L$2:$L$399), ROW(외환대장!$L$2:$L$399)),IF(($D$1=외환대장!$L$2:$L$399),MATCH(ROW(외환대장!$L$2:$L$399), ROW(외환대장!$L$2:$L$399)),"")), ROWS($A$1:G60)), COLUMNS($A$1:G60)),"")</f>
        <v/>
      </c>
      <c r="Q66" s="18" t="str">
        <f t="array" ref="Q66">IFERROR(INDEX(외환대장!$A$2:$K$401, SMALL(IF(($C$1=외환대장!$L$2:$L$399),MATCH(ROW(외환대장!$L$2:$L$399), ROW(외환대장!$L$2:$L$399)),IF(($D$1=외환대장!$L$2:$L$399),MATCH(ROW(외환대장!$L$2:$L$399), ROW(외환대장!$L$2:$L$399)),"")), ROWS($A$1:H60)), COLUMNS($A$1:H60)),"")</f>
        <v/>
      </c>
      <c r="R66" s="19" t="str">
        <f t="array" ref="R66">IFERROR(INDEX(외환대장!$A$2:$K$401, SMALL(IF(($C$1=외환대장!$L$2:$L$399),MATCH(ROW(외환대장!$L$2:$L$399), ROW(외환대장!$L$2:$L$399)),IF(($D$1=외환대장!$L$2:$L$399),MATCH(ROW(외환대장!$L$2:$L$399), ROW(외환대장!$L$2:$L$399)),"")), ROWS($A$1:I60)), COLUMNS($A$1:I60)),"")</f>
        <v/>
      </c>
      <c r="S66" s="20" t="str">
        <f t="array" ref="S66">IFERROR(INDEX(외환대장!$A$2:$K$401, SMALL(IF(($C$1=외환대장!$L$2:$L$399),MATCH(ROW(외환대장!$L$2:$L$399), ROW(외환대장!$L$2:$L$399)),IF(($D$1=외환대장!$L$2:$L$399),MATCH(ROW(외환대장!$L$2:$L$399), ROW(외환대장!$L$2:$L$399)),"")), ROWS($A$1:J60)), COLUMNS($A$1:J60)),"")</f>
        <v/>
      </c>
      <c r="T66" s="106" t="str">
        <f t="shared" si="12"/>
        <v/>
      </c>
      <c r="U66" s="107" t="str">
        <f t="shared" si="2"/>
        <v/>
      </c>
      <c r="V66" s="132">
        <f ca="1">TODAY()</f>
        <v>45007</v>
      </c>
      <c r="W66" s="108" t="str">
        <f t="shared" si="3"/>
        <v/>
      </c>
      <c r="X66" s="100" t="str">
        <f t="shared" si="4"/>
        <v/>
      </c>
      <c r="Y66" s="109" t="str">
        <f>IF($X66="","",_xlfn.IFNA(VLOOKUP($X66,수출신고!$A:$G,4,0),"국내계류중"))</f>
        <v/>
      </c>
      <c r="Z66" s="110" t="str">
        <f>_xlfn.IFNA(VLOOKUP(W66,환율!$A:$H,8,0),"")</f>
        <v/>
      </c>
      <c r="AA66" s="111" t="str">
        <f t="shared" si="5"/>
        <v/>
      </c>
      <c r="AB66" s="112" t="str">
        <f t="shared" si="6"/>
        <v/>
      </c>
      <c r="AC66" s="113" t="str">
        <f t="shared" si="7"/>
        <v/>
      </c>
      <c r="AD66" s="114" t="str">
        <f t="shared" si="8"/>
        <v/>
      </c>
      <c r="AE66" s="115" t="str">
        <f t="shared" si="9"/>
        <v/>
      </c>
      <c r="AF66" s="114" t="str">
        <f t="shared" si="10"/>
        <v/>
      </c>
      <c r="AG66" s="114" t="str">
        <f t="shared" si="11"/>
        <v/>
      </c>
    </row>
    <row r="67" spans="1:33" ht="16.5" customHeight="1">
      <c r="A67" s="96" t="str">
        <f>IF($H67="","",_xlfn.IFNA(VLOOKUP($H67,수출신고!$A:$G,2,0),""))</f>
        <v/>
      </c>
      <c r="B67" s="133"/>
      <c r="C67" s="134"/>
      <c r="D67" s="134"/>
      <c r="E67" s="134"/>
      <c r="F67" s="135"/>
      <c r="G67" s="100" t="str">
        <f>IF($H67="","",_xlfn.IFNA(VLOOKUP($H67,수출신고!$A:$G,6,0),""))</f>
        <v/>
      </c>
      <c r="H67" s="101" t="str">
        <f t="shared" si="0"/>
        <v/>
      </c>
      <c r="J67" s="1" t="str">
        <f t="array" ref="J67">IFERROR(INDEX(외환대장!$A$2:$K$401, SMALL(IF(($C$1=외환대장!$L$2:$L$399),MATCH(ROW(외환대장!$L$2:$L$399), ROW(외환대장!$L$2:$L$399)),IF(($D$1=외환대장!$L$2:$L$399),MATCH(ROW(외환대장!$L$2:$L$399), ROW(외환대장!$L$2:$L$399)),"")), ROWS($A$1:A61)), COLUMNS($A$1:A61)),"")</f>
        <v/>
      </c>
      <c r="K67" s="14" t="str">
        <f t="array" ref="K67">IFERROR(INDEX(외환대장!$A$2:$K$401, SMALL(IF(($C$1=외환대장!$L$2:$L$399),MATCH(ROW(외환대장!$L$2:$L$399), ROW(외환대장!$L$2:$L$399)),IF(($D$1=외환대장!$L$2:$L$399),MATCH(ROW(외환대장!$L$2:$L$399), ROW(외환대장!$L$2:$L$399)),"")), ROWS($A$1:B61)), COLUMNS($A$1:B61)),"")</f>
        <v/>
      </c>
      <c r="L67" s="14" t="str">
        <f t="array" ref="L67">IFERROR(INDEX(외환대장!$A$2:$K$401, SMALL(IF(($C$1=외환대장!$L$2:$L$399),MATCH(ROW(외환대장!$L$2:$L$399), ROW(외환대장!$L$2:$L$399)),IF(($D$1=외환대장!$L$2:$L$399),MATCH(ROW(외환대장!$L$2:$L$399), ROW(외환대장!$L$2:$L$399)),"")), ROWS($A$1:C61)), COLUMNS($A$1:C61)),"")</f>
        <v/>
      </c>
      <c r="M67" s="14" t="str">
        <f t="array" ref="M67">IFERROR(INDEX(외환대장!$A$2:$K$401, SMALL(IF(($C$1=외환대장!$L$2:$L$399),MATCH(ROW(외환대장!$L$2:$L$399), ROW(외환대장!$L$2:$L$399)),IF(($D$1=외환대장!$L$2:$L$399),MATCH(ROW(외환대장!$L$2:$L$399), ROW(외환대장!$L$2:$L$399)),"")), ROWS($A$1:D61)), COLUMNS($A$1:D61)),"")</f>
        <v/>
      </c>
      <c r="N67" s="15" t="str">
        <f t="array" ref="N67">IFERROR(INDEX(외환대장!$A$2:$K$401, SMALL(IF(($C$1=외환대장!$L$2:$L$399),MATCH(ROW(외환대장!$L$2:$L$399), ROW(외환대장!$L$2:$L$399)),IF(($D$1=외환대장!$L$2:$L$399),MATCH(ROW(외환대장!$L$2:$L$399), ROW(외환대장!$L$2:$L$399)),"")), ROWS($A$1:E61)), COLUMNS($A$1:E61)),"")</f>
        <v/>
      </c>
      <c r="O67" s="16" t="str">
        <f t="array" ref="O67">IFERROR(INDEX(외환대장!$A$2:$K$401, SMALL(IF(($C$1=외환대장!$L$2:$L$399),MATCH(ROW(외환대장!$L$2:$L$399), ROW(외환대장!$L$2:$L$399)),IF(($D$1=외환대장!$L$2:$L$399),MATCH(ROW(외환대장!$L$2:$L$399), ROW(외환대장!$L$2:$L$399)),"")), ROWS($A$1:F61)), COLUMNS($A$1:F61)),"")</f>
        <v/>
      </c>
      <c r="P67" s="17" t="str">
        <f t="array" ref="P67">IFERROR(INDEX(외환대장!$A$2:$K$401, SMALL(IF(($C$1=외환대장!$L$2:$L$399),MATCH(ROW(외환대장!$L$2:$L$399), ROW(외환대장!$L$2:$L$399)),IF(($D$1=외환대장!$L$2:$L$399),MATCH(ROW(외환대장!$L$2:$L$399), ROW(외환대장!$L$2:$L$399)),"")), ROWS($A$1:G61)), COLUMNS($A$1:G61)),"")</f>
        <v/>
      </c>
      <c r="Q67" s="18" t="str">
        <f t="array" ref="Q67">IFERROR(INDEX(외환대장!$A$2:$K$401, SMALL(IF(($C$1=외환대장!$L$2:$L$399),MATCH(ROW(외환대장!$L$2:$L$399), ROW(외환대장!$L$2:$L$399)),IF(($D$1=외환대장!$L$2:$L$399),MATCH(ROW(외환대장!$L$2:$L$399), ROW(외환대장!$L$2:$L$399)),"")), ROWS($A$1:H61)), COLUMNS($A$1:H61)),"")</f>
        <v/>
      </c>
      <c r="R67" s="19" t="str">
        <f t="array" ref="R67">IFERROR(INDEX(외환대장!$A$2:$K$401, SMALL(IF(($C$1=외환대장!$L$2:$L$399),MATCH(ROW(외환대장!$L$2:$L$399), ROW(외환대장!$L$2:$L$399)),IF(($D$1=외환대장!$L$2:$L$399),MATCH(ROW(외환대장!$L$2:$L$399), ROW(외환대장!$L$2:$L$399)),"")), ROWS($A$1:I61)), COLUMNS($A$1:I61)),"")</f>
        <v/>
      </c>
      <c r="S67" s="20" t="str">
        <f t="array" ref="S67">IFERROR(INDEX(외환대장!$A$2:$K$401, SMALL(IF(($C$1=외환대장!$L$2:$L$399),MATCH(ROW(외환대장!$L$2:$L$399), ROW(외환대장!$L$2:$L$399)),IF(($D$1=외환대장!$L$2:$L$399),MATCH(ROW(외환대장!$L$2:$L$399), ROW(외환대장!$L$2:$L$399)),"")), ROWS($A$1:J61)), COLUMNS($A$1:J61)),"")</f>
        <v/>
      </c>
      <c r="T67" s="106" t="str">
        <f t="shared" si="12"/>
        <v/>
      </c>
      <c r="U67" s="107" t="str">
        <f t="shared" si="2"/>
        <v/>
      </c>
      <c r="V67" s="136">
        <f>SUM(G3:G67)-SUM(K3:K67)</f>
        <v>500</v>
      </c>
      <c r="W67" s="108" t="str">
        <f t="shared" si="3"/>
        <v/>
      </c>
      <c r="X67" s="100" t="str">
        <f t="shared" si="4"/>
        <v/>
      </c>
      <c r="Y67" s="109" t="str">
        <f>IF($X67="","",_xlfn.IFNA(VLOOKUP($X67,수출신고!$A:$G,4,0),"국내계류중"))</f>
        <v/>
      </c>
      <c r="Z67" s="110" t="str">
        <f>_xlfn.IFNA(VLOOKUP(W67,환율!$A:$H,8,0),"")</f>
        <v/>
      </c>
      <c r="AA67" s="111" t="str">
        <f t="shared" si="5"/>
        <v/>
      </c>
      <c r="AB67" s="112" t="str">
        <f t="shared" si="6"/>
        <v/>
      </c>
      <c r="AC67" s="113" t="str">
        <f t="shared" si="7"/>
        <v/>
      </c>
      <c r="AD67" s="114" t="str">
        <f t="shared" si="8"/>
        <v/>
      </c>
      <c r="AE67" s="115" t="str">
        <f t="shared" si="9"/>
        <v/>
      </c>
      <c r="AF67" s="114" t="str">
        <f t="shared" si="10"/>
        <v/>
      </c>
      <c r="AG67" s="114" t="str">
        <f t="shared" si="11"/>
        <v/>
      </c>
    </row>
    <row r="68" spans="1:33" ht="16.5" customHeight="1">
      <c r="A68" s="137"/>
      <c r="B68" s="138"/>
      <c r="C68" s="138"/>
      <c r="D68" s="139"/>
      <c r="E68" s="140" t="s">
        <v>1019</v>
      </c>
      <c r="F68" s="140"/>
      <c r="G68" s="141">
        <f>SUM(G3:G67)</f>
        <v>650420</v>
      </c>
      <c r="H68" s="142"/>
      <c r="I68" s="142"/>
      <c r="J68" s="143"/>
      <c r="K68" s="140" t="s">
        <v>1019</v>
      </c>
      <c r="L68" s="140"/>
      <c r="M68" s="140"/>
      <c r="N68" s="140"/>
      <c r="O68" s="140"/>
      <c r="P68" s="140"/>
      <c r="Q68" s="140"/>
      <c r="R68" s="144">
        <f>SUM(R3:R67)</f>
        <v>40459.4</v>
      </c>
      <c r="S68" s="69"/>
      <c r="T68" s="87"/>
      <c r="U68" s="145"/>
      <c r="V68" s="146"/>
      <c r="W68" s="145" t="s">
        <v>1019</v>
      </c>
      <c r="X68" s="147"/>
      <c r="Y68" s="147"/>
      <c r="Z68" s="148"/>
      <c r="AA68" s="149">
        <f t="shared" ref="AA68:AG68" si="13">SUM(AA3:AA67)</f>
        <v>650420</v>
      </c>
      <c r="AB68" s="150">
        <f t="shared" si="13"/>
        <v>649920</v>
      </c>
      <c r="AC68" s="151">
        <f t="shared" si="13"/>
        <v>500</v>
      </c>
      <c r="AD68" s="152">
        <f t="shared" si="13"/>
        <v>840302380.5</v>
      </c>
      <c r="AE68" s="153">
        <f t="shared" si="13"/>
        <v>838257129.04999995</v>
      </c>
      <c r="AF68" s="154">
        <f t="shared" si="13"/>
        <v>654900</v>
      </c>
      <c r="AG68" s="154">
        <f t="shared" si="13"/>
        <v>-1390351.4500000067</v>
      </c>
    </row>
    <row r="69" spans="1:33" ht="16.5" customHeight="1">
      <c r="AB69" s="40"/>
      <c r="AD69" s="40"/>
      <c r="AF69" s="40"/>
      <c r="AG69" s="40"/>
    </row>
    <row r="70" spans="1:33" ht="16.5" customHeight="1">
      <c r="AB70" s="40"/>
      <c r="AD70" s="40"/>
      <c r="AF70" s="40"/>
      <c r="AG70" s="40"/>
    </row>
    <row r="71" spans="1:33" ht="16.5" customHeight="1">
      <c r="AB71" s="40"/>
      <c r="AD71" s="40"/>
      <c r="AF71" s="40"/>
      <c r="AG71" s="40"/>
    </row>
    <row r="72" spans="1:33" ht="16.5" customHeight="1">
      <c r="AB72" s="40"/>
      <c r="AD72" s="40"/>
      <c r="AF72" s="40"/>
      <c r="AG72" s="40"/>
    </row>
    <row r="73" spans="1:33" ht="16.5" customHeight="1">
      <c r="AB73" s="40"/>
      <c r="AD73" s="40"/>
      <c r="AF73" s="40"/>
      <c r="AG73" s="40"/>
    </row>
    <row r="74" spans="1:33" ht="16.5" customHeight="1">
      <c r="AB74" s="40"/>
      <c r="AD74" s="40"/>
      <c r="AF74" s="40"/>
      <c r="AG74" s="40"/>
    </row>
    <row r="75" spans="1:33" ht="16.5" customHeight="1">
      <c r="AB75" s="40"/>
      <c r="AD75" s="40"/>
      <c r="AF75" s="40"/>
      <c r="AG75" s="40"/>
    </row>
    <row r="76" spans="1:33" ht="16.5" customHeight="1">
      <c r="AB76" s="40"/>
      <c r="AD76" s="40"/>
      <c r="AF76" s="40"/>
      <c r="AG76" s="40"/>
    </row>
    <row r="77" spans="1:33" ht="16.5" customHeight="1">
      <c r="AB77" s="40"/>
      <c r="AD77" s="40"/>
      <c r="AF77" s="40"/>
      <c r="AG77" s="40"/>
    </row>
    <row r="78" spans="1:33" ht="16.5" customHeight="1">
      <c r="AB78" s="40"/>
      <c r="AD78" s="40"/>
      <c r="AF78" s="40"/>
      <c r="AG78" s="40"/>
    </row>
    <row r="79" spans="1:33" ht="16.5" customHeight="1">
      <c r="AB79" s="40"/>
      <c r="AD79" s="40"/>
      <c r="AF79" s="40"/>
      <c r="AG79" s="40"/>
    </row>
    <row r="80" spans="1:33" ht="16.5" customHeight="1">
      <c r="AB80" s="40"/>
      <c r="AD80" s="40"/>
      <c r="AF80" s="40"/>
      <c r="AG80" s="40"/>
    </row>
    <row r="81" spans="28:33" ht="16.5" customHeight="1">
      <c r="AB81" s="40"/>
      <c r="AD81" s="40"/>
      <c r="AF81" s="40"/>
      <c r="AG81" s="40"/>
    </row>
    <row r="82" spans="28:33" ht="16.5" customHeight="1">
      <c r="AB82" s="40"/>
      <c r="AD82" s="40"/>
      <c r="AF82" s="40"/>
      <c r="AG82" s="40"/>
    </row>
    <row r="83" spans="28:33" ht="16.5" customHeight="1">
      <c r="AB83" s="40"/>
      <c r="AD83" s="40"/>
      <c r="AF83" s="40"/>
      <c r="AG83" s="40"/>
    </row>
    <row r="84" spans="28:33" ht="16.5" customHeight="1">
      <c r="AB84" s="40"/>
      <c r="AD84" s="40"/>
      <c r="AF84" s="40"/>
      <c r="AG84" s="40"/>
    </row>
    <row r="85" spans="28:33" ht="16.5" customHeight="1">
      <c r="AB85" s="40"/>
      <c r="AD85" s="40"/>
      <c r="AF85" s="40"/>
      <c r="AG85" s="40"/>
    </row>
    <row r="86" spans="28:33" ht="16.5" customHeight="1">
      <c r="AB86" s="40"/>
      <c r="AD86" s="40"/>
      <c r="AF86" s="40"/>
      <c r="AG86" s="40"/>
    </row>
    <row r="87" spans="28:33" ht="16.5" customHeight="1">
      <c r="AB87" s="40"/>
      <c r="AD87" s="40"/>
      <c r="AF87" s="40"/>
      <c r="AG87" s="40"/>
    </row>
    <row r="88" spans="28:33" ht="16.5" customHeight="1">
      <c r="AB88" s="40"/>
      <c r="AD88" s="40"/>
      <c r="AF88" s="40"/>
      <c r="AG88" s="40"/>
    </row>
    <row r="89" spans="28:33" ht="16.5" customHeight="1">
      <c r="AB89" s="40"/>
      <c r="AD89" s="40"/>
      <c r="AF89" s="40"/>
      <c r="AG89" s="40"/>
    </row>
    <row r="90" spans="28:33" ht="16.5" customHeight="1">
      <c r="AB90" s="40"/>
      <c r="AD90" s="40"/>
      <c r="AF90" s="40"/>
      <c r="AG90" s="40"/>
    </row>
    <row r="91" spans="28:33" ht="16.5" customHeight="1">
      <c r="AB91" s="40"/>
      <c r="AD91" s="40"/>
      <c r="AF91" s="40"/>
      <c r="AG91" s="40"/>
    </row>
    <row r="92" spans="28:33" ht="16.5" customHeight="1">
      <c r="AB92" s="40"/>
      <c r="AD92" s="40"/>
      <c r="AF92" s="40"/>
      <c r="AG92" s="40"/>
    </row>
    <row r="93" spans="28:33" ht="16.5" customHeight="1">
      <c r="AB93" s="40"/>
      <c r="AD93" s="40"/>
      <c r="AF93" s="40"/>
      <c r="AG93" s="40"/>
    </row>
    <row r="94" spans="28:33" ht="16.5" customHeight="1">
      <c r="AB94" s="40"/>
      <c r="AD94" s="40"/>
      <c r="AF94" s="40"/>
      <c r="AG94" s="40"/>
    </row>
    <row r="95" spans="28:33" ht="16.5" customHeight="1">
      <c r="AB95" s="40"/>
      <c r="AD95" s="40"/>
      <c r="AF95" s="40"/>
      <c r="AG95" s="40"/>
    </row>
    <row r="96" spans="28:33" ht="16.5" customHeight="1">
      <c r="AB96" s="40"/>
      <c r="AD96" s="40"/>
      <c r="AF96" s="40"/>
      <c r="AG96" s="40"/>
    </row>
    <row r="97" spans="28:33" ht="16.5" customHeight="1">
      <c r="AB97" s="40"/>
      <c r="AD97" s="40"/>
      <c r="AF97" s="40"/>
      <c r="AG97" s="40"/>
    </row>
    <row r="98" spans="28:33" ht="16.5" customHeight="1">
      <c r="AB98" s="40"/>
      <c r="AD98" s="40"/>
      <c r="AF98" s="40"/>
      <c r="AG98" s="40"/>
    </row>
    <row r="99" spans="28:33" ht="16.5" customHeight="1">
      <c r="AB99" s="40"/>
      <c r="AD99" s="40"/>
      <c r="AF99" s="40"/>
      <c r="AG99" s="40"/>
    </row>
    <row r="100" spans="28:33" ht="16.5" customHeight="1">
      <c r="AB100" s="40"/>
      <c r="AD100" s="40"/>
      <c r="AF100" s="40"/>
      <c r="AG100" s="40"/>
    </row>
    <row r="101" spans="28:33" ht="16.5" customHeight="1">
      <c r="AB101" s="40"/>
      <c r="AD101" s="40"/>
      <c r="AF101" s="40"/>
      <c r="AG101" s="40"/>
    </row>
    <row r="102" spans="28:33" ht="16.5" customHeight="1">
      <c r="AB102" s="40"/>
      <c r="AD102" s="40"/>
      <c r="AF102" s="40"/>
      <c r="AG102" s="40"/>
    </row>
    <row r="103" spans="28:33" ht="16.5" customHeight="1">
      <c r="AB103" s="40"/>
      <c r="AD103" s="40"/>
      <c r="AF103" s="40"/>
      <c r="AG103" s="40"/>
    </row>
    <row r="104" spans="28:33" ht="16.5" customHeight="1">
      <c r="AB104" s="40"/>
      <c r="AD104" s="40"/>
      <c r="AF104" s="40"/>
      <c r="AG104" s="40"/>
    </row>
    <row r="105" spans="28:33" ht="16.5" customHeight="1">
      <c r="AB105" s="40"/>
      <c r="AD105" s="40"/>
      <c r="AF105" s="40"/>
      <c r="AG105" s="40"/>
    </row>
    <row r="106" spans="28:33" ht="16.5" customHeight="1">
      <c r="AB106" s="40"/>
      <c r="AD106" s="40"/>
      <c r="AF106" s="40"/>
      <c r="AG106" s="40"/>
    </row>
    <row r="107" spans="28:33" ht="16.5" customHeight="1">
      <c r="AB107" s="40"/>
      <c r="AD107" s="40"/>
      <c r="AF107" s="40"/>
      <c r="AG107" s="40"/>
    </row>
    <row r="108" spans="28:33" ht="16.5" customHeight="1">
      <c r="AB108" s="40"/>
      <c r="AD108" s="40"/>
      <c r="AF108" s="40"/>
      <c r="AG108" s="40"/>
    </row>
    <row r="109" spans="28:33" ht="16.5" customHeight="1">
      <c r="AB109" s="40"/>
      <c r="AD109" s="40"/>
      <c r="AF109" s="40"/>
      <c r="AG109" s="40"/>
    </row>
    <row r="110" spans="28:33" ht="16.5" customHeight="1">
      <c r="AB110" s="40"/>
      <c r="AD110" s="40"/>
      <c r="AF110" s="40"/>
      <c r="AG110" s="40"/>
    </row>
    <row r="111" spans="28:33" ht="16.5" customHeight="1">
      <c r="AB111" s="40"/>
      <c r="AD111" s="40"/>
      <c r="AF111" s="40"/>
      <c r="AG111" s="40"/>
    </row>
    <row r="112" spans="28:33" ht="16.5" customHeight="1">
      <c r="AB112" s="40"/>
      <c r="AD112" s="40"/>
      <c r="AF112" s="40"/>
      <c r="AG112" s="40"/>
    </row>
    <row r="113" spans="28:33" ht="16.5" customHeight="1">
      <c r="AB113" s="40"/>
      <c r="AD113" s="40"/>
      <c r="AF113" s="40"/>
      <c r="AG113" s="40"/>
    </row>
    <row r="114" spans="28:33" ht="16.5" customHeight="1">
      <c r="AB114" s="40"/>
      <c r="AD114" s="40"/>
      <c r="AF114" s="40"/>
      <c r="AG114" s="40"/>
    </row>
    <row r="115" spans="28:33" ht="16.5" customHeight="1">
      <c r="AB115" s="40"/>
      <c r="AD115" s="40"/>
      <c r="AF115" s="40"/>
      <c r="AG115" s="40"/>
    </row>
    <row r="116" spans="28:33" ht="16.5" customHeight="1">
      <c r="AB116" s="40"/>
      <c r="AD116" s="40"/>
      <c r="AF116" s="40"/>
      <c r="AG116" s="40"/>
    </row>
    <row r="117" spans="28:33" ht="16.5" customHeight="1">
      <c r="AB117" s="40"/>
      <c r="AD117" s="40"/>
      <c r="AF117" s="40"/>
      <c r="AG117" s="40"/>
    </row>
    <row r="118" spans="28:33" ht="16.5" customHeight="1">
      <c r="AB118" s="40"/>
      <c r="AD118" s="40"/>
      <c r="AF118" s="40"/>
      <c r="AG118" s="40"/>
    </row>
    <row r="119" spans="28:33" ht="16.5" customHeight="1">
      <c r="AB119" s="40"/>
      <c r="AD119" s="40"/>
      <c r="AF119" s="40"/>
      <c r="AG119" s="40"/>
    </row>
    <row r="120" spans="28:33" ht="16.5" customHeight="1">
      <c r="AB120" s="40"/>
      <c r="AD120" s="40"/>
      <c r="AF120" s="40"/>
      <c r="AG120" s="40"/>
    </row>
    <row r="121" spans="28:33" ht="16.5" customHeight="1">
      <c r="AB121" s="40"/>
      <c r="AD121" s="40"/>
      <c r="AF121" s="40"/>
      <c r="AG121" s="40"/>
    </row>
    <row r="122" spans="28:33" ht="16.5" customHeight="1">
      <c r="AB122" s="40"/>
      <c r="AD122" s="40"/>
      <c r="AF122" s="40"/>
      <c r="AG122" s="40"/>
    </row>
    <row r="123" spans="28:33" ht="16.5" customHeight="1">
      <c r="AB123" s="40"/>
      <c r="AD123" s="40"/>
      <c r="AF123" s="40"/>
      <c r="AG123" s="40"/>
    </row>
    <row r="124" spans="28:33" ht="16.5" customHeight="1">
      <c r="AB124" s="40"/>
      <c r="AD124" s="40"/>
      <c r="AF124" s="40"/>
      <c r="AG124" s="40"/>
    </row>
    <row r="125" spans="28:33" ht="16.5" customHeight="1">
      <c r="AB125" s="40"/>
      <c r="AD125" s="40"/>
      <c r="AF125" s="40"/>
      <c r="AG125" s="40"/>
    </row>
    <row r="126" spans="28:33" ht="16.5" customHeight="1">
      <c r="AB126" s="40"/>
      <c r="AD126" s="40"/>
      <c r="AF126" s="40"/>
      <c r="AG126" s="40"/>
    </row>
    <row r="127" spans="28:33" ht="16.5" customHeight="1">
      <c r="AB127" s="40"/>
      <c r="AD127" s="40"/>
      <c r="AF127" s="40"/>
      <c r="AG127" s="40"/>
    </row>
    <row r="128" spans="28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topLeftCell="Y1" workbookViewId="0">
      <selection activeCell="D22" sqref="D22"/>
    </sheetView>
  </sheetViews>
  <sheetFormatPr defaultColWidth="12.625" defaultRowHeight="15" customHeight="1"/>
  <cols>
    <col min="1" max="1" width="8" bestFit="1" customWidth="1"/>
    <col min="2" max="2" width="7.625" customWidth="1"/>
    <col min="3" max="3" width="13.375" bestFit="1" customWidth="1"/>
    <col min="4" max="5" width="7.625" customWidth="1"/>
    <col min="6" max="6" width="10.125" bestFit="1" customWidth="1"/>
    <col min="7" max="7" width="10.375" bestFit="1" customWidth="1"/>
    <col min="8" max="8" width="7.625" hidden="1" customWidth="1"/>
    <col min="9" max="9" width="10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10.625" customWidth="1"/>
    <col min="16" max="16" width="8.25" bestFit="1" customWidth="1"/>
    <col min="17" max="17" width="9.75" bestFit="1" customWidth="1"/>
    <col min="18" max="18" width="9" customWidth="1"/>
    <col min="19" max="19" width="9" bestFit="1" customWidth="1"/>
    <col min="20" max="20" width="10.25" customWidth="1"/>
    <col min="21" max="21" width="7.875" hidden="1" customWidth="1"/>
    <col min="22" max="22" width="13.875" bestFit="1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9" width="10.375" bestFit="1" customWidth="1"/>
    <col min="30" max="30" width="11.25" bestFit="1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65">
        <v>2020</v>
      </c>
      <c r="C1" s="65" t="s">
        <v>66</v>
      </c>
      <c r="D1" s="65"/>
      <c r="E1" s="65"/>
      <c r="F1" s="15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81" t="s">
        <v>1001</v>
      </c>
      <c r="C2" s="82" t="s">
        <v>1002</v>
      </c>
      <c r="D2" s="82"/>
      <c r="E2" s="82"/>
      <c r="F2" s="156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139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44425</v>
      </c>
      <c r="B3" s="102">
        <v>44412</v>
      </c>
      <c r="C3" s="98" t="s">
        <v>989</v>
      </c>
      <c r="D3" s="98" t="s">
        <v>981</v>
      </c>
      <c r="E3" s="98" t="s">
        <v>66</v>
      </c>
      <c r="F3" s="99">
        <v>47334</v>
      </c>
      <c r="G3" s="100">
        <f>IF($H3="","",_xlfn.IFNA(VLOOKUP($H3,수출신고!$A:$G,6,0),""))</f>
        <v>47334</v>
      </c>
      <c r="H3" s="101" t="str">
        <f t="shared" ref="H3:H54" si="0">RIGHT(C3,6)</f>
        <v>GM/275</v>
      </c>
      <c r="I3" s="85" t="s">
        <v>1018</v>
      </c>
      <c r="J3" s="157" t="s">
        <v>1508</v>
      </c>
      <c r="K3" s="158">
        <v>33330</v>
      </c>
      <c r="L3" s="158">
        <v>0</v>
      </c>
      <c r="M3" s="158">
        <v>0</v>
      </c>
      <c r="N3" s="159" t="s">
        <v>1710</v>
      </c>
      <c r="O3" s="158">
        <v>49915</v>
      </c>
      <c r="P3" s="160" t="s">
        <v>1705</v>
      </c>
      <c r="Q3" s="158">
        <v>0</v>
      </c>
      <c r="R3" s="160">
        <v>0</v>
      </c>
      <c r="S3" s="161">
        <v>0</v>
      </c>
      <c r="T3" s="106">
        <f t="shared" ref="T3:T54" si="1">IF(J3="","",O3*P3)</f>
        <v>59229138.999999993</v>
      </c>
      <c r="U3" s="162" t="str">
        <f t="shared" ref="U3:U54" si="2">RIGHT(N3,6)</f>
        <v>GM/275</v>
      </c>
      <c r="V3" s="88">
        <f>V54</f>
        <v>301529</v>
      </c>
      <c r="W3" s="108">
        <f t="shared" ref="W3:W54" si="3">IF(A3="",IF(B3="","",B3),A3)</f>
        <v>44425</v>
      </c>
      <c r="X3" s="100" t="str">
        <f t="shared" ref="X3:X54" si="4">RIGHT(H3,7)</f>
        <v>GM/275</v>
      </c>
      <c r="Y3" s="109" t="str">
        <f>IF($X3="","",_xlfn.IFNA(VLOOKUP($X3,수출신고!$A:$G,4,0),"국내계류중"))</f>
        <v>1098621080030X</v>
      </c>
      <c r="Z3" s="110">
        <f>_xlfn.IFNA(VLOOKUP(W3,환율!$A:$H,8,0),"")</f>
        <v>1167.8</v>
      </c>
      <c r="AA3" s="111">
        <f t="shared" ref="AA3:AA54" si="5">IF(G3&lt;&gt;"",G3,IF(F3&lt;&gt;"",F3,""))</f>
        <v>47334</v>
      </c>
      <c r="AB3" s="112">
        <f t="shared" ref="AB3:AB54" si="6">IF(AA3="","",SUMIF($U$3:$U$54,X3,$K$3:$K$54))</f>
        <v>47334</v>
      </c>
      <c r="AC3" s="113">
        <f t="shared" ref="AC3:AC54" si="7">IFERROR(AA3-AB3,"")</f>
        <v>0</v>
      </c>
      <c r="AD3" s="114">
        <f t="shared" ref="AD3:AD54" si="8">IF(H3="","",AA3*Z3)</f>
        <v>55276645.199999996</v>
      </c>
      <c r="AE3" s="115">
        <f t="shared" ref="AE3:AE54" si="9">IF(H3="","",SUMIF($U$3:$U$54,X3,$T$3:$T$54))</f>
        <v>75759343.399999991</v>
      </c>
      <c r="AF3" s="114">
        <f t="shared" ref="AF3:AF54" si="10">IF(H3="","",IF(AC3&lt;&gt;0,AC3*Z3,0))</f>
        <v>0</v>
      </c>
      <c r="AG3" s="114">
        <f t="shared" ref="AG3:AG54" si="11">IF(H3="","",IF(AC3=0,-(AD3-AE3),IF(AE3=0,"미수",-(AB3*Z3-AE3))))</f>
        <v>20482698.199999996</v>
      </c>
    </row>
    <row r="4" spans="1:33" ht="16.5" customHeight="1">
      <c r="A4" s="96">
        <f>IF($H4="","",_xlfn.IFNA(VLOOKUP($H4,수출신고!$A:$G,2,0),""))</f>
        <v>44445</v>
      </c>
      <c r="B4" s="102">
        <v>44431</v>
      </c>
      <c r="C4" s="98" t="s">
        <v>990</v>
      </c>
      <c r="D4" s="98" t="s">
        <v>981</v>
      </c>
      <c r="E4" s="98" t="s">
        <v>66</v>
      </c>
      <c r="F4" s="99">
        <v>47614</v>
      </c>
      <c r="G4" s="100">
        <f>IF($H4="","",_xlfn.IFNA(VLOOKUP($H4,수출신고!$A:$G,6,0),""))</f>
        <v>47641</v>
      </c>
      <c r="H4" s="101" t="str">
        <f t="shared" si="0"/>
        <v>GM/277</v>
      </c>
      <c r="J4" s="157"/>
      <c r="K4" s="158"/>
      <c r="L4" s="158"/>
      <c r="M4" s="158"/>
      <c r="N4" s="159"/>
      <c r="O4" s="158"/>
      <c r="P4" s="160"/>
      <c r="Q4" s="158"/>
      <c r="R4" s="160"/>
      <c r="S4" s="161"/>
      <c r="T4" s="106" t="str">
        <f t="shared" si="1"/>
        <v/>
      </c>
      <c r="U4" s="107" t="str">
        <f t="shared" si="2"/>
        <v/>
      </c>
      <c r="V4" s="72"/>
      <c r="W4" s="108">
        <f t="shared" si="3"/>
        <v>44445</v>
      </c>
      <c r="X4" s="100" t="str">
        <f t="shared" si="4"/>
        <v>GM/277</v>
      </c>
      <c r="Y4" s="109" t="str">
        <f>IF($X4="","",_xlfn.IFNA(VLOOKUP($X4,수출신고!$A:$G,4,0),"국내계류중"))</f>
        <v>1098621080168X</v>
      </c>
      <c r="Z4" s="110">
        <f>_xlfn.IFNA(VLOOKUP(W4,환율!$A:$H,8,0),"")</f>
        <v>1156.4000000000001</v>
      </c>
      <c r="AA4" s="111">
        <f t="shared" si="5"/>
        <v>47641</v>
      </c>
      <c r="AB4" s="112">
        <f t="shared" si="6"/>
        <v>47641</v>
      </c>
      <c r="AC4" s="113">
        <f t="shared" si="7"/>
        <v>0</v>
      </c>
      <c r="AD4" s="114">
        <f t="shared" si="8"/>
        <v>55092052.400000006</v>
      </c>
      <c r="AE4" s="115">
        <f t="shared" si="9"/>
        <v>56681929.599999994</v>
      </c>
      <c r="AF4" s="114">
        <f t="shared" si="10"/>
        <v>0</v>
      </c>
      <c r="AG4" s="114">
        <f t="shared" si="11"/>
        <v>1589877.1999999881</v>
      </c>
    </row>
    <row r="5" spans="1:33" ht="16.5" customHeight="1">
      <c r="A5" s="96">
        <f>IF($H5="","",_xlfn.IFNA(VLOOKUP($H5,수출신고!$A:$G,2,0),""))</f>
        <v>44473</v>
      </c>
      <c r="B5" s="102">
        <v>44446</v>
      </c>
      <c r="C5" s="98" t="s">
        <v>991</v>
      </c>
      <c r="D5" s="98" t="s">
        <v>981</v>
      </c>
      <c r="E5" s="98" t="s">
        <v>66</v>
      </c>
      <c r="F5" s="99">
        <v>49235</v>
      </c>
      <c r="G5" s="100">
        <f>IF($H5="","",_xlfn.IFNA(VLOOKUP($H5,수출신고!$A:$G,6,0),""))</f>
        <v>51604</v>
      </c>
      <c r="H5" s="101" t="str">
        <f t="shared" si="0"/>
        <v>GM/279</v>
      </c>
      <c r="I5" s="117"/>
      <c r="J5" s="157"/>
      <c r="K5" s="158"/>
      <c r="L5" s="158"/>
      <c r="M5" s="158"/>
      <c r="N5" s="159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>
        <f t="shared" si="3"/>
        <v>44473</v>
      </c>
      <c r="X5" s="100" t="str">
        <f t="shared" si="4"/>
        <v>GM/279</v>
      </c>
      <c r="Y5" s="109" t="str">
        <f>IF($X5="","",_xlfn.IFNA(VLOOKUP($X5,수출신고!$A:$G,4,0),"국내계류중"))</f>
        <v>1098621090043X</v>
      </c>
      <c r="Z5" s="110">
        <f>_xlfn.IFNA(VLOOKUP(W5,환율!$A:$H,8,0),"")</f>
        <v>1185.2</v>
      </c>
      <c r="AA5" s="111">
        <f t="shared" si="5"/>
        <v>51604</v>
      </c>
      <c r="AB5" s="112">
        <f t="shared" si="6"/>
        <v>51604</v>
      </c>
      <c r="AC5" s="113">
        <f t="shared" si="7"/>
        <v>0</v>
      </c>
      <c r="AD5" s="114">
        <f t="shared" si="8"/>
        <v>61161060.800000004</v>
      </c>
      <c r="AE5" s="115">
        <f t="shared" si="9"/>
        <v>62239560.600000001</v>
      </c>
      <c r="AF5" s="114">
        <f t="shared" si="10"/>
        <v>0</v>
      </c>
      <c r="AG5" s="114">
        <f t="shared" si="11"/>
        <v>1078499.799999997</v>
      </c>
    </row>
    <row r="6" spans="1:33" ht="16.5" customHeight="1">
      <c r="A6" s="96">
        <f>IF($H6="","",_xlfn.IFNA(VLOOKUP($H6,수출신고!$A:$G,2,0),""))</f>
        <v>44502</v>
      </c>
      <c r="B6" s="102">
        <v>44489</v>
      </c>
      <c r="C6" s="98" t="s">
        <v>992</v>
      </c>
      <c r="D6" s="98" t="s">
        <v>981</v>
      </c>
      <c r="E6" s="98" t="s">
        <v>66</v>
      </c>
      <c r="F6" s="99">
        <v>40955</v>
      </c>
      <c r="G6" s="100">
        <f>IF($H6="","",_xlfn.IFNA(VLOOKUP($H6,수출신고!$A:$G,6,0),""))</f>
        <v>48565</v>
      </c>
      <c r="H6" s="101" t="str">
        <f t="shared" si="0"/>
        <v>GM/281</v>
      </c>
      <c r="I6" s="117" t="s">
        <v>12</v>
      </c>
      <c r="J6" s="157"/>
      <c r="K6" s="158"/>
      <c r="L6" s="158"/>
      <c r="M6" s="158"/>
      <c r="N6" s="159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>
        <f t="shared" si="3"/>
        <v>44502</v>
      </c>
      <c r="X6" s="100" t="str">
        <f t="shared" si="4"/>
        <v>GM/281</v>
      </c>
      <c r="Y6" s="109" t="str">
        <f>IF($X6="","",_xlfn.IFNA(VLOOKUP($X6,수출신고!$A:$G,4,0),"국내계류중"))</f>
        <v>1098621100168X</v>
      </c>
      <c r="Z6" s="110">
        <f>_xlfn.IFNA(VLOOKUP(W6,환율!$A:$H,8,0),"")</f>
        <v>1176.3</v>
      </c>
      <c r="AA6" s="111">
        <f t="shared" si="5"/>
        <v>48565</v>
      </c>
      <c r="AB6" s="112">
        <f t="shared" si="6"/>
        <v>48565</v>
      </c>
      <c r="AC6" s="113">
        <f t="shared" si="7"/>
        <v>0</v>
      </c>
      <c r="AD6" s="114">
        <f t="shared" si="8"/>
        <v>57127009.5</v>
      </c>
      <c r="AE6" s="115">
        <f t="shared" si="9"/>
        <v>60046276.400000006</v>
      </c>
      <c r="AF6" s="114">
        <f t="shared" si="10"/>
        <v>0</v>
      </c>
      <c r="AG6" s="114">
        <f t="shared" si="11"/>
        <v>2919266.900000006</v>
      </c>
    </row>
    <row r="7" spans="1:33" ht="16.5" customHeight="1">
      <c r="A7" s="96">
        <f>IF($H7="","",_xlfn.IFNA(VLOOKUP($H7,수출신고!$A:$G,2,0),""))</f>
        <v>44536</v>
      </c>
      <c r="B7" s="102">
        <v>44523</v>
      </c>
      <c r="C7" s="98" t="s">
        <v>995</v>
      </c>
      <c r="D7" s="98" t="s">
        <v>981</v>
      </c>
      <c r="E7" s="98" t="s">
        <v>66</v>
      </c>
      <c r="F7" s="99">
        <v>49545</v>
      </c>
      <c r="G7" s="100">
        <f>IF($H7="","",_xlfn.IFNA(VLOOKUP($H7,수출신고!$A:$G,6,0),""))</f>
        <v>49545</v>
      </c>
      <c r="H7" s="101" t="str">
        <f t="shared" si="0"/>
        <v>GM/282</v>
      </c>
      <c r="J7" s="1">
        <f t="array" ref="J7">IFERROR(INDEX(외환대장!$A$2:$K$401, SMALL(IF(($C$1=외환대장!$L$2:$L$399),MATCH(ROW(외환대장!$L$2:$L$399), ROW(외환대장!$L$2:$L$399)), ""), ROWS($A$1:A1)), COLUMNS($A$1:A1)),"")</f>
        <v>44578</v>
      </c>
      <c r="K7" s="14">
        <f t="array" ref="K7">IFERROR(INDEX(외환대장!$A$2:$K$401, SMALL(IF(($C$1=외환대장!$L$2:$L$399),MATCH(ROW(외환대장!$L$2:$L$399), ROW(외환대장!$L$2:$L$399)), ""), ROWS($A$1:B1)), COLUMNS($A$1:B1)),"")</f>
        <v>14004</v>
      </c>
      <c r="L7" s="14">
        <f t="array" ref="L7">IFERROR(INDEX(외환대장!$A$2:$K$401, SMALL(IF(($C$1=외환대장!$L$2:$L$399),MATCH(ROW(외환대장!$L$2:$L$399), ROW(외환대장!$L$2:$L$399)), ""), ROWS($A$1:C1)), COLUMNS($A$1:C1)),"")</f>
        <v>85</v>
      </c>
      <c r="M7" s="14">
        <f t="array" ref="M7">IFERROR(INDEX(외환대장!$A$2:$K$401, SMALL(IF(($C$1=외환대장!$L$2:$L$399),MATCH(ROW(외환대장!$L$2:$L$399), ROW(외환대장!$L$2:$L$399)), ""),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>NGM/275</v>
      </c>
      <c r="O7" s="16">
        <f t="array" ref="O7">IFERROR(INDEX(외환대장!$A$2:$K$401, SMALL(IF(($C$1=외환대장!$L$2:$L$399),MATCH(ROW(외환대장!$L$2:$L$399), ROW(외환대장!$L$2:$L$399)), ""), ROWS($A$1:F1)), COLUMNS($A$1:F1)),"")</f>
        <v>13919</v>
      </c>
      <c r="P7" s="17">
        <f t="array" ref="P7">IFERROR(INDEX(외환대장!$A$2:$K$401, SMALL(IF(($C$1=외환대장!$L$2:$L$399),MATCH(ROW(외환대장!$L$2:$L$399), ROW(외환대장!$L$2:$L$399)), ""), ROWS($A$1:G1)), COLUMNS($A$1:G1)),"")</f>
        <v>1187.5999999999999</v>
      </c>
      <c r="Q7" s="18">
        <f t="array" ref="Q7">IFERROR(INDEX(외환대장!$A$2:$K$401, SMALL(IF(($C$1=외환대장!$L$2:$L$399),MATCH(ROW(외환대장!$L$2:$L$399), ROW(외환대장!$L$2:$L$399)), ""), ROWS($A$1:H1)), COLUMNS($A$1:H1)),"")</f>
        <v>13919</v>
      </c>
      <c r="R7" s="19">
        <f t="array" ref="R7">IFERROR(INDEX(외환대장!$A$2:$K$401, SMALL(IF(($C$1=외환대장!$L$2:$L$399),MATCH(ROW(외환대장!$L$2:$L$399), ROW(외환대장!$L$2:$L$399)), ""), ROWS($A$1:I1)), COLUMNS($A$1:I1)),"")</f>
        <v>1238.5</v>
      </c>
      <c r="S7" s="20">
        <f t="array" ref="S7">IFERROR(INDEX(외환대장!$A$2:$K$401, SMALL(IF(($C$1=외환대장!$L$2:$L$399),MATCH(ROW(외환대장!$L$2:$L$399), ROW(외환대장!$L$2:$L$399)), ""), ROWS($A$1:J1)), COLUMNS($A$1:J1)),"")</f>
        <v>44634</v>
      </c>
      <c r="T7" s="106">
        <f t="shared" si="1"/>
        <v>16530204.399999999</v>
      </c>
      <c r="U7" s="107" t="str">
        <f t="shared" si="2"/>
        <v>GM/275</v>
      </c>
      <c r="V7" s="72"/>
      <c r="W7" s="108">
        <f t="shared" si="3"/>
        <v>44536</v>
      </c>
      <c r="X7" s="100" t="str">
        <f t="shared" si="4"/>
        <v>GM/282</v>
      </c>
      <c r="Y7" s="109" t="str">
        <f>IF($X7="","",_xlfn.IFNA(VLOOKUP($X7,수출신고!$A:$G,4,0),"국내계류중"))</f>
        <v>1098621111225X</v>
      </c>
      <c r="Z7" s="110">
        <f>_xlfn.IFNA(VLOOKUP(W7,환율!$A:$H,8,0),"")</f>
        <v>1178.5999999999999</v>
      </c>
      <c r="AA7" s="111">
        <f t="shared" si="5"/>
        <v>49545</v>
      </c>
      <c r="AB7" s="112">
        <f t="shared" si="6"/>
        <v>49545</v>
      </c>
      <c r="AC7" s="113">
        <f t="shared" si="7"/>
        <v>0</v>
      </c>
      <c r="AD7" s="114">
        <f t="shared" si="8"/>
        <v>58393736.999999993</v>
      </c>
      <c r="AE7" s="115">
        <f t="shared" si="9"/>
        <v>61133129.799999997</v>
      </c>
      <c r="AF7" s="114">
        <f t="shared" si="10"/>
        <v>0</v>
      </c>
      <c r="AG7" s="114">
        <f t="shared" si="11"/>
        <v>2739392.8000000045</v>
      </c>
    </row>
    <row r="8" spans="1:33" ht="16.5" customHeight="1">
      <c r="A8" s="96">
        <f>IF($H8="","",_xlfn.IFNA(VLOOKUP($H8,수출신고!$A:$G,2,0),""))</f>
        <v>44565</v>
      </c>
      <c r="B8" s="102">
        <v>44553</v>
      </c>
      <c r="C8" s="98" t="s">
        <v>1555</v>
      </c>
      <c r="D8" s="98" t="s">
        <v>981</v>
      </c>
      <c r="E8" s="98" t="s">
        <v>66</v>
      </c>
      <c r="F8" s="99">
        <v>48990</v>
      </c>
      <c r="G8" s="100">
        <f>IF($H8="","",_xlfn.IFNA(VLOOKUP($H8,수출신고!$A:$G,6,0),""))</f>
        <v>48990</v>
      </c>
      <c r="H8" s="101" t="str">
        <f t="shared" si="0"/>
        <v>GM/283</v>
      </c>
      <c r="J8" s="1">
        <f t="array" ref="J8">IFERROR(INDEX(외환대장!$A$2:$K$401, SMALL(IF(($C$1=외환대장!$L$2:$L$399),MATCH(ROW(외환대장!$L$2:$L$399), ROW(외환대장!$L$2:$L$399)), ""), ROWS($A$1:A2)), COLUMNS($A$1:A2)),"")</f>
        <v>44578</v>
      </c>
      <c r="K8" s="14">
        <f t="array" ref="K8">IFERROR(INDEX(외환대장!$A$2:$K$401, SMALL(IF(($C$1=외환대장!$L$2:$L$399),MATCH(ROW(외환대장!$L$2:$L$399), ROW(외환대장!$L$2:$L$399)), ""), ROWS($A$1:B2)), COLUMNS($A$1:B2)),"")</f>
        <v>35996</v>
      </c>
      <c r="L8" s="14">
        <f t="array" ref="L8">IFERROR(INDEX(외환대장!$A$2:$K$401, SMALL(IF(($C$1=외환대장!$L$2:$L$399),MATCH(ROW(외환대장!$L$2:$L$399), ROW(외환대장!$L$2:$L$399)), ""), ROWS($A$1:C2)), COLUMNS($A$1:C2)),"")</f>
        <v>0</v>
      </c>
      <c r="M8" s="14">
        <f t="array" ref="M8">IFERROR(INDEX(외환대장!$A$2:$K$401, SMALL(IF(($C$1=외환대장!$L$2:$L$399),MATCH(ROW(외환대장!$L$2:$L$399), ROW(외환대장!$L$2:$L$399)), ""),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>NGM/277</v>
      </c>
      <c r="O8" s="16">
        <f t="array" ref="O8">IFERROR(INDEX(외환대장!$A$2:$K$401, SMALL(IF(($C$1=외환대장!$L$2:$L$399),MATCH(ROW(외환대장!$L$2:$L$399), ROW(외환대장!$L$2:$L$399)), ""), ROWS($A$1:F2)), COLUMNS($A$1:F2)),"")</f>
        <v>35996</v>
      </c>
      <c r="P8" s="17">
        <f t="array" ref="P8">IFERROR(INDEX(외환대장!$A$2:$K$401, SMALL(IF(($C$1=외환대장!$L$2:$L$399),MATCH(ROW(외환대장!$L$2:$L$399), ROW(외환대장!$L$2:$L$399)), ""), ROWS($A$1:G2)), COLUMNS($A$1:G2)),"")</f>
        <v>1187.5999999999999</v>
      </c>
      <c r="Q8" s="18">
        <f t="array" ref="Q8">IFERROR(INDEX(외환대장!$A$2:$K$401, SMALL(IF(($C$1=외환대장!$L$2:$L$399),MATCH(ROW(외환대장!$L$2:$L$399), ROW(외환대장!$L$2:$L$399)), ""), ROWS($A$1:H2)), COLUMNS($A$1:H2)),"")</f>
        <v>35996</v>
      </c>
      <c r="R8" s="19">
        <f t="array" ref="R8">IFERROR(INDEX(외환대장!$A$2:$K$401, SMALL(IF(($C$1=외환대장!$L$2:$L$399),MATCH(ROW(외환대장!$L$2:$L$399), ROW(외환대장!$L$2:$L$399)), ""), ROWS($A$1:I2)), COLUMNS($A$1:I2)),"")</f>
        <v>1238.5</v>
      </c>
      <c r="S8" s="20">
        <f t="array" ref="S8">IFERROR(INDEX(외환대장!$A$2:$K$401, SMALL(IF(($C$1=외환대장!$L$2:$L$399),MATCH(ROW(외환대장!$L$2:$L$399), ROW(외환대장!$L$2:$L$399)), ""), ROWS($A$1:J2)), COLUMNS($A$1:J2)),"")</f>
        <v>44634</v>
      </c>
      <c r="T8" s="106">
        <f t="shared" si="1"/>
        <v>42748849.599999994</v>
      </c>
      <c r="U8" s="107" t="str">
        <f t="shared" si="2"/>
        <v>GM/277</v>
      </c>
      <c r="V8" s="72"/>
      <c r="W8" s="108">
        <f t="shared" si="3"/>
        <v>44565</v>
      </c>
      <c r="X8" s="100" t="str">
        <f t="shared" si="4"/>
        <v>GM/283</v>
      </c>
      <c r="Y8" s="109" t="str">
        <f>IF($X8="","",_xlfn.IFNA(VLOOKUP($X8,수출신고!$A:$G,4,0),"국내계류중"))</f>
        <v>1098621120230X</v>
      </c>
      <c r="Z8" s="110">
        <f>_xlfn.IFNA(VLOOKUP(W8,환율!$A:$H,8,0),"")</f>
        <v>1190.8</v>
      </c>
      <c r="AA8" s="111">
        <f t="shared" si="5"/>
        <v>48990</v>
      </c>
      <c r="AB8" s="112">
        <f t="shared" si="6"/>
        <v>48990</v>
      </c>
      <c r="AC8" s="113">
        <f t="shared" si="7"/>
        <v>0</v>
      </c>
      <c r="AD8" s="114">
        <f t="shared" si="8"/>
        <v>58337292</v>
      </c>
      <c r="AE8" s="115">
        <f t="shared" si="9"/>
        <v>62355001.700000003</v>
      </c>
      <c r="AF8" s="114">
        <f t="shared" si="10"/>
        <v>0</v>
      </c>
      <c r="AG8" s="114">
        <f t="shared" si="11"/>
        <v>4017709.700000003</v>
      </c>
    </row>
    <row r="9" spans="1:33" ht="16.5" customHeight="1">
      <c r="A9" s="96" t="str">
        <f>IF($H9="","",_xlfn.IFNA(VLOOKUP($H9,수출신고!$A:$G,2,0),""))</f>
        <v/>
      </c>
      <c r="B9" s="102"/>
      <c r="C9" s="98"/>
      <c r="D9" s="98"/>
      <c r="E9" s="98"/>
      <c r="F9" s="99"/>
      <c r="G9" s="100" t="str">
        <f>IF($H9="","",_xlfn.IFNA(VLOOKUP($H9,수출신고!$A:$G,6,0),""))</f>
        <v/>
      </c>
      <c r="H9" s="101" t="str">
        <f t="shared" si="0"/>
        <v/>
      </c>
      <c r="J9" s="1">
        <f t="array" ref="J9">IFERROR(INDEX(외환대장!$A$2:$K$401, SMALL(IF(($C$1=외환대장!$L$2:$L$399),MATCH(ROW(외환대장!$L$2:$L$399), ROW(외환대장!$L$2:$L$399)), ""), ROWS($A$1:A3)), COLUMNS($A$1:A3)),"")</f>
        <v>44588</v>
      </c>
      <c r="K9" s="14">
        <f t="array" ref="K9">IFERROR(INDEX(외환대장!$A$2:$K$401, SMALL(IF(($C$1=외환대장!$L$2:$L$399),MATCH(ROW(외환대장!$L$2:$L$399), ROW(외환대장!$L$2:$L$399)), ""), ROWS($A$1:B3)), COLUMNS($A$1:B3)),"")</f>
        <v>11645</v>
      </c>
      <c r="L9" s="14">
        <f t="array" ref="L9">IFERROR(INDEX(외환대장!$A$2:$K$401, SMALL(IF(($C$1=외환대장!$L$2:$L$399),MATCH(ROW(외환대장!$L$2:$L$399), ROW(외환대장!$L$2:$L$399)), ""), ROWS($A$1:C3)), COLUMNS($A$1:C3)),"")</f>
        <v>5</v>
      </c>
      <c r="M9" s="14">
        <f t="array" ref="M9">IFERROR(INDEX(외환대장!$A$2:$K$401, SMALL(IF(($C$1=외환대장!$L$2:$L$399),MATCH(ROW(외환대장!$L$2:$L$399), ROW(외환대장!$L$2:$L$399)), ""),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>NGM/277</v>
      </c>
      <c r="O9" s="16">
        <f t="array" ref="O9">IFERROR(INDEX(외환대장!$A$2:$K$401, SMALL(IF(($C$1=외환대장!$L$2:$L$399),MATCH(ROW(외환대장!$L$2:$L$399), ROW(외환대장!$L$2:$L$399)), ""), ROWS($A$1:F3)), COLUMNS($A$1:F3)),"")</f>
        <v>11640</v>
      </c>
      <c r="P9" s="17">
        <f t="array" ref="P9">IFERROR(INDEX(외환대장!$A$2:$K$401, SMALL(IF(($C$1=외환대장!$L$2:$L$399),MATCH(ROW(외환대장!$L$2:$L$399), ROW(외환대장!$L$2:$L$399)), ""), ROWS($A$1:G3)), COLUMNS($A$1:G3)),"")</f>
        <v>1197</v>
      </c>
      <c r="Q9" s="18">
        <f t="array" ref="Q9">IFERROR(INDEX(외환대장!$A$2:$K$401, SMALL(IF(($C$1=외환대장!$L$2:$L$399),MATCH(ROW(외환대장!$L$2:$L$399), ROW(외환대장!$L$2:$L$399)), ""), ROWS($A$1:H3)), COLUMNS($A$1:H3)),"")</f>
        <v>11640</v>
      </c>
      <c r="R9" s="19">
        <f t="array" ref="R9">IFERROR(INDEX(외환대장!$A$2:$K$401, SMALL(IF(($C$1=외환대장!$L$2:$L$399),MATCH(ROW(외환대장!$L$2:$L$399), ROW(외환대장!$L$2:$L$399)), ""), ROWS($A$1:I3)), COLUMNS($A$1:I3)),"")</f>
        <v>1238.5</v>
      </c>
      <c r="S9" s="20">
        <f t="array" ref="S9">IFERROR(INDEX(외환대장!$A$2:$K$401, SMALL(IF(($C$1=외환대장!$L$2:$L$399),MATCH(ROW(외환대장!$L$2:$L$399), ROW(외환대장!$L$2:$L$399)), ""), ROWS($A$1:J3)), COLUMNS($A$1:J3)),"")</f>
        <v>44634</v>
      </c>
      <c r="T9" s="106">
        <f t="shared" si="1"/>
        <v>13933080</v>
      </c>
      <c r="U9" s="107" t="str">
        <f t="shared" si="2"/>
        <v>GM/277</v>
      </c>
      <c r="V9" s="72"/>
      <c r="W9" s="108" t="str">
        <f t="shared" si="3"/>
        <v/>
      </c>
      <c r="X9" s="100" t="str">
        <f t="shared" si="4"/>
        <v/>
      </c>
      <c r="Y9" s="109" t="str">
        <f>IF($X9="","",_xlfn.IFNA(VLOOKUP($X9,수출신고!$A:$G,4,0),"국내계류중"))</f>
        <v/>
      </c>
      <c r="Z9" s="110" t="str">
        <f>_xlfn.IFNA(VLOOKUP(W9,환율!$A:$H,8,0),"")</f>
        <v/>
      </c>
      <c r="AA9" s="111" t="str">
        <f t="shared" si="5"/>
        <v/>
      </c>
      <c r="AB9" s="112" t="str">
        <f t="shared" si="6"/>
        <v/>
      </c>
      <c r="AC9" s="113" t="str">
        <f t="shared" si="7"/>
        <v/>
      </c>
      <c r="AD9" s="114" t="str">
        <f t="shared" si="8"/>
        <v/>
      </c>
      <c r="AE9" s="115" t="str">
        <f t="shared" si="9"/>
        <v/>
      </c>
      <c r="AF9" s="114" t="str">
        <f t="shared" si="10"/>
        <v/>
      </c>
      <c r="AG9" s="114" t="str">
        <f t="shared" si="11"/>
        <v/>
      </c>
    </row>
    <row r="10" spans="1:33" ht="16.5" customHeight="1">
      <c r="A10" s="96" t="str">
        <f>IF($H10="","",_xlfn.IFNA(VLOOKUP($H10,수출신고!$A:$G,2,0),""))</f>
        <v/>
      </c>
      <c r="B10" s="102"/>
      <c r="C10" s="98"/>
      <c r="D10" s="98"/>
      <c r="E10" s="98"/>
      <c r="F10" s="99"/>
      <c r="G10" s="100" t="str">
        <f>IF($H10="","",_xlfn.IFNA(VLOOKUP($H10,수출신고!$A:$G,6,0),""))</f>
        <v/>
      </c>
      <c r="H10" s="101" t="str">
        <f t="shared" si="0"/>
        <v/>
      </c>
      <c r="I10" s="163"/>
      <c r="J10" s="1">
        <f t="array" ref="J10">IFERROR(INDEX(외환대장!$A$2:$K$401, SMALL(IF(($C$1=외환대장!$L$2:$L$399),MATCH(ROW(외환대장!$L$2:$L$399), ROW(외환대장!$L$2:$L$399)), ""), ROWS($A$1:A4)), COLUMNS($A$1:A4)),"")</f>
        <v>44588</v>
      </c>
      <c r="K10" s="14">
        <f t="array" ref="K10">IFERROR(INDEX(외환대장!$A$2:$K$401, SMALL(IF(($C$1=외환대장!$L$2:$L$399),MATCH(ROW(외환대장!$L$2:$L$399), ROW(외환대장!$L$2:$L$399)), ""), ROWS($A$1:B4)), COLUMNS($A$1:B4)),"")</f>
        <v>38355</v>
      </c>
      <c r="L10" s="14">
        <f t="array" ref="L10">IFERROR(INDEX(외환대장!$A$2:$K$401, SMALL(IF(($C$1=외환대장!$L$2:$L$399),MATCH(ROW(외환대장!$L$2:$L$399), ROW(외환대장!$L$2:$L$399)), ""), ROWS($A$1:C4)), COLUMNS($A$1:C4)),"")</f>
        <v>0</v>
      </c>
      <c r="M10" s="14">
        <f t="array" ref="M10">IFERROR(INDEX(외환대장!$A$2:$K$401, SMALL(IF(($C$1=외환대장!$L$2:$L$399),MATCH(ROW(외환대장!$L$2:$L$399), ROW(외환대장!$L$2:$L$399)), ""),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>NGM/279</v>
      </c>
      <c r="O10" s="16">
        <f t="array" ref="O10">IFERROR(INDEX(외환대장!$A$2:$K$401, SMALL(IF(($C$1=외환대장!$L$2:$L$399),MATCH(ROW(외환대장!$L$2:$L$399), ROW(외환대장!$L$2:$L$399)), ""), ROWS($A$1:F4)), COLUMNS($A$1:F4)),"")</f>
        <v>38355</v>
      </c>
      <c r="P10" s="17">
        <f t="array" ref="P10">IFERROR(INDEX(외환대장!$A$2:$K$401, SMALL(IF(($C$1=외환대장!$L$2:$L$399),MATCH(ROW(외환대장!$L$2:$L$399), ROW(외환대장!$L$2:$L$399)), ""), ROWS($A$1:G4)), COLUMNS($A$1:G4)),"")</f>
        <v>1197</v>
      </c>
      <c r="Q10" s="18">
        <f t="array" ref="Q10">IFERROR(INDEX(외환대장!$A$2:$K$401, SMALL(IF(($C$1=외환대장!$L$2:$L$399),MATCH(ROW(외환대장!$L$2:$L$399), ROW(외환대장!$L$2:$L$399)), ""), ROWS($A$1:H4)), COLUMNS($A$1:H4)),"")</f>
        <v>38355</v>
      </c>
      <c r="R10" s="19">
        <f t="array" ref="R10">IFERROR(INDEX(외환대장!$A$2:$K$401, SMALL(IF(($C$1=외환대장!$L$2:$L$399),MATCH(ROW(외환대장!$L$2:$L$399), ROW(외환대장!$L$2:$L$399)), ""), ROWS($A$1:I4)), COLUMNS($A$1:I4)),"")</f>
        <v>1238.5</v>
      </c>
      <c r="S10" s="20">
        <f t="array" ref="S10">IFERROR(INDEX(외환대장!$A$2:$K$401, SMALL(IF(($C$1=외환대장!$L$2:$L$399),MATCH(ROW(외환대장!$L$2:$L$399), ROW(외환대장!$L$2:$L$399)), ""), ROWS($A$1:J4)), COLUMNS($A$1:J4)),"")</f>
        <v>44634</v>
      </c>
      <c r="T10" s="106">
        <f t="shared" si="1"/>
        <v>45910935</v>
      </c>
      <c r="U10" s="107" t="str">
        <f t="shared" si="2"/>
        <v>GM/279</v>
      </c>
      <c r="V10" s="72"/>
      <c r="W10" s="108" t="str">
        <f t="shared" si="3"/>
        <v/>
      </c>
      <c r="X10" s="100" t="str">
        <f t="shared" si="4"/>
        <v/>
      </c>
      <c r="Y10" s="109" t="str">
        <f>IF($X10="","",_xlfn.IFNA(VLOOKUP($X10,수출신고!$A:$G,4,0),"국내계류중"))</f>
        <v/>
      </c>
      <c r="Z10" s="110" t="str">
        <f>_xlfn.IFNA(VLOOKUP(W10,환율!$A:$H,8,0),"")</f>
        <v/>
      </c>
      <c r="AA10" s="111" t="str">
        <f t="shared" si="5"/>
        <v/>
      </c>
      <c r="AB10" s="112" t="str">
        <f t="shared" si="6"/>
        <v/>
      </c>
      <c r="AC10" s="113" t="str">
        <f t="shared" si="7"/>
        <v/>
      </c>
      <c r="AD10" s="114" t="str">
        <f t="shared" si="8"/>
        <v/>
      </c>
      <c r="AE10" s="115" t="str">
        <f t="shared" si="9"/>
        <v/>
      </c>
      <c r="AF10" s="114" t="str">
        <f t="shared" si="10"/>
        <v/>
      </c>
      <c r="AG10" s="114" t="str">
        <f t="shared" si="11"/>
        <v/>
      </c>
    </row>
    <row r="11" spans="1:33" ht="16.5" customHeight="1">
      <c r="A11" s="96" t="str">
        <f>IF($H11="","",_xlfn.IFNA(VLOOKUP($H11,수출신고!$A:$G,2,0),""))</f>
        <v/>
      </c>
      <c r="B11" s="102"/>
      <c r="C11" s="98"/>
      <c r="D11" s="98"/>
      <c r="E11" s="98"/>
      <c r="F11" s="99"/>
      <c r="G11" s="100" t="str">
        <f>IF($H11="","",_xlfn.IFNA(VLOOKUP($H11,수출신고!$A:$G,6,0),""))</f>
        <v/>
      </c>
      <c r="H11" s="101" t="str">
        <f t="shared" si="0"/>
        <v/>
      </c>
      <c r="I11" s="297"/>
      <c r="J11" s="1">
        <f t="array" ref="J11">IFERROR(INDEX(외환대장!$A$2:$K$401, SMALL(IF(($C$1=외환대장!$L$2:$L$399),MATCH(ROW(외환대장!$L$2:$L$399), ROW(외환대장!$L$2:$L$399)), ""), ROWS($A$1:A5)), COLUMNS($A$1:A5)),"")</f>
        <v>44637</v>
      </c>
      <c r="K11" s="14">
        <f t="array" ref="K11">IFERROR(INDEX(외환대장!$A$2:$K$401, SMALL(IF(($C$1=외환대장!$L$2:$L$399),MATCH(ROW(외환대장!$L$2:$L$399), ROW(외환대장!$L$2:$L$399)), ""), ROWS($A$1:B5)), COLUMNS($A$1:B5)),"")</f>
        <v>13249</v>
      </c>
      <c r="L11" s="14">
        <f t="array" ref="L11">IFERROR(INDEX(외환대장!$A$2:$K$401, SMALL(IF(($C$1=외환대장!$L$2:$L$399),MATCH(ROW(외환대장!$L$2:$L$399), ROW(외환대장!$L$2:$L$399)), ""), ROWS($A$1:C5)), COLUMNS($A$1:C5)),"")</f>
        <v>85</v>
      </c>
      <c r="M11" s="14">
        <f t="array" ref="M11">IFERROR(INDEX(외환대장!$A$2:$K$401, SMALL(IF(($C$1=외환대장!$L$2:$L$399),MATCH(ROW(외환대장!$L$2:$L$399), ROW(외환대장!$L$2:$L$399)), ""),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>NGM/279</v>
      </c>
      <c r="O11" s="16">
        <f t="array" ref="O11">IFERROR(INDEX(외환대장!$A$2:$K$401, SMALL(IF(($C$1=외환대장!$L$2:$L$399),MATCH(ROW(외환대장!$L$2:$L$399), ROW(외환대장!$L$2:$L$399)), ""), ROWS($A$1:F5)), COLUMNS($A$1:F5)),"")</f>
        <v>13164</v>
      </c>
      <c r="P11" s="17">
        <f t="array" ref="P11">IFERROR(INDEX(외환대장!$A$2:$K$401, SMALL(IF(($C$1=외환대장!$L$2:$L$399),MATCH(ROW(외환대장!$L$2:$L$399), ROW(외환대장!$L$2:$L$399)), ""), ROWS($A$1:G5)), COLUMNS($A$1:G5)),"")</f>
        <v>1240.4000000000001</v>
      </c>
      <c r="Q11" s="18">
        <f t="array" ref="Q11">IFERROR(INDEX(외환대장!$A$2:$K$401, SMALL(IF(($C$1=외환대장!$L$2:$L$399),MATCH(ROW(외환대장!$L$2:$L$399), ROW(외환대장!$L$2:$L$399)), ""), ROWS($A$1:H5)), COLUMNS($A$1:H5)),"")</f>
        <v>13164</v>
      </c>
      <c r="R11" s="19">
        <f t="array" ref="R11">IFERROR(INDEX(외환대장!$A$2:$K$401, SMALL(IF(($C$1=외환대장!$L$2:$L$399),MATCH(ROW(외환대장!$L$2:$L$399), ROW(외환대장!$L$2:$L$399)), ""), ROWS($A$1:I5)), COLUMNS($A$1:I5)),"")</f>
        <v>1270.3</v>
      </c>
      <c r="S11" s="20">
        <f t="array" ref="S11">IFERROR(INDEX(외환대장!$A$2:$K$401, SMALL(IF(($C$1=외환대장!$L$2:$L$399),MATCH(ROW(외환대장!$L$2:$L$399), ROW(외환대장!$L$2:$L$399)), ""), ROWS($A$1:J5)), COLUMNS($A$1:J5)),"")</f>
        <v>44680</v>
      </c>
      <c r="T11" s="106">
        <f t="shared" si="1"/>
        <v>16328625.600000001</v>
      </c>
      <c r="U11" s="107" t="str">
        <f t="shared" si="2"/>
        <v>GM/279</v>
      </c>
      <c r="V11" s="72"/>
      <c r="W11" s="108" t="str">
        <f t="shared" si="3"/>
        <v/>
      </c>
      <c r="X11" s="100" t="str">
        <f t="shared" si="4"/>
        <v/>
      </c>
      <c r="Y11" s="109" t="str">
        <f>IF($X11="","",_xlfn.IFNA(VLOOKUP($X11,수출신고!$A:$G,4,0),"국내계류중"))</f>
        <v/>
      </c>
      <c r="Z11" s="110" t="str">
        <f>_xlfn.IFNA(VLOOKUP(W11,환율!$A:$H,8,0),"")</f>
        <v/>
      </c>
      <c r="AA11" s="111" t="str">
        <f t="shared" si="5"/>
        <v/>
      </c>
      <c r="AB11" s="112" t="str">
        <f t="shared" si="6"/>
        <v/>
      </c>
      <c r="AC11" s="113" t="str">
        <f t="shared" si="7"/>
        <v/>
      </c>
      <c r="AD11" s="114" t="str">
        <f t="shared" si="8"/>
        <v/>
      </c>
      <c r="AE11" s="115" t="str">
        <f t="shared" si="9"/>
        <v/>
      </c>
      <c r="AF11" s="114" t="str">
        <f t="shared" si="10"/>
        <v/>
      </c>
      <c r="AG11" s="114" t="str">
        <f t="shared" si="11"/>
        <v/>
      </c>
    </row>
    <row r="12" spans="1:33" ht="16.5" customHeight="1">
      <c r="A12" s="96">
        <f>IF($H12="","",_xlfn.IFNA(VLOOKUP($H12,수출신고!$A:$G,2,0),""))</f>
        <v>44603</v>
      </c>
      <c r="B12" s="1">
        <v>44588</v>
      </c>
      <c r="C12" s="119" t="s">
        <v>1797</v>
      </c>
      <c r="D12" s="119" t="s">
        <v>981</v>
      </c>
      <c r="E12" s="119" t="s">
        <v>66</v>
      </c>
      <c r="F12" s="120">
        <v>48380</v>
      </c>
      <c r="G12" s="100">
        <f>IF($H12="","",_xlfn.IFNA(VLOOKUP($H12,수출신고!$A:$G,6,0),""))</f>
        <v>48380</v>
      </c>
      <c r="H12" s="101" t="str">
        <f t="shared" si="0"/>
        <v>GM/284</v>
      </c>
      <c r="J12" s="1">
        <f t="array" ref="J12">IFERROR(INDEX(외환대장!$A$2:$K$401, SMALL(IF(($C$1=외환대장!$L$2:$L$399),MATCH(ROW(외환대장!$L$2:$L$399), ROW(외환대장!$L$2:$L$399)), ""), ROWS($A$1:A6)), COLUMNS($A$1:A6)),"")</f>
        <v>44637</v>
      </c>
      <c r="K12" s="14">
        <f t="array" ref="K12">IFERROR(INDEX(외환대장!$A$2:$K$401, SMALL(IF(($C$1=외환대장!$L$2:$L$399),MATCH(ROW(외환대장!$L$2:$L$399), ROW(외환대장!$L$2:$L$399)), ""), ROWS($A$1:B6)), COLUMNS($A$1:B6)),"")</f>
        <v>36751</v>
      </c>
      <c r="L12" s="14">
        <f t="array" ref="L12">IFERROR(INDEX(외환대장!$A$2:$K$401, SMALL(IF(($C$1=외환대장!$L$2:$L$399),MATCH(ROW(외환대장!$L$2:$L$399), ROW(외환대장!$L$2:$L$399)), ""), ROWS($A$1:C6)), COLUMNS($A$1:C6)),"")</f>
        <v>0</v>
      </c>
      <c r="M12" s="14">
        <f t="array" ref="M12">IFERROR(INDEX(외환대장!$A$2:$K$401, SMALL(IF(($C$1=외환대장!$L$2:$L$399),MATCH(ROW(외환대장!$L$2:$L$399), ROW(외환대장!$L$2:$L$399)), ""), ROWS($A$1:D6)), COLUMNS($A$1:D6)),"")</f>
        <v>0</v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>NGM/281</v>
      </c>
      <c r="O12" s="16">
        <f t="array" ref="O12">IFERROR(INDEX(외환대장!$A$2:$K$401, SMALL(IF(($C$1=외환대장!$L$2:$L$399),MATCH(ROW(외환대장!$L$2:$L$399), ROW(외환대장!$L$2:$L$399)), ""), ROWS($A$1:F6)), COLUMNS($A$1:F6)),"")</f>
        <v>36751</v>
      </c>
      <c r="P12" s="17">
        <f t="array" ref="P12">IFERROR(INDEX(외환대장!$A$2:$K$401, SMALL(IF(($C$1=외환대장!$L$2:$L$399),MATCH(ROW(외환대장!$L$2:$L$399), ROW(외환대장!$L$2:$L$399)), ""), ROWS($A$1:G6)), COLUMNS($A$1:G6)),"")</f>
        <v>1240.4000000000001</v>
      </c>
      <c r="Q12" s="18">
        <f t="array" ref="Q12">IFERROR(INDEX(외환대장!$A$2:$K$401, SMALL(IF(($C$1=외환대장!$L$2:$L$399),MATCH(ROW(외환대장!$L$2:$L$399), ROW(외환대장!$L$2:$L$399)), ""), ROWS($A$1:H6)), COLUMNS($A$1:H6)),"")</f>
        <v>36751</v>
      </c>
      <c r="R12" s="19">
        <f t="array" ref="R12">IFERROR(INDEX(외환대장!$A$2:$K$401, SMALL(IF(($C$1=외환대장!$L$2:$L$399),MATCH(ROW(외환대장!$L$2:$L$399), ROW(외환대장!$L$2:$L$399)), ""), ROWS($A$1:I6)), COLUMNS($A$1:I6)),"")</f>
        <v>1270.3</v>
      </c>
      <c r="S12" s="20">
        <f t="array" ref="S12">IFERROR(INDEX(외환대장!$A$2:$K$401, SMALL(IF(($C$1=외환대장!$L$2:$L$399),MATCH(ROW(외환대장!$L$2:$L$399), ROW(외환대장!$L$2:$L$399)), ""), ROWS($A$1:J6)), COLUMNS($A$1:J6)),"")</f>
        <v>44680</v>
      </c>
      <c r="T12" s="106">
        <f t="shared" si="1"/>
        <v>45585940.400000006</v>
      </c>
      <c r="U12" s="107" t="str">
        <f t="shared" si="2"/>
        <v>GM/281</v>
      </c>
      <c r="V12" s="72"/>
      <c r="W12" s="108">
        <f t="shared" si="3"/>
        <v>44603</v>
      </c>
      <c r="X12" s="100" t="str">
        <f t="shared" si="4"/>
        <v>GM/284</v>
      </c>
      <c r="Y12" s="109" t="str">
        <f>IF($X12="","",_xlfn.IFNA(VLOOKUP($X12,수출신고!$A:$G,4,0),"국내계류중"))</f>
        <v>1098622010217X</v>
      </c>
      <c r="Z12" s="110">
        <f>_xlfn.IFNA(VLOOKUP(W12,환율!$A:$H,8,0),"")</f>
        <v>1196</v>
      </c>
      <c r="AA12" s="111">
        <f t="shared" si="5"/>
        <v>48380</v>
      </c>
      <c r="AB12" s="112">
        <f t="shared" si="6"/>
        <v>39651</v>
      </c>
      <c r="AC12" s="113">
        <f t="shared" si="7"/>
        <v>8729</v>
      </c>
      <c r="AD12" s="114">
        <f t="shared" si="8"/>
        <v>57862480</v>
      </c>
      <c r="AE12" s="115">
        <f t="shared" si="9"/>
        <v>51669218.099999994</v>
      </c>
      <c r="AF12" s="114">
        <f t="shared" si="10"/>
        <v>10439884</v>
      </c>
      <c r="AG12" s="114">
        <f t="shared" si="11"/>
        <v>4246622.099999994</v>
      </c>
    </row>
    <row r="13" spans="1:33" ht="16.5" customHeight="1">
      <c r="A13" s="96">
        <f>IF($H13="","",_xlfn.IFNA(VLOOKUP($H13,수출신고!$A:$G,2,0),""))</f>
        <v>44634</v>
      </c>
      <c r="B13" s="1">
        <v>44622</v>
      </c>
      <c r="C13" s="119" t="s">
        <v>1807</v>
      </c>
      <c r="D13" s="119" t="s">
        <v>981</v>
      </c>
      <c r="E13" s="119" t="s">
        <v>66</v>
      </c>
      <c r="F13" s="120">
        <v>48560</v>
      </c>
      <c r="G13" s="100">
        <f>IF($H13="","",_xlfn.IFNA(VLOOKUP($H13,수출신고!$A:$G,6,0),""))</f>
        <v>48560</v>
      </c>
      <c r="H13" s="101" t="str">
        <f t="shared" si="0"/>
        <v>GM/285</v>
      </c>
      <c r="J13" s="1">
        <f t="array" ref="J13">IFERROR(INDEX(외환대장!$A$2:$K$401, SMALL(IF(($C$1=외환대장!$L$2:$L$399),MATCH(ROW(외환대장!$L$2:$L$399), ROW(외환대장!$L$2:$L$399)), ""), ROWS($A$1:A7)), COLUMNS($A$1:A7)),"")</f>
        <v>44662</v>
      </c>
      <c r="K13" s="14">
        <f t="array" ref="K13">IFERROR(INDEX(외환대장!$A$2:$K$401, SMALL(IF(($C$1=외환대장!$L$2:$L$399),MATCH(ROW(외환대장!$L$2:$L$399), ROW(외환대장!$L$2:$L$399)), ""), ROWS($A$1:B7)), COLUMNS($A$1:B7)),"")</f>
        <v>11814</v>
      </c>
      <c r="L13" s="14">
        <f t="array" ref="L13">IFERROR(INDEX(외환대장!$A$2:$K$401, SMALL(IF(($C$1=외환대장!$L$2:$L$399),MATCH(ROW(외환대장!$L$2:$L$399), ROW(외환대장!$L$2:$L$399)), ""), ROWS($A$1:C7)), COLUMNS($A$1:C7)),"")</f>
        <v>0</v>
      </c>
      <c r="M13" s="14">
        <f t="array" ref="M13">IFERROR(INDEX(외환대장!$A$2:$K$401, SMALL(IF(($C$1=외환대장!$L$2:$L$399),MATCH(ROW(외환대장!$L$2:$L$399), ROW(외환대장!$L$2:$L$399)), ""), ROWS($A$1:D7)), COLUMNS($A$1:D7)),"")</f>
        <v>0</v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>NGM/281</v>
      </c>
      <c r="O13" s="16">
        <f t="array" ref="O13">IFERROR(INDEX(외환대장!$A$2:$K$401, SMALL(IF(($C$1=외환대장!$L$2:$L$399),MATCH(ROW(외환대장!$L$2:$L$399), ROW(외환대장!$L$2:$L$399)), ""), ROWS($A$1:F7)), COLUMNS($A$1:F7)),"")</f>
        <v>11814</v>
      </c>
      <c r="P13" s="17">
        <f t="array" ref="P13">IFERROR(INDEX(외환대장!$A$2:$K$401, SMALL(IF(($C$1=외환대장!$L$2:$L$399),MATCH(ROW(외환대장!$L$2:$L$399), ROW(외환대장!$L$2:$L$399)), ""), ROWS($A$1:G7)), COLUMNS($A$1:G7)),"")</f>
        <v>1224</v>
      </c>
      <c r="Q13" s="18">
        <f t="array" ref="Q13">IFERROR(INDEX(외환대장!$A$2:$K$401, SMALL(IF(($C$1=외환대장!$L$2:$L$399),MATCH(ROW(외환대장!$L$2:$L$399), ROW(외환대장!$L$2:$L$399)), ""), ROWS($A$1:H7)), COLUMNS($A$1:H7)),"")</f>
        <v>11814</v>
      </c>
      <c r="R13" s="19">
        <f t="array" ref="R13">IFERROR(INDEX(외환대장!$A$2:$K$401, SMALL(IF(($C$1=외환대장!$L$2:$L$399),MATCH(ROW(외환대장!$L$2:$L$399), ROW(외환대장!$L$2:$L$399)), ""), ROWS($A$1:I7)), COLUMNS($A$1:I7)),"")</f>
        <v>1254.7</v>
      </c>
      <c r="S13" s="20">
        <f t="array" ref="S13">IFERROR(INDEX(외환대장!$A$2:$K$401, SMALL(IF(($C$1=외환대장!$L$2:$L$399),MATCH(ROW(외환대장!$L$2:$L$399), ROW(외환대장!$L$2:$L$399)), ""), ROWS($A$1:J7)), COLUMNS($A$1:J7)),"")</f>
        <v>44719</v>
      </c>
      <c r="T13" s="106">
        <f t="shared" si="1"/>
        <v>14460336</v>
      </c>
      <c r="U13" s="107" t="str">
        <f t="shared" si="2"/>
        <v>GM/281</v>
      </c>
      <c r="V13" s="72"/>
      <c r="W13" s="108">
        <f t="shared" si="3"/>
        <v>44634</v>
      </c>
      <c r="X13" s="100" t="str">
        <f t="shared" si="4"/>
        <v>GM/285</v>
      </c>
      <c r="Y13" s="109" t="str">
        <f>IF($X13="","",_xlfn.IFNA(VLOOKUP($X13,수출신고!$A:$G,4,0),"국내계류중"))</f>
        <v>1098622020245X</v>
      </c>
      <c r="Z13" s="110">
        <f>_xlfn.IFNA(VLOOKUP(W13,환율!$A:$H,8,0),"")</f>
        <v>1232.4000000000001</v>
      </c>
      <c r="AA13" s="111">
        <f t="shared" si="5"/>
        <v>48560</v>
      </c>
      <c r="AB13" s="112">
        <f t="shared" si="6"/>
        <v>0</v>
      </c>
      <c r="AC13" s="113">
        <f t="shared" si="7"/>
        <v>48560</v>
      </c>
      <c r="AD13" s="114">
        <f t="shared" si="8"/>
        <v>59845344.000000007</v>
      </c>
      <c r="AE13" s="115">
        <f t="shared" si="9"/>
        <v>0</v>
      </c>
      <c r="AF13" s="114">
        <f t="shared" si="10"/>
        <v>59845344.000000007</v>
      </c>
      <c r="AG13" s="114" t="str">
        <f t="shared" si="11"/>
        <v>미수</v>
      </c>
    </row>
    <row r="14" spans="1:33" ht="16.5" customHeight="1">
      <c r="A14" s="96">
        <f>IF($H14="","",_xlfn.IFNA(VLOOKUP($H14,수출신고!$A:$G,2,0),""))</f>
        <v>44672</v>
      </c>
      <c r="B14" s="1">
        <v>44657</v>
      </c>
      <c r="C14" s="119" t="s">
        <v>1819</v>
      </c>
      <c r="D14" s="119" t="s">
        <v>981</v>
      </c>
      <c r="E14" s="119" t="s">
        <v>66</v>
      </c>
      <c r="F14" s="120">
        <v>49000</v>
      </c>
      <c r="G14" s="100">
        <f>IF($H14="","",_xlfn.IFNA(VLOOKUP($H14,수출신고!$A:$G,6,0),""))</f>
        <v>49000</v>
      </c>
      <c r="H14" s="101" t="str">
        <f t="shared" si="0"/>
        <v>GM/286</v>
      </c>
      <c r="J14" s="1">
        <f t="array" ref="J14">IFERROR(INDEX(외환대장!$A$2:$K$401, SMALL(IF(($C$1=외환대장!$L$2:$L$399),MATCH(ROW(외환대장!$L$2:$L$399), ROW(외환대장!$L$2:$L$399)), ""), ROWS($A$1:A8)), COLUMNS($A$1:A8)),"")</f>
        <v>44662</v>
      </c>
      <c r="K14" s="14">
        <f t="array" ref="K14">IFERROR(INDEX(외환대장!$A$2:$K$401, SMALL(IF(($C$1=외환대장!$L$2:$L$399),MATCH(ROW(외환대장!$L$2:$L$399), ROW(외환대장!$L$2:$L$399)), ""), ROWS($A$1:B8)), COLUMNS($A$1:B8)),"")</f>
        <v>38186</v>
      </c>
      <c r="L14" s="14">
        <f t="array" ref="L14">IFERROR(INDEX(외환대장!$A$2:$K$401, SMALL(IF(($C$1=외환대장!$L$2:$L$399),MATCH(ROW(외환대장!$L$2:$L$399), ROW(외환대장!$L$2:$L$399)), ""), ROWS($A$1:C8)), COLUMNS($A$1:C8)),"")</f>
        <v>0</v>
      </c>
      <c r="M14" s="14">
        <f t="array" ref="M14">IFERROR(INDEX(외환대장!$A$2:$K$401, SMALL(IF(($C$1=외환대장!$L$2:$L$399),MATCH(ROW(외환대장!$L$2:$L$399), ROW(외환대장!$L$2:$L$399)), ""), ROWS($A$1:D8)), COLUMNS($A$1:D8)),"")</f>
        <v>0</v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>NGM/282</v>
      </c>
      <c r="O14" s="16">
        <f t="array" ref="O14">IFERROR(INDEX(외환대장!$A$2:$K$401, SMALL(IF(($C$1=외환대장!$L$2:$L$399),MATCH(ROW(외환대장!$L$2:$L$399), ROW(외환대장!$L$2:$L$399)), ""), ROWS($A$1:F8)), COLUMNS($A$1:F8)),"")</f>
        <v>38186</v>
      </c>
      <c r="P14" s="17">
        <f t="array" ref="P14">IFERROR(INDEX(외환대장!$A$2:$K$401, SMALL(IF(($C$1=외환대장!$L$2:$L$399),MATCH(ROW(외환대장!$L$2:$L$399), ROW(외환대장!$L$2:$L$399)), ""), ROWS($A$1:G8)), COLUMNS($A$1:G8)),"")</f>
        <v>1224</v>
      </c>
      <c r="Q14" s="18">
        <f t="array" ref="Q14">IFERROR(INDEX(외환대장!$A$2:$K$401, SMALL(IF(($C$1=외환대장!$L$2:$L$399),MATCH(ROW(외환대장!$L$2:$L$399), ROW(외환대장!$L$2:$L$399)), ""), ROWS($A$1:H8)), COLUMNS($A$1:H8)),"")</f>
        <v>38186</v>
      </c>
      <c r="R14" s="19">
        <f t="array" ref="R14">IFERROR(INDEX(외환대장!$A$2:$K$401, SMALL(IF(($C$1=외환대장!$L$2:$L$399),MATCH(ROW(외환대장!$L$2:$L$399), ROW(외환대장!$L$2:$L$399)), ""), ROWS($A$1:I8)), COLUMNS($A$1:I8)),"")</f>
        <v>1254.7</v>
      </c>
      <c r="S14" s="20">
        <f t="array" ref="S14">IFERROR(INDEX(외환대장!$A$2:$K$401, SMALL(IF(($C$1=외환대장!$L$2:$L$399),MATCH(ROW(외환대장!$L$2:$L$399), ROW(외환대장!$L$2:$L$399)), ""), ROWS($A$1:J8)), COLUMNS($A$1:J8)),"")</f>
        <v>44719</v>
      </c>
      <c r="T14" s="106">
        <f t="shared" si="1"/>
        <v>46739664</v>
      </c>
      <c r="U14" s="107" t="str">
        <f t="shared" si="2"/>
        <v>GM/282</v>
      </c>
      <c r="V14" s="72"/>
      <c r="W14" s="108">
        <f t="shared" si="3"/>
        <v>44672</v>
      </c>
      <c r="X14" s="100" t="str">
        <f t="shared" si="4"/>
        <v>GM/286</v>
      </c>
      <c r="Y14" s="109" t="str">
        <f>IF($X14="","",_xlfn.IFNA(VLOOKUP($X14,수출신고!$A:$G,4,0),"국내계류중"))</f>
        <v>1098622040034X</v>
      </c>
      <c r="Z14" s="110">
        <f>_xlfn.IFNA(VLOOKUP(W14,환율!$A:$H,8,0),"")</f>
        <v>1237.0999999999999</v>
      </c>
      <c r="AA14" s="111">
        <f t="shared" si="5"/>
        <v>49000</v>
      </c>
      <c r="AB14" s="112">
        <f t="shared" si="6"/>
        <v>0</v>
      </c>
      <c r="AC14" s="113">
        <f t="shared" si="7"/>
        <v>49000</v>
      </c>
      <c r="AD14" s="114">
        <f t="shared" si="8"/>
        <v>60617899.999999993</v>
      </c>
      <c r="AE14" s="115">
        <f t="shared" si="9"/>
        <v>0</v>
      </c>
      <c r="AF14" s="114">
        <f t="shared" si="10"/>
        <v>60617899.999999993</v>
      </c>
      <c r="AG14" s="114" t="str">
        <f t="shared" si="11"/>
        <v>미수</v>
      </c>
    </row>
    <row r="15" spans="1:33" ht="16.5" customHeight="1">
      <c r="A15" s="96">
        <f>IF($H15="","",_xlfn.IFNA(VLOOKUP($H15,수출신고!$A:$G,2,0),""))</f>
        <v>44697</v>
      </c>
      <c r="B15" s="1">
        <v>44690</v>
      </c>
      <c r="C15" s="119" t="s">
        <v>1869</v>
      </c>
      <c r="D15" s="119" t="s">
        <v>981</v>
      </c>
      <c r="E15" s="119" t="s">
        <v>66</v>
      </c>
      <c r="F15" s="120">
        <v>48775</v>
      </c>
      <c r="G15" s="100">
        <f>IF($H15="","",_xlfn.IFNA(VLOOKUP($H15,수출신고!$A:$G,6,0),""))</f>
        <v>48775</v>
      </c>
      <c r="H15" s="101" t="str">
        <f t="shared" si="0"/>
        <v>GM/287</v>
      </c>
      <c r="J15" s="1">
        <f t="array" ref="J15">IFERROR(INDEX(외환대장!$A$2:$K$401, SMALL(IF(($C$1=외환대장!$L$2:$L$399),MATCH(ROW(외환대장!$L$2:$L$399), ROW(외환대장!$L$2:$L$399)), ""), ROWS($A$1:A9)), COLUMNS($A$1:A9)),"")</f>
        <v>44705</v>
      </c>
      <c r="K15" s="14">
        <f t="array" ref="K15">IFERROR(INDEX(외환대장!$A$2:$K$401, SMALL(IF(($C$1=외환대장!$L$2:$L$399),MATCH(ROW(외환대장!$L$2:$L$399), ROW(외환대장!$L$2:$L$399)), ""), ROWS($A$1:B9)), COLUMNS($A$1:B9)),"")</f>
        <v>11359</v>
      </c>
      <c r="L15" s="14">
        <f t="array" ref="L15">IFERROR(INDEX(외환대장!$A$2:$K$401, SMALL(IF(($C$1=외환대장!$L$2:$L$399),MATCH(ROW(외환대장!$L$2:$L$399), ROW(외환대장!$L$2:$L$399)), ""), ROWS($A$1:C9)), COLUMNS($A$1:C9)),"")</f>
        <v>5</v>
      </c>
      <c r="M15" s="14">
        <f t="array" ref="M15">IFERROR(INDEX(외환대장!$A$2:$K$401, SMALL(IF(($C$1=외환대장!$L$2:$L$399),MATCH(ROW(외환대장!$L$2:$L$399), ROW(외환대장!$L$2:$L$399)), ""), ROWS($A$1:D9)), COLUMNS($A$1:D9)),"")</f>
        <v>0</v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>NGM/282</v>
      </c>
      <c r="O15" s="16">
        <f t="array" ref="O15">IFERROR(INDEX(외환대장!$A$2:$K$401, SMALL(IF(($C$1=외환대장!$L$2:$L$399),MATCH(ROW(외환대장!$L$2:$L$399), ROW(외환대장!$L$2:$L$399)), ""), ROWS($A$1:F9)), COLUMNS($A$1:F9)),"")</f>
        <v>11354</v>
      </c>
      <c r="P15" s="17">
        <f t="array" ref="P15">IFERROR(INDEX(외환대장!$A$2:$K$401, SMALL(IF(($C$1=외환대장!$L$2:$L$399),MATCH(ROW(외환대장!$L$2:$L$399), ROW(외환대장!$L$2:$L$399)), ""), ROWS($A$1:G9)), COLUMNS($A$1:G9)),"")</f>
        <v>1267.7</v>
      </c>
      <c r="Q15" s="18">
        <f t="array" ref="Q15">IFERROR(INDEX(외환대장!$A$2:$K$401, SMALL(IF(($C$1=외환대장!$L$2:$L$399),MATCH(ROW(외환대장!$L$2:$L$399), ROW(외환대장!$L$2:$L$399)), ""), ROWS($A$1:H9)), COLUMNS($A$1:H9)),"")</f>
        <v>11354</v>
      </c>
      <c r="R15" s="19">
        <f t="array" ref="R15">IFERROR(INDEX(외환대장!$A$2:$K$401, SMALL(IF(($C$1=외환대장!$L$2:$L$399),MATCH(ROW(외환대장!$L$2:$L$399), ROW(외환대장!$L$2:$L$399)), ""), ROWS($A$1:I9)), COLUMNS($A$1:I9)),"")</f>
        <v>1289</v>
      </c>
      <c r="S15" s="20">
        <f t="array" ref="S15">IFERROR(INDEX(외환대장!$A$2:$K$401, SMALL(IF(($C$1=외환대장!$L$2:$L$399),MATCH(ROW(외환대장!$L$2:$L$399), ROW(외환대장!$L$2:$L$399)), ""), ROWS($A$1:J9)), COLUMNS($A$1:J9)),"")</f>
        <v>44726</v>
      </c>
      <c r="T15" s="106">
        <f t="shared" si="1"/>
        <v>14393465.800000001</v>
      </c>
      <c r="U15" s="107" t="str">
        <f t="shared" si="2"/>
        <v>GM/282</v>
      </c>
      <c r="V15" s="72"/>
      <c r="W15" s="108">
        <f t="shared" si="3"/>
        <v>44697</v>
      </c>
      <c r="X15" s="100" t="str">
        <f t="shared" si="4"/>
        <v>GM/287</v>
      </c>
      <c r="Y15" s="109" t="str">
        <f>IF($X15="","",_xlfn.IFNA(VLOOKUP($X15,수출신고!$A:$G,4,0),"국내계류중"))</f>
        <v>1098622050052X</v>
      </c>
      <c r="Z15" s="110">
        <f>_xlfn.IFNA(VLOOKUP(W15,환율!$A:$H,8,0),"")</f>
        <v>1286</v>
      </c>
      <c r="AA15" s="111">
        <f t="shared" si="5"/>
        <v>48775</v>
      </c>
      <c r="AB15" s="112">
        <f t="shared" si="6"/>
        <v>0</v>
      </c>
      <c r="AC15" s="113">
        <f t="shared" si="7"/>
        <v>48775</v>
      </c>
      <c r="AD15" s="114">
        <f t="shared" si="8"/>
        <v>62724650</v>
      </c>
      <c r="AE15" s="115">
        <f t="shared" si="9"/>
        <v>0</v>
      </c>
      <c r="AF15" s="114">
        <f t="shared" si="10"/>
        <v>62724650</v>
      </c>
      <c r="AG15" s="114" t="str">
        <f t="shared" si="11"/>
        <v>미수</v>
      </c>
    </row>
    <row r="16" spans="1:33" ht="16.5" customHeight="1">
      <c r="A16" s="96">
        <f>IF($H16="","",_xlfn.IFNA(VLOOKUP($H16,수출신고!$A:$G,2,0),""))</f>
        <v>44745</v>
      </c>
      <c r="B16" s="1">
        <v>44727</v>
      </c>
      <c r="C16" s="119" t="s">
        <v>1881</v>
      </c>
      <c r="D16" s="119" t="s">
        <v>981</v>
      </c>
      <c r="E16" s="119" t="s">
        <v>66</v>
      </c>
      <c r="F16" s="120">
        <v>39870</v>
      </c>
      <c r="G16" s="100">
        <f>IF($H16="","",_xlfn.IFNA(VLOOKUP($H16,수출신고!$A:$G,6,0),""))</f>
        <v>48870</v>
      </c>
      <c r="H16" s="101" t="str">
        <f t="shared" si="0"/>
        <v>GM/288</v>
      </c>
      <c r="J16" s="1">
        <f t="array" ref="J16">IFERROR(INDEX(외환대장!$A$2:$K$401, SMALL(IF(($C$1=외환대장!$L$2:$L$399),MATCH(ROW(외환대장!$L$2:$L$399), ROW(외환대장!$L$2:$L$399)), ""), ROWS($A$1:A10)), COLUMNS($A$1:A10)),"")</f>
        <v>44705</v>
      </c>
      <c r="K16" s="14">
        <f t="array" ref="K16">IFERROR(INDEX(외환대장!$A$2:$K$401, SMALL(IF(($C$1=외환대장!$L$2:$L$399),MATCH(ROW(외환대장!$L$2:$L$399), ROW(외환대장!$L$2:$L$399)), ""), ROWS($A$1:B10)), COLUMNS($A$1:B10)),"")</f>
        <v>38641</v>
      </c>
      <c r="L16" s="14">
        <f t="array" ref="L16">IFERROR(INDEX(외환대장!$A$2:$K$401, SMALL(IF(($C$1=외환대장!$L$2:$L$399),MATCH(ROW(외환대장!$L$2:$L$399), ROW(외환대장!$L$2:$L$399)), ""), ROWS($A$1:C10)), COLUMNS($A$1:C10)),"")</f>
        <v>0</v>
      </c>
      <c r="M16" s="14">
        <f t="array" ref="M16">IFERROR(INDEX(외환대장!$A$2:$K$401, SMALL(IF(($C$1=외환대장!$L$2:$L$399),MATCH(ROW(외환대장!$L$2:$L$399), ROW(외환대장!$L$2:$L$399)), ""), ROWS($A$1:D10)), COLUMNS($A$1:D10)),"")</f>
        <v>0</v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>NGM/283</v>
      </c>
      <c r="O16" s="16">
        <f t="array" ref="O16">IFERROR(INDEX(외환대장!$A$2:$K$401, SMALL(IF(($C$1=외환대장!$L$2:$L$399),MATCH(ROW(외환대장!$L$2:$L$399), ROW(외환대장!$L$2:$L$399)), ""), ROWS($A$1:F10)), COLUMNS($A$1:F10)),"")</f>
        <v>38641</v>
      </c>
      <c r="P16" s="17">
        <f t="array" ref="P16">IFERROR(INDEX(외환대장!$A$2:$K$401, SMALL(IF(($C$1=외환대장!$L$2:$L$399),MATCH(ROW(외환대장!$L$2:$L$399), ROW(외환대장!$L$2:$L$399)), ""), ROWS($A$1:G10)), COLUMNS($A$1:G10)),"")</f>
        <v>1267.7</v>
      </c>
      <c r="Q16" s="18">
        <f t="array" ref="Q16">IFERROR(INDEX(외환대장!$A$2:$K$401, SMALL(IF(($C$1=외환대장!$L$2:$L$399),MATCH(ROW(외환대장!$L$2:$L$399), ROW(외환대장!$L$2:$L$399)), ""), ROWS($A$1:H10)), COLUMNS($A$1:H10)),"")</f>
        <v>38641</v>
      </c>
      <c r="R16" s="19">
        <f t="array" ref="R16">IFERROR(INDEX(외환대장!$A$2:$K$401, SMALL(IF(($C$1=외환대장!$L$2:$L$399),MATCH(ROW(외환대장!$L$2:$L$399), ROW(외환대장!$L$2:$L$399)), ""), ROWS($A$1:I10)), COLUMNS($A$1:I10)),"")</f>
        <v>1289</v>
      </c>
      <c r="S16" s="20">
        <f t="array" ref="S16">IFERROR(INDEX(외환대장!$A$2:$K$401, SMALL(IF(($C$1=외환대장!$L$2:$L$399),MATCH(ROW(외환대장!$L$2:$L$399), ROW(외환대장!$L$2:$L$399)), ""), ROWS($A$1:J10)), COLUMNS($A$1:J10)),"")</f>
        <v>44726</v>
      </c>
      <c r="T16" s="106">
        <f t="shared" si="1"/>
        <v>48985195.700000003</v>
      </c>
      <c r="U16" s="107" t="str">
        <f t="shared" si="2"/>
        <v>GM/283</v>
      </c>
      <c r="V16" s="72"/>
      <c r="W16" s="108">
        <f t="shared" si="3"/>
        <v>44745</v>
      </c>
      <c r="X16" s="100" t="str">
        <f t="shared" si="4"/>
        <v>GM/288</v>
      </c>
      <c r="Y16" s="109" t="str">
        <f>IF($X16="","",_xlfn.IFNA(VLOOKUP($X16,수출신고!$A:$G,4,0),"국내계류중"))</f>
        <v>1098622060096X</v>
      </c>
      <c r="Z16" s="110">
        <f>_xlfn.IFNA(VLOOKUP(W16,환율!$A:$H,8,0),"")</f>
        <v>1299.8</v>
      </c>
      <c r="AA16" s="111">
        <f t="shared" si="5"/>
        <v>48870</v>
      </c>
      <c r="AB16" s="112">
        <f t="shared" si="6"/>
        <v>0</v>
      </c>
      <c r="AC16" s="113">
        <f t="shared" si="7"/>
        <v>48870</v>
      </c>
      <c r="AD16" s="114">
        <f t="shared" si="8"/>
        <v>63521226</v>
      </c>
      <c r="AE16" s="115">
        <f t="shared" si="9"/>
        <v>0</v>
      </c>
      <c r="AF16" s="114">
        <f t="shared" si="10"/>
        <v>63521226</v>
      </c>
      <c r="AG16" s="114" t="str">
        <f t="shared" si="11"/>
        <v>미수</v>
      </c>
    </row>
    <row r="17" spans="1:33" ht="16.5" customHeight="1">
      <c r="A17" s="96">
        <f>IF($H17="","",_xlfn.IFNA(VLOOKUP($H17,수출신고!$A:$G,2,0),""))</f>
        <v>44777</v>
      </c>
      <c r="B17" s="1">
        <v>44768</v>
      </c>
      <c r="C17" s="119" t="s">
        <v>1973</v>
      </c>
      <c r="D17" s="119" t="s">
        <v>981</v>
      </c>
      <c r="E17" s="119" t="s">
        <v>66</v>
      </c>
      <c r="F17" s="120">
        <v>48685</v>
      </c>
      <c r="G17" s="100">
        <f>IF($H17="","",_xlfn.IFNA(VLOOKUP($H17,수출신고!$A:$G,6,0),""))</f>
        <v>48685</v>
      </c>
      <c r="H17" s="101" t="str">
        <f t="shared" si="0"/>
        <v>GM/289</v>
      </c>
      <c r="J17" s="1">
        <f t="array" ref="J17">IFERROR(INDEX(외환대장!$A$2:$K$401, SMALL(IF(($C$1=외환대장!$L$2:$L$399),MATCH(ROW(외환대장!$L$2:$L$399), ROW(외환대장!$L$2:$L$399)), ""), ROWS($A$1:A11)), COLUMNS($A$1:A11)),"")</f>
        <v>44789</v>
      </c>
      <c r="K17" s="14">
        <f t="array" ref="K17">IFERROR(INDEX(외환대장!$A$2:$K$401, SMALL(IF(($C$1=외환대장!$L$2:$L$399),MATCH(ROW(외환대장!$L$2:$L$399), ROW(외환대장!$L$2:$L$399)), ""), ROWS($A$1:B11)), COLUMNS($A$1:B11)),"")</f>
        <v>10349</v>
      </c>
      <c r="L17" s="14">
        <f t="array" ref="L17">IFERROR(INDEX(외환대장!$A$2:$K$401, SMALL(IF(($C$1=외환대장!$L$2:$L$399),MATCH(ROW(외환대장!$L$2:$L$399), ROW(외환대장!$L$2:$L$399)), ""), ROWS($A$1:C11)), COLUMNS($A$1:C11)),"")</f>
        <v>89</v>
      </c>
      <c r="M17" s="14">
        <f t="array" ref="M17">IFERROR(INDEX(외환대장!$A$2:$K$401, SMALL(IF(($C$1=외환대장!$L$2:$L$399),MATCH(ROW(외환대장!$L$2:$L$399), ROW(외환대장!$L$2:$L$399)), ""), ROWS($A$1:D11)), COLUMNS($A$1:D11)),"")</f>
        <v>0</v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>NGM/283</v>
      </c>
      <c r="O17" s="16">
        <f t="array" ref="O17">IFERROR(INDEX(외환대장!$A$2:$K$401, SMALL(IF(($C$1=외환대장!$L$2:$L$399),MATCH(ROW(외환대장!$L$2:$L$399), ROW(외환대장!$L$2:$L$399)), ""), ROWS($A$1:F11)), COLUMNS($A$1:F11)),"")</f>
        <v>10260</v>
      </c>
      <c r="P17" s="17">
        <f t="array" ref="P17">IFERROR(INDEX(외환대장!$A$2:$K$401, SMALL(IF(($C$1=외환대장!$L$2:$L$399),MATCH(ROW(외환대장!$L$2:$L$399), ROW(외환대장!$L$2:$L$399)), ""), ROWS($A$1:G11)), COLUMNS($A$1:G11)),"")</f>
        <v>1303.0999999999999</v>
      </c>
      <c r="Q17" s="18">
        <f t="array" ref="Q17">IFERROR(INDEX(외환대장!$A$2:$K$401, SMALL(IF(($C$1=외환대장!$L$2:$L$399),MATCH(ROW(외환대장!$L$2:$L$399), ROW(외환대장!$L$2:$L$399)), ""), ROWS($A$1:H11)), COLUMNS($A$1:H11)),"")</f>
        <v>10260</v>
      </c>
      <c r="R17" s="19">
        <f t="array" ref="R17">IFERROR(INDEX(외환대장!$A$2:$K$401, SMALL(IF(($C$1=외환대장!$L$2:$L$399),MATCH(ROW(외환대장!$L$2:$L$399), ROW(외환대장!$L$2:$L$399)), ""), ROWS($A$1:I11)), COLUMNS($A$1:I11)),"")</f>
        <v>1353</v>
      </c>
      <c r="S17" s="20">
        <f t="array" ref="S17">IFERROR(INDEX(외환대장!$A$2:$K$401, SMALL(IF(($C$1=외환대장!$L$2:$L$399),MATCH(ROW(외환대장!$L$2:$L$399), ROW(외환대장!$L$2:$L$399)), ""), ROWS($A$1:J11)), COLUMNS($A$1:J11)),"")</f>
        <v>44805</v>
      </c>
      <c r="T17" s="106">
        <f t="shared" si="1"/>
        <v>13369805.999999998</v>
      </c>
      <c r="U17" s="107" t="str">
        <f t="shared" si="2"/>
        <v>GM/283</v>
      </c>
      <c r="V17" s="72"/>
      <c r="W17" s="108">
        <f t="shared" si="3"/>
        <v>44777</v>
      </c>
      <c r="X17" s="100" t="str">
        <f t="shared" si="4"/>
        <v>GM/289</v>
      </c>
      <c r="Y17" s="109" t="str">
        <f>IF($X17="","",_xlfn.IFNA(VLOOKUP($X17,수출신고!$A:$G,4,0),"국내계류중"))</f>
        <v>1098622070225X</v>
      </c>
      <c r="Z17" s="110">
        <f>_xlfn.IFNA(VLOOKUP(W17,환율!$A:$H,8,0),"")</f>
        <v>1310.5</v>
      </c>
      <c r="AA17" s="111">
        <f t="shared" si="5"/>
        <v>48685</v>
      </c>
      <c r="AB17" s="112">
        <f t="shared" si="6"/>
        <v>0</v>
      </c>
      <c r="AC17" s="113">
        <f t="shared" si="7"/>
        <v>48685</v>
      </c>
      <c r="AD17" s="114">
        <f t="shared" si="8"/>
        <v>63801692.5</v>
      </c>
      <c r="AE17" s="115">
        <f t="shared" si="9"/>
        <v>0</v>
      </c>
      <c r="AF17" s="114">
        <f t="shared" si="10"/>
        <v>63801692.5</v>
      </c>
      <c r="AG17" s="114" t="str">
        <f t="shared" si="11"/>
        <v>미수</v>
      </c>
    </row>
    <row r="18" spans="1:33" ht="16.5" customHeight="1">
      <c r="A18" s="96">
        <f>IF($H18="","",_xlfn.IFNA(VLOOKUP($H18,수출신고!$A:$G,2,0),""))</f>
        <v>44817</v>
      </c>
      <c r="B18" s="1">
        <v>44810</v>
      </c>
      <c r="C18" s="119" t="s">
        <v>1984</v>
      </c>
      <c r="D18" s="119" t="s">
        <v>981</v>
      </c>
      <c r="E18" s="119" t="s">
        <v>66</v>
      </c>
      <c r="F18" s="120">
        <v>49210</v>
      </c>
      <c r="G18" s="100">
        <f>IF($H18="","",_xlfn.IFNA(VLOOKUP($H18,수출신고!$A:$G,6,0),""))</f>
        <v>48910</v>
      </c>
      <c r="H18" s="101" t="str">
        <f t="shared" si="0"/>
        <v>GM/290</v>
      </c>
      <c r="J18" s="1">
        <f t="array" ref="J18">IFERROR(INDEX(외환대장!$A$2:$K$401, SMALL(IF(($C$1=외환대장!$L$2:$L$399),MATCH(ROW(외환대장!$L$2:$L$399), ROW(외환대장!$L$2:$L$399)), ""), ROWS($A$1:A12)), COLUMNS($A$1:A12)),"")</f>
        <v>44789</v>
      </c>
      <c r="K18" s="14">
        <f t="array" ref="K18">IFERROR(INDEX(외환대장!$A$2:$K$401, SMALL(IF(($C$1=외환대장!$L$2:$L$399),MATCH(ROW(외환대장!$L$2:$L$399), ROW(외환대장!$L$2:$L$399)), ""), ROWS($A$1:B12)), COLUMNS($A$1:B12)),"")</f>
        <v>39651</v>
      </c>
      <c r="L18" s="14">
        <f t="array" ref="L18">IFERROR(INDEX(외환대장!$A$2:$K$401, SMALL(IF(($C$1=외환대장!$L$2:$L$399),MATCH(ROW(외환대장!$L$2:$L$399), ROW(외환대장!$L$2:$L$399)), ""), ROWS($A$1:C12)), COLUMNS($A$1:C12)),"")</f>
        <v>0</v>
      </c>
      <c r="M18" s="14">
        <f t="array" ref="M18">IFERROR(INDEX(외환대장!$A$2:$K$401, SMALL(IF(($C$1=외환대장!$L$2:$L$399),MATCH(ROW(외환대장!$L$2:$L$399), ROW(외환대장!$L$2:$L$399)), ""), ROWS($A$1:D12)), COLUMNS($A$1:D12)),"")</f>
        <v>0</v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>NGM/284</v>
      </c>
      <c r="O18" s="16">
        <f t="array" ref="O18">IFERROR(INDEX(외환대장!$A$2:$K$401, SMALL(IF(($C$1=외환대장!$L$2:$L$399),MATCH(ROW(외환대장!$L$2:$L$399), ROW(외환대장!$L$2:$L$399)), ""), ROWS($A$1:F12)), COLUMNS($A$1:F12)),"")</f>
        <v>39651</v>
      </c>
      <c r="P18" s="17">
        <f t="array" ref="P18">IFERROR(INDEX(외환대장!$A$2:$K$401, SMALL(IF(($C$1=외환대장!$L$2:$L$399),MATCH(ROW(외환대장!$L$2:$L$399), ROW(외환대장!$L$2:$L$399)), ""), ROWS($A$1:G12)), COLUMNS($A$1:G12)),"")</f>
        <v>1303.0999999999999</v>
      </c>
      <c r="Q18" s="18">
        <f t="array" ref="Q18">IFERROR(INDEX(외환대장!$A$2:$K$401, SMALL(IF(($C$1=외환대장!$L$2:$L$399),MATCH(ROW(외환대장!$L$2:$L$399), ROW(외환대장!$L$2:$L$399)), ""), ROWS($A$1:H12)), COLUMNS($A$1:H12)),"")</f>
        <v>39651</v>
      </c>
      <c r="R18" s="19">
        <f t="array" ref="R18">IFERROR(INDEX(외환대장!$A$2:$K$401, SMALL(IF(($C$1=외환대장!$L$2:$L$399),MATCH(ROW(외환대장!$L$2:$L$399), ROW(외환대장!$L$2:$L$399)), ""), ROWS($A$1:I12)), COLUMNS($A$1:I12)),"")</f>
        <v>1353</v>
      </c>
      <c r="S18" s="20">
        <f t="array" ref="S18">IFERROR(INDEX(외환대장!$A$2:$K$401, SMALL(IF(($C$1=외환대장!$L$2:$L$399),MATCH(ROW(외환대장!$L$2:$L$399), ROW(외환대장!$L$2:$L$399)), ""), ROWS($A$1:J12)), COLUMNS($A$1:J12)),"")</f>
        <v>44805</v>
      </c>
      <c r="T18" s="106">
        <f t="shared" si="1"/>
        <v>51669218.099999994</v>
      </c>
      <c r="U18" s="107" t="str">
        <f t="shared" si="2"/>
        <v>GM/284</v>
      </c>
      <c r="V18" s="121"/>
      <c r="W18" s="108">
        <f t="shared" si="3"/>
        <v>44817</v>
      </c>
      <c r="X18" s="100" t="str">
        <f t="shared" si="4"/>
        <v>GM/290</v>
      </c>
      <c r="Y18" s="109" t="str">
        <f>IF($X18="","",_xlfn.IFNA(VLOOKUP($X18,수출신고!$A:$G,4,0),"국내계류중"))</f>
        <v>1098622090060X</v>
      </c>
      <c r="Z18" s="110">
        <f>_xlfn.IFNA(VLOOKUP(W18,환율!$A:$H,8,0),"")</f>
        <v>1381.2</v>
      </c>
      <c r="AA18" s="111">
        <f t="shared" si="5"/>
        <v>48910</v>
      </c>
      <c r="AB18" s="112">
        <f t="shared" si="6"/>
        <v>0</v>
      </c>
      <c r="AC18" s="113">
        <f t="shared" si="7"/>
        <v>48910</v>
      </c>
      <c r="AD18" s="114">
        <f t="shared" si="8"/>
        <v>67554492</v>
      </c>
      <c r="AE18" s="115">
        <f t="shared" si="9"/>
        <v>0</v>
      </c>
      <c r="AF18" s="114">
        <f t="shared" si="10"/>
        <v>67554492</v>
      </c>
      <c r="AG18" s="114" t="str">
        <f t="shared" si="11"/>
        <v>미수</v>
      </c>
    </row>
    <row r="19" spans="1:33" ht="16.5" customHeight="1">
      <c r="A19" s="96" t="str">
        <f>IF($H19="","",_xlfn.IFNA(VLOOKUP($H19,수출신고!$A:$G,2,0),""))</f>
        <v/>
      </c>
      <c r="B19" s="1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I21" s="163"/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" t="s">
        <v>1029</v>
      </c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" t="s">
        <v>1029</v>
      </c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" t="s">
        <v>1029</v>
      </c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" t="s">
        <v>1029</v>
      </c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" t="s">
        <v>1029</v>
      </c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" t="s">
        <v>1029</v>
      </c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" t="s">
        <v>1029</v>
      </c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" t="s">
        <v>1029</v>
      </c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" t="s">
        <v>1029</v>
      </c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" t="s">
        <v>1029</v>
      </c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" t="s">
        <v>1029</v>
      </c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" t="s">
        <v>1029</v>
      </c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" t="s">
        <v>1029</v>
      </c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" t="s">
        <v>1029</v>
      </c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" t="s">
        <v>1029</v>
      </c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" t="s">
        <v>1029</v>
      </c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" t="s">
        <v>1029</v>
      </c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" t="s">
        <v>1029</v>
      </c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" t="s">
        <v>1029</v>
      </c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" t="s">
        <v>1029</v>
      </c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" t="s">
        <v>1029</v>
      </c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" t="s">
        <v>1029</v>
      </c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" t="s">
        <v>1029</v>
      </c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" t="s">
        <v>1029</v>
      </c>
      <c r="C52" s="127"/>
      <c r="D52" s="127"/>
      <c r="E52" s="127"/>
      <c r="F52" s="129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" t="s">
        <v>1029</v>
      </c>
      <c r="C53" s="127"/>
      <c r="D53" s="127"/>
      <c r="E53" s="127"/>
      <c r="F53" s="129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" t="s">
        <v>1029</v>
      </c>
      <c r="C54" s="134"/>
      <c r="D54" s="134"/>
      <c r="E54" s="134"/>
      <c r="F54" s="135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>
        <f>SUM(G3:G54)-SUM(K3:K54)</f>
        <v>301529</v>
      </c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137"/>
      <c r="B55" s="138"/>
      <c r="C55" s="138"/>
      <c r="D55" s="139"/>
      <c r="E55" s="140" t="s">
        <v>1019</v>
      </c>
      <c r="F55" s="164"/>
      <c r="G55" s="141">
        <f>SUM(G3:G54)</f>
        <v>634859</v>
      </c>
      <c r="H55" s="142"/>
      <c r="I55" s="142"/>
      <c r="J55" s="143"/>
      <c r="K55" s="140" t="s">
        <v>1019</v>
      </c>
      <c r="L55" s="140"/>
      <c r="M55" s="140"/>
      <c r="N55" s="140"/>
      <c r="O55" s="164">
        <f>SUM(O3:O21)</f>
        <v>349646</v>
      </c>
      <c r="P55" s="140"/>
      <c r="Q55" s="140"/>
      <c r="R55" s="144">
        <f>SUM(R3:R54)</f>
        <v>15288.000000000002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>
        <f t="shared" ref="AA55:AG55" si="12">SUM(AA3:AA54)</f>
        <v>634859</v>
      </c>
      <c r="AB55" s="150">
        <f t="shared" si="12"/>
        <v>333330</v>
      </c>
      <c r="AC55" s="151">
        <f t="shared" si="12"/>
        <v>301529</v>
      </c>
      <c r="AD55" s="152">
        <f t="shared" si="12"/>
        <v>781315581.39999998</v>
      </c>
      <c r="AE55" s="153">
        <f t="shared" si="12"/>
        <v>429884459.60000002</v>
      </c>
      <c r="AF55" s="154">
        <f t="shared" si="12"/>
        <v>388505188.5</v>
      </c>
      <c r="AG55" s="154">
        <f t="shared" si="12"/>
        <v>37074066.699999988</v>
      </c>
    </row>
    <row r="56" spans="1:33" ht="16.5" customHeight="1">
      <c r="F56" s="163"/>
      <c r="AB56" s="40"/>
      <c r="AD56" s="40"/>
      <c r="AF56" s="40"/>
      <c r="AG56" s="40"/>
    </row>
    <row r="57" spans="1:33" ht="16.5" customHeight="1">
      <c r="F57" s="163"/>
      <c r="AB57" s="40"/>
      <c r="AD57" s="40"/>
      <c r="AF57" s="40"/>
      <c r="AG57" s="40"/>
    </row>
    <row r="58" spans="1:33" ht="16.5" customHeight="1">
      <c r="F58" s="163"/>
      <c r="AB58" s="40"/>
      <c r="AD58" s="40"/>
      <c r="AF58" s="40"/>
      <c r="AG58" s="40"/>
    </row>
    <row r="59" spans="1:33" ht="16.5" customHeight="1">
      <c r="F59" s="163"/>
      <c r="AB59" s="40"/>
      <c r="AD59" s="40"/>
      <c r="AF59" s="40"/>
      <c r="AG59" s="40"/>
    </row>
    <row r="60" spans="1:33" ht="16.5" customHeight="1">
      <c r="F60" s="163"/>
      <c r="AB60" s="40"/>
      <c r="AD60" s="40"/>
      <c r="AF60" s="40"/>
      <c r="AG60" s="40"/>
    </row>
    <row r="61" spans="1:33" ht="16.5" customHeight="1">
      <c r="F61" s="163"/>
      <c r="AB61" s="40"/>
      <c r="AD61" s="40"/>
      <c r="AF61" s="40"/>
      <c r="AG61" s="40"/>
    </row>
    <row r="62" spans="1:33" ht="16.5" customHeight="1">
      <c r="F62" s="163"/>
      <c r="AB62" s="40"/>
      <c r="AD62" s="40"/>
      <c r="AF62" s="40"/>
      <c r="AG62" s="40"/>
    </row>
    <row r="63" spans="1:33" ht="16.5" customHeight="1">
      <c r="F63" s="163"/>
      <c r="AB63" s="40"/>
      <c r="AD63" s="40"/>
      <c r="AF63" s="40"/>
      <c r="AG63" s="40"/>
    </row>
    <row r="64" spans="1:33" ht="16.5" customHeight="1">
      <c r="F64" s="163"/>
      <c r="AB64" s="40"/>
      <c r="AD64" s="40"/>
      <c r="AF64" s="40"/>
      <c r="AG64" s="40"/>
    </row>
    <row r="65" spans="6:33" ht="16.5" customHeight="1">
      <c r="F65" s="163"/>
      <c r="AB65" s="40"/>
      <c r="AD65" s="40"/>
      <c r="AF65" s="40"/>
      <c r="AG65" s="40"/>
    </row>
    <row r="66" spans="6:33" ht="16.5" customHeight="1">
      <c r="F66" s="163"/>
      <c r="AB66" s="40"/>
      <c r="AD66" s="40"/>
      <c r="AF66" s="40"/>
      <c r="AG66" s="40"/>
    </row>
    <row r="67" spans="6:33" ht="16.5" customHeight="1">
      <c r="F67" s="163"/>
      <c r="AB67" s="40"/>
      <c r="AD67" s="40"/>
      <c r="AF67" s="40"/>
      <c r="AG67" s="40"/>
    </row>
    <row r="68" spans="6:33" ht="16.5" customHeight="1">
      <c r="F68" s="163"/>
      <c r="AB68" s="40"/>
      <c r="AD68" s="40"/>
      <c r="AF68" s="40"/>
      <c r="AG68" s="40"/>
    </row>
    <row r="69" spans="6:33" ht="16.5" customHeight="1">
      <c r="F69" s="163"/>
      <c r="AB69" s="40"/>
      <c r="AD69" s="40"/>
      <c r="AF69" s="40"/>
      <c r="AG69" s="40"/>
    </row>
    <row r="70" spans="6:33" ht="16.5" customHeight="1">
      <c r="F70" s="163"/>
      <c r="AB70" s="40"/>
      <c r="AD70" s="40"/>
      <c r="AF70" s="40"/>
      <c r="AG70" s="40"/>
    </row>
    <row r="71" spans="6:33" ht="16.5" customHeight="1">
      <c r="F71" s="163"/>
      <c r="AB71" s="40"/>
      <c r="AD71" s="40"/>
      <c r="AF71" s="40"/>
      <c r="AG71" s="40"/>
    </row>
    <row r="72" spans="6:33" ht="16.5" customHeight="1">
      <c r="F72" s="163"/>
      <c r="AB72" s="40"/>
      <c r="AD72" s="40"/>
      <c r="AF72" s="40"/>
      <c r="AG72" s="40"/>
    </row>
    <row r="73" spans="6:33" ht="16.5" customHeight="1">
      <c r="F73" s="163"/>
      <c r="AB73" s="40"/>
      <c r="AD73" s="40"/>
      <c r="AF73" s="40"/>
      <c r="AG73" s="40"/>
    </row>
    <row r="74" spans="6:33" ht="16.5" customHeight="1">
      <c r="F74" s="163"/>
      <c r="AB74" s="40"/>
      <c r="AD74" s="40"/>
      <c r="AF74" s="40"/>
      <c r="AG74" s="40"/>
    </row>
    <row r="75" spans="6:33" ht="16.5" customHeight="1">
      <c r="F75" s="163"/>
      <c r="AB75" s="40"/>
      <c r="AD75" s="40"/>
      <c r="AF75" s="40"/>
      <c r="AG75" s="40"/>
    </row>
    <row r="76" spans="6:33" ht="16.5" customHeight="1">
      <c r="F76" s="163"/>
      <c r="AB76" s="40"/>
      <c r="AD76" s="40"/>
      <c r="AF76" s="40"/>
      <c r="AG76" s="40"/>
    </row>
    <row r="77" spans="6:33" ht="16.5" customHeight="1">
      <c r="F77" s="163"/>
      <c r="AB77" s="40"/>
      <c r="AD77" s="40"/>
      <c r="AF77" s="40"/>
      <c r="AG77" s="40"/>
    </row>
    <row r="78" spans="6:33" ht="16.5" customHeight="1">
      <c r="F78" s="163"/>
      <c r="AB78" s="40"/>
      <c r="AD78" s="40"/>
      <c r="AF78" s="40"/>
      <c r="AG78" s="40"/>
    </row>
    <row r="79" spans="6:33" ht="16.5" customHeight="1">
      <c r="F79" s="163"/>
      <c r="AB79" s="40"/>
      <c r="AD79" s="40"/>
      <c r="AF79" s="40"/>
      <c r="AG79" s="40"/>
    </row>
    <row r="80" spans="6:33" ht="16.5" customHeight="1">
      <c r="F80" s="163"/>
      <c r="AB80" s="40"/>
      <c r="AD80" s="40"/>
      <c r="AF80" s="40"/>
      <c r="AG80" s="40"/>
    </row>
    <row r="81" spans="6:33" ht="16.5" customHeight="1">
      <c r="F81" s="163"/>
      <c r="AB81" s="40"/>
      <c r="AD81" s="40"/>
      <c r="AF81" s="40"/>
      <c r="AG81" s="40"/>
    </row>
    <row r="82" spans="6:33" ht="16.5" customHeight="1">
      <c r="F82" s="163"/>
      <c r="AB82" s="40"/>
      <c r="AD82" s="40"/>
      <c r="AF82" s="40"/>
      <c r="AG82" s="40"/>
    </row>
    <row r="83" spans="6:33" ht="16.5" customHeight="1">
      <c r="F83" s="163"/>
      <c r="AB83" s="40"/>
      <c r="AD83" s="40"/>
      <c r="AF83" s="40"/>
      <c r="AG83" s="40"/>
    </row>
    <row r="84" spans="6:33" ht="16.5" customHeight="1">
      <c r="F84" s="163"/>
      <c r="AB84" s="40"/>
      <c r="AD84" s="40"/>
      <c r="AF84" s="40"/>
      <c r="AG84" s="40"/>
    </row>
    <row r="85" spans="6:33" ht="16.5" customHeight="1">
      <c r="F85" s="163"/>
      <c r="AB85" s="40"/>
      <c r="AD85" s="40"/>
      <c r="AF85" s="40"/>
      <c r="AG85" s="40"/>
    </row>
    <row r="86" spans="6:33" ht="16.5" customHeight="1">
      <c r="F86" s="163"/>
      <c r="AB86" s="40"/>
      <c r="AD86" s="40"/>
      <c r="AF86" s="40"/>
      <c r="AG86" s="40"/>
    </row>
    <row r="87" spans="6:33" ht="16.5" customHeight="1">
      <c r="F87" s="163"/>
      <c r="AB87" s="40"/>
      <c r="AD87" s="40"/>
      <c r="AF87" s="40"/>
      <c r="AG87" s="40"/>
    </row>
    <row r="88" spans="6:33" ht="16.5" customHeight="1">
      <c r="F88" s="163"/>
      <c r="AB88" s="40"/>
      <c r="AD88" s="40"/>
      <c r="AF88" s="40"/>
      <c r="AG88" s="40"/>
    </row>
    <row r="89" spans="6:33" ht="16.5" customHeight="1">
      <c r="F89" s="163"/>
      <c r="AB89" s="40"/>
      <c r="AD89" s="40"/>
      <c r="AF89" s="40"/>
      <c r="AG89" s="40"/>
    </row>
    <row r="90" spans="6:33" ht="16.5" customHeight="1">
      <c r="F90" s="163"/>
      <c r="AB90" s="40"/>
      <c r="AD90" s="40"/>
      <c r="AF90" s="40"/>
      <c r="AG90" s="40"/>
    </row>
    <row r="91" spans="6:33" ht="16.5" customHeight="1">
      <c r="F91" s="163"/>
      <c r="AB91" s="40"/>
      <c r="AD91" s="40"/>
      <c r="AF91" s="40"/>
      <c r="AG91" s="40"/>
    </row>
    <row r="92" spans="6:33" ht="16.5" customHeight="1">
      <c r="F92" s="163"/>
      <c r="AB92" s="40"/>
      <c r="AD92" s="40"/>
      <c r="AF92" s="40"/>
      <c r="AG92" s="40"/>
    </row>
    <row r="93" spans="6:33" ht="16.5" customHeight="1">
      <c r="F93" s="163"/>
      <c r="AB93" s="40"/>
      <c r="AD93" s="40"/>
      <c r="AF93" s="40"/>
      <c r="AG93" s="40"/>
    </row>
    <row r="94" spans="6:33" ht="16.5" customHeight="1">
      <c r="F94" s="163"/>
      <c r="AB94" s="40"/>
      <c r="AD94" s="40"/>
      <c r="AF94" s="40"/>
      <c r="AG94" s="40"/>
    </row>
    <row r="95" spans="6:33" ht="16.5" customHeight="1">
      <c r="F95" s="163"/>
      <c r="AB95" s="40"/>
      <c r="AD95" s="40"/>
      <c r="AF95" s="40"/>
      <c r="AG95" s="40"/>
    </row>
    <row r="96" spans="6:33" ht="16.5" customHeight="1">
      <c r="F96" s="163"/>
      <c r="AB96" s="40"/>
      <c r="AD96" s="40"/>
      <c r="AF96" s="40"/>
      <c r="AG96" s="40"/>
    </row>
    <row r="97" spans="6:33" ht="16.5" customHeight="1">
      <c r="F97" s="163"/>
      <c r="AB97" s="40"/>
      <c r="AD97" s="40"/>
      <c r="AF97" s="40"/>
      <c r="AG97" s="40"/>
    </row>
    <row r="98" spans="6:33" ht="16.5" customHeight="1">
      <c r="F98" s="163"/>
      <c r="AB98" s="40"/>
      <c r="AD98" s="40"/>
      <c r="AF98" s="40"/>
      <c r="AG98" s="40"/>
    </row>
    <row r="99" spans="6:33" ht="16.5" customHeight="1">
      <c r="F99" s="163"/>
      <c r="AB99" s="40"/>
      <c r="AD99" s="40"/>
      <c r="AF99" s="40"/>
      <c r="AG99" s="40"/>
    </row>
    <row r="100" spans="6:33" ht="16.5" customHeight="1">
      <c r="F100" s="163"/>
      <c r="AB100" s="40"/>
      <c r="AD100" s="40"/>
      <c r="AF100" s="40"/>
      <c r="AG100" s="40"/>
    </row>
    <row r="101" spans="6:33" ht="16.5" customHeight="1">
      <c r="F101" s="163"/>
      <c r="AB101" s="40"/>
      <c r="AD101" s="40"/>
      <c r="AF101" s="40"/>
      <c r="AG101" s="40"/>
    </row>
    <row r="102" spans="6:33" ht="16.5" customHeight="1">
      <c r="F102" s="163"/>
      <c r="AB102" s="40"/>
      <c r="AD102" s="40"/>
      <c r="AF102" s="40"/>
      <c r="AG102" s="40"/>
    </row>
    <row r="103" spans="6:33" ht="16.5" customHeight="1">
      <c r="F103" s="163"/>
      <c r="AB103" s="40"/>
      <c r="AD103" s="40"/>
      <c r="AF103" s="40"/>
      <c r="AG103" s="40"/>
    </row>
    <row r="104" spans="6:33" ht="16.5" customHeight="1">
      <c r="F104" s="163"/>
      <c r="AB104" s="40"/>
      <c r="AD104" s="40"/>
      <c r="AF104" s="40"/>
      <c r="AG104" s="40"/>
    </row>
    <row r="105" spans="6:33" ht="16.5" customHeight="1">
      <c r="F105" s="163"/>
      <c r="AB105" s="40"/>
      <c r="AD105" s="40"/>
      <c r="AF105" s="40"/>
      <c r="AG105" s="40"/>
    </row>
    <row r="106" spans="6:33" ht="16.5" customHeight="1">
      <c r="F106" s="163"/>
      <c r="AB106" s="40"/>
      <c r="AD106" s="40"/>
      <c r="AF106" s="40"/>
      <c r="AG106" s="40"/>
    </row>
    <row r="107" spans="6:33" ht="16.5" customHeight="1">
      <c r="F107" s="163"/>
      <c r="AB107" s="40"/>
      <c r="AD107" s="40"/>
      <c r="AF107" s="40"/>
      <c r="AG107" s="40"/>
    </row>
    <row r="108" spans="6:33" ht="16.5" customHeight="1">
      <c r="F108" s="163"/>
      <c r="AB108" s="40"/>
      <c r="AD108" s="40"/>
      <c r="AF108" s="40"/>
      <c r="AG108" s="40"/>
    </row>
    <row r="109" spans="6:33" ht="16.5" customHeight="1">
      <c r="F109" s="163"/>
      <c r="AB109" s="40"/>
      <c r="AD109" s="40"/>
      <c r="AF109" s="40"/>
      <c r="AG109" s="40"/>
    </row>
    <row r="110" spans="6:33" ht="16.5" customHeight="1">
      <c r="F110" s="163"/>
      <c r="AB110" s="40"/>
      <c r="AD110" s="40"/>
      <c r="AF110" s="40"/>
      <c r="AG110" s="40"/>
    </row>
    <row r="111" spans="6:33" ht="16.5" customHeight="1">
      <c r="F111" s="163"/>
      <c r="AB111" s="40"/>
      <c r="AD111" s="40"/>
      <c r="AF111" s="40"/>
      <c r="AG111" s="40"/>
    </row>
    <row r="112" spans="6:33" ht="16.5" customHeight="1">
      <c r="F112" s="163"/>
      <c r="AB112" s="40"/>
      <c r="AD112" s="40"/>
      <c r="AF112" s="40"/>
      <c r="AG112" s="40"/>
    </row>
    <row r="113" spans="6:33" ht="16.5" customHeight="1">
      <c r="F113" s="163"/>
      <c r="AB113" s="40"/>
      <c r="AD113" s="40"/>
      <c r="AF113" s="40"/>
      <c r="AG113" s="40"/>
    </row>
    <row r="114" spans="6:33" ht="16.5" customHeight="1">
      <c r="F114" s="163"/>
      <c r="AB114" s="40"/>
      <c r="AD114" s="40"/>
      <c r="AF114" s="40"/>
      <c r="AG114" s="40"/>
    </row>
    <row r="115" spans="6:33" ht="16.5" customHeight="1">
      <c r="F115" s="163"/>
      <c r="AB115" s="40"/>
      <c r="AD115" s="40"/>
      <c r="AF115" s="40"/>
      <c r="AG115" s="40"/>
    </row>
    <row r="116" spans="6:33" ht="16.5" customHeight="1">
      <c r="F116" s="163"/>
      <c r="AB116" s="40"/>
      <c r="AD116" s="40"/>
      <c r="AF116" s="40"/>
      <c r="AG116" s="40"/>
    </row>
    <row r="117" spans="6:33" ht="16.5" customHeight="1">
      <c r="F117" s="163"/>
      <c r="AB117" s="40"/>
      <c r="AD117" s="40"/>
      <c r="AF117" s="40"/>
      <c r="AG117" s="40"/>
    </row>
    <row r="118" spans="6:33" ht="16.5" customHeight="1">
      <c r="F118" s="163"/>
      <c r="AB118" s="40"/>
      <c r="AD118" s="40"/>
      <c r="AF118" s="40"/>
      <c r="AG118" s="40"/>
    </row>
    <row r="119" spans="6:33" ht="16.5" customHeight="1">
      <c r="F119" s="163"/>
      <c r="AB119" s="40"/>
      <c r="AD119" s="40"/>
      <c r="AF119" s="40"/>
      <c r="AG119" s="40"/>
    </row>
    <row r="120" spans="6:33" ht="16.5" customHeight="1">
      <c r="F120" s="163"/>
      <c r="AB120" s="40"/>
      <c r="AD120" s="40"/>
      <c r="AF120" s="40"/>
      <c r="AG120" s="40"/>
    </row>
    <row r="121" spans="6:33" ht="16.5" customHeight="1">
      <c r="F121" s="163"/>
      <c r="AB121" s="40"/>
      <c r="AD121" s="40"/>
      <c r="AF121" s="40"/>
      <c r="AG121" s="40"/>
    </row>
    <row r="122" spans="6:33" ht="16.5" customHeight="1">
      <c r="F122" s="163"/>
      <c r="AB122" s="40"/>
      <c r="AD122" s="40"/>
      <c r="AF122" s="40"/>
      <c r="AG122" s="40"/>
    </row>
    <row r="123" spans="6:33" ht="16.5" customHeight="1">
      <c r="F123" s="163"/>
      <c r="AB123" s="40"/>
      <c r="AD123" s="40"/>
      <c r="AF123" s="40"/>
      <c r="AG123" s="40"/>
    </row>
    <row r="124" spans="6:33" ht="16.5" customHeight="1">
      <c r="F124" s="163"/>
      <c r="AB124" s="40"/>
      <c r="AD124" s="40"/>
      <c r="AF124" s="40"/>
      <c r="AG124" s="40"/>
    </row>
    <row r="125" spans="6:33" ht="16.5" customHeight="1">
      <c r="F125" s="163"/>
      <c r="AB125" s="40"/>
      <c r="AD125" s="40"/>
      <c r="AF125" s="40"/>
      <c r="AG125" s="40"/>
    </row>
    <row r="126" spans="6:33" ht="16.5" customHeight="1">
      <c r="F126" s="163"/>
      <c r="AB126" s="40"/>
      <c r="AD126" s="40"/>
      <c r="AF126" s="40"/>
      <c r="AG126" s="40"/>
    </row>
    <row r="127" spans="6:33" ht="16.5" customHeight="1">
      <c r="F127" s="163"/>
      <c r="AB127" s="40"/>
      <c r="AD127" s="40"/>
      <c r="AF127" s="40"/>
      <c r="AG127" s="40"/>
    </row>
    <row r="128" spans="6:33" ht="16.5" customHeight="1">
      <c r="F128" s="163"/>
      <c r="AB128" s="40"/>
      <c r="AD128" s="40"/>
      <c r="AF128" s="40"/>
      <c r="AG128" s="40"/>
    </row>
    <row r="129" spans="6:33" ht="16.5" customHeight="1">
      <c r="F129" s="163"/>
      <c r="AB129" s="40"/>
      <c r="AD129" s="40"/>
      <c r="AF129" s="40"/>
      <c r="AG129" s="40"/>
    </row>
    <row r="130" spans="6:33" ht="16.5" customHeight="1">
      <c r="F130" s="163"/>
      <c r="AB130" s="40"/>
      <c r="AD130" s="40"/>
      <c r="AF130" s="40"/>
      <c r="AG130" s="40"/>
    </row>
    <row r="131" spans="6:33" ht="16.5" customHeight="1">
      <c r="F131" s="163"/>
      <c r="AB131" s="40"/>
      <c r="AD131" s="40"/>
      <c r="AF131" s="40"/>
      <c r="AG131" s="40"/>
    </row>
    <row r="132" spans="6:33" ht="16.5" customHeight="1">
      <c r="F132" s="163"/>
      <c r="AB132" s="40"/>
      <c r="AD132" s="40"/>
      <c r="AF132" s="40"/>
      <c r="AG132" s="40"/>
    </row>
    <row r="133" spans="6:33" ht="16.5" customHeight="1">
      <c r="F133" s="163"/>
      <c r="AB133" s="40"/>
      <c r="AD133" s="40"/>
      <c r="AF133" s="40"/>
      <c r="AG133" s="40"/>
    </row>
    <row r="134" spans="6:33" ht="16.5" customHeight="1">
      <c r="F134" s="163"/>
      <c r="AB134" s="40"/>
      <c r="AD134" s="40"/>
      <c r="AF134" s="40"/>
      <c r="AG134" s="40"/>
    </row>
    <row r="135" spans="6:33" ht="16.5" customHeight="1">
      <c r="F135" s="163"/>
      <c r="AB135" s="40"/>
      <c r="AD135" s="40"/>
      <c r="AF135" s="40"/>
      <c r="AG135" s="40"/>
    </row>
    <row r="136" spans="6:33" ht="16.5" customHeight="1">
      <c r="F136" s="163"/>
      <c r="AB136" s="40"/>
      <c r="AD136" s="40"/>
      <c r="AF136" s="40"/>
      <c r="AG136" s="40"/>
    </row>
    <row r="137" spans="6:33" ht="16.5" customHeight="1">
      <c r="F137" s="163"/>
      <c r="AB137" s="40"/>
      <c r="AD137" s="40"/>
      <c r="AF137" s="40"/>
      <c r="AG137" s="40"/>
    </row>
    <row r="138" spans="6:33" ht="16.5" customHeight="1">
      <c r="F138" s="163"/>
      <c r="AB138" s="40"/>
      <c r="AD138" s="40"/>
      <c r="AF138" s="40"/>
      <c r="AG138" s="40"/>
    </row>
    <row r="139" spans="6:33" ht="16.5" customHeight="1">
      <c r="F139" s="163"/>
      <c r="AB139" s="40"/>
      <c r="AD139" s="40"/>
      <c r="AF139" s="40"/>
      <c r="AG139" s="40"/>
    </row>
    <row r="140" spans="6:33" ht="16.5" customHeight="1">
      <c r="F140" s="163"/>
      <c r="AB140" s="40"/>
      <c r="AD140" s="40"/>
      <c r="AF140" s="40"/>
      <c r="AG140" s="40"/>
    </row>
    <row r="141" spans="6:33" ht="16.5" customHeight="1">
      <c r="F141" s="163"/>
      <c r="AB141" s="40"/>
      <c r="AD141" s="40"/>
      <c r="AF141" s="40"/>
      <c r="AG141" s="40"/>
    </row>
    <row r="142" spans="6:33" ht="16.5" customHeight="1">
      <c r="F142" s="163"/>
      <c r="AB142" s="40"/>
      <c r="AD142" s="40"/>
      <c r="AF142" s="40"/>
      <c r="AG142" s="40"/>
    </row>
    <row r="143" spans="6:33" ht="16.5" customHeight="1">
      <c r="F143" s="163"/>
      <c r="AB143" s="40"/>
      <c r="AD143" s="40"/>
      <c r="AF143" s="40"/>
      <c r="AG143" s="40"/>
    </row>
    <row r="144" spans="6:33" ht="16.5" customHeight="1">
      <c r="F144" s="163"/>
      <c r="AB144" s="40"/>
      <c r="AD144" s="40"/>
      <c r="AF144" s="40"/>
      <c r="AG144" s="40"/>
    </row>
    <row r="145" spans="6:33" ht="16.5" customHeight="1">
      <c r="F145" s="163"/>
      <c r="AB145" s="40"/>
      <c r="AD145" s="40"/>
      <c r="AF145" s="40"/>
      <c r="AG145" s="40"/>
    </row>
    <row r="146" spans="6:33" ht="16.5" customHeight="1">
      <c r="F146" s="163"/>
      <c r="AB146" s="40"/>
      <c r="AD146" s="40"/>
      <c r="AF146" s="40"/>
      <c r="AG146" s="40"/>
    </row>
    <row r="147" spans="6:33" ht="16.5" customHeight="1">
      <c r="F147" s="163"/>
      <c r="AB147" s="40"/>
      <c r="AD147" s="40"/>
      <c r="AF147" s="40"/>
      <c r="AG147" s="40"/>
    </row>
    <row r="148" spans="6:33" ht="16.5" customHeight="1">
      <c r="F148" s="163"/>
      <c r="AB148" s="40"/>
      <c r="AD148" s="40"/>
      <c r="AF148" s="40"/>
      <c r="AG148" s="40"/>
    </row>
    <row r="149" spans="6:33" ht="16.5" customHeight="1">
      <c r="F149" s="163"/>
      <c r="AB149" s="40"/>
      <c r="AD149" s="40"/>
      <c r="AF149" s="40"/>
      <c r="AG149" s="40"/>
    </row>
    <row r="150" spans="6:33" ht="16.5" customHeight="1">
      <c r="F150" s="163"/>
      <c r="AB150" s="40"/>
      <c r="AD150" s="40"/>
      <c r="AF150" s="40"/>
      <c r="AG150" s="40"/>
    </row>
    <row r="151" spans="6:33" ht="16.5" customHeight="1">
      <c r="F151" s="163"/>
      <c r="AB151" s="40"/>
      <c r="AD151" s="40"/>
      <c r="AF151" s="40"/>
      <c r="AG151" s="40"/>
    </row>
    <row r="152" spans="6:33" ht="16.5" customHeight="1">
      <c r="F152" s="163"/>
      <c r="AB152" s="40"/>
      <c r="AD152" s="40"/>
      <c r="AF152" s="40"/>
      <c r="AG152" s="40"/>
    </row>
    <row r="153" spans="6:33" ht="16.5" customHeight="1">
      <c r="F153" s="163"/>
      <c r="AB153" s="40"/>
      <c r="AD153" s="40"/>
      <c r="AF153" s="40"/>
      <c r="AG153" s="40"/>
    </row>
    <row r="154" spans="6:33" ht="16.5" customHeight="1">
      <c r="F154" s="163"/>
      <c r="AB154" s="40"/>
      <c r="AD154" s="40"/>
      <c r="AF154" s="40"/>
      <c r="AG154" s="40"/>
    </row>
    <row r="155" spans="6:33" ht="16.5" customHeight="1">
      <c r="F155" s="163"/>
      <c r="AB155" s="40"/>
      <c r="AD155" s="40"/>
      <c r="AF155" s="40"/>
      <c r="AG155" s="40"/>
    </row>
    <row r="156" spans="6:33" ht="16.5" customHeight="1">
      <c r="F156" s="163"/>
      <c r="AB156" s="40"/>
      <c r="AD156" s="40"/>
      <c r="AF156" s="40"/>
      <c r="AG156" s="40"/>
    </row>
    <row r="157" spans="6:33" ht="16.5" customHeight="1">
      <c r="F157" s="163"/>
      <c r="AB157" s="40"/>
      <c r="AD157" s="40"/>
      <c r="AF157" s="40"/>
      <c r="AG157" s="40"/>
    </row>
    <row r="158" spans="6:33" ht="16.5" customHeight="1">
      <c r="F158" s="163"/>
      <c r="AB158" s="40"/>
      <c r="AD158" s="40"/>
      <c r="AF158" s="40"/>
      <c r="AG158" s="40"/>
    </row>
    <row r="159" spans="6:33" ht="16.5" customHeight="1">
      <c r="F159" s="163"/>
      <c r="AB159" s="40"/>
      <c r="AD159" s="40"/>
      <c r="AF159" s="40"/>
      <c r="AG159" s="40"/>
    </row>
    <row r="160" spans="6:33" ht="16.5" customHeight="1">
      <c r="F160" s="163"/>
      <c r="AB160" s="40"/>
      <c r="AD160" s="40"/>
      <c r="AF160" s="40"/>
      <c r="AG160" s="40"/>
    </row>
    <row r="161" spans="6:33" ht="16.5" customHeight="1">
      <c r="F161" s="163"/>
      <c r="AB161" s="40"/>
      <c r="AD161" s="40"/>
      <c r="AF161" s="40"/>
      <c r="AG161" s="40"/>
    </row>
    <row r="162" spans="6:33" ht="16.5" customHeight="1">
      <c r="F162" s="163"/>
      <c r="AB162" s="40"/>
      <c r="AD162" s="40"/>
      <c r="AF162" s="40"/>
      <c r="AG162" s="40"/>
    </row>
    <row r="163" spans="6:33" ht="16.5" customHeight="1">
      <c r="F163" s="163"/>
      <c r="AB163" s="40"/>
      <c r="AD163" s="40"/>
      <c r="AF163" s="40"/>
      <c r="AG163" s="40"/>
    </row>
    <row r="164" spans="6:33" ht="16.5" customHeight="1">
      <c r="F164" s="163"/>
      <c r="AB164" s="40"/>
      <c r="AD164" s="40"/>
      <c r="AF164" s="40"/>
      <c r="AG164" s="40"/>
    </row>
    <row r="165" spans="6:33" ht="16.5" customHeight="1">
      <c r="F165" s="163"/>
      <c r="AB165" s="40"/>
      <c r="AD165" s="40"/>
      <c r="AF165" s="40"/>
      <c r="AG165" s="40"/>
    </row>
    <row r="166" spans="6:33" ht="16.5" customHeight="1">
      <c r="F166" s="163"/>
      <c r="AB166" s="40"/>
      <c r="AD166" s="40"/>
      <c r="AF166" s="40"/>
      <c r="AG166" s="40"/>
    </row>
    <row r="167" spans="6:33" ht="16.5" customHeight="1">
      <c r="F167" s="163"/>
      <c r="AB167" s="40"/>
      <c r="AD167" s="40"/>
      <c r="AF167" s="40"/>
      <c r="AG167" s="40"/>
    </row>
    <row r="168" spans="6:33" ht="16.5" customHeight="1">
      <c r="F168" s="163"/>
      <c r="AB168" s="40"/>
      <c r="AD168" s="40"/>
      <c r="AF168" s="40"/>
      <c r="AG168" s="40"/>
    </row>
    <row r="169" spans="6:33" ht="16.5" customHeight="1">
      <c r="F169" s="163"/>
      <c r="AB169" s="40"/>
      <c r="AD169" s="40"/>
      <c r="AF169" s="40"/>
      <c r="AG169" s="40"/>
    </row>
    <row r="170" spans="6:33" ht="16.5" customHeight="1">
      <c r="F170" s="163"/>
      <c r="AB170" s="40"/>
      <c r="AD170" s="40"/>
      <c r="AF170" s="40"/>
      <c r="AG170" s="40"/>
    </row>
    <row r="171" spans="6:33" ht="16.5" customHeight="1">
      <c r="F171" s="163"/>
      <c r="AB171" s="40"/>
      <c r="AD171" s="40"/>
      <c r="AF171" s="40"/>
      <c r="AG171" s="40"/>
    </row>
    <row r="172" spans="6:33" ht="16.5" customHeight="1">
      <c r="F172" s="163"/>
      <c r="AB172" s="40"/>
      <c r="AD172" s="40"/>
      <c r="AF172" s="40"/>
      <c r="AG172" s="40"/>
    </row>
    <row r="173" spans="6:33" ht="16.5" customHeight="1">
      <c r="F173" s="163"/>
      <c r="AB173" s="40"/>
      <c r="AD173" s="40"/>
      <c r="AF173" s="40"/>
      <c r="AG173" s="40"/>
    </row>
    <row r="174" spans="6:33" ht="16.5" customHeight="1">
      <c r="F174" s="163"/>
      <c r="AB174" s="40"/>
      <c r="AD174" s="40"/>
      <c r="AF174" s="40"/>
      <c r="AG174" s="40"/>
    </row>
    <row r="175" spans="6:33" ht="16.5" customHeight="1">
      <c r="F175" s="163"/>
      <c r="AB175" s="40"/>
      <c r="AD175" s="40"/>
      <c r="AF175" s="40"/>
      <c r="AG175" s="40"/>
    </row>
    <row r="176" spans="6:33" ht="16.5" customHeight="1">
      <c r="F176" s="163"/>
      <c r="AB176" s="40"/>
      <c r="AD176" s="40"/>
      <c r="AF176" s="40"/>
      <c r="AG176" s="40"/>
    </row>
    <row r="177" spans="6:33" ht="16.5" customHeight="1">
      <c r="F177" s="163"/>
      <c r="AB177" s="40"/>
      <c r="AD177" s="40"/>
      <c r="AF177" s="40"/>
      <c r="AG177" s="40"/>
    </row>
    <row r="178" spans="6:33" ht="16.5" customHeight="1">
      <c r="F178" s="163"/>
      <c r="AB178" s="40"/>
      <c r="AD178" s="40"/>
      <c r="AF178" s="40"/>
      <c r="AG178" s="40"/>
    </row>
    <row r="179" spans="6:33" ht="16.5" customHeight="1">
      <c r="F179" s="163"/>
      <c r="AB179" s="40"/>
      <c r="AD179" s="40"/>
      <c r="AF179" s="40"/>
      <c r="AG179" s="40"/>
    </row>
    <row r="180" spans="6:33" ht="16.5" customHeight="1">
      <c r="F180" s="163"/>
      <c r="AB180" s="40"/>
      <c r="AD180" s="40"/>
      <c r="AF180" s="40"/>
      <c r="AG180" s="40"/>
    </row>
    <row r="181" spans="6:33" ht="16.5" customHeight="1">
      <c r="F181" s="163"/>
      <c r="AB181" s="40"/>
      <c r="AD181" s="40"/>
      <c r="AF181" s="40"/>
      <c r="AG181" s="40"/>
    </row>
    <row r="182" spans="6:33" ht="16.5" customHeight="1">
      <c r="F182" s="163"/>
      <c r="AB182" s="40"/>
      <c r="AD182" s="40"/>
      <c r="AF182" s="40"/>
      <c r="AG182" s="40"/>
    </row>
    <row r="183" spans="6:33" ht="16.5" customHeight="1">
      <c r="F183" s="163"/>
      <c r="AB183" s="40"/>
      <c r="AD183" s="40"/>
      <c r="AF183" s="40"/>
      <c r="AG183" s="40"/>
    </row>
    <row r="184" spans="6:33" ht="16.5" customHeight="1">
      <c r="F184" s="163"/>
      <c r="AB184" s="40"/>
      <c r="AD184" s="40"/>
      <c r="AF184" s="40"/>
      <c r="AG184" s="40"/>
    </row>
    <row r="185" spans="6:33" ht="16.5" customHeight="1">
      <c r="F185" s="163"/>
      <c r="AB185" s="40"/>
      <c r="AD185" s="40"/>
      <c r="AF185" s="40"/>
      <c r="AG185" s="40"/>
    </row>
    <row r="186" spans="6:33" ht="16.5" customHeight="1">
      <c r="F186" s="163"/>
      <c r="AB186" s="40"/>
      <c r="AD186" s="40"/>
      <c r="AF186" s="40"/>
      <c r="AG186" s="40"/>
    </row>
    <row r="187" spans="6:33" ht="16.5" customHeight="1">
      <c r="F187" s="163"/>
      <c r="AB187" s="40"/>
      <c r="AD187" s="40"/>
      <c r="AF187" s="40"/>
      <c r="AG187" s="40"/>
    </row>
    <row r="188" spans="6:33" ht="16.5" customHeight="1">
      <c r="F188" s="163"/>
      <c r="AB188" s="40"/>
      <c r="AD188" s="40"/>
      <c r="AF188" s="40"/>
      <c r="AG188" s="40"/>
    </row>
    <row r="189" spans="6:33" ht="16.5" customHeight="1">
      <c r="F189" s="163"/>
      <c r="AB189" s="40"/>
      <c r="AD189" s="40"/>
      <c r="AF189" s="40"/>
      <c r="AG189" s="40"/>
    </row>
    <row r="190" spans="6:33" ht="16.5" customHeight="1">
      <c r="F190" s="163"/>
      <c r="AB190" s="40"/>
      <c r="AD190" s="40"/>
      <c r="AF190" s="40"/>
      <c r="AG190" s="40"/>
    </row>
    <row r="191" spans="6:33" ht="16.5" customHeight="1">
      <c r="F191" s="163"/>
      <c r="AB191" s="40"/>
      <c r="AD191" s="40"/>
      <c r="AF191" s="40"/>
      <c r="AG191" s="40"/>
    </row>
    <row r="192" spans="6:33" ht="16.5" customHeight="1">
      <c r="F192" s="163"/>
      <c r="AB192" s="40"/>
      <c r="AD192" s="40"/>
      <c r="AF192" s="40"/>
      <c r="AG192" s="40"/>
    </row>
    <row r="193" spans="6:33" ht="16.5" customHeight="1">
      <c r="F193" s="163"/>
      <c r="AB193" s="40"/>
      <c r="AD193" s="40"/>
      <c r="AF193" s="40"/>
      <c r="AG193" s="40"/>
    </row>
    <row r="194" spans="6:33" ht="16.5" customHeight="1">
      <c r="F194" s="163"/>
      <c r="AB194" s="40"/>
      <c r="AD194" s="40"/>
      <c r="AF194" s="40"/>
      <c r="AG194" s="40"/>
    </row>
    <row r="195" spans="6:33" ht="16.5" customHeight="1">
      <c r="F195" s="163"/>
      <c r="AB195" s="40"/>
      <c r="AD195" s="40"/>
      <c r="AF195" s="40"/>
      <c r="AG195" s="40"/>
    </row>
    <row r="196" spans="6:33" ht="16.5" customHeight="1">
      <c r="F196" s="163"/>
      <c r="AB196" s="40"/>
      <c r="AD196" s="40"/>
      <c r="AF196" s="40"/>
      <c r="AG196" s="40"/>
    </row>
    <row r="197" spans="6:33" ht="16.5" customHeight="1">
      <c r="F197" s="163"/>
      <c r="AB197" s="40"/>
      <c r="AD197" s="40"/>
      <c r="AF197" s="40"/>
      <c r="AG197" s="40"/>
    </row>
    <row r="198" spans="6:33" ht="16.5" customHeight="1">
      <c r="F198" s="163"/>
      <c r="AB198" s="40"/>
      <c r="AD198" s="40"/>
      <c r="AF198" s="40"/>
      <c r="AG198" s="40"/>
    </row>
    <row r="199" spans="6:33" ht="16.5" customHeight="1">
      <c r="F199" s="163"/>
      <c r="AB199" s="40"/>
      <c r="AD199" s="40"/>
      <c r="AF199" s="40"/>
      <c r="AG199" s="40"/>
    </row>
    <row r="200" spans="6:33" ht="16.5" customHeight="1">
      <c r="F200" s="163"/>
      <c r="AB200" s="40"/>
      <c r="AD200" s="40"/>
      <c r="AF200" s="40"/>
      <c r="AG200" s="40"/>
    </row>
    <row r="201" spans="6:33" ht="16.5" customHeight="1">
      <c r="F201" s="163"/>
      <c r="AB201" s="40"/>
      <c r="AD201" s="40"/>
      <c r="AF201" s="40"/>
      <c r="AG201" s="40"/>
    </row>
    <row r="202" spans="6:33" ht="16.5" customHeight="1">
      <c r="F202" s="163"/>
      <c r="AB202" s="40"/>
      <c r="AD202" s="40"/>
      <c r="AF202" s="40"/>
      <c r="AG202" s="40"/>
    </row>
    <row r="203" spans="6:33" ht="16.5" customHeight="1">
      <c r="F203" s="163"/>
      <c r="AB203" s="40"/>
      <c r="AD203" s="40"/>
      <c r="AF203" s="40"/>
      <c r="AG203" s="40"/>
    </row>
    <row r="204" spans="6:33" ht="16.5" customHeight="1">
      <c r="F204" s="163"/>
      <c r="AB204" s="40"/>
      <c r="AD204" s="40"/>
      <c r="AF204" s="40"/>
      <c r="AG204" s="40"/>
    </row>
    <row r="205" spans="6:33" ht="16.5" customHeight="1">
      <c r="F205" s="163"/>
      <c r="AB205" s="40"/>
      <c r="AD205" s="40"/>
      <c r="AF205" s="40"/>
      <c r="AG205" s="40"/>
    </row>
    <row r="206" spans="6:33" ht="16.5" customHeight="1">
      <c r="F206" s="163"/>
      <c r="AB206" s="40"/>
      <c r="AD206" s="40"/>
      <c r="AF206" s="40"/>
      <c r="AG206" s="40"/>
    </row>
    <row r="207" spans="6:33" ht="16.5" customHeight="1">
      <c r="F207" s="163"/>
      <c r="AB207" s="40"/>
      <c r="AD207" s="40"/>
      <c r="AF207" s="40"/>
      <c r="AG207" s="40"/>
    </row>
    <row r="208" spans="6:33" ht="16.5" customHeight="1">
      <c r="F208" s="163"/>
      <c r="AB208" s="40"/>
      <c r="AD208" s="40"/>
      <c r="AF208" s="40"/>
      <c r="AG208" s="40"/>
    </row>
    <row r="209" spans="6:33" ht="16.5" customHeight="1">
      <c r="F209" s="163"/>
      <c r="AB209" s="40"/>
      <c r="AD209" s="40"/>
      <c r="AF209" s="40"/>
      <c r="AG209" s="40"/>
    </row>
    <row r="210" spans="6:33" ht="16.5" customHeight="1">
      <c r="F210" s="163"/>
      <c r="AB210" s="40"/>
      <c r="AD210" s="40"/>
      <c r="AF210" s="40"/>
      <c r="AG210" s="40"/>
    </row>
    <row r="211" spans="6:33" ht="16.5" customHeight="1">
      <c r="F211" s="163"/>
      <c r="AB211" s="40"/>
      <c r="AD211" s="40"/>
      <c r="AF211" s="40"/>
      <c r="AG211" s="40"/>
    </row>
    <row r="212" spans="6:33" ht="16.5" customHeight="1">
      <c r="F212" s="163"/>
      <c r="AB212" s="40"/>
      <c r="AD212" s="40"/>
      <c r="AF212" s="40"/>
      <c r="AG212" s="40"/>
    </row>
    <row r="213" spans="6:33" ht="16.5" customHeight="1">
      <c r="F213" s="163"/>
      <c r="AB213" s="40"/>
      <c r="AD213" s="40"/>
      <c r="AF213" s="40"/>
      <c r="AG213" s="40"/>
    </row>
    <row r="214" spans="6:33" ht="16.5" customHeight="1">
      <c r="F214" s="163"/>
      <c r="AB214" s="40"/>
      <c r="AD214" s="40"/>
      <c r="AF214" s="40"/>
      <c r="AG214" s="40"/>
    </row>
    <row r="215" spans="6:33" ht="16.5" customHeight="1">
      <c r="F215" s="163"/>
      <c r="AB215" s="40"/>
      <c r="AD215" s="40"/>
      <c r="AF215" s="40"/>
      <c r="AG215" s="40"/>
    </row>
    <row r="216" spans="6:33" ht="16.5" customHeight="1">
      <c r="F216" s="163"/>
      <c r="AB216" s="40"/>
      <c r="AD216" s="40"/>
      <c r="AF216" s="40"/>
      <c r="AG216" s="40"/>
    </row>
    <row r="217" spans="6:33" ht="16.5" customHeight="1">
      <c r="F217" s="163"/>
      <c r="AB217" s="40"/>
      <c r="AD217" s="40"/>
      <c r="AF217" s="40"/>
      <c r="AG217" s="40"/>
    </row>
    <row r="218" spans="6:33" ht="16.5" customHeight="1">
      <c r="F218" s="163"/>
      <c r="AB218" s="40"/>
      <c r="AD218" s="40"/>
      <c r="AF218" s="40"/>
      <c r="AG218" s="40"/>
    </row>
    <row r="219" spans="6:33" ht="16.5" customHeight="1">
      <c r="F219" s="163"/>
      <c r="AB219" s="40"/>
      <c r="AD219" s="40"/>
      <c r="AF219" s="40"/>
      <c r="AG219" s="40"/>
    </row>
    <row r="220" spans="6:33" ht="16.5" customHeight="1">
      <c r="F220" s="163"/>
      <c r="AB220" s="40"/>
      <c r="AD220" s="40"/>
      <c r="AF220" s="40"/>
      <c r="AG220" s="40"/>
    </row>
    <row r="221" spans="6:33" ht="16.5" customHeight="1">
      <c r="F221" s="163"/>
      <c r="AB221" s="40"/>
      <c r="AD221" s="40"/>
      <c r="AF221" s="40"/>
      <c r="AG221" s="40"/>
    </row>
    <row r="222" spans="6:33" ht="16.5" customHeight="1">
      <c r="F222" s="163"/>
      <c r="AB222" s="40"/>
      <c r="AD222" s="40"/>
      <c r="AF222" s="40"/>
      <c r="AG222" s="40"/>
    </row>
    <row r="223" spans="6:33" ht="16.5" customHeight="1">
      <c r="F223" s="163"/>
      <c r="AB223" s="40"/>
      <c r="AD223" s="40"/>
      <c r="AF223" s="40"/>
      <c r="AG223" s="40"/>
    </row>
    <row r="224" spans="6:33" ht="16.5" customHeight="1">
      <c r="F224" s="163"/>
      <c r="AB224" s="40"/>
      <c r="AD224" s="40"/>
      <c r="AF224" s="40"/>
      <c r="AG224" s="40"/>
    </row>
    <row r="225" spans="6:33" ht="16.5" customHeight="1">
      <c r="F225" s="163"/>
      <c r="AB225" s="40"/>
      <c r="AD225" s="40"/>
      <c r="AF225" s="40"/>
      <c r="AG225" s="40"/>
    </row>
    <row r="226" spans="6:33" ht="16.5" customHeight="1">
      <c r="F226" s="163"/>
      <c r="AB226" s="40"/>
      <c r="AD226" s="40"/>
      <c r="AF226" s="40"/>
      <c r="AG226" s="40"/>
    </row>
    <row r="227" spans="6:33" ht="16.5" customHeight="1">
      <c r="F227" s="163"/>
      <c r="AB227" s="40"/>
      <c r="AD227" s="40"/>
      <c r="AF227" s="40"/>
      <c r="AG227" s="40"/>
    </row>
    <row r="228" spans="6:33" ht="16.5" customHeight="1">
      <c r="F228" s="163"/>
      <c r="AB228" s="40"/>
      <c r="AD228" s="40"/>
      <c r="AF228" s="40"/>
      <c r="AG228" s="40"/>
    </row>
    <row r="229" spans="6:33" ht="16.5" customHeight="1">
      <c r="F229" s="163"/>
      <c r="AB229" s="40"/>
      <c r="AD229" s="40"/>
      <c r="AF229" s="40"/>
      <c r="AG229" s="40"/>
    </row>
    <row r="230" spans="6:33" ht="16.5" customHeight="1">
      <c r="F230" s="163"/>
      <c r="AB230" s="40"/>
      <c r="AD230" s="40"/>
      <c r="AF230" s="40"/>
      <c r="AG230" s="40"/>
    </row>
    <row r="231" spans="6:33" ht="16.5" customHeight="1">
      <c r="F231" s="163"/>
      <c r="AB231" s="40"/>
      <c r="AD231" s="40"/>
      <c r="AF231" s="40"/>
      <c r="AG231" s="40"/>
    </row>
    <row r="232" spans="6:33" ht="16.5" customHeight="1">
      <c r="F232" s="163"/>
      <c r="AB232" s="40"/>
      <c r="AD232" s="40"/>
      <c r="AF232" s="40"/>
      <c r="AG232" s="40"/>
    </row>
    <row r="233" spans="6:33" ht="16.5" customHeight="1">
      <c r="F233" s="163"/>
      <c r="AB233" s="40"/>
      <c r="AD233" s="40"/>
      <c r="AF233" s="40"/>
      <c r="AG233" s="40"/>
    </row>
    <row r="234" spans="6:33" ht="16.5" customHeight="1">
      <c r="F234" s="163"/>
      <c r="AB234" s="40"/>
      <c r="AD234" s="40"/>
      <c r="AF234" s="40"/>
      <c r="AG234" s="40"/>
    </row>
    <row r="235" spans="6:33" ht="16.5" customHeight="1">
      <c r="F235" s="163"/>
      <c r="AB235" s="40"/>
      <c r="AD235" s="40"/>
      <c r="AF235" s="40"/>
      <c r="AG235" s="40"/>
    </row>
    <row r="236" spans="6:33" ht="16.5" customHeight="1">
      <c r="F236" s="163"/>
      <c r="AB236" s="40"/>
      <c r="AD236" s="40"/>
      <c r="AF236" s="40"/>
      <c r="AG236" s="40"/>
    </row>
    <row r="237" spans="6:33" ht="16.5" customHeight="1">
      <c r="F237" s="163"/>
      <c r="AB237" s="40"/>
      <c r="AD237" s="40"/>
      <c r="AF237" s="40"/>
      <c r="AG237" s="40"/>
    </row>
    <row r="238" spans="6:33" ht="16.5" customHeight="1">
      <c r="F238" s="163"/>
      <c r="AB238" s="40"/>
      <c r="AD238" s="40"/>
      <c r="AF238" s="40"/>
      <c r="AG238" s="40"/>
    </row>
    <row r="239" spans="6:33" ht="16.5" customHeight="1">
      <c r="F239" s="163"/>
      <c r="AB239" s="40"/>
      <c r="AD239" s="40"/>
      <c r="AF239" s="40"/>
      <c r="AG239" s="40"/>
    </row>
    <row r="240" spans="6:33" ht="16.5" customHeight="1">
      <c r="F240" s="163"/>
      <c r="AB240" s="40"/>
      <c r="AD240" s="40"/>
      <c r="AF240" s="40"/>
      <c r="AG240" s="40"/>
    </row>
    <row r="241" spans="6:33" ht="16.5" customHeight="1">
      <c r="F241" s="163"/>
      <c r="AB241" s="40"/>
      <c r="AD241" s="40"/>
      <c r="AF241" s="40"/>
      <c r="AG241" s="40"/>
    </row>
    <row r="242" spans="6:33" ht="16.5" customHeight="1">
      <c r="F242" s="163"/>
      <c r="AB242" s="40"/>
      <c r="AD242" s="40"/>
      <c r="AF242" s="40"/>
      <c r="AG242" s="40"/>
    </row>
    <row r="243" spans="6:33" ht="16.5" customHeight="1">
      <c r="F243" s="163"/>
      <c r="AB243" s="40"/>
      <c r="AD243" s="40"/>
      <c r="AF243" s="40"/>
      <c r="AG243" s="40"/>
    </row>
    <row r="244" spans="6:33" ht="16.5" customHeight="1">
      <c r="F244" s="163"/>
      <c r="AB244" s="40"/>
      <c r="AD244" s="40"/>
      <c r="AF244" s="40"/>
      <c r="AG244" s="40"/>
    </row>
    <row r="245" spans="6:33" ht="16.5" customHeight="1">
      <c r="F245" s="163"/>
      <c r="AB245" s="40"/>
      <c r="AD245" s="40"/>
      <c r="AF245" s="40"/>
      <c r="AG245" s="40"/>
    </row>
    <row r="246" spans="6:33" ht="16.5" customHeight="1">
      <c r="F246" s="163"/>
      <c r="AB246" s="40"/>
      <c r="AD246" s="40"/>
      <c r="AF246" s="40"/>
      <c r="AG246" s="40"/>
    </row>
    <row r="247" spans="6:33" ht="16.5" customHeight="1">
      <c r="F247" s="163"/>
      <c r="AB247" s="40"/>
      <c r="AD247" s="40"/>
      <c r="AF247" s="40"/>
      <c r="AG247" s="40"/>
    </row>
    <row r="248" spans="6:33" ht="16.5" customHeight="1">
      <c r="F248" s="163"/>
      <c r="AB248" s="40"/>
      <c r="AD248" s="40"/>
      <c r="AF248" s="40"/>
      <c r="AG248" s="40"/>
    </row>
    <row r="249" spans="6:33" ht="16.5" customHeight="1">
      <c r="F249" s="163"/>
      <c r="AB249" s="40"/>
      <c r="AD249" s="40"/>
      <c r="AF249" s="40"/>
      <c r="AG249" s="40"/>
    </row>
    <row r="250" spans="6:33" ht="16.5" customHeight="1">
      <c r="F250" s="163"/>
      <c r="AB250" s="40"/>
      <c r="AD250" s="40"/>
      <c r="AF250" s="40"/>
      <c r="AG250" s="40"/>
    </row>
    <row r="251" spans="6:33" ht="16.5" customHeight="1">
      <c r="F251" s="163"/>
      <c r="AB251" s="40"/>
      <c r="AD251" s="40"/>
      <c r="AF251" s="40"/>
      <c r="AG251" s="40"/>
    </row>
    <row r="252" spans="6:33" ht="16.5" customHeight="1">
      <c r="F252" s="163"/>
      <c r="AB252" s="40"/>
      <c r="AD252" s="40"/>
      <c r="AF252" s="40"/>
      <c r="AG252" s="40"/>
    </row>
    <row r="253" spans="6:33" ht="16.5" customHeight="1">
      <c r="F253" s="163"/>
      <c r="AB253" s="40"/>
      <c r="AD253" s="40"/>
      <c r="AF253" s="40"/>
      <c r="AG253" s="40"/>
    </row>
    <row r="254" spans="6:33" ht="16.5" customHeight="1">
      <c r="F254" s="163"/>
      <c r="AB254" s="40"/>
      <c r="AD254" s="40"/>
      <c r="AF254" s="40"/>
      <c r="AG254" s="40"/>
    </row>
    <row r="255" spans="6:33" ht="16.5" customHeight="1">
      <c r="F255" s="163"/>
      <c r="AB255" s="40"/>
      <c r="AD255" s="40"/>
      <c r="AF255" s="40"/>
      <c r="AG255" s="40"/>
    </row>
    <row r="256" spans="6:33" ht="16.5" customHeight="1">
      <c r="F256" s="163"/>
      <c r="AB256" s="40"/>
      <c r="AD256" s="40"/>
      <c r="AF256" s="40"/>
      <c r="AG256" s="40"/>
    </row>
    <row r="257" spans="6:33" ht="16.5" customHeight="1">
      <c r="F257" s="163"/>
      <c r="AB257" s="40"/>
      <c r="AD257" s="40"/>
      <c r="AF257" s="40"/>
      <c r="AG257" s="40"/>
    </row>
    <row r="258" spans="6:33" ht="16.5" customHeight="1">
      <c r="F258" s="163"/>
      <c r="AB258" s="40"/>
      <c r="AD258" s="40"/>
      <c r="AF258" s="40"/>
      <c r="AG258" s="40"/>
    </row>
    <row r="259" spans="6:33" ht="16.5" customHeight="1">
      <c r="F259" s="163"/>
      <c r="AB259" s="40"/>
      <c r="AD259" s="40"/>
      <c r="AF259" s="40"/>
      <c r="AG259" s="40"/>
    </row>
    <row r="260" spans="6:33" ht="16.5" customHeight="1">
      <c r="F260" s="163"/>
      <c r="AB260" s="40"/>
      <c r="AD260" s="40"/>
      <c r="AF260" s="40"/>
      <c r="AG260" s="40"/>
    </row>
    <row r="261" spans="6:33" ht="16.5" customHeight="1">
      <c r="F261" s="163"/>
      <c r="AB261" s="40"/>
      <c r="AD261" s="40"/>
      <c r="AF261" s="40"/>
      <c r="AG261" s="40"/>
    </row>
    <row r="262" spans="6:33" ht="16.5" customHeight="1">
      <c r="F262" s="163"/>
      <c r="AB262" s="40"/>
      <c r="AD262" s="40"/>
      <c r="AF262" s="40"/>
      <c r="AG262" s="40"/>
    </row>
    <row r="263" spans="6:33" ht="16.5" customHeight="1">
      <c r="F263" s="163"/>
      <c r="AB263" s="40"/>
      <c r="AD263" s="40"/>
      <c r="AF263" s="40"/>
      <c r="AG263" s="40"/>
    </row>
    <row r="264" spans="6:33" ht="16.5" customHeight="1">
      <c r="F264" s="163"/>
      <c r="AB264" s="40"/>
      <c r="AD264" s="40"/>
      <c r="AF264" s="40"/>
      <c r="AG264" s="40"/>
    </row>
    <row r="265" spans="6:33" ht="16.5" customHeight="1">
      <c r="F265" s="163"/>
      <c r="AB265" s="40"/>
      <c r="AD265" s="40"/>
      <c r="AF265" s="40"/>
      <c r="AG265" s="40"/>
    </row>
    <row r="266" spans="6:33" ht="16.5" customHeight="1">
      <c r="F266" s="163"/>
      <c r="AB266" s="40"/>
      <c r="AD266" s="40"/>
      <c r="AF266" s="40"/>
      <c r="AG266" s="40"/>
    </row>
    <row r="267" spans="6:33" ht="16.5" customHeight="1">
      <c r="F267" s="163"/>
      <c r="AB267" s="40"/>
      <c r="AD267" s="40"/>
      <c r="AF267" s="40"/>
      <c r="AG267" s="40"/>
    </row>
    <row r="268" spans="6:33" ht="16.5" customHeight="1">
      <c r="F268" s="163"/>
      <c r="AB268" s="40"/>
      <c r="AD268" s="40"/>
      <c r="AF268" s="40"/>
      <c r="AG268" s="40"/>
    </row>
    <row r="269" spans="6:33" ht="16.5" customHeight="1">
      <c r="F269" s="163"/>
      <c r="AB269" s="40"/>
      <c r="AD269" s="40"/>
      <c r="AF269" s="40"/>
      <c r="AG269" s="40"/>
    </row>
    <row r="270" spans="6:33" ht="16.5" customHeight="1">
      <c r="F270" s="163"/>
      <c r="AB270" s="40"/>
      <c r="AD270" s="40"/>
      <c r="AF270" s="40"/>
      <c r="AG270" s="40"/>
    </row>
    <row r="271" spans="6:33" ht="16.5" customHeight="1">
      <c r="F271" s="163"/>
      <c r="AB271" s="40"/>
      <c r="AD271" s="40"/>
      <c r="AF271" s="40"/>
      <c r="AG271" s="40"/>
    </row>
    <row r="272" spans="6:33" ht="16.5" customHeight="1">
      <c r="F272" s="163"/>
      <c r="AB272" s="40"/>
      <c r="AD272" s="40"/>
      <c r="AF272" s="40"/>
      <c r="AG272" s="40"/>
    </row>
    <row r="273" spans="6:33" ht="16.5" customHeight="1">
      <c r="F273" s="163"/>
      <c r="AB273" s="40"/>
      <c r="AD273" s="40"/>
      <c r="AF273" s="40"/>
      <c r="AG273" s="40"/>
    </row>
    <row r="274" spans="6:33" ht="16.5" customHeight="1">
      <c r="F274" s="163"/>
      <c r="AB274" s="40"/>
      <c r="AD274" s="40"/>
      <c r="AF274" s="40"/>
      <c r="AG274" s="40"/>
    </row>
    <row r="275" spans="6:33" ht="16.5" customHeight="1">
      <c r="F275" s="163"/>
      <c r="AB275" s="40"/>
      <c r="AD275" s="40"/>
      <c r="AF275" s="40"/>
      <c r="AG275" s="40"/>
    </row>
    <row r="276" spans="6:33" ht="16.5" customHeight="1">
      <c r="F276" s="163"/>
      <c r="AB276" s="40"/>
      <c r="AD276" s="40"/>
      <c r="AF276" s="40"/>
      <c r="AG276" s="40"/>
    </row>
    <row r="277" spans="6:33" ht="16.5" customHeight="1">
      <c r="F277" s="163"/>
      <c r="AB277" s="40"/>
      <c r="AD277" s="40"/>
      <c r="AF277" s="40"/>
      <c r="AG277" s="40"/>
    </row>
    <row r="278" spans="6:33" ht="16.5" customHeight="1">
      <c r="F278" s="163"/>
      <c r="AB278" s="40"/>
      <c r="AD278" s="40"/>
      <c r="AF278" s="40"/>
      <c r="AG278" s="40"/>
    </row>
    <row r="279" spans="6:33" ht="16.5" customHeight="1">
      <c r="F279" s="163"/>
      <c r="AB279" s="40"/>
      <c r="AD279" s="40"/>
      <c r="AF279" s="40"/>
      <c r="AG279" s="40"/>
    </row>
    <row r="280" spans="6:33" ht="16.5" customHeight="1">
      <c r="F280" s="163"/>
      <c r="AB280" s="40"/>
      <c r="AD280" s="40"/>
      <c r="AF280" s="40"/>
      <c r="AG280" s="40"/>
    </row>
    <row r="281" spans="6:33" ht="16.5" customHeight="1">
      <c r="F281" s="163"/>
      <c r="AB281" s="40"/>
      <c r="AD281" s="40"/>
      <c r="AF281" s="40"/>
      <c r="AG281" s="40"/>
    </row>
    <row r="282" spans="6:33" ht="16.5" customHeight="1">
      <c r="F282" s="163"/>
      <c r="AB282" s="40"/>
      <c r="AD282" s="40"/>
      <c r="AF282" s="40"/>
      <c r="AG282" s="40"/>
    </row>
    <row r="283" spans="6:33" ht="16.5" customHeight="1">
      <c r="F283" s="163"/>
      <c r="AB283" s="40"/>
      <c r="AD283" s="40"/>
      <c r="AF283" s="40"/>
      <c r="AG283" s="40"/>
    </row>
    <row r="284" spans="6:33" ht="16.5" customHeight="1">
      <c r="F284" s="163"/>
      <c r="AB284" s="40"/>
      <c r="AD284" s="40"/>
      <c r="AF284" s="40"/>
      <c r="AG284" s="40"/>
    </row>
    <row r="285" spans="6:33" ht="16.5" customHeight="1">
      <c r="F285" s="163"/>
      <c r="AB285" s="40"/>
      <c r="AD285" s="40"/>
      <c r="AF285" s="40"/>
      <c r="AG285" s="40"/>
    </row>
    <row r="286" spans="6:33" ht="16.5" customHeight="1">
      <c r="F286" s="163"/>
      <c r="AB286" s="40"/>
      <c r="AD286" s="40"/>
      <c r="AF286" s="40"/>
      <c r="AG286" s="40"/>
    </row>
    <row r="287" spans="6:33" ht="16.5" customHeight="1">
      <c r="F287" s="163"/>
      <c r="AB287" s="40"/>
      <c r="AD287" s="40"/>
      <c r="AF287" s="40"/>
      <c r="AG287" s="40"/>
    </row>
    <row r="288" spans="6:33" ht="16.5" customHeight="1">
      <c r="F288" s="163"/>
      <c r="AB288" s="40"/>
      <c r="AD288" s="40"/>
      <c r="AF288" s="40"/>
      <c r="AG288" s="40"/>
    </row>
    <row r="289" spans="6:33" ht="16.5" customHeight="1">
      <c r="F289" s="163"/>
      <c r="AB289" s="40"/>
      <c r="AD289" s="40"/>
      <c r="AF289" s="40"/>
      <c r="AG289" s="40"/>
    </row>
    <row r="290" spans="6:33" ht="16.5" customHeight="1">
      <c r="F290" s="163"/>
      <c r="AB290" s="40"/>
      <c r="AD290" s="40"/>
      <c r="AF290" s="40"/>
      <c r="AG290" s="40"/>
    </row>
    <row r="291" spans="6:33" ht="16.5" customHeight="1">
      <c r="F291" s="163"/>
      <c r="AB291" s="40"/>
      <c r="AD291" s="40"/>
      <c r="AF291" s="40"/>
      <c r="AG291" s="40"/>
    </row>
    <row r="292" spans="6:33" ht="16.5" customHeight="1">
      <c r="F292" s="163"/>
      <c r="AB292" s="40"/>
      <c r="AD292" s="40"/>
      <c r="AF292" s="40"/>
      <c r="AG292" s="40"/>
    </row>
    <row r="293" spans="6:33" ht="16.5" customHeight="1">
      <c r="F293" s="163"/>
      <c r="AB293" s="40"/>
      <c r="AD293" s="40"/>
      <c r="AF293" s="40"/>
      <c r="AG293" s="40"/>
    </row>
    <row r="294" spans="6:33" ht="16.5" customHeight="1">
      <c r="F294" s="163"/>
      <c r="AB294" s="40"/>
      <c r="AD294" s="40"/>
      <c r="AF294" s="40"/>
      <c r="AG294" s="40"/>
    </row>
    <row r="295" spans="6:33" ht="16.5" customHeight="1">
      <c r="F295" s="163"/>
      <c r="AB295" s="40"/>
      <c r="AD295" s="40"/>
      <c r="AF295" s="40"/>
      <c r="AG295" s="40"/>
    </row>
    <row r="296" spans="6:33" ht="16.5" customHeight="1">
      <c r="F296" s="163"/>
      <c r="AB296" s="40"/>
      <c r="AD296" s="40"/>
      <c r="AF296" s="40"/>
      <c r="AG296" s="40"/>
    </row>
    <row r="297" spans="6:33" ht="16.5" customHeight="1">
      <c r="F297" s="163"/>
      <c r="AB297" s="40"/>
      <c r="AD297" s="40"/>
      <c r="AF297" s="40"/>
      <c r="AG297" s="40"/>
    </row>
    <row r="298" spans="6:33" ht="16.5" customHeight="1">
      <c r="F298" s="163"/>
      <c r="AB298" s="40"/>
      <c r="AD298" s="40"/>
      <c r="AF298" s="40"/>
      <c r="AG298" s="40"/>
    </row>
    <row r="299" spans="6:33" ht="16.5" customHeight="1">
      <c r="F299" s="163"/>
      <c r="AB299" s="40"/>
      <c r="AD299" s="40"/>
      <c r="AF299" s="40"/>
      <c r="AG299" s="40"/>
    </row>
    <row r="300" spans="6:33" ht="16.5" customHeight="1">
      <c r="F300" s="163"/>
      <c r="AB300" s="40"/>
      <c r="AD300" s="40"/>
      <c r="AF300" s="40"/>
      <c r="AG300" s="40"/>
    </row>
    <row r="301" spans="6:33" ht="16.5" customHeight="1">
      <c r="F301" s="163"/>
      <c r="AB301" s="40"/>
      <c r="AD301" s="40"/>
      <c r="AF301" s="40"/>
      <c r="AG301" s="40"/>
    </row>
    <row r="302" spans="6:33" ht="16.5" customHeight="1">
      <c r="F302" s="163"/>
      <c r="AB302" s="40"/>
      <c r="AD302" s="40"/>
      <c r="AF302" s="40"/>
      <c r="AG302" s="40"/>
    </row>
    <row r="303" spans="6:33" ht="16.5" customHeight="1">
      <c r="F303" s="163"/>
      <c r="AB303" s="40"/>
      <c r="AD303" s="40"/>
      <c r="AF303" s="40"/>
      <c r="AG303" s="40"/>
    </row>
    <row r="304" spans="6:33" ht="16.5" customHeight="1">
      <c r="F304" s="163"/>
      <c r="AB304" s="40"/>
      <c r="AD304" s="40"/>
      <c r="AF304" s="40"/>
      <c r="AG304" s="40"/>
    </row>
    <row r="305" spans="6:33" ht="16.5" customHeight="1">
      <c r="F305" s="163"/>
      <c r="AB305" s="40"/>
      <c r="AD305" s="40"/>
      <c r="AF305" s="40"/>
      <c r="AG305" s="40"/>
    </row>
    <row r="306" spans="6:33" ht="16.5" customHeight="1">
      <c r="F306" s="163"/>
      <c r="AB306" s="40"/>
      <c r="AD306" s="40"/>
      <c r="AF306" s="40"/>
      <c r="AG306" s="40"/>
    </row>
    <row r="307" spans="6:33" ht="16.5" customHeight="1">
      <c r="F307" s="163"/>
      <c r="AB307" s="40"/>
      <c r="AD307" s="40"/>
      <c r="AF307" s="40"/>
      <c r="AG307" s="40"/>
    </row>
    <row r="308" spans="6:33" ht="16.5" customHeight="1">
      <c r="F308" s="163"/>
      <c r="AB308" s="40"/>
      <c r="AD308" s="40"/>
      <c r="AF308" s="40"/>
      <c r="AG308" s="40"/>
    </row>
    <row r="309" spans="6:33" ht="16.5" customHeight="1">
      <c r="F309" s="163"/>
      <c r="AB309" s="40"/>
      <c r="AD309" s="40"/>
      <c r="AF309" s="40"/>
      <c r="AG309" s="40"/>
    </row>
    <row r="310" spans="6:33" ht="16.5" customHeight="1">
      <c r="F310" s="163"/>
      <c r="AB310" s="40"/>
      <c r="AD310" s="40"/>
      <c r="AF310" s="40"/>
      <c r="AG310" s="40"/>
    </row>
    <row r="311" spans="6:33" ht="16.5" customHeight="1">
      <c r="F311" s="163"/>
      <c r="AB311" s="40"/>
      <c r="AD311" s="40"/>
      <c r="AF311" s="40"/>
      <c r="AG311" s="40"/>
    </row>
    <row r="312" spans="6:33" ht="16.5" customHeight="1">
      <c r="F312" s="163"/>
      <c r="AB312" s="40"/>
      <c r="AD312" s="40"/>
      <c r="AF312" s="40"/>
      <c r="AG312" s="40"/>
    </row>
    <row r="313" spans="6:33" ht="16.5" customHeight="1">
      <c r="F313" s="163"/>
      <c r="AB313" s="40"/>
      <c r="AD313" s="40"/>
      <c r="AF313" s="40"/>
      <c r="AG313" s="40"/>
    </row>
    <row r="314" spans="6:33" ht="16.5" customHeight="1">
      <c r="F314" s="163"/>
      <c r="AB314" s="40"/>
      <c r="AD314" s="40"/>
      <c r="AF314" s="40"/>
      <c r="AG314" s="40"/>
    </row>
    <row r="315" spans="6:33" ht="16.5" customHeight="1">
      <c r="F315" s="163"/>
      <c r="AB315" s="40"/>
      <c r="AD315" s="40"/>
      <c r="AF315" s="40"/>
      <c r="AG315" s="40"/>
    </row>
    <row r="316" spans="6:33" ht="16.5" customHeight="1">
      <c r="F316" s="163"/>
      <c r="AB316" s="40"/>
      <c r="AD316" s="40"/>
      <c r="AF316" s="40"/>
      <c r="AG316" s="40"/>
    </row>
    <row r="317" spans="6:33" ht="16.5" customHeight="1">
      <c r="F317" s="163"/>
      <c r="AB317" s="40"/>
      <c r="AD317" s="40"/>
      <c r="AF317" s="40"/>
      <c r="AG317" s="40"/>
    </row>
    <row r="318" spans="6:33" ht="16.5" customHeight="1">
      <c r="F318" s="163"/>
      <c r="AB318" s="40"/>
      <c r="AD318" s="40"/>
      <c r="AF318" s="40"/>
      <c r="AG318" s="40"/>
    </row>
    <row r="319" spans="6:33" ht="16.5" customHeight="1">
      <c r="F319" s="163"/>
      <c r="AB319" s="40"/>
      <c r="AD319" s="40"/>
      <c r="AF319" s="40"/>
      <c r="AG319" s="40"/>
    </row>
    <row r="320" spans="6:33" ht="16.5" customHeight="1">
      <c r="F320" s="163"/>
      <c r="AB320" s="40"/>
      <c r="AD320" s="40"/>
      <c r="AF320" s="40"/>
      <c r="AG320" s="40"/>
    </row>
    <row r="321" spans="6:33" ht="16.5" customHeight="1">
      <c r="F321" s="163"/>
      <c r="AB321" s="40"/>
      <c r="AD321" s="40"/>
      <c r="AF321" s="40"/>
      <c r="AG321" s="40"/>
    </row>
    <row r="322" spans="6:33" ht="16.5" customHeight="1">
      <c r="F322" s="163"/>
      <c r="AB322" s="40"/>
      <c r="AD322" s="40"/>
      <c r="AF322" s="40"/>
      <c r="AG322" s="40"/>
    </row>
    <row r="323" spans="6:33" ht="16.5" customHeight="1">
      <c r="F323" s="163"/>
      <c r="AB323" s="40"/>
      <c r="AD323" s="40"/>
      <c r="AF323" s="40"/>
      <c r="AG323" s="40"/>
    </row>
    <row r="324" spans="6:33" ht="16.5" customHeight="1">
      <c r="F324" s="163"/>
      <c r="AB324" s="40"/>
      <c r="AD324" s="40"/>
      <c r="AF324" s="40"/>
      <c r="AG324" s="40"/>
    </row>
    <row r="325" spans="6:33" ht="16.5" customHeight="1">
      <c r="F325" s="163"/>
      <c r="AB325" s="40"/>
      <c r="AD325" s="40"/>
      <c r="AF325" s="40"/>
      <c r="AG325" s="40"/>
    </row>
    <row r="326" spans="6:33" ht="16.5" customHeight="1">
      <c r="F326" s="163"/>
      <c r="AB326" s="40"/>
      <c r="AD326" s="40"/>
      <c r="AF326" s="40"/>
      <c r="AG326" s="40"/>
    </row>
    <row r="327" spans="6:33" ht="16.5" customHeight="1">
      <c r="F327" s="163"/>
      <c r="AB327" s="40"/>
      <c r="AD327" s="40"/>
      <c r="AF327" s="40"/>
      <c r="AG327" s="40"/>
    </row>
    <row r="328" spans="6:33" ht="16.5" customHeight="1">
      <c r="F328" s="163"/>
      <c r="AB328" s="40"/>
      <c r="AD328" s="40"/>
      <c r="AF328" s="40"/>
      <c r="AG328" s="40"/>
    </row>
    <row r="329" spans="6:33" ht="16.5" customHeight="1">
      <c r="F329" s="163"/>
      <c r="AB329" s="40"/>
      <c r="AD329" s="40"/>
      <c r="AF329" s="40"/>
      <c r="AG329" s="40"/>
    </row>
    <row r="330" spans="6:33" ht="16.5" customHeight="1">
      <c r="F330" s="163"/>
      <c r="AB330" s="40"/>
      <c r="AD330" s="40"/>
      <c r="AF330" s="40"/>
      <c r="AG330" s="40"/>
    </row>
    <row r="331" spans="6:33" ht="16.5" customHeight="1">
      <c r="F331" s="163"/>
      <c r="AB331" s="40"/>
      <c r="AD331" s="40"/>
      <c r="AF331" s="40"/>
      <c r="AG331" s="40"/>
    </row>
    <row r="332" spans="6:33" ht="16.5" customHeight="1">
      <c r="F332" s="163"/>
      <c r="AB332" s="40"/>
      <c r="AD332" s="40"/>
      <c r="AF332" s="40"/>
      <c r="AG332" s="40"/>
    </row>
    <row r="333" spans="6:33" ht="16.5" customHeight="1">
      <c r="F333" s="163"/>
      <c r="AB333" s="40"/>
      <c r="AD333" s="40"/>
      <c r="AF333" s="40"/>
      <c r="AG333" s="40"/>
    </row>
    <row r="334" spans="6:33" ht="16.5" customHeight="1">
      <c r="F334" s="163"/>
      <c r="AB334" s="40"/>
      <c r="AD334" s="40"/>
      <c r="AF334" s="40"/>
      <c r="AG334" s="40"/>
    </row>
    <row r="335" spans="6:33" ht="16.5" customHeight="1">
      <c r="F335" s="163"/>
      <c r="AB335" s="40"/>
      <c r="AD335" s="40"/>
      <c r="AF335" s="40"/>
      <c r="AG335" s="40"/>
    </row>
    <row r="336" spans="6:33" ht="16.5" customHeight="1">
      <c r="F336" s="163"/>
      <c r="AB336" s="40"/>
      <c r="AD336" s="40"/>
      <c r="AF336" s="40"/>
      <c r="AG336" s="40"/>
    </row>
    <row r="337" spans="6:33" ht="16.5" customHeight="1">
      <c r="F337" s="163"/>
      <c r="AB337" s="40"/>
      <c r="AD337" s="40"/>
      <c r="AF337" s="40"/>
      <c r="AG337" s="40"/>
    </row>
    <row r="338" spans="6:33" ht="16.5" customHeight="1">
      <c r="F338" s="163"/>
      <c r="AB338" s="40"/>
      <c r="AD338" s="40"/>
      <c r="AF338" s="40"/>
      <c r="AG338" s="40"/>
    </row>
    <row r="339" spans="6:33" ht="16.5" customHeight="1">
      <c r="F339" s="163"/>
      <c r="AB339" s="40"/>
      <c r="AD339" s="40"/>
      <c r="AF339" s="40"/>
      <c r="AG339" s="40"/>
    </row>
    <row r="340" spans="6:33" ht="16.5" customHeight="1">
      <c r="F340" s="163"/>
      <c r="AB340" s="40"/>
      <c r="AD340" s="40"/>
      <c r="AF340" s="40"/>
      <c r="AG340" s="40"/>
    </row>
    <row r="341" spans="6:33" ht="16.5" customHeight="1">
      <c r="F341" s="163"/>
      <c r="AB341" s="40"/>
      <c r="AD341" s="40"/>
      <c r="AF341" s="40"/>
      <c r="AG341" s="40"/>
    </row>
    <row r="342" spans="6:33" ht="16.5" customHeight="1">
      <c r="F342" s="163"/>
      <c r="AB342" s="40"/>
      <c r="AD342" s="40"/>
      <c r="AF342" s="40"/>
      <c r="AG342" s="40"/>
    </row>
    <row r="343" spans="6:33" ht="16.5" customHeight="1">
      <c r="F343" s="163"/>
      <c r="AB343" s="40"/>
      <c r="AD343" s="40"/>
      <c r="AF343" s="40"/>
      <c r="AG343" s="40"/>
    </row>
    <row r="344" spans="6:33" ht="16.5" customHeight="1">
      <c r="F344" s="163"/>
      <c r="AB344" s="40"/>
      <c r="AD344" s="40"/>
      <c r="AF344" s="40"/>
      <c r="AG344" s="40"/>
    </row>
    <row r="345" spans="6:33" ht="16.5" customHeight="1">
      <c r="F345" s="163"/>
      <c r="AB345" s="40"/>
      <c r="AD345" s="40"/>
      <c r="AF345" s="40"/>
      <c r="AG345" s="40"/>
    </row>
    <row r="346" spans="6:33" ht="16.5" customHeight="1">
      <c r="F346" s="163"/>
      <c r="AB346" s="40"/>
      <c r="AD346" s="40"/>
      <c r="AF346" s="40"/>
      <c r="AG346" s="40"/>
    </row>
    <row r="347" spans="6:33" ht="16.5" customHeight="1">
      <c r="F347" s="163"/>
      <c r="AB347" s="40"/>
      <c r="AD347" s="40"/>
      <c r="AF347" s="40"/>
      <c r="AG347" s="40"/>
    </row>
    <row r="348" spans="6:33" ht="16.5" customHeight="1">
      <c r="F348" s="163"/>
      <c r="AB348" s="40"/>
      <c r="AD348" s="40"/>
      <c r="AF348" s="40"/>
      <c r="AG348" s="40"/>
    </row>
    <row r="349" spans="6:33" ht="16.5" customHeight="1">
      <c r="F349" s="163"/>
      <c r="AB349" s="40"/>
      <c r="AD349" s="40"/>
      <c r="AF349" s="40"/>
      <c r="AG349" s="40"/>
    </row>
    <row r="350" spans="6:33" ht="16.5" customHeight="1">
      <c r="F350" s="163"/>
      <c r="AB350" s="40"/>
      <c r="AD350" s="40"/>
      <c r="AF350" s="40"/>
      <c r="AG350" s="40"/>
    </row>
    <row r="351" spans="6:33" ht="16.5" customHeight="1">
      <c r="F351" s="163"/>
      <c r="AB351" s="40"/>
      <c r="AD351" s="40"/>
      <c r="AF351" s="40"/>
      <c r="AG351" s="40"/>
    </row>
    <row r="352" spans="6:33" ht="16.5" customHeight="1">
      <c r="F352" s="163"/>
      <c r="AB352" s="40"/>
      <c r="AD352" s="40"/>
      <c r="AF352" s="40"/>
      <c r="AG352" s="40"/>
    </row>
    <row r="353" spans="6:33" ht="16.5" customHeight="1">
      <c r="F353" s="163"/>
      <c r="AB353" s="40"/>
      <c r="AD353" s="40"/>
      <c r="AF353" s="40"/>
      <c r="AG353" s="40"/>
    </row>
    <row r="354" spans="6:33" ht="16.5" customHeight="1">
      <c r="F354" s="163"/>
      <c r="AB354" s="40"/>
      <c r="AD354" s="40"/>
      <c r="AF354" s="40"/>
      <c r="AG354" s="40"/>
    </row>
    <row r="355" spans="6:33" ht="16.5" customHeight="1">
      <c r="F355" s="163"/>
      <c r="AB355" s="40"/>
      <c r="AD355" s="40"/>
      <c r="AF355" s="40"/>
      <c r="AG355" s="40"/>
    </row>
    <row r="356" spans="6:33" ht="16.5" customHeight="1">
      <c r="F356" s="163"/>
      <c r="AB356" s="40"/>
      <c r="AD356" s="40"/>
      <c r="AF356" s="40"/>
      <c r="AG356" s="40"/>
    </row>
    <row r="357" spans="6:33" ht="16.5" customHeight="1">
      <c r="F357" s="163"/>
      <c r="AB357" s="40"/>
      <c r="AD357" s="40"/>
      <c r="AF357" s="40"/>
      <c r="AG357" s="40"/>
    </row>
    <row r="358" spans="6:33" ht="16.5" customHeight="1">
      <c r="F358" s="163"/>
      <c r="AB358" s="40"/>
      <c r="AD358" s="40"/>
      <c r="AF358" s="40"/>
      <c r="AG358" s="40"/>
    </row>
    <row r="359" spans="6:33" ht="16.5" customHeight="1">
      <c r="F359" s="163"/>
      <c r="AB359" s="40"/>
      <c r="AD359" s="40"/>
      <c r="AF359" s="40"/>
      <c r="AG359" s="40"/>
    </row>
    <row r="360" spans="6:33" ht="16.5" customHeight="1">
      <c r="F360" s="163"/>
      <c r="AB360" s="40"/>
      <c r="AD360" s="40"/>
      <c r="AF360" s="40"/>
      <c r="AG360" s="40"/>
    </row>
    <row r="361" spans="6:33" ht="16.5" customHeight="1">
      <c r="F361" s="163"/>
      <c r="AB361" s="40"/>
      <c r="AD361" s="40"/>
      <c r="AF361" s="40"/>
      <c r="AG361" s="40"/>
    </row>
    <row r="362" spans="6:33" ht="16.5" customHeight="1">
      <c r="F362" s="163"/>
      <c r="AB362" s="40"/>
      <c r="AD362" s="40"/>
      <c r="AF362" s="40"/>
      <c r="AG362" s="40"/>
    </row>
    <row r="363" spans="6:33" ht="16.5" customHeight="1">
      <c r="F363" s="163"/>
      <c r="AB363" s="40"/>
      <c r="AD363" s="40"/>
      <c r="AF363" s="40"/>
      <c r="AG363" s="40"/>
    </row>
    <row r="364" spans="6:33" ht="16.5" customHeight="1">
      <c r="F364" s="163"/>
      <c r="AB364" s="40"/>
      <c r="AD364" s="40"/>
      <c r="AF364" s="40"/>
      <c r="AG364" s="40"/>
    </row>
    <row r="365" spans="6:33" ht="16.5" customHeight="1">
      <c r="F365" s="163"/>
      <c r="AB365" s="40"/>
      <c r="AD365" s="40"/>
      <c r="AF365" s="40"/>
      <c r="AG365" s="40"/>
    </row>
    <row r="366" spans="6:33" ht="16.5" customHeight="1">
      <c r="F366" s="163"/>
      <c r="AB366" s="40"/>
      <c r="AD366" s="40"/>
      <c r="AF366" s="40"/>
      <c r="AG366" s="40"/>
    </row>
    <row r="367" spans="6:33" ht="16.5" customHeight="1">
      <c r="F367" s="163"/>
      <c r="AB367" s="40"/>
      <c r="AD367" s="40"/>
      <c r="AF367" s="40"/>
      <c r="AG367" s="40"/>
    </row>
    <row r="368" spans="6:33" ht="16.5" customHeight="1">
      <c r="F368" s="163"/>
      <c r="AB368" s="40"/>
      <c r="AD368" s="40"/>
      <c r="AF368" s="40"/>
      <c r="AG368" s="40"/>
    </row>
    <row r="369" spans="6:33" ht="16.5" customHeight="1">
      <c r="F369" s="163"/>
      <c r="AB369" s="40"/>
      <c r="AD369" s="40"/>
      <c r="AF369" s="40"/>
      <c r="AG369" s="40"/>
    </row>
    <row r="370" spans="6:33" ht="16.5" customHeight="1">
      <c r="F370" s="163"/>
      <c r="AB370" s="40"/>
      <c r="AD370" s="40"/>
      <c r="AF370" s="40"/>
      <c r="AG370" s="40"/>
    </row>
    <row r="371" spans="6:33" ht="16.5" customHeight="1">
      <c r="F371" s="163"/>
      <c r="AB371" s="40"/>
      <c r="AD371" s="40"/>
      <c r="AF371" s="40"/>
      <c r="AG371" s="40"/>
    </row>
    <row r="372" spans="6:33" ht="16.5" customHeight="1">
      <c r="F372" s="163"/>
      <c r="AB372" s="40"/>
      <c r="AD372" s="40"/>
      <c r="AF372" s="40"/>
      <c r="AG372" s="40"/>
    </row>
    <row r="373" spans="6:33" ht="16.5" customHeight="1">
      <c r="F373" s="163"/>
      <c r="AB373" s="40"/>
      <c r="AD373" s="40"/>
      <c r="AF373" s="40"/>
      <c r="AG373" s="40"/>
    </row>
    <row r="374" spans="6:33" ht="16.5" customHeight="1">
      <c r="F374" s="163"/>
      <c r="AB374" s="40"/>
      <c r="AD374" s="40"/>
      <c r="AF374" s="40"/>
      <c r="AG374" s="40"/>
    </row>
    <row r="375" spans="6:33" ht="16.5" customHeight="1">
      <c r="F375" s="163"/>
      <c r="AB375" s="40"/>
      <c r="AD375" s="40"/>
      <c r="AF375" s="40"/>
      <c r="AG375" s="40"/>
    </row>
    <row r="376" spans="6:33" ht="16.5" customHeight="1">
      <c r="F376" s="163"/>
      <c r="AB376" s="40"/>
      <c r="AD376" s="40"/>
      <c r="AF376" s="40"/>
      <c r="AG376" s="40"/>
    </row>
    <row r="377" spans="6:33" ht="16.5" customHeight="1">
      <c r="F377" s="163"/>
      <c r="AB377" s="40"/>
      <c r="AD377" s="40"/>
      <c r="AF377" s="40"/>
      <c r="AG377" s="40"/>
    </row>
    <row r="378" spans="6:33" ht="16.5" customHeight="1">
      <c r="F378" s="163"/>
      <c r="AB378" s="40"/>
      <c r="AD378" s="40"/>
      <c r="AF378" s="40"/>
      <c r="AG378" s="40"/>
    </row>
    <row r="379" spans="6:33" ht="16.5" customHeight="1">
      <c r="F379" s="163"/>
      <c r="AB379" s="40"/>
      <c r="AD379" s="40"/>
      <c r="AF379" s="40"/>
      <c r="AG379" s="40"/>
    </row>
    <row r="380" spans="6:33" ht="16.5" customHeight="1">
      <c r="F380" s="163"/>
      <c r="AB380" s="40"/>
      <c r="AD380" s="40"/>
      <c r="AF380" s="40"/>
      <c r="AG380" s="40"/>
    </row>
    <row r="381" spans="6:33" ht="16.5" customHeight="1">
      <c r="F381" s="163"/>
      <c r="AB381" s="40"/>
      <c r="AD381" s="40"/>
      <c r="AF381" s="40"/>
      <c r="AG381" s="40"/>
    </row>
    <row r="382" spans="6:33" ht="16.5" customHeight="1">
      <c r="F382" s="163"/>
      <c r="AB382" s="40"/>
      <c r="AD382" s="40"/>
      <c r="AF382" s="40"/>
      <c r="AG382" s="40"/>
    </row>
    <row r="383" spans="6:33" ht="16.5" customHeight="1">
      <c r="F383" s="163"/>
      <c r="AB383" s="40"/>
      <c r="AD383" s="40"/>
      <c r="AF383" s="40"/>
      <c r="AG383" s="40"/>
    </row>
    <row r="384" spans="6:33" ht="16.5" customHeight="1">
      <c r="F384" s="163"/>
      <c r="AB384" s="40"/>
      <c r="AD384" s="40"/>
      <c r="AF384" s="40"/>
      <c r="AG384" s="40"/>
    </row>
    <row r="385" spans="6:33" ht="16.5" customHeight="1">
      <c r="F385" s="163"/>
      <c r="AB385" s="40"/>
      <c r="AD385" s="40"/>
      <c r="AF385" s="40"/>
      <c r="AG385" s="40"/>
    </row>
    <row r="386" spans="6:33" ht="16.5" customHeight="1">
      <c r="F386" s="163"/>
      <c r="AB386" s="40"/>
      <c r="AD386" s="40"/>
      <c r="AF386" s="40"/>
      <c r="AG386" s="40"/>
    </row>
    <row r="387" spans="6:33" ht="16.5" customHeight="1">
      <c r="F387" s="163"/>
      <c r="AB387" s="40"/>
      <c r="AD387" s="40"/>
      <c r="AF387" s="40"/>
      <c r="AG387" s="40"/>
    </row>
    <row r="388" spans="6:33" ht="16.5" customHeight="1">
      <c r="F388" s="163"/>
      <c r="AB388" s="40"/>
      <c r="AD388" s="40"/>
      <c r="AF388" s="40"/>
      <c r="AG388" s="40"/>
    </row>
    <row r="389" spans="6:33" ht="16.5" customHeight="1">
      <c r="F389" s="163"/>
      <c r="AB389" s="40"/>
      <c r="AD389" s="40"/>
      <c r="AF389" s="40"/>
      <c r="AG389" s="40"/>
    </row>
    <row r="390" spans="6:33" ht="16.5" customHeight="1">
      <c r="F390" s="163"/>
      <c r="AB390" s="40"/>
      <c r="AD390" s="40"/>
      <c r="AF390" s="40"/>
      <c r="AG390" s="40"/>
    </row>
    <row r="391" spans="6:33" ht="16.5" customHeight="1">
      <c r="F391" s="163"/>
      <c r="AB391" s="40"/>
      <c r="AD391" s="40"/>
      <c r="AF391" s="40"/>
      <c r="AG391" s="40"/>
    </row>
    <row r="392" spans="6:33" ht="16.5" customHeight="1">
      <c r="F392" s="163"/>
      <c r="AB392" s="40"/>
      <c r="AD392" s="40"/>
      <c r="AF392" s="40"/>
      <c r="AG392" s="40"/>
    </row>
    <row r="393" spans="6:33" ht="16.5" customHeight="1">
      <c r="F393" s="163"/>
      <c r="AB393" s="40"/>
      <c r="AD393" s="40"/>
      <c r="AF393" s="40"/>
      <c r="AG393" s="40"/>
    </row>
    <row r="394" spans="6:33" ht="16.5" customHeight="1">
      <c r="F394" s="163"/>
      <c r="AB394" s="40"/>
      <c r="AD394" s="40"/>
      <c r="AF394" s="40"/>
      <c r="AG394" s="40"/>
    </row>
    <row r="395" spans="6:33" ht="16.5" customHeight="1">
      <c r="F395" s="163"/>
      <c r="AB395" s="40"/>
      <c r="AD395" s="40"/>
      <c r="AF395" s="40"/>
      <c r="AG395" s="40"/>
    </row>
    <row r="396" spans="6:33" ht="16.5" customHeight="1">
      <c r="F396" s="163"/>
      <c r="AB396" s="40"/>
      <c r="AD396" s="40"/>
      <c r="AF396" s="40"/>
      <c r="AG396" s="40"/>
    </row>
    <row r="397" spans="6:33" ht="16.5" customHeight="1">
      <c r="F397" s="163"/>
      <c r="AB397" s="40"/>
      <c r="AD397" s="40"/>
      <c r="AF397" s="40"/>
      <c r="AG397" s="40"/>
    </row>
    <row r="398" spans="6:33" ht="16.5" customHeight="1">
      <c r="F398" s="163"/>
      <c r="AB398" s="40"/>
      <c r="AD398" s="40"/>
      <c r="AF398" s="40"/>
      <c r="AG398" s="40"/>
    </row>
    <row r="399" spans="6:33" ht="16.5" customHeight="1">
      <c r="F399" s="163"/>
      <c r="AB399" s="40"/>
      <c r="AD399" s="40"/>
      <c r="AF399" s="40"/>
      <c r="AG399" s="40"/>
    </row>
    <row r="400" spans="6:33" ht="16.5" customHeight="1">
      <c r="F400" s="163"/>
      <c r="AB400" s="40"/>
      <c r="AD400" s="40"/>
      <c r="AF400" s="40"/>
      <c r="AG400" s="40"/>
    </row>
    <row r="401" spans="6:33" ht="16.5" customHeight="1">
      <c r="F401" s="163"/>
      <c r="AB401" s="40"/>
      <c r="AD401" s="40"/>
      <c r="AF401" s="40"/>
      <c r="AG401" s="40"/>
    </row>
    <row r="402" spans="6:33" ht="16.5" customHeight="1">
      <c r="F402" s="163"/>
      <c r="AB402" s="40"/>
      <c r="AD402" s="40"/>
      <c r="AF402" s="40"/>
      <c r="AG402" s="40"/>
    </row>
    <row r="403" spans="6:33" ht="16.5" customHeight="1">
      <c r="F403" s="163"/>
      <c r="AB403" s="40"/>
      <c r="AD403" s="40"/>
      <c r="AF403" s="40"/>
      <c r="AG403" s="40"/>
    </row>
    <row r="404" spans="6:33" ht="16.5" customHeight="1">
      <c r="F404" s="163"/>
      <c r="AB404" s="40"/>
      <c r="AD404" s="40"/>
      <c r="AF404" s="40"/>
      <c r="AG404" s="40"/>
    </row>
    <row r="405" spans="6:33" ht="16.5" customHeight="1">
      <c r="F405" s="163"/>
      <c r="AB405" s="40"/>
      <c r="AD405" s="40"/>
      <c r="AF405" s="40"/>
      <c r="AG405" s="40"/>
    </row>
    <row r="406" spans="6:33" ht="16.5" customHeight="1">
      <c r="F406" s="163"/>
      <c r="AB406" s="40"/>
      <c r="AD406" s="40"/>
      <c r="AF406" s="40"/>
      <c r="AG406" s="40"/>
    </row>
    <row r="407" spans="6:33" ht="16.5" customHeight="1">
      <c r="F407" s="163"/>
      <c r="AB407" s="40"/>
      <c r="AD407" s="40"/>
      <c r="AF407" s="40"/>
      <c r="AG407" s="40"/>
    </row>
    <row r="408" spans="6:33" ht="16.5" customHeight="1">
      <c r="F408" s="163"/>
      <c r="AB408" s="40"/>
      <c r="AD408" s="40"/>
      <c r="AF408" s="40"/>
      <c r="AG408" s="40"/>
    </row>
    <row r="409" spans="6:33" ht="16.5" customHeight="1">
      <c r="F409" s="163"/>
      <c r="AB409" s="40"/>
      <c r="AD409" s="40"/>
      <c r="AF409" s="40"/>
      <c r="AG409" s="40"/>
    </row>
    <row r="410" spans="6:33" ht="16.5" customHeight="1">
      <c r="F410" s="163"/>
      <c r="AB410" s="40"/>
      <c r="AD410" s="40"/>
      <c r="AF410" s="40"/>
      <c r="AG410" s="40"/>
    </row>
    <row r="411" spans="6:33" ht="16.5" customHeight="1">
      <c r="F411" s="163"/>
      <c r="AB411" s="40"/>
      <c r="AD411" s="40"/>
      <c r="AF411" s="40"/>
      <c r="AG411" s="40"/>
    </row>
    <row r="412" spans="6:33" ht="16.5" customHeight="1">
      <c r="F412" s="163"/>
      <c r="AB412" s="40"/>
      <c r="AD412" s="40"/>
      <c r="AF412" s="40"/>
      <c r="AG412" s="40"/>
    </row>
    <row r="413" spans="6:33" ht="16.5" customHeight="1">
      <c r="F413" s="163"/>
      <c r="AB413" s="40"/>
      <c r="AD413" s="40"/>
      <c r="AF413" s="40"/>
      <c r="AG413" s="40"/>
    </row>
    <row r="414" spans="6:33" ht="16.5" customHeight="1">
      <c r="F414" s="163"/>
      <c r="AB414" s="40"/>
      <c r="AD414" s="40"/>
      <c r="AF414" s="40"/>
      <c r="AG414" s="40"/>
    </row>
    <row r="415" spans="6:33" ht="16.5" customHeight="1">
      <c r="F415" s="163"/>
      <c r="AB415" s="40"/>
      <c r="AD415" s="40"/>
      <c r="AF415" s="40"/>
      <c r="AG415" s="40"/>
    </row>
    <row r="416" spans="6:33" ht="16.5" customHeight="1">
      <c r="F416" s="163"/>
      <c r="AB416" s="40"/>
      <c r="AD416" s="40"/>
      <c r="AF416" s="40"/>
      <c r="AG416" s="40"/>
    </row>
    <row r="417" spans="6:33" ht="16.5" customHeight="1">
      <c r="F417" s="163"/>
      <c r="AB417" s="40"/>
      <c r="AD417" s="40"/>
      <c r="AF417" s="40"/>
      <c r="AG417" s="40"/>
    </row>
    <row r="418" spans="6:33" ht="16.5" customHeight="1">
      <c r="F418" s="163"/>
      <c r="AB418" s="40"/>
      <c r="AD418" s="40"/>
      <c r="AF418" s="40"/>
      <c r="AG418" s="40"/>
    </row>
    <row r="419" spans="6:33" ht="16.5" customHeight="1">
      <c r="F419" s="163"/>
      <c r="AB419" s="40"/>
      <c r="AD419" s="40"/>
      <c r="AF419" s="40"/>
      <c r="AG419" s="40"/>
    </row>
    <row r="420" spans="6:33" ht="16.5" customHeight="1">
      <c r="F420" s="163"/>
      <c r="AB420" s="40"/>
      <c r="AD420" s="40"/>
      <c r="AF420" s="40"/>
      <c r="AG420" s="40"/>
    </row>
    <row r="421" spans="6:33" ht="16.5" customHeight="1">
      <c r="F421" s="163"/>
      <c r="AB421" s="40"/>
      <c r="AD421" s="40"/>
      <c r="AF421" s="40"/>
      <c r="AG421" s="40"/>
    </row>
    <row r="422" spans="6:33" ht="16.5" customHeight="1">
      <c r="F422" s="163"/>
      <c r="AB422" s="40"/>
      <c r="AD422" s="40"/>
      <c r="AF422" s="40"/>
      <c r="AG422" s="40"/>
    </row>
    <row r="423" spans="6:33" ht="16.5" customHeight="1">
      <c r="F423" s="163"/>
      <c r="AB423" s="40"/>
      <c r="AD423" s="40"/>
      <c r="AF423" s="40"/>
      <c r="AG423" s="40"/>
    </row>
    <row r="424" spans="6:33" ht="16.5" customHeight="1">
      <c r="F424" s="163"/>
      <c r="AB424" s="40"/>
      <c r="AD424" s="40"/>
      <c r="AF424" s="40"/>
      <c r="AG424" s="40"/>
    </row>
    <row r="425" spans="6:33" ht="16.5" customHeight="1">
      <c r="F425" s="163"/>
      <c r="AB425" s="40"/>
      <c r="AD425" s="40"/>
      <c r="AF425" s="40"/>
      <c r="AG425" s="40"/>
    </row>
    <row r="426" spans="6:33" ht="16.5" customHeight="1">
      <c r="F426" s="163"/>
      <c r="AB426" s="40"/>
      <c r="AD426" s="40"/>
      <c r="AF426" s="40"/>
      <c r="AG426" s="40"/>
    </row>
    <row r="427" spans="6:33" ht="16.5" customHeight="1">
      <c r="F427" s="163"/>
      <c r="AB427" s="40"/>
      <c r="AD427" s="40"/>
      <c r="AF427" s="40"/>
      <c r="AG427" s="40"/>
    </row>
    <row r="428" spans="6:33" ht="16.5" customHeight="1">
      <c r="F428" s="163"/>
      <c r="AB428" s="40"/>
      <c r="AD428" s="40"/>
      <c r="AF428" s="40"/>
      <c r="AG428" s="40"/>
    </row>
    <row r="429" spans="6:33" ht="16.5" customHeight="1">
      <c r="F429" s="163"/>
      <c r="AB429" s="40"/>
      <c r="AD429" s="40"/>
      <c r="AF429" s="40"/>
      <c r="AG429" s="40"/>
    </row>
    <row r="430" spans="6:33" ht="16.5" customHeight="1">
      <c r="F430" s="163"/>
      <c r="AB430" s="40"/>
      <c r="AD430" s="40"/>
      <c r="AF430" s="40"/>
      <c r="AG430" s="40"/>
    </row>
    <row r="431" spans="6:33" ht="16.5" customHeight="1">
      <c r="F431" s="163"/>
      <c r="AB431" s="40"/>
      <c r="AD431" s="40"/>
      <c r="AF431" s="40"/>
      <c r="AG431" s="40"/>
    </row>
    <row r="432" spans="6:33" ht="16.5" customHeight="1">
      <c r="F432" s="163"/>
      <c r="AB432" s="40"/>
      <c r="AD432" s="40"/>
      <c r="AF432" s="40"/>
      <c r="AG432" s="40"/>
    </row>
    <row r="433" spans="6:33" ht="16.5" customHeight="1">
      <c r="F433" s="163"/>
      <c r="AB433" s="40"/>
      <c r="AD433" s="40"/>
      <c r="AF433" s="40"/>
      <c r="AG433" s="40"/>
    </row>
    <row r="434" spans="6:33" ht="16.5" customHeight="1">
      <c r="F434" s="163"/>
      <c r="AB434" s="40"/>
      <c r="AD434" s="40"/>
      <c r="AF434" s="40"/>
      <c r="AG434" s="40"/>
    </row>
    <row r="435" spans="6:33" ht="16.5" customHeight="1">
      <c r="F435" s="163"/>
      <c r="AB435" s="40"/>
      <c r="AD435" s="40"/>
      <c r="AF435" s="40"/>
      <c r="AG435" s="40"/>
    </row>
    <row r="436" spans="6:33" ht="16.5" customHeight="1">
      <c r="F436" s="163"/>
      <c r="AB436" s="40"/>
      <c r="AD436" s="40"/>
      <c r="AF436" s="40"/>
      <c r="AG436" s="40"/>
    </row>
    <row r="437" spans="6:33" ht="16.5" customHeight="1">
      <c r="F437" s="163"/>
      <c r="AB437" s="40"/>
      <c r="AD437" s="40"/>
      <c r="AF437" s="40"/>
      <c r="AG437" s="40"/>
    </row>
    <row r="438" spans="6:33" ht="16.5" customHeight="1">
      <c r="F438" s="163"/>
      <c r="AB438" s="40"/>
      <c r="AD438" s="40"/>
      <c r="AF438" s="40"/>
      <c r="AG438" s="40"/>
    </row>
    <row r="439" spans="6:33" ht="16.5" customHeight="1">
      <c r="F439" s="163"/>
      <c r="AB439" s="40"/>
      <c r="AD439" s="40"/>
      <c r="AF439" s="40"/>
      <c r="AG439" s="40"/>
    </row>
    <row r="440" spans="6:33" ht="16.5" customHeight="1">
      <c r="F440" s="163"/>
      <c r="AB440" s="40"/>
      <c r="AD440" s="40"/>
      <c r="AF440" s="40"/>
      <c r="AG440" s="40"/>
    </row>
    <row r="441" spans="6:33" ht="16.5" customHeight="1">
      <c r="F441" s="163"/>
      <c r="AB441" s="40"/>
      <c r="AD441" s="40"/>
      <c r="AF441" s="40"/>
      <c r="AG441" s="40"/>
    </row>
    <row r="442" spans="6:33" ht="16.5" customHeight="1">
      <c r="F442" s="163"/>
      <c r="AB442" s="40"/>
      <c r="AD442" s="40"/>
      <c r="AF442" s="40"/>
      <c r="AG442" s="40"/>
    </row>
    <row r="443" spans="6:33" ht="16.5" customHeight="1">
      <c r="F443" s="163"/>
      <c r="AB443" s="40"/>
      <c r="AD443" s="40"/>
      <c r="AF443" s="40"/>
      <c r="AG443" s="40"/>
    </row>
    <row r="444" spans="6:33" ht="16.5" customHeight="1">
      <c r="F444" s="163"/>
      <c r="AB444" s="40"/>
      <c r="AD444" s="40"/>
      <c r="AF444" s="40"/>
      <c r="AG444" s="40"/>
    </row>
    <row r="445" spans="6:33" ht="16.5" customHeight="1">
      <c r="F445" s="163"/>
      <c r="AB445" s="40"/>
      <c r="AD445" s="40"/>
      <c r="AF445" s="40"/>
      <c r="AG445" s="40"/>
    </row>
    <row r="446" spans="6:33" ht="16.5" customHeight="1">
      <c r="F446" s="163"/>
      <c r="AB446" s="40"/>
      <c r="AD446" s="40"/>
      <c r="AF446" s="40"/>
      <c r="AG446" s="40"/>
    </row>
    <row r="447" spans="6:33" ht="16.5" customHeight="1">
      <c r="F447" s="163"/>
      <c r="AB447" s="40"/>
      <c r="AD447" s="40"/>
      <c r="AF447" s="40"/>
      <c r="AG447" s="40"/>
    </row>
    <row r="448" spans="6:33" ht="16.5" customHeight="1">
      <c r="F448" s="163"/>
      <c r="AB448" s="40"/>
      <c r="AD448" s="40"/>
      <c r="AF448" s="40"/>
      <c r="AG448" s="40"/>
    </row>
    <row r="449" spans="6:33" ht="16.5" customHeight="1">
      <c r="F449" s="163"/>
      <c r="AB449" s="40"/>
      <c r="AD449" s="40"/>
      <c r="AF449" s="40"/>
      <c r="AG449" s="40"/>
    </row>
    <row r="450" spans="6:33" ht="16.5" customHeight="1">
      <c r="F450" s="163"/>
      <c r="AB450" s="40"/>
      <c r="AD450" s="40"/>
      <c r="AF450" s="40"/>
      <c r="AG450" s="40"/>
    </row>
    <row r="451" spans="6:33" ht="16.5" customHeight="1">
      <c r="F451" s="163"/>
      <c r="AB451" s="40"/>
      <c r="AD451" s="40"/>
      <c r="AF451" s="40"/>
      <c r="AG451" s="40"/>
    </row>
    <row r="452" spans="6:33" ht="16.5" customHeight="1">
      <c r="F452" s="163"/>
      <c r="AB452" s="40"/>
      <c r="AD452" s="40"/>
      <c r="AF452" s="40"/>
      <c r="AG452" s="40"/>
    </row>
    <row r="453" spans="6:33" ht="16.5" customHeight="1">
      <c r="F453" s="163"/>
      <c r="AB453" s="40"/>
      <c r="AD453" s="40"/>
      <c r="AF453" s="40"/>
      <c r="AG453" s="40"/>
    </row>
    <row r="454" spans="6:33" ht="16.5" customHeight="1">
      <c r="F454" s="163"/>
      <c r="AB454" s="40"/>
      <c r="AD454" s="40"/>
      <c r="AF454" s="40"/>
      <c r="AG454" s="40"/>
    </row>
    <row r="455" spans="6:33" ht="16.5" customHeight="1">
      <c r="F455" s="163"/>
      <c r="AB455" s="40"/>
      <c r="AD455" s="40"/>
      <c r="AF455" s="40"/>
      <c r="AG455" s="40"/>
    </row>
    <row r="456" spans="6:33" ht="16.5" customHeight="1">
      <c r="F456" s="163"/>
      <c r="AB456" s="40"/>
      <c r="AD456" s="40"/>
      <c r="AF456" s="40"/>
      <c r="AG456" s="40"/>
    </row>
    <row r="457" spans="6:33" ht="16.5" customHeight="1">
      <c r="F457" s="163"/>
      <c r="AB457" s="40"/>
      <c r="AD457" s="40"/>
      <c r="AF457" s="40"/>
      <c r="AG457" s="40"/>
    </row>
    <row r="458" spans="6:33" ht="16.5" customHeight="1">
      <c r="F458" s="163"/>
      <c r="AB458" s="40"/>
      <c r="AD458" s="40"/>
      <c r="AF458" s="40"/>
      <c r="AG458" s="40"/>
    </row>
    <row r="459" spans="6:33" ht="16.5" customHeight="1">
      <c r="F459" s="163"/>
      <c r="AB459" s="40"/>
      <c r="AD459" s="40"/>
      <c r="AF459" s="40"/>
      <c r="AG459" s="40"/>
    </row>
    <row r="460" spans="6:33" ht="16.5" customHeight="1">
      <c r="F460" s="163"/>
      <c r="AB460" s="40"/>
      <c r="AD460" s="40"/>
      <c r="AF460" s="40"/>
      <c r="AG460" s="40"/>
    </row>
    <row r="461" spans="6:33" ht="16.5" customHeight="1">
      <c r="F461" s="163"/>
      <c r="AB461" s="40"/>
      <c r="AD461" s="40"/>
      <c r="AF461" s="40"/>
      <c r="AG461" s="40"/>
    </row>
    <row r="462" spans="6:33" ht="16.5" customHeight="1">
      <c r="F462" s="163"/>
      <c r="AB462" s="40"/>
      <c r="AD462" s="40"/>
      <c r="AF462" s="40"/>
      <c r="AG462" s="40"/>
    </row>
    <row r="463" spans="6:33" ht="16.5" customHeight="1">
      <c r="F463" s="163"/>
      <c r="AB463" s="40"/>
      <c r="AD463" s="40"/>
      <c r="AF463" s="40"/>
      <c r="AG463" s="40"/>
    </row>
    <row r="464" spans="6:33" ht="16.5" customHeight="1">
      <c r="F464" s="163"/>
      <c r="AB464" s="40"/>
      <c r="AD464" s="40"/>
      <c r="AF464" s="40"/>
      <c r="AG464" s="40"/>
    </row>
    <row r="465" spans="6:33" ht="16.5" customHeight="1">
      <c r="F465" s="163"/>
      <c r="AB465" s="40"/>
      <c r="AD465" s="40"/>
      <c r="AF465" s="40"/>
      <c r="AG465" s="40"/>
    </row>
    <row r="466" spans="6:33" ht="16.5" customHeight="1">
      <c r="F466" s="163"/>
      <c r="AB466" s="40"/>
      <c r="AD466" s="40"/>
      <c r="AF466" s="40"/>
      <c r="AG466" s="40"/>
    </row>
    <row r="467" spans="6:33" ht="16.5" customHeight="1">
      <c r="F467" s="163"/>
      <c r="AB467" s="40"/>
      <c r="AD467" s="40"/>
      <c r="AF467" s="40"/>
      <c r="AG467" s="40"/>
    </row>
    <row r="468" spans="6:33" ht="16.5" customHeight="1">
      <c r="F468" s="163"/>
      <c r="AB468" s="40"/>
      <c r="AD468" s="40"/>
      <c r="AF468" s="40"/>
      <c r="AG468" s="40"/>
    </row>
    <row r="469" spans="6:33" ht="16.5" customHeight="1">
      <c r="F469" s="163"/>
      <c r="AB469" s="40"/>
      <c r="AD469" s="40"/>
      <c r="AF469" s="40"/>
      <c r="AG469" s="40"/>
    </row>
    <row r="470" spans="6:33" ht="16.5" customHeight="1">
      <c r="F470" s="163"/>
      <c r="AB470" s="40"/>
      <c r="AD470" s="40"/>
      <c r="AF470" s="40"/>
      <c r="AG470" s="40"/>
    </row>
    <row r="471" spans="6:33" ht="16.5" customHeight="1">
      <c r="F471" s="163"/>
      <c r="AB471" s="40"/>
      <c r="AD471" s="40"/>
      <c r="AF471" s="40"/>
      <c r="AG471" s="40"/>
    </row>
    <row r="472" spans="6:33" ht="16.5" customHeight="1">
      <c r="F472" s="163"/>
      <c r="AB472" s="40"/>
      <c r="AD472" s="40"/>
      <c r="AF472" s="40"/>
      <c r="AG472" s="40"/>
    </row>
    <row r="473" spans="6:33" ht="16.5" customHeight="1">
      <c r="F473" s="163"/>
      <c r="AB473" s="40"/>
      <c r="AD473" s="40"/>
      <c r="AF473" s="40"/>
      <c r="AG473" s="40"/>
    </row>
    <row r="474" spans="6:33" ht="16.5" customHeight="1">
      <c r="F474" s="163"/>
      <c r="AB474" s="40"/>
      <c r="AD474" s="40"/>
      <c r="AF474" s="40"/>
      <c r="AG474" s="40"/>
    </row>
    <row r="475" spans="6:33" ht="16.5" customHeight="1">
      <c r="F475" s="163"/>
      <c r="AB475" s="40"/>
      <c r="AD475" s="40"/>
      <c r="AF475" s="40"/>
      <c r="AG475" s="40"/>
    </row>
    <row r="476" spans="6:33" ht="16.5" customHeight="1">
      <c r="F476" s="163"/>
      <c r="AB476" s="40"/>
      <c r="AD476" s="40"/>
      <c r="AF476" s="40"/>
      <c r="AG476" s="40"/>
    </row>
    <row r="477" spans="6:33" ht="16.5" customHeight="1">
      <c r="F477" s="163"/>
      <c r="AB477" s="40"/>
      <c r="AD477" s="40"/>
      <c r="AF477" s="40"/>
      <c r="AG477" s="40"/>
    </row>
    <row r="478" spans="6:33" ht="16.5" customHeight="1">
      <c r="F478" s="163"/>
      <c r="AB478" s="40"/>
      <c r="AD478" s="40"/>
      <c r="AF478" s="40"/>
      <c r="AG478" s="40"/>
    </row>
    <row r="479" spans="6:33" ht="16.5" customHeight="1">
      <c r="F479" s="163"/>
      <c r="AB479" s="40"/>
      <c r="AD479" s="40"/>
      <c r="AF479" s="40"/>
      <c r="AG479" s="40"/>
    </row>
    <row r="480" spans="6:33" ht="16.5" customHeight="1">
      <c r="F480" s="163"/>
      <c r="AB480" s="40"/>
      <c r="AD480" s="40"/>
      <c r="AF480" s="40"/>
      <c r="AG480" s="40"/>
    </row>
    <row r="481" spans="6:33" ht="16.5" customHeight="1">
      <c r="F481" s="163"/>
      <c r="AB481" s="40"/>
      <c r="AD481" s="40"/>
      <c r="AF481" s="40"/>
      <c r="AG481" s="40"/>
    </row>
    <row r="482" spans="6:33" ht="16.5" customHeight="1">
      <c r="F482" s="163"/>
      <c r="AB482" s="40"/>
      <c r="AD482" s="40"/>
      <c r="AF482" s="40"/>
      <c r="AG482" s="40"/>
    </row>
    <row r="483" spans="6:33" ht="16.5" customHeight="1">
      <c r="F483" s="163"/>
      <c r="AB483" s="40"/>
      <c r="AD483" s="40"/>
      <c r="AF483" s="40"/>
      <c r="AG483" s="40"/>
    </row>
    <row r="484" spans="6:33" ht="16.5" customHeight="1">
      <c r="F484" s="163"/>
      <c r="AB484" s="40"/>
      <c r="AD484" s="40"/>
      <c r="AF484" s="40"/>
      <c r="AG484" s="40"/>
    </row>
    <row r="485" spans="6:33" ht="16.5" customHeight="1">
      <c r="F485" s="163"/>
      <c r="AB485" s="40"/>
      <c r="AD485" s="40"/>
      <c r="AF485" s="40"/>
      <c r="AG485" s="40"/>
    </row>
    <row r="486" spans="6:33" ht="16.5" customHeight="1">
      <c r="F486" s="163"/>
      <c r="AB486" s="40"/>
      <c r="AD486" s="40"/>
      <c r="AF486" s="40"/>
      <c r="AG486" s="40"/>
    </row>
    <row r="487" spans="6:33" ht="16.5" customHeight="1">
      <c r="F487" s="163"/>
      <c r="AB487" s="40"/>
      <c r="AD487" s="40"/>
      <c r="AF487" s="40"/>
      <c r="AG487" s="40"/>
    </row>
    <row r="488" spans="6:33" ht="16.5" customHeight="1">
      <c r="F488" s="163"/>
      <c r="AB488" s="40"/>
      <c r="AD488" s="40"/>
      <c r="AF488" s="40"/>
      <c r="AG488" s="40"/>
    </row>
    <row r="489" spans="6:33" ht="16.5" customHeight="1">
      <c r="F489" s="163"/>
      <c r="AB489" s="40"/>
      <c r="AD489" s="40"/>
      <c r="AF489" s="40"/>
      <c r="AG489" s="40"/>
    </row>
    <row r="490" spans="6:33" ht="16.5" customHeight="1">
      <c r="F490" s="163"/>
      <c r="AB490" s="40"/>
      <c r="AD490" s="40"/>
      <c r="AF490" s="40"/>
      <c r="AG490" s="40"/>
    </row>
    <row r="491" spans="6:33" ht="16.5" customHeight="1">
      <c r="F491" s="163"/>
      <c r="AB491" s="40"/>
      <c r="AD491" s="40"/>
      <c r="AF491" s="40"/>
      <c r="AG491" s="40"/>
    </row>
    <row r="492" spans="6:33" ht="16.5" customHeight="1">
      <c r="F492" s="163"/>
      <c r="AB492" s="40"/>
      <c r="AD492" s="40"/>
      <c r="AF492" s="40"/>
      <c r="AG492" s="40"/>
    </row>
    <row r="493" spans="6:33" ht="16.5" customHeight="1">
      <c r="F493" s="163"/>
      <c r="AB493" s="40"/>
      <c r="AD493" s="40"/>
      <c r="AF493" s="40"/>
      <c r="AG493" s="40"/>
    </row>
    <row r="494" spans="6:33" ht="16.5" customHeight="1">
      <c r="F494" s="163"/>
      <c r="AB494" s="40"/>
      <c r="AD494" s="40"/>
      <c r="AF494" s="40"/>
      <c r="AG494" s="40"/>
    </row>
    <row r="495" spans="6:33" ht="16.5" customHeight="1">
      <c r="F495" s="163"/>
      <c r="AB495" s="40"/>
      <c r="AD495" s="40"/>
      <c r="AF495" s="40"/>
      <c r="AG495" s="40"/>
    </row>
    <row r="496" spans="6:33" ht="16.5" customHeight="1">
      <c r="F496" s="163"/>
      <c r="AB496" s="40"/>
      <c r="AD496" s="40"/>
      <c r="AF496" s="40"/>
      <c r="AG496" s="40"/>
    </row>
    <row r="497" spans="6:33" ht="16.5" customHeight="1">
      <c r="F497" s="163"/>
      <c r="AB497" s="40"/>
      <c r="AD497" s="40"/>
      <c r="AF497" s="40"/>
      <c r="AG497" s="40"/>
    </row>
    <row r="498" spans="6:33" ht="16.5" customHeight="1">
      <c r="F498" s="163"/>
      <c r="AB498" s="40"/>
      <c r="AD498" s="40"/>
      <c r="AF498" s="40"/>
      <c r="AG498" s="40"/>
    </row>
    <row r="499" spans="6:33" ht="16.5" customHeight="1">
      <c r="F499" s="163"/>
      <c r="AB499" s="40"/>
      <c r="AD499" s="40"/>
      <c r="AF499" s="40"/>
      <c r="AG499" s="40"/>
    </row>
    <row r="500" spans="6:33" ht="16.5" customHeight="1">
      <c r="F500" s="163"/>
      <c r="AB500" s="40"/>
      <c r="AD500" s="40"/>
      <c r="AF500" s="40"/>
      <c r="AG500" s="40"/>
    </row>
    <row r="501" spans="6:33" ht="16.5" customHeight="1">
      <c r="F501" s="163"/>
      <c r="AB501" s="40"/>
      <c r="AD501" s="40"/>
      <c r="AF501" s="40"/>
      <c r="AG501" s="40"/>
    </row>
    <row r="502" spans="6:33" ht="16.5" customHeight="1">
      <c r="F502" s="163"/>
      <c r="AB502" s="40"/>
      <c r="AD502" s="40"/>
      <c r="AF502" s="40"/>
      <c r="AG502" s="40"/>
    </row>
    <row r="503" spans="6:33" ht="16.5" customHeight="1">
      <c r="F503" s="163"/>
      <c r="AB503" s="40"/>
      <c r="AD503" s="40"/>
      <c r="AF503" s="40"/>
      <c r="AG503" s="40"/>
    </row>
    <row r="504" spans="6:33" ht="16.5" customHeight="1">
      <c r="F504" s="163"/>
      <c r="AB504" s="40"/>
      <c r="AD504" s="40"/>
      <c r="AF504" s="40"/>
      <c r="AG504" s="40"/>
    </row>
    <row r="505" spans="6:33" ht="16.5" customHeight="1">
      <c r="F505" s="163"/>
      <c r="AB505" s="40"/>
      <c r="AD505" s="40"/>
      <c r="AF505" s="40"/>
      <c r="AG505" s="40"/>
    </row>
    <row r="506" spans="6:33" ht="16.5" customHeight="1">
      <c r="F506" s="163"/>
      <c r="AB506" s="40"/>
      <c r="AD506" s="40"/>
      <c r="AF506" s="40"/>
      <c r="AG506" s="40"/>
    </row>
    <row r="507" spans="6:33" ht="16.5" customHeight="1">
      <c r="F507" s="163"/>
      <c r="AB507" s="40"/>
      <c r="AD507" s="40"/>
      <c r="AF507" s="40"/>
      <c r="AG507" s="40"/>
    </row>
    <row r="508" spans="6:33" ht="16.5" customHeight="1">
      <c r="F508" s="163"/>
      <c r="AB508" s="40"/>
      <c r="AD508" s="40"/>
      <c r="AF508" s="40"/>
      <c r="AG508" s="40"/>
    </row>
    <row r="509" spans="6:33" ht="16.5" customHeight="1">
      <c r="F509" s="163"/>
      <c r="AB509" s="40"/>
      <c r="AD509" s="40"/>
      <c r="AF509" s="40"/>
      <c r="AG509" s="40"/>
    </row>
    <row r="510" spans="6:33" ht="16.5" customHeight="1">
      <c r="F510" s="163"/>
      <c r="AB510" s="40"/>
      <c r="AD510" s="40"/>
      <c r="AF510" s="40"/>
      <c r="AG510" s="40"/>
    </row>
    <row r="511" spans="6:33" ht="16.5" customHeight="1">
      <c r="F511" s="163"/>
      <c r="AB511" s="40"/>
      <c r="AD511" s="40"/>
      <c r="AF511" s="40"/>
      <c r="AG511" s="40"/>
    </row>
    <row r="512" spans="6:33" ht="16.5" customHeight="1">
      <c r="F512" s="163"/>
      <c r="AB512" s="40"/>
      <c r="AD512" s="40"/>
      <c r="AF512" s="40"/>
      <c r="AG512" s="40"/>
    </row>
    <row r="513" spans="6:33" ht="16.5" customHeight="1">
      <c r="F513" s="163"/>
      <c r="AB513" s="40"/>
      <c r="AD513" s="40"/>
      <c r="AF513" s="40"/>
      <c r="AG513" s="40"/>
    </row>
    <row r="514" spans="6:33" ht="16.5" customHeight="1">
      <c r="F514" s="163"/>
      <c r="AB514" s="40"/>
      <c r="AD514" s="40"/>
      <c r="AF514" s="40"/>
      <c r="AG514" s="40"/>
    </row>
    <row r="515" spans="6:33" ht="16.5" customHeight="1">
      <c r="F515" s="163"/>
      <c r="AB515" s="40"/>
      <c r="AD515" s="40"/>
      <c r="AF515" s="40"/>
      <c r="AG515" s="40"/>
    </row>
    <row r="516" spans="6:33" ht="16.5" customHeight="1">
      <c r="F516" s="163"/>
      <c r="AB516" s="40"/>
      <c r="AD516" s="40"/>
      <c r="AF516" s="40"/>
      <c r="AG516" s="40"/>
    </row>
    <row r="517" spans="6:33" ht="16.5" customHeight="1">
      <c r="F517" s="163"/>
      <c r="AB517" s="40"/>
      <c r="AD517" s="40"/>
      <c r="AF517" s="40"/>
      <c r="AG517" s="40"/>
    </row>
    <row r="518" spans="6:33" ht="16.5" customHeight="1">
      <c r="F518" s="163"/>
      <c r="AB518" s="40"/>
      <c r="AD518" s="40"/>
      <c r="AF518" s="40"/>
      <c r="AG518" s="40"/>
    </row>
    <row r="519" spans="6:33" ht="16.5" customHeight="1">
      <c r="F519" s="163"/>
      <c r="AB519" s="40"/>
      <c r="AD519" s="40"/>
      <c r="AF519" s="40"/>
      <c r="AG519" s="40"/>
    </row>
    <row r="520" spans="6:33" ht="16.5" customHeight="1">
      <c r="F520" s="163"/>
      <c r="AB520" s="40"/>
      <c r="AD520" s="40"/>
      <c r="AF520" s="40"/>
      <c r="AG520" s="40"/>
    </row>
    <row r="521" spans="6:33" ht="16.5" customHeight="1">
      <c r="F521" s="163"/>
      <c r="AB521" s="40"/>
      <c r="AD521" s="40"/>
      <c r="AF521" s="40"/>
      <c r="AG521" s="40"/>
    </row>
    <row r="522" spans="6:33" ht="16.5" customHeight="1">
      <c r="F522" s="163"/>
      <c r="AB522" s="40"/>
      <c r="AD522" s="40"/>
      <c r="AF522" s="40"/>
      <c r="AG522" s="40"/>
    </row>
    <row r="523" spans="6:33" ht="16.5" customHeight="1">
      <c r="F523" s="163"/>
      <c r="AB523" s="40"/>
      <c r="AD523" s="40"/>
      <c r="AF523" s="40"/>
      <c r="AG523" s="40"/>
    </row>
    <row r="524" spans="6:33" ht="16.5" customHeight="1">
      <c r="F524" s="163"/>
      <c r="AB524" s="40"/>
      <c r="AD524" s="40"/>
      <c r="AF524" s="40"/>
      <c r="AG524" s="40"/>
    </row>
    <row r="525" spans="6:33" ht="16.5" customHeight="1">
      <c r="F525" s="163"/>
      <c r="AB525" s="40"/>
      <c r="AD525" s="40"/>
      <c r="AF525" s="40"/>
      <c r="AG525" s="40"/>
    </row>
    <row r="526" spans="6:33" ht="16.5" customHeight="1">
      <c r="F526" s="163"/>
      <c r="AB526" s="40"/>
      <c r="AD526" s="40"/>
      <c r="AF526" s="40"/>
      <c r="AG526" s="40"/>
    </row>
    <row r="527" spans="6:33" ht="16.5" customHeight="1">
      <c r="F527" s="163"/>
      <c r="AB527" s="40"/>
      <c r="AD527" s="40"/>
      <c r="AF527" s="40"/>
      <c r="AG527" s="40"/>
    </row>
    <row r="528" spans="6:33" ht="16.5" customHeight="1">
      <c r="F528" s="163"/>
      <c r="AB528" s="40"/>
      <c r="AD528" s="40"/>
      <c r="AF528" s="40"/>
      <c r="AG528" s="40"/>
    </row>
    <row r="529" spans="6:33" ht="16.5" customHeight="1">
      <c r="F529" s="163"/>
      <c r="AB529" s="40"/>
      <c r="AD529" s="40"/>
      <c r="AF529" s="40"/>
      <c r="AG529" s="40"/>
    </row>
    <row r="530" spans="6:33" ht="16.5" customHeight="1">
      <c r="F530" s="163"/>
      <c r="AB530" s="40"/>
      <c r="AD530" s="40"/>
      <c r="AF530" s="40"/>
      <c r="AG530" s="40"/>
    </row>
    <row r="531" spans="6:33" ht="16.5" customHeight="1">
      <c r="F531" s="163"/>
      <c r="AB531" s="40"/>
      <c r="AD531" s="40"/>
      <c r="AF531" s="40"/>
      <c r="AG531" s="40"/>
    </row>
    <row r="532" spans="6:33" ht="16.5" customHeight="1">
      <c r="F532" s="163"/>
      <c r="AB532" s="40"/>
      <c r="AD532" s="40"/>
      <c r="AF532" s="40"/>
      <c r="AG532" s="40"/>
    </row>
    <row r="533" spans="6:33" ht="16.5" customHeight="1">
      <c r="F533" s="163"/>
      <c r="AB533" s="40"/>
      <c r="AD533" s="40"/>
      <c r="AF533" s="40"/>
      <c r="AG533" s="40"/>
    </row>
    <row r="534" spans="6:33" ht="16.5" customHeight="1">
      <c r="F534" s="163"/>
      <c r="AB534" s="40"/>
      <c r="AD534" s="40"/>
      <c r="AF534" s="40"/>
      <c r="AG534" s="40"/>
    </row>
    <row r="535" spans="6:33" ht="16.5" customHeight="1">
      <c r="F535" s="163"/>
      <c r="AB535" s="40"/>
      <c r="AD535" s="40"/>
      <c r="AF535" s="40"/>
      <c r="AG535" s="40"/>
    </row>
    <row r="536" spans="6:33" ht="16.5" customHeight="1">
      <c r="F536" s="163"/>
      <c r="AB536" s="40"/>
      <c r="AD536" s="40"/>
      <c r="AF536" s="40"/>
      <c r="AG536" s="40"/>
    </row>
    <row r="537" spans="6:33" ht="16.5" customHeight="1">
      <c r="F537" s="163"/>
      <c r="AB537" s="40"/>
      <c r="AD537" s="40"/>
      <c r="AF537" s="40"/>
      <c r="AG537" s="40"/>
    </row>
    <row r="538" spans="6:33" ht="16.5" customHeight="1">
      <c r="F538" s="163"/>
      <c r="AB538" s="40"/>
      <c r="AD538" s="40"/>
      <c r="AF538" s="40"/>
      <c r="AG538" s="40"/>
    </row>
    <row r="539" spans="6:33" ht="16.5" customHeight="1">
      <c r="F539" s="163"/>
      <c r="AB539" s="40"/>
      <c r="AD539" s="40"/>
      <c r="AF539" s="40"/>
      <c r="AG539" s="40"/>
    </row>
    <row r="540" spans="6:33" ht="16.5" customHeight="1">
      <c r="F540" s="163"/>
      <c r="AB540" s="40"/>
      <c r="AD540" s="40"/>
      <c r="AF540" s="40"/>
      <c r="AG540" s="40"/>
    </row>
    <row r="541" spans="6:33" ht="16.5" customHeight="1">
      <c r="F541" s="163"/>
      <c r="AB541" s="40"/>
      <c r="AD541" s="40"/>
      <c r="AF541" s="40"/>
      <c r="AG541" s="40"/>
    </row>
    <row r="542" spans="6:33" ht="16.5" customHeight="1">
      <c r="F542" s="163"/>
      <c r="AB542" s="40"/>
      <c r="AD542" s="40"/>
      <c r="AF542" s="40"/>
      <c r="AG542" s="40"/>
    </row>
    <row r="543" spans="6:33" ht="16.5" customHeight="1">
      <c r="F543" s="163"/>
      <c r="AB543" s="40"/>
      <c r="AD543" s="40"/>
      <c r="AF543" s="40"/>
      <c r="AG543" s="40"/>
    </row>
    <row r="544" spans="6:33" ht="16.5" customHeight="1">
      <c r="F544" s="163"/>
      <c r="AB544" s="40"/>
      <c r="AD544" s="40"/>
      <c r="AF544" s="40"/>
      <c r="AG544" s="40"/>
    </row>
    <row r="545" spans="6:33" ht="16.5" customHeight="1">
      <c r="F545" s="163"/>
      <c r="AB545" s="40"/>
      <c r="AD545" s="40"/>
      <c r="AF545" s="40"/>
      <c r="AG545" s="40"/>
    </row>
    <row r="546" spans="6:33" ht="16.5" customHeight="1">
      <c r="F546" s="163"/>
      <c r="AB546" s="40"/>
      <c r="AD546" s="40"/>
      <c r="AF546" s="40"/>
      <c r="AG546" s="40"/>
    </row>
    <row r="547" spans="6:33" ht="16.5" customHeight="1">
      <c r="F547" s="163"/>
      <c r="AB547" s="40"/>
      <c r="AD547" s="40"/>
      <c r="AF547" s="40"/>
      <c r="AG547" s="40"/>
    </row>
    <row r="548" spans="6:33" ht="16.5" customHeight="1">
      <c r="F548" s="163"/>
      <c r="AB548" s="40"/>
      <c r="AD548" s="40"/>
      <c r="AF548" s="40"/>
      <c r="AG548" s="40"/>
    </row>
    <row r="549" spans="6:33" ht="16.5" customHeight="1">
      <c r="F549" s="163"/>
      <c r="AB549" s="40"/>
      <c r="AD549" s="40"/>
      <c r="AF549" s="40"/>
      <c r="AG549" s="40"/>
    </row>
    <row r="550" spans="6:33" ht="16.5" customHeight="1">
      <c r="F550" s="163"/>
      <c r="AB550" s="40"/>
      <c r="AD550" s="40"/>
      <c r="AF550" s="40"/>
      <c r="AG550" s="40"/>
    </row>
    <row r="551" spans="6:33" ht="16.5" customHeight="1">
      <c r="F551" s="163"/>
      <c r="AB551" s="40"/>
      <c r="AD551" s="40"/>
      <c r="AF551" s="40"/>
      <c r="AG551" s="40"/>
    </row>
    <row r="552" spans="6:33" ht="16.5" customHeight="1">
      <c r="F552" s="163"/>
      <c r="AB552" s="40"/>
      <c r="AD552" s="40"/>
      <c r="AF552" s="40"/>
      <c r="AG552" s="40"/>
    </row>
    <row r="553" spans="6:33" ht="16.5" customHeight="1">
      <c r="F553" s="163"/>
      <c r="AB553" s="40"/>
      <c r="AD553" s="40"/>
      <c r="AF553" s="40"/>
      <c r="AG553" s="40"/>
    </row>
    <row r="554" spans="6:33" ht="16.5" customHeight="1">
      <c r="F554" s="163"/>
      <c r="AB554" s="40"/>
      <c r="AD554" s="40"/>
      <c r="AF554" s="40"/>
      <c r="AG554" s="40"/>
    </row>
    <row r="555" spans="6:33" ht="16.5" customHeight="1">
      <c r="F555" s="163"/>
      <c r="AB555" s="40"/>
      <c r="AD555" s="40"/>
      <c r="AF555" s="40"/>
      <c r="AG555" s="40"/>
    </row>
    <row r="556" spans="6:33" ht="16.5" customHeight="1">
      <c r="F556" s="163"/>
      <c r="AB556" s="40"/>
      <c r="AD556" s="40"/>
      <c r="AF556" s="40"/>
      <c r="AG556" s="40"/>
    </row>
    <row r="557" spans="6:33" ht="16.5" customHeight="1">
      <c r="F557" s="163"/>
      <c r="AB557" s="40"/>
      <c r="AD557" s="40"/>
      <c r="AF557" s="40"/>
      <c r="AG557" s="40"/>
    </row>
    <row r="558" spans="6:33" ht="16.5" customHeight="1">
      <c r="F558" s="163"/>
      <c r="AB558" s="40"/>
      <c r="AD558" s="40"/>
      <c r="AF558" s="40"/>
      <c r="AG558" s="40"/>
    </row>
    <row r="559" spans="6:33" ht="16.5" customHeight="1">
      <c r="F559" s="163"/>
      <c r="AB559" s="40"/>
      <c r="AD559" s="40"/>
      <c r="AF559" s="40"/>
      <c r="AG559" s="40"/>
    </row>
    <row r="560" spans="6:33" ht="16.5" customHeight="1">
      <c r="F560" s="163"/>
      <c r="AB560" s="40"/>
      <c r="AD560" s="40"/>
      <c r="AF560" s="40"/>
      <c r="AG560" s="40"/>
    </row>
    <row r="561" spans="6:33" ht="16.5" customHeight="1">
      <c r="F561" s="163"/>
      <c r="AB561" s="40"/>
      <c r="AD561" s="40"/>
      <c r="AF561" s="40"/>
      <c r="AG561" s="40"/>
    </row>
    <row r="562" spans="6:33" ht="16.5" customHeight="1">
      <c r="F562" s="163"/>
      <c r="AB562" s="40"/>
      <c r="AD562" s="40"/>
      <c r="AF562" s="40"/>
      <c r="AG562" s="40"/>
    </row>
    <row r="563" spans="6:33" ht="16.5" customHeight="1">
      <c r="F563" s="163"/>
      <c r="AB563" s="40"/>
      <c r="AD563" s="40"/>
      <c r="AF563" s="40"/>
      <c r="AG563" s="40"/>
    </row>
    <row r="564" spans="6:33" ht="16.5" customHeight="1">
      <c r="F564" s="163"/>
      <c r="AB564" s="40"/>
      <c r="AD564" s="40"/>
      <c r="AF564" s="40"/>
      <c r="AG564" s="40"/>
    </row>
    <row r="565" spans="6:33" ht="16.5" customHeight="1">
      <c r="F565" s="163"/>
      <c r="AB565" s="40"/>
      <c r="AD565" s="40"/>
      <c r="AF565" s="40"/>
      <c r="AG565" s="40"/>
    </row>
    <row r="566" spans="6:33" ht="16.5" customHeight="1">
      <c r="F566" s="163"/>
      <c r="AB566" s="40"/>
      <c r="AD566" s="40"/>
      <c r="AF566" s="40"/>
      <c r="AG566" s="40"/>
    </row>
    <row r="567" spans="6:33" ht="16.5" customHeight="1">
      <c r="F567" s="163"/>
      <c r="AB567" s="40"/>
      <c r="AD567" s="40"/>
      <c r="AF567" s="40"/>
      <c r="AG567" s="40"/>
    </row>
    <row r="568" spans="6:33" ht="16.5" customHeight="1">
      <c r="F568" s="163"/>
      <c r="AB568" s="40"/>
      <c r="AD568" s="40"/>
      <c r="AF568" s="40"/>
      <c r="AG568" s="40"/>
    </row>
    <row r="569" spans="6:33" ht="16.5" customHeight="1">
      <c r="F569" s="163"/>
      <c r="AB569" s="40"/>
      <c r="AD569" s="40"/>
      <c r="AF569" s="40"/>
      <c r="AG569" s="40"/>
    </row>
    <row r="570" spans="6:33" ht="16.5" customHeight="1">
      <c r="F570" s="163"/>
      <c r="AB570" s="40"/>
      <c r="AD570" s="40"/>
      <c r="AF570" s="40"/>
      <c r="AG570" s="40"/>
    </row>
    <row r="571" spans="6:33" ht="16.5" customHeight="1">
      <c r="F571" s="163"/>
      <c r="AB571" s="40"/>
      <c r="AD571" s="40"/>
      <c r="AF571" s="40"/>
      <c r="AG571" s="40"/>
    </row>
    <row r="572" spans="6:33" ht="16.5" customHeight="1">
      <c r="F572" s="163"/>
      <c r="AB572" s="40"/>
      <c r="AD572" s="40"/>
      <c r="AF572" s="40"/>
      <c r="AG572" s="40"/>
    </row>
    <row r="573" spans="6:33" ht="16.5" customHeight="1">
      <c r="F573" s="163"/>
      <c r="AB573" s="40"/>
      <c r="AD573" s="40"/>
      <c r="AF573" s="40"/>
      <c r="AG573" s="40"/>
    </row>
    <row r="574" spans="6:33" ht="16.5" customHeight="1">
      <c r="F574" s="163"/>
      <c r="AB574" s="40"/>
      <c r="AD574" s="40"/>
      <c r="AF574" s="40"/>
      <c r="AG574" s="40"/>
    </row>
    <row r="575" spans="6:33" ht="16.5" customHeight="1">
      <c r="F575" s="163"/>
      <c r="AB575" s="40"/>
      <c r="AD575" s="40"/>
      <c r="AF575" s="40"/>
      <c r="AG575" s="40"/>
    </row>
    <row r="576" spans="6:33" ht="16.5" customHeight="1">
      <c r="F576" s="163"/>
      <c r="AB576" s="40"/>
      <c r="AD576" s="40"/>
      <c r="AF576" s="40"/>
      <c r="AG576" s="40"/>
    </row>
    <row r="577" spans="6:33" ht="16.5" customHeight="1">
      <c r="F577" s="163"/>
      <c r="AB577" s="40"/>
      <c r="AD577" s="40"/>
      <c r="AF577" s="40"/>
      <c r="AG577" s="40"/>
    </row>
    <row r="578" spans="6:33" ht="16.5" customHeight="1">
      <c r="F578" s="163"/>
      <c r="AB578" s="40"/>
      <c r="AD578" s="40"/>
      <c r="AF578" s="40"/>
      <c r="AG578" s="40"/>
    </row>
    <row r="579" spans="6:33" ht="16.5" customHeight="1">
      <c r="F579" s="163"/>
      <c r="AB579" s="40"/>
      <c r="AD579" s="40"/>
      <c r="AF579" s="40"/>
      <c r="AG579" s="40"/>
    </row>
    <row r="580" spans="6:33" ht="16.5" customHeight="1">
      <c r="F580" s="163"/>
      <c r="AB580" s="40"/>
      <c r="AD580" s="40"/>
      <c r="AF580" s="40"/>
      <c r="AG580" s="40"/>
    </row>
    <row r="581" spans="6:33" ht="16.5" customHeight="1">
      <c r="F581" s="163"/>
      <c r="AB581" s="40"/>
      <c r="AD581" s="40"/>
      <c r="AF581" s="40"/>
      <c r="AG581" s="40"/>
    </row>
    <row r="582" spans="6:33" ht="16.5" customHeight="1">
      <c r="F582" s="163"/>
      <c r="AB582" s="40"/>
      <c r="AD582" s="40"/>
      <c r="AF582" s="40"/>
      <c r="AG582" s="40"/>
    </row>
    <row r="583" spans="6:33" ht="16.5" customHeight="1">
      <c r="F583" s="163"/>
      <c r="AB583" s="40"/>
      <c r="AD583" s="40"/>
      <c r="AF583" s="40"/>
      <c r="AG583" s="40"/>
    </row>
    <row r="584" spans="6:33" ht="16.5" customHeight="1">
      <c r="F584" s="163"/>
      <c r="AB584" s="40"/>
      <c r="AD584" s="40"/>
      <c r="AF584" s="40"/>
      <c r="AG584" s="40"/>
    </row>
    <row r="585" spans="6:33" ht="16.5" customHeight="1">
      <c r="F585" s="163"/>
      <c r="AB585" s="40"/>
      <c r="AD585" s="40"/>
      <c r="AF585" s="40"/>
      <c r="AG585" s="40"/>
    </row>
    <row r="586" spans="6:33" ht="16.5" customHeight="1">
      <c r="F586" s="163"/>
      <c r="AB586" s="40"/>
      <c r="AD586" s="40"/>
      <c r="AF586" s="40"/>
      <c r="AG586" s="40"/>
    </row>
    <row r="587" spans="6:33" ht="16.5" customHeight="1">
      <c r="F587" s="163"/>
      <c r="AB587" s="40"/>
      <c r="AD587" s="40"/>
      <c r="AF587" s="40"/>
      <c r="AG587" s="40"/>
    </row>
    <row r="588" spans="6:33" ht="16.5" customHeight="1">
      <c r="F588" s="163"/>
      <c r="AB588" s="40"/>
      <c r="AD588" s="40"/>
      <c r="AF588" s="40"/>
      <c r="AG588" s="40"/>
    </row>
    <row r="589" spans="6:33" ht="16.5" customHeight="1">
      <c r="F589" s="163"/>
      <c r="AB589" s="40"/>
      <c r="AD589" s="40"/>
      <c r="AF589" s="40"/>
      <c r="AG589" s="40"/>
    </row>
    <row r="590" spans="6:33" ht="16.5" customHeight="1">
      <c r="F590" s="163"/>
      <c r="AB590" s="40"/>
      <c r="AD590" s="40"/>
      <c r="AF590" s="40"/>
      <c r="AG590" s="40"/>
    </row>
    <row r="591" spans="6:33" ht="16.5" customHeight="1">
      <c r="F591" s="163"/>
      <c r="AB591" s="40"/>
      <c r="AD591" s="40"/>
      <c r="AF591" s="40"/>
      <c r="AG591" s="40"/>
    </row>
    <row r="592" spans="6:33" ht="16.5" customHeight="1">
      <c r="F592" s="163"/>
      <c r="AB592" s="40"/>
      <c r="AD592" s="40"/>
      <c r="AF592" s="40"/>
      <c r="AG592" s="40"/>
    </row>
    <row r="593" spans="6:33" ht="16.5" customHeight="1">
      <c r="F593" s="163"/>
      <c r="AB593" s="40"/>
      <c r="AD593" s="40"/>
      <c r="AF593" s="40"/>
      <c r="AG593" s="40"/>
    </row>
    <row r="594" spans="6:33" ht="16.5" customHeight="1">
      <c r="F594" s="163"/>
      <c r="AB594" s="40"/>
      <c r="AD594" s="40"/>
      <c r="AF594" s="40"/>
      <c r="AG594" s="40"/>
    </row>
    <row r="595" spans="6:33" ht="16.5" customHeight="1">
      <c r="F595" s="163"/>
      <c r="AB595" s="40"/>
      <c r="AD595" s="40"/>
      <c r="AF595" s="40"/>
      <c r="AG595" s="40"/>
    </row>
    <row r="596" spans="6:33" ht="16.5" customHeight="1">
      <c r="F596" s="163"/>
      <c r="AB596" s="40"/>
      <c r="AD596" s="40"/>
      <c r="AF596" s="40"/>
      <c r="AG596" s="40"/>
    </row>
    <row r="597" spans="6:33" ht="16.5" customHeight="1">
      <c r="F597" s="163"/>
      <c r="AB597" s="40"/>
      <c r="AD597" s="40"/>
      <c r="AF597" s="40"/>
      <c r="AG597" s="40"/>
    </row>
    <row r="598" spans="6:33" ht="16.5" customHeight="1">
      <c r="F598" s="163"/>
      <c r="AB598" s="40"/>
      <c r="AD598" s="40"/>
      <c r="AF598" s="40"/>
      <c r="AG598" s="40"/>
    </row>
    <row r="599" spans="6:33" ht="16.5" customHeight="1">
      <c r="F599" s="163"/>
      <c r="AB599" s="40"/>
      <c r="AD599" s="40"/>
      <c r="AF599" s="40"/>
      <c r="AG599" s="40"/>
    </row>
    <row r="600" spans="6:33" ht="16.5" customHeight="1">
      <c r="F600" s="163"/>
      <c r="AB600" s="40"/>
      <c r="AD600" s="40"/>
      <c r="AF600" s="40"/>
      <c r="AG600" s="40"/>
    </row>
    <row r="601" spans="6:33" ht="16.5" customHeight="1">
      <c r="F601" s="163"/>
      <c r="AB601" s="40"/>
      <c r="AD601" s="40"/>
      <c r="AF601" s="40"/>
      <c r="AG601" s="40"/>
    </row>
    <row r="602" spans="6:33" ht="16.5" customHeight="1">
      <c r="F602" s="163"/>
      <c r="AB602" s="40"/>
      <c r="AD602" s="40"/>
      <c r="AF602" s="40"/>
      <c r="AG602" s="40"/>
    </row>
    <row r="603" spans="6:33" ht="16.5" customHeight="1">
      <c r="F603" s="163"/>
      <c r="AB603" s="40"/>
      <c r="AD603" s="40"/>
      <c r="AF603" s="40"/>
      <c r="AG603" s="40"/>
    </row>
    <row r="604" spans="6:33" ht="16.5" customHeight="1">
      <c r="F604" s="163"/>
      <c r="AB604" s="40"/>
      <c r="AD604" s="40"/>
      <c r="AF604" s="40"/>
      <c r="AG604" s="40"/>
    </row>
    <row r="605" spans="6:33" ht="16.5" customHeight="1">
      <c r="F605" s="163"/>
      <c r="AB605" s="40"/>
      <c r="AD605" s="40"/>
      <c r="AF605" s="40"/>
      <c r="AG605" s="40"/>
    </row>
    <row r="606" spans="6:33" ht="16.5" customHeight="1">
      <c r="F606" s="163"/>
      <c r="AB606" s="40"/>
      <c r="AD606" s="40"/>
      <c r="AF606" s="40"/>
      <c r="AG606" s="40"/>
    </row>
    <row r="607" spans="6:33" ht="16.5" customHeight="1">
      <c r="F607" s="163"/>
      <c r="AB607" s="40"/>
      <c r="AD607" s="40"/>
      <c r="AF607" s="40"/>
      <c r="AG607" s="40"/>
    </row>
    <row r="608" spans="6:33" ht="16.5" customHeight="1">
      <c r="F608" s="163"/>
      <c r="AB608" s="40"/>
      <c r="AD608" s="40"/>
      <c r="AF608" s="40"/>
      <c r="AG608" s="40"/>
    </row>
    <row r="609" spans="6:33" ht="16.5" customHeight="1">
      <c r="F609" s="163"/>
      <c r="AB609" s="40"/>
      <c r="AD609" s="40"/>
      <c r="AF609" s="40"/>
      <c r="AG609" s="40"/>
    </row>
    <row r="610" spans="6:33" ht="16.5" customHeight="1">
      <c r="F610" s="163"/>
      <c r="AB610" s="40"/>
      <c r="AD610" s="40"/>
      <c r="AF610" s="40"/>
      <c r="AG610" s="40"/>
    </row>
    <row r="611" spans="6:33" ht="16.5" customHeight="1">
      <c r="F611" s="163"/>
      <c r="AB611" s="40"/>
      <c r="AD611" s="40"/>
      <c r="AF611" s="40"/>
      <c r="AG611" s="40"/>
    </row>
    <row r="612" spans="6:33" ht="16.5" customHeight="1">
      <c r="F612" s="163"/>
      <c r="AB612" s="40"/>
      <c r="AD612" s="40"/>
      <c r="AF612" s="40"/>
      <c r="AG612" s="40"/>
    </row>
    <row r="613" spans="6:33" ht="16.5" customHeight="1">
      <c r="F613" s="163"/>
      <c r="AB613" s="40"/>
      <c r="AD613" s="40"/>
      <c r="AF613" s="40"/>
      <c r="AG613" s="40"/>
    </row>
    <row r="614" spans="6:33" ht="16.5" customHeight="1">
      <c r="F614" s="163"/>
      <c r="AB614" s="40"/>
      <c r="AD614" s="40"/>
      <c r="AF614" s="40"/>
      <c r="AG614" s="40"/>
    </row>
    <row r="615" spans="6:33" ht="16.5" customHeight="1">
      <c r="F615" s="163"/>
      <c r="AB615" s="40"/>
      <c r="AD615" s="40"/>
      <c r="AF615" s="40"/>
      <c r="AG615" s="40"/>
    </row>
    <row r="616" spans="6:33" ht="16.5" customHeight="1">
      <c r="F616" s="163"/>
      <c r="AB616" s="40"/>
      <c r="AD616" s="40"/>
      <c r="AF616" s="40"/>
      <c r="AG616" s="40"/>
    </row>
    <row r="617" spans="6:33" ht="16.5" customHeight="1">
      <c r="F617" s="163"/>
      <c r="AB617" s="40"/>
      <c r="AD617" s="40"/>
      <c r="AF617" s="40"/>
      <c r="AG617" s="40"/>
    </row>
    <row r="618" spans="6:33" ht="16.5" customHeight="1">
      <c r="F618" s="163"/>
      <c r="AB618" s="40"/>
      <c r="AD618" s="40"/>
      <c r="AF618" s="40"/>
      <c r="AG618" s="40"/>
    </row>
    <row r="619" spans="6:33" ht="16.5" customHeight="1">
      <c r="F619" s="163"/>
      <c r="AB619" s="40"/>
      <c r="AD619" s="40"/>
      <c r="AF619" s="40"/>
      <c r="AG619" s="40"/>
    </row>
    <row r="620" spans="6:33" ht="16.5" customHeight="1">
      <c r="F620" s="163"/>
      <c r="AB620" s="40"/>
      <c r="AD620" s="40"/>
      <c r="AF620" s="40"/>
      <c r="AG620" s="40"/>
    </row>
    <row r="621" spans="6:33" ht="16.5" customHeight="1">
      <c r="F621" s="163"/>
      <c r="AB621" s="40"/>
      <c r="AD621" s="40"/>
      <c r="AF621" s="40"/>
      <c r="AG621" s="40"/>
    </row>
    <row r="622" spans="6:33" ht="16.5" customHeight="1">
      <c r="F622" s="163"/>
      <c r="AB622" s="40"/>
      <c r="AD622" s="40"/>
      <c r="AF622" s="40"/>
      <c r="AG622" s="40"/>
    </row>
    <row r="623" spans="6:33" ht="16.5" customHeight="1">
      <c r="F623" s="163"/>
      <c r="AB623" s="40"/>
      <c r="AD623" s="40"/>
      <c r="AF623" s="40"/>
      <c r="AG623" s="40"/>
    </row>
    <row r="624" spans="6:33" ht="16.5" customHeight="1">
      <c r="F624" s="163"/>
      <c r="AB624" s="40"/>
      <c r="AD624" s="40"/>
      <c r="AF624" s="40"/>
      <c r="AG624" s="40"/>
    </row>
    <row r="625" spans="6:33" ht="16.5" customHeight="1">
      <c r="F625" s="163"/>
      <c r="AB625" s="40"/>
      <c r="AD625" s="40"/>
      <c r="AF625" s="40"/>
      <c r="AG625" s="40"/>
    </row>
    <row r="626" spans="6:33" ht="16.5" customHeight="1">
      <c r="F626" s="163"/>
      <c r="AB626" s="40"/>
      <c r="AD626" s="40"/>
      <c r="AF626" s="40"/>
      <c r="AG626" s="40"/>
    </row>
    <row r="627" spans="6:33" ht="16.5" customHeight="1">
      <c r="F627" s="163"/>
      <c r="AB627" s="40"/>
      <c r="AD627" s="40"/>
      <c r="AF627" s="40"/>
      <c r="AG627" s="40"/>
    </row>
    <row r="628" spans="6:33" ht="16.5" customHeight="1">
      <c r="F628" s="163"/>
      <c r="AB628" s="40"/>
      <c r="AD628" s="40"/>
      <c r="AF628" s="40"/>
      <c r="AG628" s="40"/>
    </row>
    <row r="629" spans="6:33" ht="16.5" customHeight="1">
      <c r="F629" s="163"/>
      <c r="AB629" s="40"/>
      <c r="AD629" s="40"/>
      <c r="AF629" s="40"/>
      <c r="AG629" s="40"/>
    </row>
    <row r="630" spans="6:33" ht="16.5" customHeight="1">
      <c r="F630" s="163"/>
      <c r="AB630" s="40"/>
      <c r="AD630" s="40"/>
      <c r="AF630" s="40"/>
      <c r="AG630" s="40"/>
    </row>
    <row r="631" spans="6:33" ht="16.5" customHeight="1">
      <c r="F631" s="163"/>
      <c r="AB631" s="40"/>
      <c r="AD631" s="40"/>
      <c r="AF631" s="40"/>
      <c r="AG631" s="40"/>
    </row>
    <row r="632" spans="6:33" ht="16.5" customHeight="1">
      <c r="F632" s="163"/>
      <c r="AB632" s="40"/>
      <c r="AD632" s="40"/>
      <c r="AF632" s="40"/>
      <c r="AG632" s="40"/>
    </row>
    <row r="633" spans="6:33" ht="16.5" customHeight="1">
      <c r="F633" s="163"/>
      <c r="AB633" s="40"/>
      <c r="AD633" s="40"/>
      <c r="AF633" s="40"/>
      <c r="AG633" s="40"/>
    </row>
    <row r="634" spans="6:33" ht="16.5" customHeight="1">
      <c r="F634" s="163"/>
      <c r="AB634" s="40"/>
      <c r="AD634" s="40"/>
      <c r="AF634" s="40"/>
      <c r="AG634" s="40"/>
    </row>
    <row r="635" spans="6:33" ht="16.5" customHeight="1">
      <c r="F635" s="163"/>
      <c r="AB635" s="40"/>
      <c r="AD635" s="40"/>
      <c r="AF635" s="40"/>
      <c r="AG635" s="40"/>
    </row>
    <row r="636" spans="6:33" ht="16.5" customHeight="1">
      <c r="F636" s="163"/>
      <c r="AB636" s="40"/>
      <c r="AD636" s="40"/>
      <c r="AF636" s="40"/>
      <c r="AG636" s="40"/>
    </row>
    <row r="637" spans="6:33" ht="16.5" customHeight="1">
      <c r="F637" s="163"/>
      <c r="AB637" s="40"/>
      <c r="AD637" s="40"/>
      <c r="AF637" s="40"/>
      <c r="AG637" s="40"/>
    </row>
    <row r="638" spans="6:33" ht="16.5" customHeight="1">
      <c r="F638" s="163"/>
      <c r="AB638" s="40"/>
      <c r="AD638" s="40"/>
      <c r="AF638" s="40"/>
      <c r="AG638" s="40"/>
    </row>
    <row r="639" spans="6:33" ht="16.5" customHeight="1">
      <c r="F639" s="163"/>
      <c r="AB639" s="40"/>
      <c r="AD639" s="40"/>
      <c r="AF639" s="40"/>
      <c r="AG639" s="40"/>
    </row>
    <row r="640" spans="6:33" ht="16.5" customHeight="1">
      <c r="F640" s="163"/>
      <c r="AB640" s="40"/>
      <c r="AD640" s="40"/>
      <c r="AF640" s="40"/>
      <c r="AG640" s="40"/>
    </row>
    <row r="641" spans="6:33" ht="16.5" customHeight="1">
      <c r="F641" s="163"/>
      <c r="AB641" s="40"/>
      <c r="AD641" s="40"/>
      <c r="AF641" s="40"/>
      <c r="AG641" s="40"/>
    </row>
    <row r="642" spans="6:33" ht="16.5" customHeight="1">
      <c r="F642" s="163"/>
      <c r="AB642" s="40"/>
      <c r="AD642" s="40"/>
      <c r="AF642" s="40"/>
      <c r="AG642" s="40"/>
    </row>
    <row r="643" spans="6:33" ht="16.5" customHeight="1">
      <c r="F643" s="163"/>
      <c r="AB643" s="40"/>
      <c r="AD643" s="40"/>
      <c r="AF643" s="40"/>
      <c r="AG643" s="40"/>
    </row>
    <row r="644" spans="6:33" ht="16.5" customHeight="1">
      <c r="F644" s="163"/>
      <c r="AB644" s="40"/>
      <c r="AD644" s="40"/>
      <c r="AF644" s="40"/>
      <c r="AG644" s="40"/>
    </row>
    <row r="645" spans="6:33" ht="16.5" customHeight="1">
      <c r="F645" s="163"/>
      <c r="AB645" s="40"/>
      <c r="AD645" s="40"/>
      <c r="AF645" s="40"/>
      <c r="AG645" s="40"/>
    </row>
    <row r="646" spans="6:33" ht="16.5" customHeight="1">
      <c r="F646" s="163"/>
      <c r="AB646" s="40"/>
      <c r="AD646" s="40"/>
      <c r="AF646" s="40"/>
      <c r="AG646" s="40"/>
    </row>
    <row r="647" spans="6:33" ht="16.5" customHeight="1">
      <c r="F647" s="163"/>
      <c r="AB647" s="40"/>
      <c r="AD647" s="40"/>
      <c r="AF647" s="40"/>
      <c r="AG647" s="40"/>
    </row>
    <row r="648" spans="6:33" ht="16.5" customHeight="1">
      <c r="F648" s="163"/>
      <c r="AB648" s="40"/>
      <c r="AD648" s="40"/>
      <c r="AF648" s="40"/>
      <c r="AG648" s="40"/>
    </row>
    <row r="649" spans="6:33" ht="16.5" customHeight="1">
      <c r="F649" s="163"/>
      <c r="AB649" s="40"/>
      <c r="AD649" s="40"/>
      <c r="AF649" s="40"/>
      <c r="AG649" s="40"/>
    </row>
    <row r="650" spans="6:33" ht="16.5" customHeight="1">
      <c r="F650" s="163"/>
      <c r="AB650" s="40"/>
      <c r="AD650" s="40"/>
      <c r="AF650" s="40"/>
      <c r="AG650" s="40"/>
    </row>
    <row r="651" spans="6:33" ht="16.5" customHeight="1">
      <c r="F651" s="163"/>
      <c r="AB651" s="40"/>
      <c r="AD651" s="40"/>
      <c r="AF651" s="40"/>
      <c r="AG651" s="40"/>
    </row>
    <row r="652" spans="6:33" ht="16.5" customHeight="1">
      <c r="F652" s="163"/>
      <c r="AB652" s="40"/>
      <c r="AD652" s="40"/>
      <c r="AF652" s="40"/>
      <c r="AG652" s="40"/>
    </row>
    <row r="653" spans="6:33" ht="16.5" customHeight="1">
      <c r="F653" s="163"/>
      <c r="AB653" s="40"/>
      <c r="AD653" s="40"/>
      <c r="AF653" s="40"/>
      <c r="AG653" s="40"/>
    </row>
    <row r="654" spans="6:33" ht="16.5" customHeight="1">
      <c r="F654" s="163"/>
      <c r="AB654" s="40"/>
      <c r="AD654" s="40"/>
      <c r="AF654" s="40"/>
      <c r="AG654" s="40"/>
    </row>
    <row r="655" spans="6:33" ht="16.5" customHeight="1">
      <c r="F655" s="163"/>
      <c r="AB655" s="40"/>
      <c r="AD655" s="40"/>
      <c r="AF655" s="40"/>
      <c r="AG655" s="40"/>
    </row>
    <row r="656" spans="6:33" ht="16.5" customHeight="1">
      <c r="F656" s="163"/>
      <c r="AB656" s="40"/>
      <c r="AD656" s="40"/>
      <c r="AF656" s="40"/>
      <c r="AG656" s="40"/>
    </row>
    <row r="657" spans="6:33" ht="16.5" customHeight="1">
      <c r="F657" s="163"/>
      <c r="AB657" s="40"/>
      <c r="AD657" s="40"/>
      <c r="AF657" s="40"/>
      <c r="AG657" s="40"/>
    </row>
    <row r="658" spans="6:33" ht="16.5" customHeight="1">
      <c r="F658" s="163"/>
      <c r="AB658" s="40"/>
      <c r="AD658" s="40"/>
      <c r="AF658" s="40"/>
      <c r="AG658" s="40"/>
    </row>
    <row r="659" spans="6:33" ht="16.5" customHeight="1">
      <c r="F659" s="163"/>
      <c r="AB659" s="40"/>
      <c r="AD659" s="40"/>
      <c r="AF659" s="40"/>
      <c r="AG659" s="40"/>
    </row>
    <row r="660" spans="6:33" ht="16.5" customHeight="1">
      <c r="F660" s="163"/>
      <c r="AB660" s="40"/>
      <c r="AD660" s="40"/>
      <c r="AF660" s="40"/>
      <c r="AG660" s="40"/>
    </row>
    <row r="661" spans="6:33" ht="16.5" customHeight="1">
      <c r="F661" s="163"/>
      <c r="AB661" s="40"/>
      <c r="AD661" s="40"/>
      <c r="AF661" s="40"/>
      <c r="AG661" s="40"/>
    </row>
    <row r="662" spans="6:33" ht="16.5" customHeight="1">
      <c r="F662" s="163"/>
      <c r="AB662" s="40"/>
      <c r="AD662" s="40"/>
      <c r="AF662" s="40"/>
      <c r="AG662" s="40"/>
    </row>
    <row r="663" spans="6:33" ht="16.5" customHeight="1">
      <c r="F663" s="163"/>
      <c r="AB663" s="40"/>
      <c r="AD663" s="40"/>
      <c r="AF663" s="40"/>
      <c r="AG663" s="40"/>
    </row>
    <row r="664" spans="6:33" ht="16.5" customHeight="1">
      <c r="F664" s="163"/>
      <c r="AB664" s="40"/>
      <c r="AD664" s="40"/>
      <c r="AF664" s="40"/>
      <c r="AG664" s="40"/>
    </row>
    <row r="665" spans="6:33" ht="16.5" customHeight="1">
      <c r="F665" s="163"/>
      <c r="AB665" s="40"/>
      <c r="AD665" s="40"/>
      <c r="AF665" s="40"/>
      <c r="AG665" s="40"/>
    </row>
    <row r="666" spans="6:33" ht="16.5" customHeight="1">
      <c r="F666" s="163"/>
      <c r="AB666" s="40"/>
      <c r="AD666" s="40"/>
      <c r="AF666" s="40"/>
      <c r="AG666" s="40"/>
    </row>
    <row r="667" spans="6:33" ht="16.5" customHeight="1">
      <c r="F667" s="163"/>
      <c r="AB667" s="40"/>
      <c r="AD667" s="40"/>
      <c r="AF667" s="40"/>
      <c r="AG667" s="40"/>
    </row>
    <row r="668" spans="6:33" ht="16.5" customHeight="1">
      <c r="F668" s="163"/>
      <c r="AB668" s="40"/>
      <c r="AD668" s="40"/>
      <c r="AF668" s="40"/>
      <c r="AG668" s="40"/>
    </row>
    <row r="669" spans="6:33" ht="16.5" customHeight="1">
      <c r="F669" s="163"/>
      <c r="AB669" s="40"/>
      <c r="AD669" s="40"/>
      <c r="AF669" s="40"/>
      <c r="AG669" s="40"/>
    </row>
    <row r="670" spans="6:33" ht="16.5" customHeight="1">
      <c r="F670" s="163"/>
      <c r="AB670" s="40"/>
      <c r="AD670" s="40"/>
      <c r="AF670" s="40"/>
      <c r="AG670" s="40"/>
    </row>
    <row r="671" spans="6:33" ht="16.5" customHeight="1">
      <c r="F671" s="163"/>
      <c r="AB671" s="40"/>
      <c r="AD671" s="40"/>
      <c r="AF671" s="40"/>
      <c r="AG671" s="40"/>
    </row>
    <row r="672" spans="6:33" ht="16.5" customHeight="1">
      <c r="F672" s="163"/>
      <c r="AB672" s="40"/>
      <c r="AD672" s="40"/>
      <c r="AF672" s="40"/>
      <c r="AG672" s="40"/>
    </row>
    <row r="673" spans="6:33" ht="16.5" customHeight="1">
      <c r="F673" s="163"/>
      <c r="AB673" s="40"/>
      <c r="AD673" s="40"/>
      <c r="AF673" s="40"/>
      <c r="AG673" s="40"/>
    </row>
    <row r="674" spans="6:33" ht="16.5" customHeight="1">
      <c r="F674" s="163"/>
      <c r="AB674" s="40"/>
      <c r="AD674" s="40"/>
      <c r="AF674" s="40"/>
      <c r="AG674" s="40"/>
    </row>
    <row r="675" spans="6:33" ht="16.5" customHeight="1">
      <c r="F675" s="163"/>
      <c r="AB675" s="40"/>
      <c r="AD675" s="40"/>
      <c r="AF675" s="40"/>
      <c r="AG675" s="40"/>
    </row>
    <row r="676" spans="6:33" ht="16.5" customHeight="1">
      <c r="F676" s="163"/>
      <c r="AB676" s="40"/>
      <c r="AD676" s="40"/>
      <c r="AF676" s="40"/>
      <c r="AG676" s="40"/>
    </row>
    <row r="677" spans="6:33" ht="16.5" customHeight="1">
      <c r="F677" s="163"/>
      <c r="AB677" s="40"/>
      <c r="AD677" s="40"/>
      <c r="AF677" s="40"/>
      <c r="AG677" s="40"/>
    </row>
    <row r="678" spans="6:33" ht="16.5" customHeight="1">
      <c r="F678" s="163"/>
      <c r="AB678" s="40"/>
      <c r="AD678" s="40"/>
      <c r="AF678" s="40"/>
      <c r="AG678" s="40"/>
    </row>
    <row r="679" spans="6:33" ht="16.5" customHeight="1">
      <c r="F679" s="163"/>
      <c r="AB679" s="40"/>
      <c r="AD679" s="40"/>
      <c r="AF679" s="40"/>
      <c r="AG679" s="40"/>
    </row>
    <row r="680" spans="6:33" ht="16.5" customHeight="1">
      <c r="F680" s="163"/>
      <c r="AB680" s="40"/>
      <c r="AD680" s="40"/>
      <c r="AF680" s="40"/>
      <c r="AG680" s="40"/>
    </row>
    <row r="681" spans="6:33" ht="16.5" customHeight="1">
      <c r="F681" s="163"/>
      <c r="AB681" s="40"/>
      <c r="AD681" s="40"/>
      <c r="AF681" s="40"/>
      <c r="AG681" s="40"/>
    </row>
    <row r="682" spans="6:33" ht="16.5" customHeight="1">
      <c r="F682" s="163"/>
      <c r="AB682" s="40"/>
      <c r="AD682" s="40"/>
      <c r="AF682" s="40"/>
      <c r="AG682" s="40"/>
    </row>
    <row r="683" spans="6:33" ht="16.5" customHeight="1">
      <c r="F683" s="163"/>
      <c r="AB683" s="40"/>
      <c r="AD683" s="40"/>
      <c r="AF683" s="40"/>
      <c r="AG683" s="40"/>
    </row>
    <row r="684" spans="6:33" ht="16.5" customHeight="1">
      <c r="F684" s="163"/>
      <c r="AB684" s="40"/>
      <c r="AD684" s="40"/>
      <c r="AF684" s="40"/>
      <c r="AG684" s="40"/>
    </row>
    <row r="685" spans="6:33" ht="16.5" customHeight="1">
      <c r="F685" s="163"/>
      <c r="AB685" s="40"/>
      <c r="AD685" s="40"/>
      <c r="AF685" s="40"/>
      <c r="AG685" s="40"/>
    </row>
    <row r="686" spans="6:33" ht="16.5" customHeight="1">
      <c r="F686" s="163"/>
      <c r="AB686" s="40"/>
      <c r="AD686" s="40"/>
      <c r="AF686" s="40"/>
      <c r="AG686" s="40"/>
    </row>
    <row r="687" spans="6:33" ht="16.5" customHeight="1">
      <c r="F687" s="163"/>
      <c r="AB687" s="40"/>
      <c r="AD687" s="40"/>
      <c r="AF687" s="40"/>
      <c r="AG687" s="40"/>
    </row>
    <row r="688" spans="6:33" ht="16.5" customHeight="1">
      <c r="F688" s="163"/>
      <c r="AB688" s="40"/>
      <c r="AD688" s="40"/>
      <c r="AF688" s="40"/>
      <c r="AG688" s="40"/>
    </row>
    <row r="689" spans="6:33" ht="16.5" customHeight="1">
      <c r="F689" s="163"/>
      <c r="AB689" s="40"/>
      <c r="AD689" s="40"/>
      <c r="AF689" s="40"/>
      <c r="AG689" s="40"/>
    </row>
    <row r="690" spans="6:33" ht="16.5" customHeight="1">
      <c r="F690" s="163"/>
      <c r="AB690" s="40"/>
      <c r="AD690" s="40"/>
      <c r="AF690" s="40"/>
      <c r="AG690" s="40"/>
    </row>
    <row r="691" spans="6:33" ht="16.5" customHeight="1">
      <c r="F691" s="163"/>
      <c r="AB691" s="40"/>
      <c r="AD691" s="40"/>
      <c r="AF691" s="40"/>
      <c r="AG691" s="40"/>
    </row>
    <row r="692" spans="6:33" ht="16.5" customHeight="1">
      <c r="F692" s="163"/>
      <c r="AB692" s="40"/>
      <c r="AD692" s="40"/>
      <c r="AF692" s="40"/>
      <c r="AG692" s="40"/>
    </row>
    <row r="693" spans="6:33" ht="16.5" customHeight="1">
      <c r="F693" s="163"/>
      <c r="AB693" s="40"/>
      <c r="AD693" s="40"/>
      <c r="AF693" s="40"/>
      <c r="AG693" s="40"/>
    </row>
    <row r="694" spans="6:33" ht="16.5" customHeight="1">
      <c r="F694" s="163"/>
      <c r="AB694" s="40"/>
      <c r="AD694" s="40"/>
      <c r="AF694" s="40"/>
      <c r="AG694" s="40"/>
    </row>
    <row r="695" spans="6:33" ht="16.5" customHeight="1">
      <c r="F695" s="163"/>
      <c r="AB695" s="40"/>
      <c r="AD695" s="40"/>
      <c r="AF695" s="40"/>
      <c r="AG695" s="40"/>
    </row>
    <row r="696" spans="6:33" ht="16.5" customHeight="1">
      <c r="F696" s="163"/>
      <c r="AB696" s="40"/>
      <c r="AD696" s="40"/>
      <c r="AF696" s="40"/>
      <c r="AG696" s="40"/>
    </row>
    <row r="697" spans="6:33" ht="16.5" customHeight="1">
      <c r="F697" s="163"/>
      <c r="AB697" s="40"/>
      <c r="AD697" s="40"/>
      <c r="AF697" s="40"/>
      <c r="AG697" s="40"/>
    </row>
    <row r="698" spans="6:33" ht="16.5" customHeight="1">
      <c r="F698" s="163"/>
      <c r="AB698" s="40"/>
      <c r="AD698" s="40"/>
      <c r="AF698" s="40"/>
      <c r="AG698" s="40"/>
    </row>
    <row r="699" spans="6:33" ht="16.5" customHeight="1">
      <c r="F699" s="163"/>
      <c r="AB699" s="40"/>
      <c r="AD699" s="40"/>
      <c r="AF699" s="40"/>
      <c r="AG699" s="40"/>
    </row>
    <row r="700" spans="6:33" ht="16.5" customHeight="1">
      <c r="F700" s="163"/>
      <c r="AB700" s="40"/>
      <c r="AD700" s="40"/>
      <c r="AF700" s="40"/>
      <c r="AG700" s="40"/>
    </row>
    <row r="701" spans="6:33" ht="16.5" customHeight="1">
      <c r="F701" s="163"/>
      <c r="AB701" s="40"/>
      <c r="AD701" s="40"/>
      <c r="AF701" s="40"/>
      <c r="AG701" s="40"/>
    </row>
    <row r="702" spans="6:33" ht="16.5" customHeight="1">
      <c r="F702" s="163"/>
      <c r="AB702" s="40"/>
      <c r="AD702" s="40"/>
      <c r="AF702" s="40"/>
      <c r="AG702" s="40"/>
    </row>
    <row r="703" spans="6:33" ht="16.5" customHeight="1">
      <c r="F703" s="163"/>
      <c r="AB703" s="40"/>
      <c r="AD703" s="40"/>
      <c r="AF703" s="40"/>
      <c r="AG703" s="40"/>
    </row>
    <row r="704" spans="6:33" ht="16.5" customHeight="1">
      <c r="F704" s="163"/>
      <c r="AB704" s="40"/>
      <c r="AD704" s="40"/>
      <c r="AF704" s="40"/>
      <c r="AG704" s="40"/>
    </row>
    <row r="705" spans="6:33" ht="16.5" customHeight="1">
      <c r="F705" s="163"/>
      <c r="AB705" s="40"/>
      <c r="AD705" s="40"/>
      <c r="AF705" s="40"/>
      <c r="AG705" s="40"/>
    </row>
    <row r="706" spans="6:33" ht="16.5" customHeight="1">
      <c r="F706" s="163"/>
      <c r="AB706" s="40"/>
      <c r="AD706" s="40"/>
      <c r="AF706" s="40"/>
      <c r="AG706" s="40"/>
    </row>
    <row r="707" spans="6:33" ht="16.5" customHeight="1">
      <c r="F707" s="163"/>
      <c r="AB707" s="40"/>
      <c r="AD707" s="40"/>
      <c r="AF707" s="40"/>
      <c r="AG707" s="40"/>
    </row>
    <row r="708" spans="6:33" ht="16.5" customHeight="1">
      <c r="F708" s="163"/>
      <c r="AB708" s="40"/>
      <c r="AD708" s="40"/>
      <c r="AF708" s="40"/>
      <c r="AG708" s="40"/>
    </row>
    <row r="709" spans="6:33" ht="16.5" customHeight="1">
      <c r="F709" s="163"/>
      <c r="AB709" s="40"/>
      <c r="AD709" s="40"/>
      <c r="AF709" s="40"/>
      <c r="AG709" s="40"/>
    </row>
    <row r="710" spans="6:33" ht="16.5" customHeight="1">
      <c r="F710" s="163"/>
      <c r="AB710" s="40"/>
      <c r="AD710" s="40"/>
      <c r="AF710" s="40"/>
      <c r="AG710" s="40"/>
    </row>
    <row r="711" spans="6:33" ht="16.5" customHeight="1">
      <c r="F711" s="163"/>
      <c r="AB711" s="40"/>
      <c r="AD711" s="40"/>
      <c r="AF711" s="40"/>
      <c r="AG711" s="40"/>
    </row>
    <row r="712" spans="6:33" ht="16.5" customHeight="1">
      <c r="F712" s="163"/>
      <c r="AB712" s="40"/>
      <c r="AD712" s="40"/>
      <c r="AF712" s="40"/>
      <c r="AG712" s="40"/>
    </row>
    <row r="713" spans="6:33" ht="16.5" customHeight="1">
      <c r="F713" s="163"/>
      <c r="AB713" s="40"/>
      <c r="AD713" s="40"/>
      <c r="AF713" s="40"/>
      <c r="AG713" s="40"/>
    </row>
    <row r="714" spans="6:33" ht="16.5" customHeight="1">
      <c r="F714" s="163"/>
      <c r="AB714" s="40"/>
      <c r="AD714" s="40"/>
      <c r="AF714" s="40"/>
      <c r="AG714" s="40"/>
    </row>
    <row r="715" spans="6:33" ht="16.5" customHeight="1">
      <c r="F715" s="163"/>
      <c r="AB715" s="40"/>
      <c r="AD715" s="40"/>
      <c r="AF715" s="40"/>
      <c r="AG715" s="40"/>
    </row>
    <row r="716" spans="6:33" ht="16.5" customHeight="1">
      <c r="F716" s="163"/>
      <c r="AB716" s="40"/>
      <c r="AD716" s="40"/>
      <c r="AF716" s="40"/>
      <c r="AG716" s="40"/>
    </row>
    <row r="717" spans="6:33" ht="16.5" customHeight="1">
      <c r="F717" s="163"/>
      <c r="AB717" s="40"/>
      <c r="AD717" s="40"/>
      <c r="AF717" s="40"/>
      <c r="AG717" s="40"/>
    </row>
    <row r="718" spans="6:33" ht="16.5" customHeight="1">
      <c r="F718" s="163"/>
      <c r="AB718" s="40"/>
      <c r="AD718" s="40"/>
      <c r="AF718" s="40"/>
      <c r="AG718" s="40"/>
    </row>
    <row r="719" spans="6:33" ht="16.5" customHeight="1">
      <c r="F719" s="163"/>
      <c r="AB719" s="40"/>
      <c r="AD719" s="40"/>
      <c r="AF719" s="40"/>
      <c r="AG719" s="40"/>
    </row>
    <row r="720" spans="6:33" ht="16.5" customHeight="1">
      <c r="F720" s="163"/>
      <c r="AB720" s="40"/>
      <c r="AD720" s="40"/>
      <c r="AF720" s="40"/>
      <c r="AG720" s="40"/>
    </row>
    <row r="721" spans="6:33" ht="16.5" customHeight="1">
      <c r="F721" s="163"/>
      <c r="AB721" s="40"/>
      <c r="AD721" s="40"/>
      <c r="AF721" s="40"/>
      <c r="AG721" s="40"/>
    </row>
    <row r="722" spans="6:33" ht="16.5" customHeight="1">
      <c r="F722" s="163"/>
      <c r="AB722" s="40"/>
      <c r="AD722" s="40"/>
      <c r="AF722" s="40"/>
      <c r="AG722" s="40"/>
    </row>
    <row r="723" spans="6:33" ht="16.5" customHeight="1">
      <c r="F723" s="163"/>
      <c r="AB723" s="40"/>
      <c r="AD723" s="40"/>
      <c r="AF723" s="40"/>
      <c r="AG723" s="40"/>
    </row>
    <row r="724" spans="6:33" ht="16.5" customHeight="1">
      <c r="F724" s="163"/>
      <c r="AB724" s="40"/>
      <c r="AD724" s="40"/>
      <c r="AF724" s="40"/>
      <c r="AG724" s="40"/>
    </row>
    <row r="725" spans="6:33" ht="16.5" customHeight="1">
      <c r="F725" s="163"/>
      <c r="AB725" s="40"/>
      <c r="AD725" s="40"/>
      <c r="AF725" s="40"/>
      <c r="AG725" s="40"/>
    </row>
    <row r="726" spans="6:33" ht="16.5" customHeight="1">
      <c r="F726" s="163"/>
      <c r="AB726" s="40"/>
      <c r="AD726" s="40"/>
      <c r="AF726" s="40"/>
      <c r="AG726" s="40"/>
    </row>
    <row r="727" spans="6:33" ht="16.5" customHeight="1">
      <c r="F727" s="163"/>
      <c r="AB727" s="40"/>
      <c r="AD727" s="40"/>
      <c r="AF727" s="40"/>
      <c r="AG727" s="40"/>
    </row>
    <row r="728" spans="6:33" ht="16.5" customHeight="1">
      <c r="F728" s="163"/>
      <c r="AB728" s="40"/>
      <c r="AD728" s="40"/>
      <c r="AF728" s="40"/>
      <c r="AG728" s="40"/>
    </row>
    <row r="729" spans="6:33" ht="16.5" customHeight="1">
      <c r="F729" s="163"/>
      <c r="AB729" s="40"/>
      <c r="AD729" s="40"/>
      <c r="AF729" s="40"/>
      <c r="AG729" s="40"/>
    </row>
    <row r="730" spans="6:33" ht="16.5" customHeight="1">
      <c r="F730" s="163"/>
      <c r="AB730" s="40"/>
      <c r="AD730" s="40"/>
      <c r="AF730" s="40"/>
      <c r="AG730" s="40"/>
    </row>
    <row r="731" spans="6:33" ht="16.5" customHeight="1">
      <c r="F731" s="163"/>
      <c r="AB731" s="40"/>
      <c r="AD731" s="40"/>
      <c r="AF731" s="40"/>
      <c r="AG731" s="40"/>
    </row>
    <row r="732" spans="6:33" ht="16.5" customHeight="1">
      <c r="F732" s="163"/>
      <c r="AB732" s="40"/>
      <c r="AD732" s="40"/>
      <c r="AF732" s="40"/>
      <c r="AG732" s="40"/>
    </row>
    <row r="733" spans="6:33" ht="16.5" customHeight="1">
      <c r="F733" s="163"/>
      <c r="AB733" s="40"/>
      <c r="AD733" s="40"/>
      <c r="AF733" s="40"/>
      <c r="AG733" s="40"/>
    </row>
    <row r="734" spans="6:33" ht="16.5" customHeight="1">
      <c r="F734" s="163"/>
      <c r="AB734" s="40"/>
      <c r="AD734" s="40"/>
      <c r="AF734" s="40"/>
      <c r="AG734" s="40"/>
    </row>
    <row r="735" spans="6:33" ht="16.5" customHeight="1">
      <c r="F735" s="163"/>
      <c r="AB735" s="40"/>
      <c r="AD735" s="40"/>
      <c r="AF735" s="40"/>
      <c r="AG735" s="40"/>
    </row>
    <row r="736" spans="6:33" ht="16.5" customHeight="1">
      <c r="F736" s="163"/>
      <c r="AB736" s="40"/>
      <c r="AD736" s="40"/>
      <c r="AF736" s="40"/>
      <c r="AG736" s="40"/>
    </row>
    <row r="737" spans="6:33" ht="16.5" customHeight="1">
      <c r="F737" s="163"/>
      <c r="AB737" s="40"/>
      <c r="AD737" s="40"/>
      <c r="AF737" s="40"/>
      <c r="AG737" s="40"/>
    </row>
    <row r="738" spans="6:33" ht="16.5" customHeight="1">
      <c r="F738" s="163"/>
      <c r="AB738" s="40"/>
      <c r="AD738" s="40"/>
      <c r="AF738" s="40"/>
      <c r="AG738" s="40"/>
    </row>
    <row r="739" spans="6:33" ht="16.5" customHeight="1">
      <c r="F739" s="163"/>
      <c r="AB739" s="40"/>
      <c r="AD739" s="40"/>
      <c r="AF739" s="40"/>
      <c r="AG739" s="40"/>
    </row>
    <row r="740" spans="6:33" ht="16.5" customHeight="1">
      <c r="F740" s="163"/>
      <c r="AB740" s="40"/>
      <c r="AD740" s="40"/>
      <c r="AF740" s="40"/>
      <c r="AG740" s="40"/>
    </row>
    <row r="741" spans="6:33" ht="16.5" customHeight="1">
      <c r="F741" s="163"/>
      <c r="AB741" s="40"/>
      <c r="AD741" s="40"/>
      <c r="AF741" s="40"/>
      <c r="AG741" s="40"/>
    </row>
    <row r="742" spans="6:33" ht="16.5" customHeight="1">
      <c r="F742" s="163"/>
      <c r="AB742" s="40"/>
      <c r="AD742" s="40"/>
      <c r="AF742" s="40"/>
      <c r="AG742" s="40"/>
    </row>
    <row r="743" spans="6:33" ht="16.5" customHeight="1">
      <c r="F743" s="163"/>
      <c r="AB743" s="40"/>
      <c r="AD743" s="40"/>
      <c r="AF743" s="40"/>
      <c r="AG743" s="40"/>
    </row>
    <row r="744" spans="6:33" ht="16.5" customHeight="1">
      <c r="F744" s="163"/>
      <c r="AB744" s="40"/>
      <c r="AD744" s="40"/>
      <c r="AF744" s="40"/>
      <c r="AG744" s="40"/>
    </row>
    <row r="745" spans="6:33" ht="16.5" customHeight="1">
      <c r="F745" s="163"/>
      <c r="AB745" s="40"/>
      <c r="AD745" s="40"/>
      <c r="AF745" s="40"/>
      <c r="AG745" s="40"/>
    </row>
    <row r="746" spans="6:33" ht="16.5" customHeight="1">
      <c r="F746" s="163"/>
      <c r="AB746" s="40"/>
      <c r="AD746" s="40"/>
      <c r="AF746" s="40"/>
      <c r="AG746" s="40"/>
    </row>
    <row r="747" spans="6:33" ht="16.5" customHeight="1">
      <c r="F747" s="163"/>
      <c r="AB747" s="40"/>
      <c r="AD747" s="40"/>
      <c r="AF747" s="40"/>
      <c r="AG747" s="40"/>
    </row>
    <row r="748" spans="6:33" ht="16.5" customHeight="1">
      <c r="F748" s="163"/>
      <c r="AB748" s="40"/>
      <c r="AD748" s="40"/>
      <c r="AF748" s="40"/>
      <c r="AG748" s="40"/>
    </row>
    <row r="749" spans="6:33" ht="16.5" customHeight="1">
      <c r="F749" s="163"/>
      <c r="AB749" s="40"/>
      <c r="AD749" s="40"/>
      <c r="AF749" s="40"/>
      <c r="AG749" s="40"/>
    </row>
    <row r="750" spans="6:33" ht="16.5" customHeight="1">
      <c r="F750" s="163"/>
      <c r="AB750" s="40"/>
      <c r="AD750" s="40"/>
      <c r="AF750" s="40"/>
      <c r="AG750" s="40"/>
    </row>
    <row r="751" spans="6:33" ht="16.5" customHeight="1">
      <c r="F751" s="163"/>
      <c r="AB751" s="40"/>
      <c r="AD751" s="40"/>
      <c r="AF751" s="40"/>
      <c r="AG751" s="40"/>
    </row>
    <row r="752" spans="6:33" ht="16.5" customHeight="1">
      <c r="F752" s="163"/>
      <c r="AB752" s="40"/>
      <c r="AD752" s="40"/>
      <c r="AF752" s="40"/>
      <c r="AG752" s="40"/>
    </row>
    <row r="753" spans="6:33" ht="16.5" customHeight="1">
      <c r="F753" s="163"/>
      <c r="AB753" s="40"/>
      <c r="AD753" s="40"/>
      <c r="AF753" s="40"/>
      <c r="AG753" s="40"/>
    </row>
    <row r="754" spans="6:33" ht="16.5" customHeight="1">
      <c r="F754" s="163"/>
      <c r="AB754" s="40"/>
      <c r="AD754" s="40"/>
      <c r="AF754" s="40"/>
      <c r="AG754" s="40"/>
    </row>
    <row r="755" spans="6:33" ht="16.5" customHeight="1">
      <c r="F755" s="163"/>
      <c r="AB755" s="40"/>
      <c r="AD755" s="40"/>
      <c r="AF755" s="40"/>
      <c r="AG755" s="40"/>
    </row>
    <row r="756" spans="6:33" ht="16.5" customHeight="1">
      <c r="F756" s="163"/>
      <c r="AB756" s="40"/>
      <c r="AD756" s="40"/>
      <c r="AF756" s="40"/>
      <c r="AG756" s="40"/>
    </row>
    <row r="757" spans="6:33" ht="16.5" customHeight="1">
      <c r="F757" s="163"/>
      <c r="AB757" s="40"/>
      <c r="AD757" s="40"/>
      <c r="AF757" s="40"/>
      <c r="AG757" s="40"/>
    </row>
    <row r="758" spans="6:33" ht="16.5" customHeight="1">
      <c r="F758" s="163"/>
      <c r="AB758" s="40"/>
      <c r="AD758" s="40"/>
      <c r="AF758" s="40"/>
      <c r="AG758" s="40"/>
    </row>
    <row r="759" spans="6:33" ht="16.5" customHeight="1">
      <c r="F759" s="163"/>
      <c r="AB759" s="40"/>
      <c r="AD759" s="40"/>
      <c r="AF759" s="40"/>
      <c r="AG759" s="40"/>
    </row>
    <row r="760" spans="6:33" ht="16.5" customHeight="1">
      <c r="F760" s="163"/>
      <c r="AB760" s="40"/>
      <c r="AD760" s="40"/>
      <c r="AF760" s="40"/>
      <c r="AG760" s="40"/>
    </row>
    <row r="761" spans="6:33" ht="16.5" customHeight="1">
      <c r="F761" s="163"/>
      <c r="AB761" s="40"/>
      <c r="AD761" s="40"/>
      <c r="AF761" s="40"/>
      <c r="AG761" s="40"/>
    </row>
    <row r="762" spans="6:33" ht="16.5" customHeight="1">
      <c r="F762" s="163"/>
      <c r="AB762" s="40"/>
      <c r="AD762" s="40"/>
      <c r="AF762" s="40"/>
      <c r="AG762" s="40"/>
    </row>
    <row r="763" spans="6:33" ht="16.5" customHeight="1">
      <c r="F763" s="163"/>
      <c r="AB763" s="40"/>
      <c r="AD763" s="40"/>
      <c r="AF763" s="40"/>
      <c r="AG763" s="40"/>
    </row>
    <row r="764" spans="6:33" ht="16.5" customHeight="1">
      <c r="F764" s="163"/>
      <c r="AB764" s="40"/>
      <c r="AD764" s="40"/>
      <c r="AF764" s="40"/>
      <c r="AG764" s="40"/>
    </row>
    <row r="765" spans="6:33" ht="16.5" customHeight="1">
      <c r="F765" s="163"/>
      <c r="AB765" s="40"/>
      <c r="AD765" s="40"/>
      <c r="AF765" s="40"/>
      <c r="AG765" s="40"/>
    </row>
    <row r="766" spans="6:33" ht="16.5" customHeight="1">
      <c r="F766" s="163"/>
      <c r="AB766" s="40"/>
      <c r="AD766" s="40"/>
      <c r="AF766" s="40"/>
      <c r="AG766" s="40"/>
    </row>
    <row r="767" spans="6:33" ht="16.5" customHeight="1">
      <c r="F767" s="163"/>
      <c r="AB767" s="40"/>
      <c r="AD767" s="40"/>
      <c r="AF767" s="40"/>
      <c r="AG767" s="40"/>
    </row>
    <row r="768" spans="6:33" ht="16.5" customHeight="1">
      <c r="F768" s="163"/>
      <c r="AB768" s="40"/>
      <c r="AD768" s="40"/>
      <c r="AF768" s="40"/>
      <c r="AG768" s="40"/>
    </row>
    <row r="769" spans="6:33" ht="16.5" customHeight="1">
      <c r="F769" s="163"/>
      <c r="AB769" s="40"/>
      <c r="AD769" s="40"/>
      <c r="AF769" s="40"/>
      <c r="AG769" s="40"/>
    </row>
    <row r="770" spans="6:33" ht="16.5" customHeight="1">
      <c r="F770" s="163"/>
      <c r="AB770" s="40"/>
      <c r="AD770" s="40"/>
      <c r="AF770" s="40"/>
      <c r="AG770" s="40"/>
    </row>
    <row r="771" spans="6:33" ht="16.5" customHeight="1">
      <c r="F771" s="163"/>
      <c r="AB771" s="40"/>
      <c r="AD771" s="40"/>
      <c r="AF771" s="40"/>
      <c r="AG771" s="40"/>
    </row>
    <row r="772" spans="6:33" ht="16.5" customHeight="1">
      <c r="F772" s="163"/>
      <c r="AB772" s="40"/>
      <c r="AD772" s="40"/>
      <c r="AF772" s="40"/>
      <c r="AG772" s="40"/>
    </row>
    <row r="773" spans="6:33" ht="16.5" customHeight="1">
      <c r="F773" s="163"/>
      <c r="AB773" s="40"/>
      <c r="AD773" s="40"/>
      <c r="AF773" s="40"/>
      <c r="AG773" s="40"/>
    </row>
    <row r="774" spans="6:33" ht="16.5" customHeight="1">
      <c r="F774" s="163"/>
      <c r="AB774" s="40"/>
      <c r="AD774" s="40"/>
      <c r="AF774" s="40"/>
      <c r="AG774" s="40"/>
    </row>
    <row r="775" spans="6:33" ht="16.5" customHeight="1">
      <c r="F775" s="163"/>
      <c r="AB775" s="40"/>
      <c r="AD775" s="40"/>
      <c r="AF775" s="40"/>
      <c r="AG775" s="40"/>
    </row>
    <row r="776" spans="6:33" ht="16.5" customHeight="1">
      <c r="F776" s="163"/>
      <c r="AB776" s="40"/>
      <c r="AD776" s="40"/>
      <c r="AF776" s="40"/>
      <c r="AG776" s="40"/>
    </row>
    <row r="777" spans="6:33" ht="16.5" customHeight="1">
      <c r="F777" s="163"/>
      <c r="AB777" s="40"/>
      <c r="AD777" s="40"/>
      <c r="AF777" s="40"/>
      <c r="AG777" s="40"/>
    </row>
    <row r="778" spans="6:33" ht="16.5" customHeight="1">
      <c r="F778" s="163"/>
      <c r="AB778" s="40"/>
      <c r="AD778" s="40"/>
      <c r="AF778" s="40"/>
      <c r="AG778" s="40"/>
    </row>
    <row r="779" spans="6:33" ht="16.5" customHeight="1">
      <c r="F779" s="163"/>
      <c r="AB779" s="40"/>
      <c r="AD779" s="40"/>
      <c r="AF779" s="40"/>
      <c r="AG779" s="40"/>
    </row>
    <row r="780" spans="6:33" ht="16.5" customHeight="1">
      <c r="F780" s="163"/>
      <c r="AB780" s="40"/>
      <c r="AD780" s="40"/>
      <c r="AF780" s="40"/>
      <c r="AG780" s="40"/>
    </row>
    <row r="781" spans="6:33" ht="16.5" customHeight="1">
      <c r="F781" s="163"/>
      <c r="AB781" s="40"/>
      <c r="AD781" s="40"/>
      <c r="AF781" s="40"/>
      <c r="AG781" s="40"/>
    </row>
    <row r="782" spans="6:33" ht="16.5" customHeight="1">
      <c r="F782" s="163"/>
      <c r="AB782" s="40"/>
      <c r="AD782" s="40"/>
      <c r="AF782" s="40"/>
      <c r="AG782" s="40"/>
    </row>
    <row r="783" spans="6:33" ht="16.5" customHeight="1">
      <c r="F783" s="163"/>
      <c r="AB783" s="40"/>
      <c r="AD783" s="40"/>
      <c r="AF783" s="40"/>
      <c r="AG783" s="40"/>
    </row>
    <row r="784" spans="6:33" ht="16.5" customHeight="1">
      <c r="F784" s="163"/>
      <c r="AB784" s="40"/>
      <c r="AD784" s="40"/>
      <c r="AF784" s="40"/>
      <c r="AG784" s="40"/>
    </row>
    <row r="785" spans="6:33" ht="16.5" customHeight="1">
      <c r="F785" s="163"/>
      <c r="AB785" s="40"/>
      <c r="AD785" s="40"/>
      <c r="AF785" s="40"/>
      <c r="AG785" s="40"/>
    </row>
    <row r="786" spans="6:33" ht="16.5" customHeight="1">
      <c r="F786" s="163"/>
      <c r="AB786" s="40"/>
      <c r="AD786" s="40"/>
      <c r="AF786" s="40"/>
      <c r="AG786" s="40"/>
    </row>
    <row r="787" spans="6:33" ht="16.5" customHeight="1">
      <c r="F787" s="163"/>
      <c r="AB787" s="40"/>
      <c r="AD787" s="40"/>
      <c r="AF787" s="40"/>
      <c r="AG787" s="40"/>
    </row>
    <row r="788" spans="6:33" ht="16.5" customHeight="1">
      <c r="F788" s="163"/>
      <c r="AB788" s="40"/>
      <c r="AD788" s="40"/>
      <c r="AF788" s="40"/>
      <c r="AG788" s="40"/>
    </row>
    <row r="789" spans="6:33" ht="16.5" customHeight="1">
      <c r="F789" s="163"/>
      <c r="AB789" s="40"/>
      <c r="AD789" s="40"/>
      <c r="AF789" s="40"/>
      <c r="AG789" s="40"/>
    </row>
    <row r="790" spans="6:33" ht="16.5" customHeight="1">
      <c r="F790" s="163"/>
      <c r="AB790" s="40"/>
      <c r="AD790" s="40"/>
      <c r="AF790" s="40"/>
      <c r="AG790" s="40"/>
    </row>
    <row r="791" spans="6:33" ht="16.5" customHeight="1">
      <c r="F791" s="163"/>
      <c r="AB791" s="40"/>
      <c r="AD791" s="40"/>
      <c r="AF791" s="40"/>
      <c r="AG791" s="40"/>
    </row>
    <row r="792" spans="6:33" ht="16.5" customHeight="1">
      <c r="F792" s="163"/>
      <c r="AB792" s="40"/>
      <c r="AD792" s="40"/>
      <c r="AF792" s="40"/>
      <c r="AG792" s="40"/>
    </row>
    <row r="793" spans="6:33" ht="16.5" customHeight="1">
      <c r="F793" s="163"/>
      <c r="AB793" s="40"/>
      <c r="AD793" s="40"/>
      <c r="AF793" s="40"/>
      <c r="AG793" s="40"/>
    </row>
    <row r="794" spans="6:33" ht="16.5" customHeight="1">
      <c r="F794" s="163"/>
      <c r="AB794" s="40"/>
      <c r="AD794" s="40"/>
      <c r="AF794" s="40"/>
      <c r="AG794" s="40"/>
    </row>
    <row r="795" spans="6:33" ht="16.5" customHeight="1">
      <c r="F795" s="163"/>
      <c r="AB795" s="40"/>
      <c r="AD795" s="40"/>
      <c r="AF795" s="40"/>
      <c r="AG795" s="40"/>
    </row>
    <row r="796" spans="6:33" ht="16.5" customHeight="1">
      <c r="F796" s="163"/>
      <c r="AB796" s="40"/>
      <c r="AD796" s="40"/>
      <c r="AF796" s="40"/>
      <c r="AG796" s="40"/>
    </row>
    <row r="797" spans="6:33" ht="16.5" customHeight="1">
      <c r="F797" s="163"/>
      <c r="AB797" s="40"/>
      <c r="AD797" s="40"/>
      <c r="AF797" s="40"/>
      <c r="AG797" s="40"/>
    </row>
    <row r="798" spans="6:33" ht="16.5" customHeight="1">
      <c r="F798" s="163"/>
      <c r="AB798" s="40"/>
      <c r="AD798" s="40"/>
      <c r="AF798" s="40"/>
      <c r="AG798" s="40"/>
    </row>
    <row r="799" spans="6:33" ht="16.5" customHeight="1">
      <c r="F799" s="163"/>
      <c r="AB799" s="40"/>
      <c r="AD799" s="40"/>
      <c r="AF799" s="40"/>
      <c r="AG799" s="40"/>
    </row>
    <row r="800" spans="6:33" ht="16.5" customHeight="1">
      <c r="F800" s="163"/>
      <c r="AB800" s="40"/>
      <c r="AD800" s="40"/>
      <c r="AF800" s="40"/>
      <c r="AG800" s="40"/>
    </row>
    <row r="801" spans="6:33" ht="16.5" customHeight="1">
      <c r="F801" s="163"/>
      <c r="AB801" s="40"/>
      <c r="AD801" s="40"/>
      <c r="AF801" s="40"/>
      <c r="AG801" s="40"/>
    </row>
    <row r="802" spans="6:33" ht="16.5" customHeight="1">
      <c r="F802" s="163"/>
      <c r="AB802" s="40"/>
      <c r="AD802" s="40"/>
      <c r="AF802" s="40"/>
      <c r="AG802" s="40"/>
    </row>
    <row r="803" spans="6:33" ht="16.5" customHeight="1">
      <c r="F803" s="163"/>
      <c r="AB803" s="40"/>
      <c r="AD803" s="40"/>
      <c r="AF803" s="40"/>
      <c r="AG803" s="40"/>
    </row>
    <row r="804" spans="6:33" ht="16.5" customHeight="1">
      <c r="F804" s="163"/>
      <c r="AB804" s="40"/>
      <c r="AD804" s="40"/>
      <c r="AF804" s="40"/>
      <c r="AG804" s="40"/>
    </row>
    <row r="805" spans="6:33" ht="16.5" customHeight="1">
      <c r="F805" s="163"/>
      <c r="AB805" s="40"/>
      <c r="AD805" s="40"/>
      <c r="AF805" s="40"/>
      <c r="AG805" s="40"/>
    </row>
    <row r="806" spans="6:33" ht="16.5" customHeight="1">
      <c r="F806" s="163"/>
      <c r="AB806" s="40"/>
      <c r="AD806" s="40"/>
      <c r="AF806" s="40"/>
      <c r="AG806" s="40"/>
    </row>
    <row r="807" spans="6:33" ht="16.5" customHeight="1">
      <c r="F807" s="163"/>
      <c r="AB807" s="40"/>
      <c r="AD807" s="40"/>
      <c r="AF807" s="40"/>
      <c r="AG807" s="40"/>
    </row>
    <row r="808" spans="6:33" ht="16.5" customHeight="1">
      <c r="F808" s="163"/>
      <c r="AB808" s="40"/>
      <c r="AD808" s="40"/>
      <c r="AF808" s="40"/>
      <c r="AG808" s="40"/>
    </row>
    <row r="809" spans="6:33" ht="16.5" customHeight="1">
      <c r="F809" s="163"/>
      <c r="AB809" s="40"/>
      <c r="AD809" s="40"/>
      <c r="AF809" s="40"/>
      <c r="AG809" s="40"/>
    </row>
    <row r="810" spans="6:33" ht="16.5" customHeight="1">
      <c r="F810" s="163"/>
      <c r="AB810" s="40"/>
      <c r="AD810" s="40"/>
      <c r="AF810" s="40"/>
      <c r="AG810" s="40"/>
    </row>
    <row r="811" spans="6:33" ht="16.5" customHeight="1">
      <c r="F811" s="163"/>
      <c r="AB811" s="40"/>
      <c r="AD811" s="40"/>
      <c r="AF811" s="40"/>
      <c r="AG811" s="40"/>
    </row>
    <row r="812" spans="6:33" ht="16.5" customHeight="1">
      <c r="F812" s="163"/>
      <c r="AB812" s="40"/>
      <c r="AD812" s="40"/>
      <c r="AF812" s="40"/>
      <c r="AG812" s="40"/>
    </row>
    <row r="813" spans="6:33" ht="16.5" customHeight="1">
      <c r="F813" s="163"/>
      <c r="AB813" s="40"/>
      <c r="AD813" s="40"/>
      <c r="AF813" s="40"/>
      <c r="AG813" s="40"/>
    </row>
    <row r="814" spans="6:33" ht="16.5" customHeight="1">
      <c r="F814" s="163"/>
      <c r="AB814" s="40"/>
      <c r="AD814" s="40"/>
      <c r="AF814" s="40"/>
      <c r="AG814" s="40"/>
    </row>
    <row r="815" spans="6:33" ht="16.5" customHeight="1">
      <c r="F815" s="163"/>
      <c r="AB815" s="40"/>
      <c r="AD815" s="40"/>
      <c r="AF815" s="40"/>
      <c r="AG815" s="40"/>
    </row>
    <row r="816" spans="6:33" ht="16.5" customHeight="1">
      <c r="F816" s="163"/>
      <c r="AB816" s="40"/>
      <c r="AD816" s="40"/>
      <c r="AF816" s="40"/>
      <c r="AG816" s="40"/>
    </row>
    <row r="817" spans="6:33" ht="16.5" customHeight="1">
      <c r="F817" s="163"/>
      <c r="AB817" s="40"/>
      <c r="AD817" s="40"/>
      <c r="AF817" s="40"/>
      <c r="AG817" s="40"/>
    </row>
    <row r="818" spans="6:33" ht="16.5" customHeight="1">
      <c r="F818" s="163"/>
      <c r="AB818" s="40"/>
      <c r="AD818" s="40"/>
      <c r="AF818" s="40"/>
      <c r="AG818" s="40"/>
    </row>
    <row r="819" spans="6:33" ht="16.5" customHeight="1">
      <c r="F819" s="163"/>
      <c r="AB819" s="40"/>
      <c r="AD819" s="40"/>
      <c r="AF819" s="40"/>
      <c r="AG819" s="40"/>
    </row>
    <row r="820" spans="6:33" ht="16.5" customHeight="1">
      <c r="F820" s="163"/>
      <c r="AB820" s="40"/>
      <c r="AD820" s="40"/>
      <c r="AF820" s="40"/>
      <c r="AG820" s="40"/>
    </row>
    <row r="821" spans="6:33" ht="16.5" customHeight="1">
      <c r="F821" s="163"/>
      <c r="AB821" s="40"/>
      <c r="AD821" s="40"/>
      <c r="AF821" s="40"/>
      <c r="AG821" s="40"/>
    </row>
    <row r="822" spans="6:33" ht="16.5" customHeight="1">
      <c r="F822" s="163"/>
      <c r="AB822" s="40"/>
      <c r="AD822" s="40"/>
      <c r="AF822" s="40"/>
      <c r="AG822" s="40"/>
    </row>
    <row r="823" spans="6:33" ht="16.5" customHeight="1">
      <c r="F823" s="163"/>
      <c r="AB823" s="40"/>
      <c r="AD823" s="40"/>
      <c r="AF823" s="40"/>
      <c r="AG823" s="40"/>
    </row>
    <row r="824" spans="6:33" ht="16.5" customHeight="1">
      <c r="F824" s="163"/>
      <c r="AB824" s="40"/>
      <c r="AD824" s="40"/>
      <c r="AF824" s="40"/>
      <c r="AG824" s="40"/>
    </row>
    <row r="825" spans="6:33" ht="16.5" customHeight="1">
      <c r="F825" s="163"/>
      <c r="AB825" s="40"/>
      <c r="AD825" s="40"/>
      <c r="AF825" s="40"/>
      <c r="AG825" s="40"/>
    </row>
    <row r="826" spans="6:33" ht="16.5" customHeight="1">
      <c r="F826" s="163"/>
      <c r="AB826" s="40"/>
      <c r="AD826" s="40"/>
      <c r="AF826" s="40"/>
      <c r="AG826" s="40"/>
    </row>
    <row r="827" spans="6:33" ht="16.5" customHeight="1">
      <c r="F827" s="163"/>
      <c r="AB827" s="40"/>
      <c r="AD827" s="40"/>
      <c r="AF827" s="40"/>
      <c r="AG827" s="40"/>
    </row>
    <row r="828" spans="6:33" ht="16.5" customHeight="1">
      <c r="F828" s="163"/>
      <c r="AB828" s="40"/>
      <c r="AD828" s="40"/>
      <c r="AF828" s="40"/>
      <c r="AG828" s="40"/>
    </row>
    <row r="829" spans="6:33" ht="16.5" customHeight="1">
      <c r="F829" s="163"/>
      <c r="AB829" s="40"/>
      <c r="AD829" s="40"/>
      <c r="AF829" s="40"/>
      <c r="AG829" s="40"/>
    </row>
    <row r="830" spans="6:33" ht="16.5" customHeight="1">
      <c r="F830" s="163"/>
      <c r="AB830" s="40"/>
      <c r="AD830" s="40"/>
      <c r="AF830" s="40"/>
      <c r="AG830" s="40"/>
    </row>
    <row r="831" spans="6:33" ht="16.5" customHeight="1">
      <c r="F831" s="163"/>
      <c r="AB831" s="40"/>
      <c r="AD831" s="40"/>
      <c r="AF831" s="40"/>
      <c r="AG831" s="40"/>
    </row>
    <row r="832" spans="6:33" ht="16.5" customHeight="1">
      <c r="F832" s="163"/>
      <c r="AB832" s="40"/>
      <c r="AD832" s="40"/>
      <c r="AF832" s="40"/>
      <c r="AG832" s="40"/>
    </row>
    <row r="833" spans="6:33" ht="16.5" customHeight="1">
      <c r="F833" s="163"/>
      <c r="AB833" s="40"/>
      <c r="AD833" s="40"/>
      <c r="AF833" s="40"/>
      <c r="AG833" s="40"/>
    </row>
    <row r="834" spans="6:33" ht="16.5" customHeight="1">
      <c r="F834" s="163"/>
      <c r="AB834" s="40"/>
      <c r="AD834" s="40"/>
      <c r="AF834" s="40"/>
      <c r="AG834" s="40"/>
    </row>
    <row r="835" spans="6:33" ht="16.5" customHeight="1">
      <c r="F835" s="163"/>
      <c r="AB835" s="40"/>
      <c r="AD835" s="40"/>
      <c r="AF835" s="40"/>
      <c r="AG835" s="40"/>
    </row>
    <row r="836" spans="6:33" ht="16.5" customHeight="1">
      <c r="F836" s="163"/>
      <c r="AB836" s="40"/>
      <c r="AD836" s="40"/>
      <c r="AF836" s="40"/>
      <c r="AG836" s="40"/>
    </row>
    <row r="837" spans="6:33" ht="16.5" customHeight="1">
      <c r="F837" s="163"/>
      <c r="AB837" s="40"/>
      <c r="AD837" s="40"/>
      <c r="AF837" s="40"/>
      <c r="AG837" s="40"/>
    </row>
    <row r="838" spans="6:33" ht="16.5" customHeight="1">
      <c r="F838" s="163"/>
      <c r="AB838" s="40"/>
      <c r="AD838" s="40"/>
      <c r="AF838" s="40"/>
      <c r="AG838" s="40"/>
    </row>
    <row r="839" spans="6:33" ht="16.5" customHeight="1">
      <c r="F839" s="163"/>
      <c r="AB839" s="40"/>
      <c r="AD839" s="40"/>
      <c r="AF839" s="40"/>
      <c r="AG839" s="40"/>
    </row>
    <row r="840" spans="6:33" ht="16.5" customHeight="1">
      <c r="F840" s="163"/>
      <c r="AB840" s="40"/>
      <c r="AD840" s="40"/>
      <c r="AF840" s="40"/>
      <c r="AG840" s="40"/>
    </row>
    <row r="841" spans="6:33" ht="16.5" customHeight="1">
      <c r="F841" s="163"/>
      <c r="AB841" s="40"/>
      <c r="AD841" s="40"/>
      <c r="AF841" s="40"/>
      <c r="AG841" s="40"/>
    </row>
    <row r="842" spans="6:33" ht="16.5" customHeight="1">
      <c r="F842" s="163"/>
      <c r="AB842" s="40"/>
      <c r="AD842" s="40"/>
      <c r="AF842" s="40"/>
      <c r="AG842" s="40"/>
    </row>
    <row r="843" spans="6:33" ht="16.5" customHeight="1">
      <c r="F843" s="163"/>
      <c r="AB843" s="40"/>
      <c r="AD843" s="40"/>
      <c r="AF843" s="40"/>
      <c r="AG843" s="40"/>
    </row>
    <row r="844" spans="6:33" ht="16.5" customHeight="1">
      <c r="F844" s="163"/>
      <c r="AB844" s="40"/>
      <c r="AD844" s="40"/>
      <c r="AF844" s="40"/>
      <c r="AG844" s="40"/>
    </row>
    <row r="845" spans="6:33" ht="16.5" customHeight="1">
      <c r="F845" s="163"/>
      <c r="AB845" s="40"/>
      <c r="AD845" s="40"/>
      <c r="AF845" s="40"/>
      <c r="AG845" s="40"/>
    </row>
    <row r="846" spans="6:33" ht="16.5" customHeight="1">
      <c r="F846" s="163"/>
      <c r="AB846" s="40"/>
      <c r="AD846" s="40"/>
      <c r="AF846" s="40"/>
      <c r="AG846" s="40"/>
    </row>
    <row r="847" spans="6:33" ht="16.5" customHeight="1">
      <c r="F847" s="163"/>
      <c r="AB847" s="40"/>
      <c r="AD847" s="40"/>
      <c r="AF847" s="40"/>
      <c r="AG847" s="40"/>
    </row>
    <row r="848" spans="6:33" ht="16.5" customHeight="1">
      <c r="F848" s="163"/>
      <c r="AB848" s="40"/>
      <c r="AD848" s="40"/>
      <c r="AF848" s="40"/>
      <c r="AG848" s="40"/>
    </row>
    <row r="849" spans="6:33" ht="16.5" customHeight="1">
      <c r="F849" s="163"/>
      <c r="AB849" s="40"/>
      <c r="AD849" s="40"/>
      <c r="AF849" s="40"/>
      <c r="AG849" s="40"/>
    </row>
    <row r="850" spans="6:33" ht="16.5" customHeight="1">
      <c r="F850" s="163"/>
      <c r="AB850" s="40"/>
      <c r="AD850" s="40"/>
      <c r="AF850" s="40"/>
      <c r="AG850" s="40"/>
    </row>
    <row r="851" spans="6:33" ht="16.5" customHeight="1">
      <c r="F851" s="163"/>
      <c r="AB851" s="40"/>
      <c r="AD851" s="40"/>
      <c r="AF851" s="40"/>
      <c r="AG851" s="40"/>
    </row>
    <row r="852" spans="6:33" ht="16.5" customHeight="1">
      <c r="F852" s="163"/>
      <c r="AB852" s="40"/>
      <c r="AD852" s="40"/>
      <c r="AF852" s="40"/>
      <c r="AG852" s="40"/>
    </row>
    <row r="853" spans="6:33" ht="16.5" customHeight="1">
      <c r="F853" s="163"/>
      <c r="AB853" s="40"/>
      <c r="AD853" s="40"/>
      <c r="AF853" s="40"/>
      <c r="AG853" s="40"/>
    </row>
    <row r="854" spans="6:33" ht="16.5" customHeight="1">
      <c r="F854" s="163"/>
      <c r="AB854" s="40"/>
      <c r="AD854" s="40"/>
      <c r="AF854" s="40"/>
      <c r="AG854" s="40"/>
    </row>
    <row r="855" spans="6:33" ht="16.5" customHeight="1">
      <c r="F855" s="163"/>
      <c r="AB855" s="40"/>
      <c r="AD855" s="40"/>
      <c r="AF855" s="40"/>
      <c r="AG855" s="40"/>
    </row>
    <row r="856" spans="6:33" ht="16.5" customHeight="1">
      <c r="F856" s="163"/>
      <c r="AB856" s="40"/>
      <c r="AD856" s="40"/>
      <c r="AF856" s="40"/>
      <c r="AG856" s="40"/>
    </row>
    <row r="857" spans="6:33" ht="16.5" customHeight="1">
      <c r="F857" s="163"/>
      <c r="AB857" s="40"/>
      <c r="AD857" s="40"/>
      <c r="AF857" s="40"/>
      <c r="AG857" s="40"/>
    </row>
    <row r="858" spans="6:33" ht="16.5" customHeight="1">
      <c r="F858" s="163"/>
      <c r="AB858" s="40"/>
      <c r="AD858" s="40"/>
      <c r="AF858" s="40"/>
      <c r="AG858" s="40"/>
    </row>
    <row r="859" spans="6:33" ht="16.5" customHeight="1">
      <c r="F859" s="163"/>
      <c r="AB859" s="40"/>
      <c r="AD859" s="40"/>
      <c r="AF859" s="40"/>
      <c r="AG859" s="40"/>
    </row>
    <row r="860" spans="6:33" ht="16.5" customHeight="1">
      <c r="F860" s="163"/>
      <c r="AB860" s="40"/>
      <c r="AD860" s="40"/>
      <c r="AF860" s="40"/>
      <c r="AG860" s="40"/>
    </row>
    <row r="861" spans="6:33" ht="16.5" customHeight="1">
      <c r="F861" s="163"/>
      <c r="AB861" s="40"/>
      <c r="AD861" s="40"/>
      <c r="AF861" s="40"/>
      <c r="AG861" s="40"/>
    </row>
    <row r="862" spans="6:33" ht="16.5" customHeight="1">
      <c r="F862" s="163"/>
      <c r="AB862" s="40"/>
      <c r="AD862" s="40"/>
      <c r="AF862" s="40"/>
      <c r="AG862" s="40"/>
    </row>
    <row r="863" spans="6:33" ht="16.5" customHeight="1">
      <c r="F863" s="163"/>
      <c r="AB863" s="40"/>
      <c r="AD863" s="40"/>
      <c r="AF863" s="40"/>
      <c r="AG863" s="40"/>
    </row>
    <row r="864" spans="6:33" ht="16.5" customHeight="1">
      <c r="F864" s="163"/>
      <c r="AB864" s="40"/>
      <c r="AD864" s="40"/>
      <c r="AF864" s="40"/>
      <c r="AG864" s="40"/>
    </row>
    <row r="865" spans="6:33" ht="16.5" customHeight="1">
      <c r="F865" s="163"/>
      <c r="AB865" s="40"/>
      <c r="AD865" s="40"/>
      <c r="AF865" s="40"/>
      <c r="AG865" s="40"/>
    </row>
    <row r="866" spans="6:33" ht="16.5" customHeight="1">
      <c r="F866" s="163"/>
      <c r="AB866" s="40"/>
      <c r="AD866" s="40"/>
      <c r="AF866" s="40"/>
      <c r="AG866" s="40"/>
    </row>
    <row r="867" spans="6:33" ht="16.5" customHeight="1">
      <c r="F867" s="163"/>
      <c r="AB867" s="40"/>
      <c r="AD867" s="40"/>
      <c r="AF867" s="40"/>
      <c r="AG867" s="40"/>
    </row>
    <row r="868" spans="6:33" ht="16.5" customHeight="1">
      <c r="F868" s="163"/>
      <c r="AB868" s="40"/>
      <c r="AD868" s="40"/>
      <c r="AF868" s="40"/>
      <c r="AG868" s="40"/>
    </row>
    <row r="869" spans="6:33" ht="16.5" customHeight="1">
      <c r="F869" s="163"/>
      <c r="AB869" s="40"/>
      <c r="AD869" s="40"/>
      <c r="AF869" s="40"/>
      <c r="AG869" s="40"/>
    </row>
    <row r="870" spans="6:33" ht="16.5" customHeight="1">
      <c r="F870" s="163"/>
      <c r="AB870" s="40"/>
      <c r="AD870" s="40"/>
      <c r="AF870" s="40"/>
      <c r="AG870" s="40"/>
    </row>
    <row r="871" spans="6:33" ht="16.5" customHeight="1">
      <c r="F871" s="163"/>
      <c r="AB871" s="40"/>
      <c r="AD871" s="40"/>
      <c r="AF871" s="40"/>
      <c r="AG871" s="40"/>
    </row>
    <row r="872" spans="6:33" ht="16.5" customHeight="1">
      <c r="F872" s="163"/>
      <c r="AB872" s="40"/>
      <c r="AD872" s="40"/>
      <c r="AF872" s="40"/>
      <c r="AG872" s="40"/>
    </row>
    <row r="873" spans="6:33" ht="16.5" customHeight="1">
      <c r="F873" s="163"/>
      <c r="AB873" s="40"/>
      <c r="AD873" s="40"/>
      <c r="AF873" s="40"/>
      <c r="AG873" s="40"/>
    </row>
    <row r="874" spans="6:33" ht="16.5" customHeight="1">
      <c r="F874" s="163"/>
      <c r="AB874" s="40"/>
      <c r="AD874" s="40"/>
      <c r="AF874" s="40"/>
      <c r="AG874" s="40"/>
    </row>
    <row r="875" spans="6:33" ht="16.5" customHeight="1">
      <c r="F875" s="163"/>
      <c r="AB875" s="40"/>
      <c r="AD875" s="40"/>
      <c r="AF875" s="40"/>
      <c r="AG875" s="40"/>
    </row>
    <row r="876" spans="6:33" ht="16.5" customHeight="1">
      <c r="F876" s="163"/>
      <c r="AB876" s="40"/>
      <c r="AD876" s="40"/>
      <c r="AF876" s="40"/>
      <c r="AG876" s="40"/>
    </row>
    <row r="877" spans="6:33" ht="16.5" customHeight="1">
      <c r="F877" s="163"/>
      <c r="AB877" s="40"/>
      <c r="AD877" s="40"/>
      <c r="AF877" s="40"/>
      <c r="AG877" s="40"/>
    </row>
    <row r="878" spans="6:33" ht="16.5" customHeight="1">
      <c r="F878" s="163"/>
      <c r="AB878" s="40"/>
      <c r="AD878" s="40"/>
      <c r="AF878" s="40"/>
      <c r="AG878" s="40"/>
    </row>
    <row r="879" spans="6:33" ht="16.5" customHeight="1">
      <c r="F879" s="163"/>
      <c r="AB879" s="40"/>
      <c r="AD879" s="40"/>
      <c r="AF879" s="40"/>
      <c r="AG879" s="40"/>
    </row>
    <row r="880" spans="6:33" ht="16.5" customHeight="1">
      <c r="F880" s="163"/>
      <c r="AB880" s="40"/>
      <c r="AD880" s="40"/>
      <c r="AF880" s="40"/>
      <c r="AG880" s="40"/>
    </row>
    <row r="881" spans="6:33" ht="16.5" customHeight="1">
      <c r="F881" s="163"/>
      <c r="AB881" s="40"/>
      <c r="AD881" s="40"/>
      <c r="AF881" s="40"/>
      <c r="AG881" s="40"/>
    </row>
    <row r="882" spans="6:33" ht="16.5" customHeight="1">
      <c r="F882" s="163"/>
      <c r="AB882" s="40"/>
      <c r="AD882" s="40"/>
      <c r="AF882" s="40"/>
      <c r="AG882" s="40"/>
    </row>
    <row r="883" spans="6:33" ht="16.5" customHeight="1">
      <c r="F883" s="163"/>
      <c r="AB883" s="40"/>
      <c r="AD883" s="40"/>
      <c r="AF883" s="40"/>
      <c r="AG883" s="40"/>
    </row>
    <row r="884" spans="6:33" ht="16.5" customHeight="1">
      <c r="F884" s="163"/>
      <c r="AB884" s="40"/>
      <c r="AD884" s="40"/>
      <c r="AF884" s="40"/>
      <c r="AG884" s="40"/>
    </row>
    <row r="885" spans="6:33" ht="16.5" customHeight="1">
      <c r="F885" s="163"/>
      <c r="AB885" s="40"/>
      <c r="AD885" s="40"/>
      <c r="AF885" s="40"/>
      <c r="AG885" s="40"/>
    </row>
    <row r="886" spans="6:33" ht="16.5" customHeight="1">
      <c r="F886" s="163"/>
      <c r="AB886" s="40"/>
      <c r="AD886" s="40"/>
      <c r="AF886" s="40"/>
      <c r="AG886" s="40"/>
    </row>
    <row r="887" spans="6:33" ht="16.5" customHeight="1">
      <c r="F887" s="163"/>
      <c r="AB887" s="40"/>
      <c r="AD887" s="40"/>
      <c r="AF887" s="40"/>
      <c r="AG887" s="40"/>
    </row>
    <row r="888" spans="6:33" ht="16.5" customHeight="1">
      <c r="F888" s="163"/>
      <c r="AB888" s="40"/>
      <c r="AD888" s="40"/>
      <c r="AF888" s="40"/>
      <c r="AG888" s="40"/>
    </row>
    <row r="889" spans="6:33" ht="16.5" customHeight="1">
      <c r="F889" s="163"/>
      <c r="AB889" s="40"/>
      <c r="AD889" s="40"/>
      <c r="AF889" s="40"/>
      <c r="AG889" s="40"/>
    </row>
    <row r="890" spans="6:33" ht="16.5" customHeight="1">
      <c r="F890" s="163"/>
      <c r="AB890" s="40"/>
      <c r="AD890" s="40"/>
      <c r="AF890" s="40"/>
      <c r="AG890" s="40"/>
    </row>
    <row r="891" spans="6:33" ht="16.5" customHeight="1">
      <c r="F891" s="163"/>
      <c r="AB891" s="40"/>
      <c r="AD891" s="40"/>
      <c r="AF891" s="40"/>
      <c r="AG891" s="40"/>
    </row>
    <row r="892" spans="6:33" ht="16.5" customHeight="1">
      <c r="F892" s="163"/>
      <c r="AB892" s="40"/>
      <c r="AD892" s="40"/>
      <c r="AF892" s="40"/>
      <c r="AG892" s="40"/>
    </row>
    <row r="893" spans="6:33" ht="16.5" customHeight="1">
      <c r="F893" s="163"/>
      <c r="AB893" s="40"/>
      <c r="AD893" s="40"/>
      <c r="AF893" s="40"/>
      <c r="AG893" s="40"/>
    </row>
    <row r="894" spans="6:33" ht="16.5" customHeight="1">
      <c r="F894" s="163"/>
      <c r="AB894" s="40"/>
      <c r="AD894" s="40"/>
      <c r="AF894" s="40"/>
      <c r="AG894" s="40"/>
    </row>
    <row r="895" spans="6:33" ht="16.5" customHeight="1">
      <c r="F895" s="163"/>
      <c r="AB895" s="40"/>
      <c r="AD895" s="40"/>
      <c r="AF895" s="40"/>
      <c r="AG895" s="40"/>
    </row>
    <row r="896" spans="6:33" ht="16.5" customHeight="1">
      <c r="F896" s="163"/>
      <c r="AB896" s="40"/>
      <c r="AD896" s="40"/>
      <c r="AF896" s="40"/>
      <c r="AG896" s="40"/>
    </row>
    <row r="897" spans="6:33" ht="16.5" customHeight="1">
      <c r="F897" s="163"/>
      <c r="AB897" s="40"/>
      <c r="AD897" s="40"/>
      <c r="AF897" s="40"/>
      <c r="AG897" s="40"/>
    </row>
    <row r="898" spans="6:33" ht="16.5" customHeight="1">
      <c r="F898" s="163"/>
      <c r="AB898" s="40"/>
      <c r="AD898" s="40"/>
      <c r="AF898" s="40"/>
      <c r="AG898" s="40"/>
    </row>
    <row r="899" spans="6:33" ht="16.5" customHeight="1">
      <c r="F899" s="163"/>
      <c r="AB899" s="40"/>
      <c r="AD899" s="40"/>
      <c r="AF899" s="40"/>
      <c r="AG899" s="40"/>
    </row>
    <row r="900" spans="6:33" ht="16.5" customHeight="1">
      <c r="F900" s="163"/>
      <c r="AB900" s="40"/>
      <c r="AD900" s="40"/>
      <c r="AF900" s="40"/>
      <c r="AG900" s="40"/>
    </row>
    <row r="901" spans="6:33" ht="16.5" customHeight="1">
      <c r="F901" s="163"/>
      <c r="AB901" s="40"/>
      <c r="AD901" s="40"/>
      <c r="AF901" s="40"/>
      <c r="AG901" s="40"/>
    </row>
    <row r="902" spans="6:33" ht="16.5" customHeight="1">
      <c r="F902" s="163"/>
      <c r="AB902" s="40"/>
      <c r="AD902" s="40"/>
      <c r="AF902" s="40"/>
      <c r="AG902" s="40"/>
    </row>
    <row r="903" spans="6:33" ht="16.5" customHeight="1">
      <c r="F903" s="163"/>
      <c r="AB903" s="40"/>
      <c r="AD903" s="40"/>
      <c r="AF903" s="40"/>
      <c r="AG903" s="40"/>
    </row>
    <row r="904" spans="6:33" ht="16.5" customHeight="1">
      <c r="F904" s="163"/>
      <c r="AB904" s="40"/>
      <c r="AD904" s="40"/>
      <c r="AF904" s="40"/>
      <c r="AG904" s="40"/>
    </row>
    <row r="905" spans="6:33" ht="16.5" customHeight="1">
      <c r="F905" s="163"/>
      <c r="AB905" s="40"/>
      <c r="AD905" s="40"/>
      <c r="AF905" s="40"/>
      <c r="AG905" s="40"/>
    </row>
    <row r="906" spans="6:33" ht="16.5" customHeight="1">
      <c r="F906" s="163"/>
      <c r="AB906" s="40"/>
      <c r="AD906" s="40"/>
      <c r="AF906" s="40"/>
      <c r="AG906" s="40"/>
    </row>
    <row r="907" spans="6:33" ht="16.5" customHeight="1">
      <c r="F907" s="163"/>
      <c r="AB907" s="40"/>
      <c r="AD907" s="40"/>
      <c r="AF907" s="40"/>
      <c r="AG907" s="40"/>
    </row>
    <row r="908" spans="6:33" ht="16.5" customHeight="1">
      <c r="F908" s="163"/>
      <c r="AB908" s="40"/>
      <c r="AD908" s="40"/>
      <c r="AF908" s="40"/>
      <c r="AG908" s="40"/>
    </row>
    <row r="909" spans="6:33" ht="16.5" customHeight="1">
      <c r="F909" s="163"/>
      <c r="AB909" s="40"/>
      <c r="AD909" s="40"/>
      <c r="AF909" s="40"/>
      <c r="AG909" s="40"/>
    </row>
    <row r="910" spans="6:33" ht="16.5" customHeight="1">
      <c r="F910" s="163"/>
      <c r="AB910" s="40"/>
      <c r="AD910" s="40"/>
      <c r="AF910" s="40"/>
      <c r="AG910" s="40"/>
    </row>
    <row r="911" spans="6:33" ht="16.5" customHeight="1">
      <c r="F911" s="163"/>
      <c r="AB911" s="40"/>
      <c r="AD911" s="40"/>
      <c r="AF911" s="40"/>
      <c r="AG911" s="40"/>
    </row>
    <row r="912" spans="6:33" ht="16.5" customHeight="1">
      <c r="F912" s="163"/>
      <c r="AB912" s="40"/>
      <c r="AD912" s="40"/>
      <c r="AF912" s="40"/>
      <c r="AG912" s="40"/>
    </row>
    <row r="913" spans="6:33" ht="16.5" customHeight="1">
      <c r="F913" s="163"/>
      <c r="AB913" s="40"/>
      <c r="AD913" s="40"/>
      <c r="AF913" s="40"/>
      <c r="AG913" s="40"/>
    </row>
    <row r="914" spans="6:33" ht="16.5" customHeight="1">
      <c r="F914" s="163"/>
      <c r="AB914" s="40"/>
      <c r="AD914" s="40"/>
      <c r="AF914" s="40"/>
      <c r="AG914" s="40"/>
    </row>
    <row r="915" spans="6:33" ht="16.5" customHeight="1">
      <c r="F915" s="163"/>
      <c r="AB915" s="40"/>
      <c r="AD915" s="40"/>
      <c r="AF915" s="40"/>
      <c r="AG915" s="40"/>
    </row>
    <row r="916" spans="6:33" ht="16.5" customHeight="1">
      <c r="F916" s="163"/>
      <c r="AB916" s="40"/>
      <c r="AD916" s="40"/>
      <c r="AF916" s="40"/>
      <c r="AG916" s="40"/>
    </row>
    <row r="917" spans="6:33" ht="16.5" customHeight="1">
      <c r="F917" s="163"/>
      <c r="AB917" s="40"/>
      <c r="AD917" s="40"/>
      <c r="AF917" s="40"/>
      <c r="AG917" s="40"/>
    </row>
    <row r="918" spans="6:33" ht="16.5" customHeight="1">
      <c r="F918" s="163"/>
      <c r="AB918" s="40"/>
      <c r="AD918" s="40"/>
      <c r="AF918" s="40"/>
      <c r="AG918" s="40"/>
    </row>
    <row r="919" spans="6:33" ht="16.5" customHeight="1">
      <c r="F919" s="163"/>
      <c r="AB919" s="40"/>
      <c r="AD919" s="40"/>
      <c r="AF919" s="40"/>
      <c r="AG919" s="40"/>
    </row>
    <row r="920" spans="6:33" ht="16.5" customHeight="1">
      <c r="F920" s="163"/>
      <c r="AB920" s="40"/>
      <c r="AD920" s="40"/>
      <c r="AF920" s="40"/>
      <c r="AG920" s="40"/>
    </row>
    <row r="921" spans="6:33" ht="16.5" customHeight="1">
      <c r="F921" s="163"/>
      <c r="AB921" s="40"/>
      <c r="AD921" s="40"/>
      <c r="AF921" s="40"/>
      <c r="AG921" s="40"/>
    </row>
    <row r="922" spans="6:33" ht="16.5" customHeight="1">
      <c r="F922" s="163"/>
      <c r="AB922" s="40"/>
      <c r="AD922" s="40"/>
      <c r="AF922" s="40"/>
      <c r="AG922" s="40"/>
    </row>
    <row r="923" spans="6:33" ht="16.5" customHeight="1">
      <c r="F923" s="163"/>
      <c r="AB923" s="40"/>
      <c r="AD923" s="40"/>
      <c r="AF923" s="40"/>
      <c r="AG923" s="40"/>
    </row>
    <row r="924" spans="6:33" ht="16.5" customHeight="1">
      <c r="F924" s="163"/>
      <c r="AB924" s="40"/>
      <c r="AD924" s="40"/>
      <c r="AF924" s="40"/>
      <c r="AG924" s="40"/>
    </row>
    <row r="925" spans="6:33" ht="16.5" customHeight="1">
      <c r="F925" s="163"/>
      <c r="AB925" s="40"/>
      <c r="AD925" s="40"/>
      <c r="AF925" s="40"/>
      <c r="AG925" s="40"/>
    </row>
    <row r="926" spans="6:33" ht="16.5" customHeight="1">
      <c r="F926" s="163"/>
      <c r="AB926" s="40"/>
      <c r="AD926" s="40"/>
      <c r="AF926" s="40"/>
      <c r="AG926" s="40"/>
    </row>
    <row r="927" spans="6:33" ht="16.5" customHeight="1">
      <c r="F927" s="163"/>
      <c r="AB927" s="40"/>
      <c r="AD927" s="40"/>
      <c r="AF927" s="40"/>
      <c r="AG927" s="40"/>
    </row>
    <row r="928" spans="6:33" ht="16.5" customHeight="1">
      <c r="F928" s="163"/>
      <c r="AB928" s="40"/>
      <c r="AD928" s="40"/>
      <c r="AF928" s="40"/>
      <c r="AG928" s="40"/>
    </row>
    <row r="929" spans="6:33" ht="16.5" customHeight="1">
      <c r="F929" s="163"/>
      <c r="AB929" s="40"/>
      <c r="AD929" s="40"/>
      <c r="AF929" s="40"/>
      <c r="AG929" s="40"/>
    </row>
    <row r="930" spans="6:33" ht="16.5" customHeight="1">
      <c r="F930" s="163"/>
      <c r="AB930" s="40"/>
      <c r="AD930" s="40"/>
      <c r="AF930" s="40"/>
      <c r="AG930" s="40"/>
    </row>
    <row r="931" spans="6:33" ht="16.5" customHeight="1">
      <c r="F931" s="163"/>
      <c r="AB931" s="40"/>
      <c r="AD931" s="40"/>
      <c r="AF931" s="40"/>
      <c r="AG931" s="40"/>
    </row>
    <row r="932" spans="6:33" ht="16.5" customHeight="1">
      <c r="F932" s="163"/>
      <c r="AB932" s="40"/>
      <c r="AD932" s="40"/>
      <c r="AF932" s="40"/>
      <c r="AG932" s="40"/>
    </row>
    <row r="933" spans="6:33" ht="16.5" customHeight="1">
      <c r="F933" s="163"/>
      <c r="AB933" s="40"/>
      <c r="AD933" s="40"/>
      <c r="AF933" s="40"/>
      <c r="AG933" s="40"/>
    </row>
    <row r="934" spans="6:33" ht="16.5" customHeight="1">
      <c r="F934" s="163"/>
      <c r="AB934" s="40"/>
      <c r="AD934" s="40"/>
      <c r="AF934" s="40"/>
      <c r="AG934" s="40"/>
    </row>
    <row r="935" spans="6:33" ht="16.5" customHeight="1">
      <c r="F935" s="163"/>
      <c r="AB935" s="40"/>
      <c r="AD935" s="40"/>
      <c r="AF935" s="40"/>
      <c r="AG935" s="40"/>
    </row>
    <row r="936" spans="6:33" ht="16.5" customHeight="1">
      <c r="F936" s="163"/>
      <c r="AB936" s="40"/>
      <c r="AD936" s="40"/>
      <c r="AF936" s="40"/>
      <c r="AG936" s="40"/>
    </row>
    <row r="937" spans="6:33" ht="16.5" customHeight="1">
      <c r="F937" s="163"/>
      <c r="AB937" s="40"/>
      <c r="AD937" s="40"/>
      <c r="AF937" s="40"/>
      <c r="AG937" s="40"/>
    </row>
    <row r="938" spans="6:33" ht="16.5" customHeight="1">
      <c r="F938" s="163"/>
      <c r="AB938" s="40"/>
      <c r="AD938" s="40"/>
      <c r="AF938" s="40"/>
      <c r="AG938" s="40"/>
    </row>
    <row r="939" spans="6:33" ht="16.5" customHeight="1">
      <c r="F939" s="163"/>
      <c r="AB939" s="40"/>
      <c r="AD939" s="40"/>
      <c r="AF939" s="40"/>
      <c r="AG939" s="40"/>
    </row>
    <row r="940" spans="6:33" ht="16.5" customHeight="1">
      <c r="F940" s="163"/>
      <c r="AB940" s="40"/>
      <c r="AD940" s="40"/>
      <c r="AF940" s="40"/>
      <c r="AG940" s="40"/>
    </row>
    <row r="941" spans="6:33" ht="16.5" customHeight="1">
      <c r="F941" s="163"/>
      <c r="AB941" s="40"/>
      <c r="AD941" s="40"/>
      <c r="AF941" s="40"/>
      <c r="AG941" s="40"/>
    </row>
    <row r="942" spans="6:33" ht="16.5" customHeight="1">
      <c r="F942" s="163"/>
      <c r="AB942" s="40"/>
      <c r="AD942" s="40"/>
      <c r="AF942" s="40"/>
      <c r="AG942" s="40"/>
    </row>
    <row r="943" spans="6:33" ht="16.5" customHeight="1">
      <c r="F943" s="163"/>
      <c r="AB943" s="40"/>
      <c r="AD943" s="40"/>
      <c r="AF943" s="40"/>
      <c r="AG943" s="40"/>
    </row>
    <row r="944" spans="6:33" ht="16.5" customHeight="1">
      <c r="F944" s="163"/>
      <c r="AB944" s="40"/>
      <c r="AD944" s="40"/>
      <c r="AF944" s="40"/>
      <c r="AG944" s="40"/>
    </row>
    <row r="945" spans="6:33" ht="16.5" customHeight="1">
      <c r="F945" s="163"/>
      <c r="AB945" s="40"/>
      <c r="AD945" s="40"/>
      <c r="AF945" s="40"/>
      <c r="AG945" s="40"/>
    </row>
    <row r="946" spans="6:33" ht="16.5" customHeight="1">
      <c r="F946" s="163"/>
      <c r="AB946" s="40"/>
      <c r="AD946" s="40"/>
      <c r="AF946" s="40"/>
      <c r="AG946" s="40"/>
    </row>
    <row r="947" spans="6:33" ht="16.5" customHeight="1">
      <c r="F947" s="163"/>
      <c r="AB947" s="40"/>
      <c r="AD947" s="40"/>
      <c r="AF947" s="40"/>
      <c r="AG947" s="40"/>
    </row>
    <row r="948" spans="6:33" ht="16.5" customHeight="1">
      <c r="F948" s="163"/>
      <c r="AB948" s="40"/>
      <c r="AD948" s="40"/>
      <c r="AF948" s="40"/>
      <c r="AG948" s="40"/>
    </row>
    <row r="949" spans="6:33" ht="16.5" customHeight="1">
      <c r="F949" s="163"/>
      <c r="AB949" s="40"/>
      <c r="AD949" s="40"/>
      <c r="AF949" s="40"/>
      <c r="AG949" s="40"/>
    </row>
    <row r="950" spans="6:33" ht="16.5" customHeight="1">
      <c r="F950" s="163"/>
      <c r="AB950" s="40"/>
      <c r="AD950" s="40"/>
      <c r="AF950" s="40"/>
      <c r="AG950" s="40"/>
    </row>
    <row r="951" spans="6:33" ht="16.5" customHeight="1">
      <c r="F951" s="163"/>
      <c r="AB951" s="40"/>
      <c r="AD951" s="40"/>
      <c r="AF951" s="40"/>
      <c r="AG951" s="40"/>
    </row>
    <row r="952" spans="6:33" ht="16.5" customHeight="1">
      <c r="F952" s="163"/>
      <c r="AB952" s="40"/>
      <c r="AD952" s="40"/>
      <c r="AF952" s="40"/>
      <c r="AG952" s="40"/>
    </row>
    <row r="953" spans="6:33" ht="16.5" customHeight="1">
      <c r="F953" s="163"/>
      <c r="AB953" s="40"/>
      <c r="AD953" s="40"/>
      <c r="AF953" s="40"/>
      <c r="AG953" s="40"/>
    </row>
    <row r="954" spans="6:33" ht="16.5" customHeight="1">
      <c r="F954" s="163"/>
      <c r="AB954" s="40"/>
      <c r="AD954" s="40"/>
      <c r="AF954" s="40"/>
      <c r="AG954" s="40"/>
    </row>
    <row r="955" spans="6:33" ht="16.5" customHeight="1">
      <c r="F955" s="163"/>
      <c r="AB955" s="40"/>
      <c r="AD955" s="40"/>
      <c r="AF955" s="40"/>
      <c r="AG955" s="40"/>
    </row>
    <row r="956" spans="6:33" ht="16.5" customHeight="1">
      <c r="F956" s="163"/>
      <c r="AB956" s="40"/>
      <c r="AD956" s="40"/>
      <c r="AF956" s="40"/>
      <c r="AG956" s="40"/>
    </row>
    <row r="957" spans="6:33" ht="16.5" customHeight="1">
      <c r="F957" s="163"/>
      <c r="AB957" s="40"/>
      <c r="AD957" s="40"/>
      <c r="AF957" s="40"/>
      <c r="AG957" s="40"/>
    </row>
    <row r="958" spans="6:33" ht="16.5" customHeight="1">
      <c r="F958" s="163"/>
      <c r="AB958" s="40"/>
      <c r="AD958" s="40"/>
      <c r="AF958" s="40"/>
      <c r="AG958" s="40"/>
    </row>
    <row r="959" spans="6:33" ht="16.5" customHeight="1">
      <c r="F959" s="163"/>
      <c r="AB959" s="40"/>
      <c r="AD959" s="40"/>
      <c r="AF959" s="40"/>
      <c r="AG959" s="40"/>
    </row>
    <row r="960" spans="6:33" ht="16.5" customHeight="1">
      <c r="F960" s="163"/>
      <c r="AB960" s="40"/>
      <c r="AD960" s="40"/>
      <c r="AF960" s="40"/>
      <c r="AG960" s="40"/>
    </row>
    <row r="961" spans="6:33" ht="16.5" customHeight="1">
      <c r="F961" s="163"/>
      <c r="AB961" s="40"/>
      <c r="AD961" s="40"/>
      <c r="AF961" s="40"/>
      <c r="AG961" s="40"/>
    </row>
    <row r="962" spans="6:33" ht="16.5" customHeight="1">
      <c r="F962" s="163"/>
      <c r="AB962" s="40"/>
      <c r="AD962" s="40"/>
      <c r="AF962" s="40"/>
      <c r="AG962" s="40"/>
    </row>
    <row r="963" spans="6:33" ht="16.5" customHeight="1">
      <c r="F963" s="163"/>
      <c r="AB963" s="40"/>
      <c r="AD963" s="40"/>
      <c r="AF963" s="40"/>
      <c r="AG963" s="40"/>
    </row>
    <row r="964" spans="6:33" ht="16.5" customHeight="1">
      <c r="F964" s="163"/>
      <c r="AB964" s="40"/>
      <c r="AD964" s="40"/>
      <c r="AF964" s="40"/>
      <c r="AG964" s="40"/>
    </row>
    <row r="965" spans="6:33" ht="16.5" customHeight="1">
      <c r="F965" s="163"/>
      <c r="AB965" s="40"/>
      <c r="AD965" s="40"/>
      <c r="AF965" s="40"/>
      <c r="AG965" s="40"/>
    </row>
    <row r="966" spans="6:33" ht="16.5" customHeight="1">
      <c r="F966" s="163"/>
      <c r="AB966" s="40"/>
      <c r="AD966" s="40"/>
      <c r="AF966" s="40"/>
      <c r="AG966" s="40"/>
    </row>
    <row r="967" spans="6:33" ht="16.5" customHeight="1">
      <c r="F967" s="163"/>
      <c r="AB967" s="40"/>
      <c r="AD967" s="40"/>
      <c r="AF967" s="40"/>
      <c r="AG967" s="40"/>
    </row>
    <row r="968" spans="6:33" ht="16.5" customHeight="1">
      <c r="F968" s="163"/>
      <c r="AB968" s="40"/>
      <c r="AD968" s="40"/>
      <c r="AF968" s="40"/>
      <c r="AG968" s="40"/>
    </row>
    <row r="969" spans="6:33" ht="16.5" customHeight="1">
      <c r="F969" s="163"/>
      <c r="AB969" s="40"/>
      <c r="AD969" s="40"/>
      <c r="AF969" s="40"/>
      <c r="AG969" s="40"/>
    </row>
    <row r="970" spans="6:33" ht="16.5" customHeight="1">
      <c r="F970" s="163"/>
      <c r="AB970" s="40"/>
      <c r="AD970" s="40"/>
      <c r="AF970" s="40"/>
      <c r="AG970" s="40"/>
    </row>
    <row r="971" spans="6:33" ht="16.5" customHeight="1">
      <c r="F971" s="163"/>
      <c r="AB971" s="40"/>
      <c r="AD971" s="40"/>
      <c r="AF971" s="40"/>
      <c r="AG971" s="40"/>
    </row>
    <row r="972" spans="6:33" ht="16.5" customHeight="1">
      <c r="F972" s="163"/>
      <c r="AB972" s="40"/>
      <c r="AD972" s="40"/>
      <c r="AF972" s="40"/>
      <c r="AG972" s="40"/>
    </row>
    <row r="973" spans="6:33" ht="16.5" customHeight="1">
      <c r="F973" s="163"/>
      <c r="AB973" s="40"/>
      <c r="AD973" s="40"/>
      <c r="AF973" s="40"/>
      <c r="AG973" s="40"/>
    </row>
    <row r="974" spans="6:33" ht="16.5" customHeight="1">
      <c r="F974" s="163"/>
      <c r="AB974" s="40"/>
      <c r="AD974" s="40"/>
      <c r="AF974" s="40"/>
      <c r="AG974" s="40"/>
    </row>
    <row r="975" spans="6:33" ht="16.5" customHeight="1">
      <c r="F975" s="163"/>
      <c r="AB975" s="40"/>
      <c r="AD975" s="40"/>
      <c r="AF975" s="40"/>
      <c r="AG975" s="40"/>
    </row>
    <row r="976" spans="6:33" ht="16.5" customHeight="1">
      <c r="F976" s="163"/>
      <c r="AB976" s="40"/>
      <c r="AD976" s="40"/>
      <c r="AF976" s="40"/>
      <c r="AG976" s="40"/>
    </row>
    <row r="977" spans="6:33" ht="16.5" customHeight="1">
      <c r="F977" s="163"/>
      <c r="AB977" s="40"/>
      <c r="AD977" s="40"/>
      <c r="AF977" s="40"/>
      <c r="AG977" s="40"/>
    </row>
    <row r="978" spans="6:33" ht="16.5" customHeight="1">
      <c r="F978" s="163"/>
      <c r="AB978" s="40"/>
      <c r="AD978" s="40"/>
      <c r="AF978" s="40"/>
      <c r="AG978" s="40"/>
    </row>
    <row r="979" spans="6:33" ht="16.5" customHeight="1">
      <c r="F979" s="163"/>
      <c r="AB979" s="40"/>
      <c r="AD979" s="40"/>
      <c r="AF979" s="40"/>
      <c r="AG979" s="40"/>
    </row>
    <row r="980" spans="6:33" ht="16.5" customHeight="1">
      <c r="F980" s="163"/>
      <c r="AB980" s="40"/>
      <c r="AD980" s="40"/>
      <c r="AF980" s="40"/>
      <c r="AG980" s="40"/>
    </row>
    <row r="981" spans="6:33" ht="16.5" customHeight="1">
      <c r="F981" s="163"/>
      <c r="AB981" s="40"/>
      <c r="AD981" s="40"/>
      <c r="AF981" s="40"/>
      <c r="AG981" s="40"/>
    </row>
    <row r="982" spans="6:33" ht="16.5" customHeight="1">
      <c r="F982" s="163"/>
      <c r="AB982" s="40"/>
      <c r="AD982" s="40"/>
      <c r="AF982" s="40"/>
      <c r="AG982" s="40"/>
    </row>
    <row r="983" spans="6:33" ht="16.5" customHeight="1">
      <c r="F983" s="163"/>
      <c r="AB983" s="40"/>
      <c r="AD983" s="40"/>
      <c r="AF983" s="40"/>
      <c r="AG983" s="40"/>
    </row>
    <row r="984" spans="6:33" ht="16.5" customHeight="1">
      <c r="F984" s="163"/>
      <c r="AB984" s="40"/>
      <c r="AD984" s="40"/>
      <c r="AF984" s="40"/>
      <c r="AG984" s="40"/>
    </row>
    <row r="985" spans="6:33" ht="16.5" customHeight="1">
      <c r="F985" s="163"/>
      <c r="AB985" s="40"/>
      <c r="AD985" s="40"/>
      <c r="AF985" s="40"/>
      <c r="AG985" s="40"/>
    </row>
    <row r="986" spans="6:33" ht="16.5" customHeight="1">
      <c r="F986" s="163"/>
      <c r="AB986" s="40"/>
      <c r="AD986" s="40"/>
      <c r="AF986" s="40"/>
      <c r="AG986" s="40"/>
    </row>
    <row r="987" spans="6:33" ht="16.5" customHeight="1">
      <c r="F987" s="163"/>
      <c r="AB987" s="40"/>
      <c r="AD987" s="40"/>
      <c r="AF987" s="40"/>
      <c r="AG987" s="40"/>
    </row>
    <row r="988" spans="6:33" ht="16.5" customHeight="1">
      <c r="F988" s="163"/>
      <c r="AB988" s="40"/>
      <c r="AD988" s="40"/>
      <c r="AF988" s="40"/>
      <c r="AG988" s="40"/>
    </row>
    <row r="989" spans="6:33" ht="16.5" customHeight="1">
      <c r="F989" s="163"/>
      <c r="AB989" s="40"/>
      <c r="AD989" s="40"/>
      <c r="AF989" s="40"/>
      <c r="AG989" s="40"/>
    </row>
    <row r="990" spans="6:33" ht="16.5" customHeight="1">
      <c r="F990" s="163"/>
      <c r="AB990" s="40"/>
      <c r="AD990" s="40"/>
      <c r="AF990" s="40"/>
      <c r="AG990" s="40"/>
    </row>
    <row r="991" spans="6:33" ht="16.5" customHeight="1">
      <c r="F991" s="163"/>
      <c r="AB991" s="40"/>
      <c r="AD991" s="40"/>
      <c r="AF991" s="40"/>
      <c r="AG991" s="40"/>
    </row>
    <row r="992" spans="6:33" ht="16.5" customHeight="1">
      <c r="F992" s="163"/>
      <c r="AB992" s="40"/>
      <c r="AD992" s="40"/>
      <c r="AF992" s="40"/>
      <c r="AG992" s="40"/>
    </row>
    <row r="993" spans="6:33" ht="16.5" customHeight="1">
      <c r="F993" s="163"/>
      <c r="AB993" s="40"/>
      <c r="AD993" s="40"/>
      <c r="AF993" s="40"/>
      <c r="AG993" s="40"/>
    </row>
    <row r="994" spans="6:33" ht="16.5" customHeight="1">
      <c r="F994" s="163"/>
      <c r="AB994" s="40"/>
      <c r="AD994" s="40"/>
      <c r="AF994" s="40"/>
      <c r="AG994" s="40"/>
    </row>
    <row r="995" spans="6:33" ht="16.5" customHeight="1">
      <c r="F995" s="163"/>
      <c r="AB995" s="40"/>
      <c r="AD995" s="40"/>
      <c r="AF995" s="40"/>
      <c r="AG995" s="40"/>
    </row>
    <row r="996" spans="6:33" ht="16.5" customHeight="1">
      <c r="F996" s="163"/>
      <c r="AB996" s="40"/>
      <c r="AD996" s="40"/>
      <c r="AF996" s="40"/>
      <c r="AG996" s="40"/>
    </row>
    <row r="997" spans="6:33" ht="16.5" customHeight="1">
      <c r="F997" s="163"/>
      <c r="AB997" s="40"/>
      <c r="AD997" s="40"/>
      <c r="AF997" s="40"/>
      <c r="AG997" s="40"/>
    </row>
    <row r="998" spans="6:33" ht="16.5" customHeight="1">
      <c r="F998" s="163"/>
      <c r="AB998" s="40"/>
      <c r="AD998" s="40"/>
      <c r="AF998" s="40"/>
      <c r="AG998" s="40"/>
    </row>
    <row r="999" spans="6:33" ht="16.5" customHeight="1">
      <c r="F999" s="163"/>
      <c r="AB999" s="40"/>
      <c r="AD999" s="40"/>
      <c r="AF999" s="40"/>
      <c r="AG999" s="40"/>
    </row>
    <row r="1000" spans="6:33" ht="16.5" customHeight="1">
      <c r="F1000" s="163"/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Y1" workbookViewId="0">
      <selection activeCell="N5" sqref="N5"/>
    </sheetView>
  </sheetViews>
  <sheetFormatPr defaultColWidth="12.625" defaultRowHeight="15" customHeight="1"/>
  <cols>
    <col min="1" max="2" width="7.625" customWidth="1"/>
    <col min="3" max="3" width="12.375" customWidth="1"/>
    <col min="4" max="5" width="7.625" customWidth="1"/>
    <col min="6" max="6" width="9.75" bestFit="1" customWidth="1"/>
    <col min="7" max="7" width="9.5" bestFit="1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7.5" bestFit="1" customWidth="1"/>
    <col min="17" max="17" width="9.75" bestFit="1" customWidth="1"/>
    <col min="18" max="18" width="8.625" bestFit="1" customWidth="1"/>
    <col min="19" max="19" width="9" bestFit="1" customWidth="1"/>
    <col min="20" max="20" width="10.25" customWidth="1"/>
    <col min="21" max="21" width="7.875" hidden="1" customWidth="1"/>
    <col min="22" max="22" width="12.75" bestFit="1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9.125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65">
        <v>2020</v>
      </c>
      <c r="C1" s="65" t="s">
        <v>80</v>
      </c>
      <c r="D1" s="65"/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44412</v>
      </c>
      <c r="B3" s="1">
        <v>44407</v>
      </c>
      <c r="C3" s="119" t="s">
        <v>988</v>
      </c>
      <c r="D3" s="119" t="s">
        <v>980</v>
      </c>
      <c r="E3" s="119" t="s">
        <v>80</v>
      </c>
      <c r="F3" s="14">
        <v>25279</v>
      </c>
      <c r="G3" s="100">
        <f>IF($H3="","",_xlfn.IFNA(VLOOKUP($H3,수출신고!$A:$G,6,0),""))</f>
        <v>25279</v>
      </c>
      <c r="H3" s="101" t="str">
        <f t="shared" ref="H3:H54" si="0">RIGHT(C3,6)</f>
        <v>NA/111</v>
      </c>
      <c r="I3" s="85" t="s">
        <v>1018</v>
      </c>
      <c r="J3" s="157" t="s">
        <v>42</v>
      </c>
      <c r="K3" s="158">
        <v>1247</v>
      </c>
      <c r="L3" s="158">
        <v>0</v>
      </c>
      <c r="M3" s="158">
        <v>0</v>
      </c>
      <c r="N3" s="159" t="s">
        <v>1711</v>
      </c>
      <c r="O3" s="158">
        <v>17958</v>
      </c>
      <c r="P3" s="160" t="s">
        <v>1696</v>
      </c>
      <c r="Q3" s="158">
        <v>17958</v>
      </c>
      <c r="R3" s="160">
        <v>1145.5</v>
      </c>
      <c r="S3" s="161" t="s">
        <v>42</v>
      </c>
      <c r="T3" s="106">
        <f t="shared" ref="T3:T54" si="1">IF(J3="","",O3*P3)</f>
        <v>20605009.200000003</v>
      </c>
      <c r="U3" s="107" t="str">
        <f t="shared" ref="U3:U54" si="2">RIGHT(N3,6)</f>
        <v>NA/111</v>
      </c>
      <c r="V3" s="88">
        <f>V54</f>
        <v>16736</v>
      </c>
      <c r="W3" s="108">
        <f t="shared" ref="W3:W54" si="3">IF(A3="",IF(B3="","",B3),A3)</f>
        <v>44412</v>
      </c>
      <c r="X3" s="100" t="str">
        <f t="shared" ref="X3:X54" si="4">RIGHT(H3,7)</f>
        <v>NA/111</v>
      </c>
      <c r="Y3" s="109" t="str">
        <f>IF($X3="","",_xlfn.IFNA(VLOOKUP($X3,수출신고!$A:$G,4,0),"국내계류중"))</f>
        <v>1098621070308X</v>
      </c>
      <c r="Z3" s="110">
        <f>_xlfn.IFNA(VLOOKUP(W3,환율!$A:$H,8,0),"")</f>
        <v>1150.7</v>
      </c>
      <c r="AA3" s="111">
        <f t="shared" ref="AA3:AA54" si="5">IF(G3&lt;&gt;"",G3,IF(F3&lt;&gt;"",F3,""))</f>
        <v>25279</v>
      </c>
      <c r="AB3" s="112">
        <f t="shared" ref="AB3:AB54" si="6">IF(AA3="","",SUMIF($U$3:$U$54,X3,$K$3:$K$54))</f>
        <v>8543</v>
      </c>
      <c r="AC3" s="113">
        <f t="shared" ref="AC3:AC54" si="7">IFERROR(AA3-AB3,"")</f>
        <v>16736</v>
      </c>
      <c r="AD3" s="114">
        <f t="shared" ref="AD3:AD54" si="8">IF(H3="","",AA3*Z3)</f>
        <v>29088545.300000001</v>
      </c>
      <c r="AE3" s="115">
        <f t="shared" ref="AE3:AE54" si="9">IF(H3="","",SUMIF($U$3:$U$54,X3,$T$3:$T$54))</f>
        <v>29095090.800000004</v>
      </c>
      <c r="AF3" s="114">
        <f t="shared" ref="AF3:AF54" si="10">IF(H3="","",IF(AC3&lt;&gt;0,AC3*Z3,0))</f>
        <v>19258115.199999999</v>
      </c>
      <c r="AG3" s="114">
        <f t="shared" ref="AG3:AG54" si="11">IF(H3="","",IF(AC3=0,-(AD3-AE3),IF(AE3=0,"미수",-(AB3*Z3-AE3))))</f>
        <v>19264660.700000003</v>
      </c>
    </row>
    <row r="4" spans="1:33" ht="16.5" customHeight="1">
      <c r="A4" s="96" t="str">
        <f>IF($H4="","",_xlfn.IFNA(VLOOKUP($H4,수출신고!$A:$G,2,0),""))</f>
        <v/>
      </c>
      <c r="B4" s="157"/>
      <c r="C4" s="98"/>
      <c r="D4" s="98"/>
      <c r="E4" s="98"/>
      <c r="F4" s="158"/>
      <c r="G4" s="100" t="str">
        <f>IF($H4="","",_xlfn.IFNA(VLOOKUP($H4,수출신고!$A:$G,6,0),""))</f>
        <v/>
      </c>
      <c r="H4" s="101" t="str">
        <f t="shared" si="0"/>
        <v/>
      </c>
      <c r="J4" s="157" t="s">
        <v>88</v>
      </c>
      <c r="K4" s="158">
        <v>7296</v>
      </c>
      <c r="L4" s="158">
        <v>42</v>
      </c>
      <c r="M4" s="158">
        <v>0</v>
      </c>
      <c r="N4" s="159" t="s">
        <v>1711</v>
      </c>
      <c r="O4" s="158">
        <v>7254</v>
      </c>
      <c r="P4" s="160" t="s">
        <v>1697</v>
      </c>
      <c r="Q4" s="158">
        <v>7254</v>
      </c>
      <c r="R4" s="160">
        <v>1177.5</v>
      </c>
      <c r="S4" s="161" t="s">
        <v>47</v>
      </c>
      <c r="T4" s="106">
        <f t="shared" si="1"/>
        <v>8490081.6000000015</v>
      </c>
      <c r="U4" s="107" t="str">
        <f t="shared" si="2"/>
        <v>NA/111</v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157"/>
      <c r="C5" s="98"/>
      <c r="D5" s="98"/>
      <c r="E5" s="98"/>
      <c r="F5" s="158"/>
      <c r="G5" s="100" t="str">
        <f>IF($H5="","",_xlfn.IFNA(VLOOKUP($H5,수출신고!$A:$G,6,0),""))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9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157"/>
      <c r="C6" s="98"/>
      <c r="D6" s="98"/>
      <c r="E6" s="98"/>
      <c r="F6" s="158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57"/>
      <c r="K6" s="158"/>
      <c r="L6" s="158"/>
      <c r="M6" s="158"/>
      <c r="N6" s="159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 t="str">
        <f>IF($H7="","",_xlfn.IFNA(VLOOKUP($H7,수출신고!$A:$G,2,0),""))</f>
        <v/>
      </c>
      <c r="B7" s="1"/>
      <c r="C7" s="119"/>
      <c r="D7" s="119"/>
      <c r="E7" s="119"/>
      <c r="F7" s="14"/>
      <c r="G7" s="100" t="str">
        <f>IF($H7="","",_xlfn.IFNA(VLOOKUP($H7,수출신고!$A:$G,6,0),""))</f>
        <v/>
      </c>
      <c r="H7" s="101" t="str">
        <f t="shared" si="0"/>
        <v/>
      </c>
      <c r="J7" s="1" t="str">
        <f t="array" ref="J7">IFERROR(INDEX(외환대장!$A$2:$K$401, SMALL(IF(($C$1=외환대장!$L$2:$L$399),MATCH(ROW(외환대장!$L$2:$L$399), ROW(외환대장!$L$2:$L$399)), ""), ROWS($A$1:A1)), COLUMNS($A$1:A1)),"")</f>
        <v/>
      </c>
      <c r="K7" s="14" t="str">
        <f t="array" ref="K7">IFERROR(INDEX(외환대장!$A$2:$K$401, SMALL(IF(($C$1=외환대장!$L$2:$L$399),MATCH(ROW(외환대장!$L$2:$L$399), ROW(외환대장!$L$2:$L$399)), ""), ROWS($A$1:B1)), COLUMNS($A$1:B1)),"")</f>
        <v/>
      </c>
      <c r="L7" s="14" t="str">
        <f t="array" ref="L7">IFERROR(INDEX(외환대장!$A$2:$K$401, SMALL(IF(($C$1=외환대장!$L$2:$L$399),MATCH(ROW(외환대장!$L$2:$L$399), ROW(외환대장!$L$2:$L$399)), ""), ROWS($A$1:C1)), COLUMNS($A$1:C1)),"")</f>
        <v/>
      </c>
      <c r="M7" s="14" t="str">
        <f t="array" ref="M7">IFERROR(INDEX(외환대장!$A$2:$K$401, SMALL(IF(($C$1=외환대장!$L$2:$L$399),MATCH(ROW(외환대장!$L$2:$L$399), ROW(외환대장!$L$2:$L$399)), ""), ROWS($A$1:D1)), COLUMNS($A$1:D1)),"")</f>
        <v/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/>
      </c>
      <c r="O7" s="16" t="str">
        <f t="array" ref="O7">IFERROR(INDEX(외환대장!$A$2:$K$401, SMALL(IF(($C$1=외환대장!$L$2:$L$399),MATCH(ROW(외환대장!$L$2:$L$399), ROW(외환대장!$L$2:$L$399)), ""), ROWS($A$1:F1)), COLUMNS($A$1:F1)),"")</f>
        <v/>
      </c>
      <c r="P7" s="17" t="str">
        <f t="array" ref="P7">IFERROR(INDEX(외환대장!$A$2:$K$401, SMALL(IF(($C$1=외환대장!$L$2:$L$399),MATCH(ROW(외환대장!$L$2:$L$399), ROW(외환대장!$L$2:$L$399)), ""), ROWS($A$1:G1)), COLUMNS($A$1:G1)),"")</f>
        <v/>
      </c>
      <c r="Q7" s="18" t="str">
        <f t="array" ref="Q7">IFERROR(INDEX(외환대장!$A$2:$K$401, SMALL(IF(($C$1=외환대장!$L$2:$L$399),MATCH(ROW(외환대장!$L$2:$L$399), ROW(외환대장!$L$2:$L$399)), ""), ROWS($A$1:H1)), COLUMNS($A$1:H1)),"")</f>
        <v/>
      </c>
      <c r="R7" s="19" t="str">
        <f t="array" ref="R7">IFERROR(INDEX(외환대장!$A$2:$K$401, SMALL(IF(($C$1=외환대장!$L$2:$L$399),MATCH(ROW(외환대장!$L$2:$L$399), ROW(외환대장!$L$2:$L$399)), ""), ROWS($A$1:I1)), COLUMNS($A$1:I1)),"")</f>
        <v/>
      </c>
      <c r="S7" s="20" t="str">
        <f t="array" ref="S7">IFERROR(INDEX(외환대장!$A$2:$K$401, SMALL(IF(($C$1=외환대장!$L$2:$L$399),MATCH(ROW(외환대장!$L$2:$L$399), ROW(외환대장!$L$2:$L$399)), ""), ROWS($A$1:J1)), COLUMNS($A$1:J1)),"")</f>
        <v/>
      </c>
      <c r="T7" s="106" t="str">
        <f t="shared" si="1"/>
        <v/>
      </c>
      <c r="U7" s="107" t="str">
        <f t="shared" si="2"/>
        <v/>
      </c>
      <c r="V7" s="72"/>
      <c r="W7" s="108" t="str">
        <f t="shared" si="3"/>
        <v/>
      </c>
      <c r="X7" s="100" t="str">
        <f t="shared" si="4"/>
        <v/>
      </c>
      <c r="Y7" s="109" t="str">
        <f>IF($X7="","",_xlfn.IFNA(VLOOKUP($X7,수출신고!$A:$G,4,0),"국내계류중"))</f>
        <v/>
      </c>
      <c r="Z7" s="110" t="str">
        <f>_xlfn.IFNA(VLOOKUP(W7,환율!$A:$H,8,0),"")</f>
        <v/>
      </c>
      <c r="AA7" s="111" t="str">
        <f t="shared" si="5"/>
        <v/>
      </c>
      <c r="AB7" s="112" t="str">
        <f t="shared" si="6"/>
        <v/>
      </c>
      <c r="AC7" s="113" t="str">
        <f t="shared" si="7"/>
        <v/>
      </c>
      <c r="AD7" s="114" t="str">
        <f t="shared" si="8"/>
        <v/>
      </c>
      <c r="AE7" s="115" t="str">
        <f t="shared" si="9"/>
        <v/>
      </c>
      <c r="AF7" s="114" t="str">
        <f t="shared" si="10"/>
        <v/>
      </c>
      <c r="AG7" s="114" t="str">
        <f t="shared" si="11"/>
        <v/>
      </c>
    </row>
    <row r="8" spans="1:33" ht="16.5" customHeight="1">
      <c r="A8" s="96" t="str">
        <f>IF($H8="","",_xlfn.IFNA(VLOOKUP($H8,수출신고!$A:$G,2,0),""))</f>
        <v/>
      </c>
      <c r="B8" s="1"/>
      <c r="C8" s="119"/>
      <c r="D8" s="119"/>
      <c r="E8" s="119"/>
      <c r="F8" s="14"/>
      <c r="G8" s="100" t="str">
        <f>IF($H8="","",_xlfn.IFNA(VLOOKUP($H8,수출신고!$A:$G,6,0),""))</f>
        <v/>
      </c>
      <c r="H8" s="101" t="str">
        <f t="shared" si="0"/>
        <v/>
      </c>
      <c r="J8" s="1" t="str">
        <f t="array" ref="J8">IFERROR(INDEX(외환대장!$A$2:$K$401, SMALL(IF(($C$1=외환대장!$L$2:$L$399),MATCH(ROW(외환대장!$L$2:$L$399), ROW(외환대장!$L$2:$L$399)), ""), ROWS($A$1:A2)), COLUMNS($A$1:A2)),"")</f>
        <v/>
      </c>
      <c r="K8" s="14" t="str">
        <f t="array" ref="K8">IFERROR(INDEX(외환대장!$A$2:$K$401, SMALL(IF(($C$1=외환대장!$L$2:$L$399),MATCH(ROW(외환대장!$L$2:$L$399), ROW(외환대장!$L$2:$L$399)), ""), ROWS($A$1:B2)), COLUMNS($A$1:B2)),"")</f>
        <v/>
      </c>
      <c r="L8" s="14" t="str">
        <f t="array" ref="L8">IFERROR(INDEX(외환대장!$A$2:$K$401, SMALL(IF(($C$1=외환대장!$L$2:$L$399),MATCH(ROW(외환대장!$L$2:$L$399), ROW(외환대장!$L$2:$L$399)), ""), ROWS($A$1:C2)), COLUMNS($A$1:C2)),"")</f>
        <v/>
      </c>
      <c r="M8" s="14" t="str">
        <f t="array" ref="M8">IFERROR(INDEX(외환대장!$A$2:$K$401, SMALL(IF(($C$1=외환대장!$L$2:$L$399),MATCH(ROW(외환대장!$L$2:$L$399), ROW(외환대장!$L$2:$L$399)), ""), ROWS($A$1:D2)), COLUMNS($A$1:D2)),"")</f>
        <v/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/>
      </c>
      <c r="O8" s="16" t="str">
        <f t="array" ref="O8">IFERROR(INDEX(외환대장!$A$2:$K$401, SMALL(IF(($C$1=외환대장!$L$2:$L$399),MATCH(ROW(외환대장!$L$2:$L$399), ROW(외환대장!$L$2:$L$399)), ""), ROWS($A$1:F2)), COLUMNS($A$1:F2)),"")</f>
        <v/>
      </c>
      <c r="P8" s="17" t="str">
        <f t="array" ref="P8">IFERROR(INDEX(외환대장!$A$2:$K$401, SMALL(IF(($C$1=외환대장!$L$2:$L$399),MATCH(ROW(외환대장!$L$2:$L$399), ROW(외환대장!$L$2:$L$399)), ""), ROWS($A$1:G2)), COLUMNS($A$1:G2)),"")</f>
        <v/>
      </c>
      <c r="Q8" s="18" t="str">
        <f t="array" ref="Q8">IFERROR(INDEX(외환대장!$A$2:$K$401, SMALL(IF(($C$1=외환대장!$L$2:$L$399),MATCH(ROW(외환대장!$L$2:$L$399), ROW(외환대장!$L$2:$L$399)), ""), ROWS($A$1:H2)), COLUMNS($A$1:H2)),"")</f>
        <v/>
      </c>
      <c r="R8" s="19" t="str">
        <f t="array" ref="R8">IFERROR(INDEX(외환대장!$A$2:$K$401, SMALL(IF(($C$1=외환대장!$L$2:$L$399),MATCH(ROW(외환대장!$L$2:$L$399), ROW(외환대장!$L$2:$L$399)), ""), ROWS($A$1:I2)), COLUMNS($A$1:I2)),"")</f>
        <v/>
      </c>
      <c r="S8" s="20" t="str">
        <f t="array" ref="S8">IFERROR(INDEX(외환대장!$A$2:$K$401, SMALL(IF(($C$1=외환대장!$L$2:$L$399),MATCH(ROW(외환대장!$L$2:$L$399), ROW(외환대장!$L$2:$L$399)), ""), ROWS($A$1:J2)), COLUMNS($A$1:J2)),"")</f>
        <v/>
      </c>
      <c r="T8" s="106" t="str">
        <f t="shared" si="1"/>
        <v/>
      </c>
      <c r="U8" s="107" t="str">
        <f t="shared" si="2"/>
        <v/>
      </c>
      <c r="V8" s="72"/>
      <c r="W8" s="108" t="str">
        <f t="shared" si="3"/>
        <v/>
      </c>
      <c r="X8" s="100" t="str">
        <f t="shared" si="4"/>
        <v/>
      </c>
      <c r="Y8" s="109" t="str">
        <f>IF($X8="","",_xlfn.IFNA(VLOOKUP($X8,수출신고!$A:$G,4,0),"국내계류중"))</f>
        <v/>
      </c>
      <c r="Z8" s="110" t="str">
        <f>_xlfn.IFNA(VLOOKUP(W8,환율!$A:$H,8,0),"")</f>
        <v/>
      </c>
      <c r="AA8" s="111" t="str">
        <f t="shared" si="5"/>
        <v/>
      </c>
      <c r="AB8" s="112" t="str">
        <f t="shared" si="6"/>
        <v/>
      </c>
      <c r="AC8" s="113" t="str">
        <f t="shared" si="7"/>
        <v/>
      </c>
      <c r="AD8" s="114" t="str">
        <f t="shared" si="8"/>
        <v/>
      </c>
      <c r="AE8" s="115" t="str">
        <f t="shared" si="9"/>
        <v/>
      </c>
      <c r="AF8" s="114" t="str">
        <f t="shared" si="10"/>
        <v/>
      </c>
      <c r="AG8" s="114" t="str">
        <f t="shared" si="11"/>
        <v/>
      </c>
    </row>
    <row r="9" spans="1:33" ht="16.5" customHeight="1">
      <c r="A9" s="96" t="str">
        <f>IF($H9="","",_xlfn.IFNA(VLOOKUP($H9,수출신고!$A:$G,2,0),""))</f>
        <v/>
      </c>
      <c r="B9" s="1"/>
      <c r="C9" s="119"/>
      <c r="D9" s="119"/>
      <c r="E9" s="119"/>
      <c r="F9" s="14"/>
      <c r="G9" s="100" t="str">
        <f>IF($H9="","",_xlfn.IFNA(VLOOKUP($H9,수출신고!$A:$G,6,0),""))</f>
        <v/>
      </c>
      <c r="H9" s="101" t="str">
        <f t="shared" si="0"/>
        <v/>
      </c>
      <c r="J9" s="1" t="str">
        <f t="array" ref="J9">IFERROR(INDEX(외환대장!$A$2:$K$401, SMALL(IF(($C$1=외환대장!$L$2:$L$399),MATCH(ROW(외환대장!$L$2:$L$399), ROW(외환대장!$L$2:$L$399)), ""), ROWS($A$1:A3)), COLUMNS($A$1:A3)),"")</f>
        <v/>
      </c>
      <c r="K9" s="14" t="str">
        <f t="array" ref="K9">IFERROR(INDEX(외환대장!$A$2:$K$401, SMALL(IF(($C$1=외환대장!$L$2:$L$399),MATCH(ROW(외환대장!$L$2:$L$399), ROW(외환대장!$L$2:$L$399)), ""), ROWS($A$1:B3)), COLUMNS($A$1:B3)),"")</f>
        <v/>
      </c>
      <c r="L9" s="14" t="str">
        <f t="array" ref="L9">IFERROR(INDEX(외환대장!$A$2:$K$401, SMALL(IF(($C$1=외환대장!$L$2:$L$399),MATCH(ROW(외환대장!$L$2:$L$399), ROW(외환대장!$L$2:$L$399)), ""), ROWS($A$1:C3)), COLUMNS($A$1:C3)),"")</f>
        <v/>
      </c>
      <c r="M9" s="14" t="str">
        <f t="array" ref="M9">IFERROR(INDEX(외환대장!$A$2:$K$401, SMALL(IF(($C$1=외환대장!$L$2:$L$399),MATCH(ROW(외환대장!$L$2:$L$399), ROW(외환대장!$L$2:$L$399)), ""), ROWS($A$1:D3)), COLUMNS($A$1:D3)),"")</f>
        <v/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/>
      </c>
      <c r="O9" s="16" t="str">
        <f t="array" ref="O9">IFERROR(INDEX(외환대장!$A$2:$K$401, SMALL(IF(($C$1=외환대장!$L$2:$L$399),MATCH(ROW(외환대장!$L$2:$L$399), ROW(외환대장!$L$2:$L$399)), ""), ROWS($A$1:F3)), COLUMNS($A$1:F3)),"")</f>
        <v/>
      </c>
      <c r="P9" s="17" t="str">
        <f t="array" ref="P9">IFERROR(INDEX(외환대장!$A$2:$K$401, SMALL(IF(($C$1=외환대장!$L$2:$L$399),MATCH(ROW(외환대장!$L$2:$L$399), ROW(외환대장!$L$2:$L$399)), ""), ROWS($A$1:G3)), COLUMNS($A$1:G3)),"")</f>
        <v/>
      </c>
      <c r="Q9" s="18" t="str">
        <f t="array" ref="Q9">IFERROR(INDEX(외환대장!$A$2:$K$401, SMALL(IF(($C$1=외환대장!$L$2:$L$399),MATCH(ROW(외환대장!$L$2:$L$399), ROW(외환대장!$L$2:$L$399)), ""), ROWS($A$1:H3)), COLUMNS($A$1:H3)),"")</f>
        <v/>
      </c>
      <c r="R9" s="19" t="str">
        <f t="array" ref="R9">IFERROR(INDEX(외환대장!$A$2:$K$401, SMALL(IF(($C$1=외환대장!$L$2:$L$399),MATCH(ROW(외환대장!$L$2:$L$399), ROW(외환대장!$L$2:$L$399)), ""), ROWS($A$1:I3)), COLUMNS($A$1:I3)),"")</f>
        <v/>
      </c>
      <c r="S9" s="20" t="str">
        <f t="array" ref="S9">IFERROR(INDEX(외환대장!$A$2:$K$401, SMALL(IF(($C$1=외환대장!$L$2:$L$399),MATCH(ROW(외환대장!$L$2:$L$399), ROW(외환대장!$L$2:$L$399)), ""), ROWS($A$1:J3)), COLUMNS($A$1:J3)),"")</f>
        <v/>
      </c>
      <c r="T9" s="106" t="str">
        <f t="shared" si="1"/>
        <v/>
      </c>
      <c r="U9" s="107" t="str">
        <f t="shared" si="2"/>
        <v/>
      </c>
      <c r="V9" s="72"/>
      <c r="W9" s="108" t="str">
        <f t="shared" si="3"/>
        <v/>
      </c>
      <c r="X9" s="100" t="str">
        <f t="shared" si="4"/>
        <v/>
      </c>
      <c r="Y9" s="109" t="str">
        <f>IF($X9="","",_xlfn.IFNA(VLOOKUP($X9,수출신고!$A:$G,4,0),"국내계류중"))</f>
        <v/>
      </c>
      <c r="Z9" s="110" t="str">
        <f>_xlfn.IFNA(VLOOKUP(W9,환율!$A:$H,8,0),"")</f>
        <v/>
      </c>
      <c r="AA9" s="111" t="str">
        <f t="shared" si="5"/>
        <v/>
      </c>
      <c r="AB9" s="112" t="str">
        <f t="shared" si="6"/>
        <v/>
      </c>
      <c r="AC9" s="113" t="str">
        <f t="shared" si="7"/>
        <v/>
      </c>
      <c r="AD9" s="114" t="str">
        <f t="shared" si="8"/>
        <v/>
      </c>
      <c r="AE9" s="115" t="str">
        <f t="shared" si="9"/>
        <v/>
      </c>
      <c r="AF9" s="114" t="str">
        <f t="shared" si="10"/>
        <v/>
      </c>
      <c r="AG9" s="114" t="str">
        <f t="shared" si="11"/>
        <v/>
      </c>
    </row>
    <row r="10" spans="1:33" ht="16.5" customHeight="1">
      <c r="A10" s="96" t="str">
        <f>IF($H10="","",_xlfn.IFNA(VLOOKUP($H10,수출신고!$A:$G,2,0),""))</f>
        <v/>
      </c>
      <c r="B10" s="1"/>
      <c r="C10" s="119"/>
      <c r="D10" s="119"/>
      <c r="E10" s="119"/>
      <c r="F10" s="14"/>
      <c r="G10" s="100" t="str">
        <f>IF($H10="","",_xlfn.IFNA(VLOOKUP($H10,수출신고!$A:$G,6,0),""))</f>
        <v/>
      </c>
      <c r="H10" s="101" t="str">
        <f t="shared" si="0"/>
        <v/>
      </c>
      <c r="J10" s="1" t="str">
        <f t="array" ref="J10">IFERROR(INDEX(외환대장!$A$2:$K$401, SMALL(IF(($C$1=외환대장!$L$2:$L$399),MATCH(ROW(외환대장!$L$2:$L$399), ROW(외환대장!$L$2:$L$399)), ""), ROWS($A$1:A4)), COLUMNS($A$1:A4)),"")</f>
        <v/>
      </c>
      <c r="K10" s="14" t="str">
        <f t="array" ref="K10">IFERROR(INDEX(외환대장!$A$2:$K$401, SMALL(IF(($C$1=외환대장!$L$2:$L$399),MATCH(ROW(외환대장!$L$2:$L$399), ROW(외환대장!$L$2:$L$399)), ""), ROWS($A$1:B4)), COLUMNS($A$1:B4)),"")</f>
        <v/>
      </c>
      <c r="L10" s="14" t="str">
        <f t="array" ref="L10">IFERROR(INDEX(외환대장!$A$2:$K$401, SMALL(IF(($C$1=외환대장!$L$2:$L$399),MATCH(ROW(외환대장!$L$2:$L$399), ROW(외환대장!$L$2:$L$399)), ""), ROWS($A$1:C4)), COLUMNS($A$1:C4)),"")</f>
        <v/>
      </c>
      <c r="M10" s="14" t="str">
        <f t="array" ref="M10">IFERROR(INDEX(외환대장!$A$2:$K$401, SMALL(IF(($C$1=외환대장!$L$2:$L$399),MATCH(ROW(외환대장!$L$2:$L$399), ROW(외환대장!$L$2:$L$399)), ""), ROWS($A$1:D4)), COLUMNS($A$1:D4)),"")</f>
        <v/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/>
      </c>
      <c r="O10" s="16" t="str">
        <f t="array" ref="O10">IFERROR(INDEX(외환대장!$A$2:$K$401, SMALL(IF(($C$1=외환대장!$L$2:$L$399),MATCH(ROW(외환대장!$L$2:$L$399), ROW(외환대장!$L$2:$L$399)), ""), ROWS($A$1:F4)), COLUMNS($A$1:F4)),"")</f>
        <v/>
      </c>
      <c r="P10" s="17" t="str">
        <f t="array" ref="P10">IFERROR(INDEX(외환대장!$A$2:$K$401, SMALL(IF(($C$1=외환대장!$L$2:$L$399),MATCH(ROW(외환대장!$L$2:$L$399), ROW(외환대장!$L$2:$L$399)), ""), ROWS($A$1:G4)), COLUMNS($A$1:G4)),"")</f>
        <v/>
      </c>
      <c r="Q10" s="18" t="str">
        <f t="array" ref="Q10">IFERROR(INDEX(외환대장!$A$2:$K$401, SMALL(IF(($C$1=외환대장!$L$2:$L$399),MATCH(ROW(외환대장!$L$2:$L$399), ROW(외환대장!$L$2:$L$399)), ""), ROWS($A$1:H4)), COLUMNS($A$1:H4)),"")</f>
        <v/>
      </c>
      <c r="R10" s="19" t="str">
        <f t="array" ref="R10">IFERROR(INDEX(외환대장!$A$2:$K$401, SMALL(IF(($C$1=외환대장!$L$2:$L$399),MATCH(ROW(외환대장!$L$2:$L$399), ROW(외환대장!$L$2:$L$399)), ""), ROWS($A$1:I4)), COLUMNS($A$1:I4)),"")</f>
        <v/>
      </c>
      <c r="S10" s="20" t="str">
        <f t="array" ref="S10">IFERROR(INDEX(외환대장!$A$2:$K$401, SMALL(IF(($C$1=외환대장!$L$2:$L$399),MATCH(ROW(외환대장!$L$2:$L$399), ROW(외환대장!$L$2:$L$399)), ""), ROWS($A$1:J4)), COLUMNS($A$1:J4)),"")</f>
        <v/>
      </c>
      <c r="T10" s="106" t="str">
        <f t="shared" si="1"/>
        <v/>
      </c>
      <c r="U10" s="107" t="str">
        <f t="shared" si="2"/>
        <v/>
      </c>
      <c r="V10" s="72"/>
      <c r="W10" s="108" t="str">
        <f t="shared" si="3"/>
        <v/>
      </c>
      <c r="X10" s="100" t="str">
        <f t="shared" si="4"/>
        <v/>
      </c>
      <c r="Y10" s="109" t="str">
        <f>IF($X10="","",_xlfn.IFNA(VLOOKUP($X10,수출신고!$A:$G,4,0),"국내계류중"))</f>
        <v/>
      </c>
      <c r="Z10" s="110" t="str">
        <f>_xlfn.IFNA(VLOOKUP(W10,환율!$A:$H,8,0),"")</f>
        <v/>
      </c>
      <c r="AA10" s="111" t="str">
        <f t="shared" si="5"/>
        <v/>
      </c>
      <c r="AB10" s="112" t="str">
        <f t="shared" si="6"/>
        <v/>
      </c>
      <c r="AC10" s="113" t="str">
        <f t="shared" si="7"/>
        <v/>
      </c>
      <c r="AD10" s="114" t="str">
        <f t="shared" si="8"/>
        <v/>
      </c>
      <c r="AE10" s="115" t="str">
        <f t="shared" si="9"/>
        <v/>
      </c>
      <c r="AF10" s="114" t="str">
        <f t="shared" si="10"/>
        <v/>
      </c>
      <c r="AG10" s="114" t="str">
        <f t="shared" si="11"/>
        <v/>
      </c>
    </row>
    <row r="11" spans="1:33" ht="16.5" customHeight="1">
      <c r="A11" s="96" t="str">
        <f>IF($H11="","",_xlfn.IFNA(VLOOKUP($H11,수출신고!$A:$G,2,0),""))</f>
        <v/>
      </c>
      <c r="B11" s="1"/>
      <c r="C11" s="119"/>
      <c r="D11" s="119"/>
      <c r="E11" s="119"/>
      <c r="F11" s="14"/>
      <c r="G11" s="100" t="str">
        <f>IF($H11="","",_xlfn.IFNA(VLOOKUP($H11,수출신고!$A:$G,6,0),""))</f>
        <v/>
      </c>
      <c r="H11" s="101" t="str">
        <f t="shared" si="0"/>
        <v/>
      </c>
      <c r="J11" s="1" t="str">
        <f t="array" ref="J11">IFERROR(INDEX(외환대장!$A$2:$K$401, SMALL(IF(($C$1=외환대장!$L$2:$L$399),MATCH(ROW(외환대장!$L$2:$L$399), ROW(외환대장!$L$2:$L$399)), ""), ROWS($A$1:A5)), COLUMNS($A$1:A5)),"")</f>
        <v/>
      </c>
      <c r="K11" s="14" t="str">
        <f t="array" ref="K11">IFERROR(INDEX(외환대장!$A$2:$K$401, SMALL(IF(($C$1=외환대장!$L$2:$L$399),MATCH(ROW(외환대장!$L$2:$L$399), ROW(외환대장!$L$2:$L$399)), ""), ROWS($A$1:B5)), COLUMNS($A$1:B5)),"")</f>
        <v/>
      </c>
      <c r="L11" s="14" t="str">
        <f t="array" ref="L11">IFERROR(INDEX(외환대장!$A$2:$K$401, SMALL(IF(($C$1=외환대장!$L$2:$L$399),MATCH(ROW(외환대장!$L$2:$L$399), ROW(외환대장!$L$2:$L$399)), ""), ROWS($A$1:C5)), COLUMNS($A$1:C5)),"")</f>
        <v/>
      </c>
      <c r="M11" s="14" t="str">
        <f t="array" ref="M11">IFERROR(INDEX(외환대장!$A$2:$K$401, SMALL(IF(($C$1=외환대장!$L$2:$L$399),MATCH(ROW(외환대장!$L$2:$L$399), ROW(외환대장!$L$2:$L$399)), ""), ROWS($A$1:D5)), COLUMNS($A$1:D5)),"")</f>
        <v/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/>
      </c>
      <c r="O11" s="16" t="str">
        <f t="array" ref="O11">IFERROR(INDEX(외환대장!$A$2:$K$401, SMALL(IF(($C$1=외환대장!$L$2:$L$399),MATCH(ROW(외환대장!$L$2:$L$399), ROW(외환대장!$L$2:$L$399)), ""), ROWS($A$1:F5)), COLUMNS($A$1:F5)),"")</f>
        <v/>
      </c>
      <c r="P11" s="17" t="str">
        <f t="array" ref="P11">IFERROR(INDEX(외환대장!$A$2:$K$401, SMALL(IF(($C$1=외환대장!$L$2:$L$399),MATCH(ROW(외환대장!$L$2:$L$399), ROW(외환대장!$L$2:$L$399)), ""), ROWS($A$1:G5)), COLUMNS($A$1:G5)),"")</f>
        <v/>
      </c>
      <c r="Q11" s="18" t="str">
        <f t="array" ref="Q11">IFERROR(INDEX(외환대장!$A$2:$K$401, SMALL(IF(($C$1=외환대장!$L$2:$L$399),MATCH(ROW(외환대장!$L$2:$L$399), ROW(외환대장!$L$2:$L$399)), ""), ROWS($A$1:H5)), COLUMNS($A$1:H5)),"")</f>
        <v/>
      </c>
      <c r="R11" s="19" t="str">
        <f t="array" ref="R11">IFERROR(INDEX(외환대장!$A$2:$K$401, SMALL(IF(($C$1=외환대장!$L$2:$L$399),MATCH(ROW(외환대장!$L$2:$L$399), ROW(외환대장!$L$2:$L$399)), ""), ROWS($A$1:I5)), COLUMNS($A$1:I5)),"")</f>
        <v/>
      </c>
      <c r="S11" s="20" t="str">
        <f t="array" ref="S11">IFERROR(INDEX(외환대장!$A$2:$K$401, SMALL(IF(($C$1=외환대장!$L$2:$L$399),MATCH(ROW(외환대장!$L$2:$L$399), ROW(외환대장!$L$2:$L$399)), ""), ROWS($A$1:J5)), COLUMNS($A$1:J5)),"")</f>
        <v/>
      </c>
      <c r="T11" s="106" t="str">
        <f t="shared" si="1"/>
        <v/>
      </c>
      <c r="U11" s="107" t="str">
        <f t="shared" si="2"/>
        <v/>
      </c>
      <c r="V11" s="72"/>
      <c r="W11" s="108" t="str">
        <f t="shared" si="3"/>
        <v/>
      </c>
      <c r="X11" s="100" t="str">
        <f t="shared" si="4"/>
        <v/>
      </c>
      <c r="Y11" s="109" t="str">
        <f>IF($X11="","",_xlfn.IFNA(VLOOKUP($X11,수출신고!$A:$G,4,0),"국내계류중"))</f>
        <v/>
      </c>
      <c r="Z11" s="110" t="str">
        <f>_xlfn.IFNA(VLOOKUP(W11,환율!$A:$H,8,0),"")</f>
        <v/>
      </c>
      <c r="AA11" s="111" t="str">
        <f t="shared" si="5"/>
        <v/>
      </c>
      <c r="AB11" s="112" t="str">
        <f t="shared" si="6"/>
        <v/>
      </c>
      <c r="AC11" s="113" t="str">
        <f t="shared" si="7"/>
        <v/>
      </c>
      <c r="AD11" s="114" t="str">
        <f t="shared" si="8"/>
        <v/>
      </c>
      <c r="AE11" s="115" t="str">
        <f t="shared" si="9"/>
        <v/>
      </c>
      <c r="AF11" s="114" t="str">
        <f t="shared" si="10"/>
        <v/>
      </c>
      <c r="AG11" s="114" t="str">
        <f t="shared" si="11"/>
        <v/>
      </c>
    </row>
    <row r="12" spans="1:33" ht="16.5" customHeight="1">
      <c r="A12" s="96" t="str">
        <f>IF($H12="","",_xlfn.IFNA(VLOOKUP($H12,수출신고!$A:$G,2,0),""))</f>
        <v/>
      </c>
      <c r="B12" s="1"/>
      <c r="C12" s="119"/>
      <c r="D12" s="119"/>
      <c r="E12" s="119"/>
      <c r="F12" s="14"/>
      <c r="G12" s="100" t="str">
        <f>IF($H12="","",_xlfn.IFNA(VLOOKUP($H12,수출신고!$A:$G,6,0),""))</f>
        <v/>
      </c>
      <c r="H12" s="101" t="str">
        <f t="shared" si="0"/>
        <v/>
      </c>
      <c r="J12" s="1" t="str">
        <f t="array" ref="J12">IFERROR(INDEX(외환대장!$A$2:$K$401, SMALL(IF(($C$1=외환대장!$L$2:$L$399),MATCH(ROW(외환대장!$L$2:$L$399), ROW(외환대장!$L$2:$L$399)), ""), ROWS($A$1:A6)), COLUMNS($A$1:A6)),"")</f>
        <v/>
      </c>
      <c r="K12" s="14" t="str">
        <f t="array" ref="K12">IFERROR(INDEX(외환대장!$A$2:$K$401, SMALL(IF(($C$1=외환대장!$L$2:$L$399),MATCH(ROW(외환대장!$L$2:$L$399), ROW(외환대장!$L$2:$L$399)), ""), ROWS($A$1:B6)), COLUMNS($A$1:B6)),"")</f>
        <v/>
      </c>
      <c r="L12" s="14" t="str">
        <f t="array" ref="L12">IFERROR(INDEX(외환대장!$A$2:$K$401, SMALL(IF(($C$1=외환대장!$L$2:$L$399),MATCH(ROW(외환대장!$L$2:$L$399), ROW(외환대장!$L$2:$L$399)), ""), ROWS($A$1:C6)), COLUMNS($A$1:C6)),"")</f>
        <v/>
      </c>
      <c r="M12" s="14" t="str">
        <f t="array" ref="M12">IFERROR(INDEX(외환대장!$A$2:$K$401, SMALL(IF(($C$1=외환대장!$L$2:$L$399),MATCH(ROW(외환대장!$L$2:$L$399), ROW(외환대장!$L$2:$L$399)), ""), ROWS($A$1:D6)), COLUMNS($A$1:D6)),"")</f>
        <v/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/>
      </c>
      <c r="O12" s="16" t="str">
        <f t="array" ref="O12">IFERROR(INDEX(외환대장!$A$2:$K$401, SMALL(IF(($C$1=외환대장!$L$2:$L$399),MATCH(ROW(외환대장!$L$2:$L$399), ROW(외환대장!$L$2:$L$399)), ""), ROWS($A$1:F6)), COLUMNS($A$1:F6)),"")</f>
        <v/>
      </c>
      <c r="P12" s="17" t="str">
        <f t="array" ref="P12">IFERROR(INDEX(외환대장!$A$2:$K$401, SMALL(IF(($C$1=외환대장!$L$2:$L$399),MATCH(ROW(외환대장!$L$2:$L$399), ROW(외환대장!$L$2:$L$399)), ""), ROWS($A$1:G6)), COLUMNS($A$1:G6)),"")</f>
        <v/>
      </c>
      <c r="Q12" s="18" t="str">
        <f t="array" ref="Q12">IFERROR(INDEX(외환대장!$A$2:$K$401, SMALL(IF(($C$1=외환대장!$L$2:$L$399),MATCH(ROW(외환대장!$L$2:$L$399), ROW(외환대장!$L$2:$L$399)), ""), ROWS($A$1:H6)), COLUMNS($A$1:H6)),"")</f>
        <v/>
      </c>
      <c r="R12" s="19" t="str">
        <f t="array" ref="R12">IFERROR(INDEX(외환대장!$A$2:$K$401, SMALL(IF(($C$1=외환대장!$L$2:$L$399),MATCH(ROW(외환대장!$L$2:$L$399), ROW(외환대장!$L$2:$L$399)), ""), ROWS($A$1:I6)), COLUMNS($A$1:I6)),"")</f>
        <v/>
      </c>
      <c r="S12" s="20" t="str">
        <f t="array" ref="S12">IFERROR(INDEX(외환대장!$A$2:$K$401, SMALL(IF(($C$1=외환대장!$L$2:$L$399),MATCH(ROW(외환대장!$L$2:$L$399), ROW(외환대장!$L$2:$L$399)), ""), ROWS($A$1:J6)), COLUMNS($A$1:J6)),"")</f>
        <v/>
      </c>
      <c r="T12" s="106" t="str">
        <f t="shared" si="1"/>
        <v/>
      </c>
      <c r="U12" s="107" t="str">
        <f t="shared" si="2"/>
        <v/>
      </c>
      <c r="V12" s="72"/>
      <c r="W12" s="108" t="str">
        <f t="shared" si="3"/>
        <v/>
      </c>
      <c r="X12" s="100" t="str">
        <f t="shared" si="4"/>
        <v/>
      </c>
      <c r="Y12" s="109" t="str">
        <f>IF($X12="","",_xlfn.IFNA(VLOOKUP($X12,수출신고!$A:$G,4,0),"국내계류중"))</f>
        <v/>
      </c>
      <c r="Z12" s="110" t="str">
        <f>_xlfn.IFNA(VLOOKUP(W12,환율!$A:$H,8,0),"")</f>
        <v/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IF($H13="","",_xlfn.IFNA(VLOOKUP($H13,수출신고!$A:$G,2,0),""))</f>
        <v/>
      </c>
      <c r="B13" s="1"/>
      <c r="C13" s="119"/>
      <c r="D13" s="119"/>
      <c r="E13" s="119"/>
      <c r="F13" s="14"/>
      <c r="G13" s="100" t="str">
        <f>IF($H13="","",_xlfn.IFNA(VLOOKUP($H13,수출신고!$A:$G,6,0),""))</f>
        <v/>
      </c>
      <c r="H13" s="101" t="str">
        <f t="shared" si="0"/>
        <v/>
      </c>
      <c r="J13" s="1" t="str">
        <f t="array" ref="J13">IFERROR(INDEX(외환대장!$A$2:$K$401, SMALL(IF(($C$1=외환대장!$L$2:$L$399),MATCH(ROW(외환대장!$L$2:$L$399), ROW(외환대장!$L$2:$L$399)), ""), ROWS($A$1:A7)), COLUMNS($A$1:A7)),"")</f>
        <v/>
      </c>
      <c r="K13" s="14" t="str">
        <f t="array" ref="K13">IFERROR(INDEX(외환대장!$A$2:$K$401, SMALL(IF(($C$1=외환대장!$L$2:$L$399),MATCH(ROW(외환대장!$L$2:$L$399), ROW(외환대장!$L$2:$L$399)), ""), ROWS($A$1:B7)), COLUMNS($A$1:B7)),"")</f>
        <v/>
      </c>
      <c r="L13" s="14" t="str">
        <f t="array" ref="L13">IFERROR(INDEX(외환대장!$A$2:$K$401, SMALL(IF(($C$1=외환대장!$L$2:$L$399),MATCH(ROW(외환대장!$L$2:$L$399), ROW(외환대장!$L$2:$L$399)), ""), ROWS($A$1:C7)), COLUMNS($A$1:C7)),"")</f>
        <v/>
      </c>
      <c r="M13" s="14" t="str">
        <f t="array" ref="M13">IFERROR(INDEX(외환대장!$A$2:$K$401, SMALL(IF(($C$1=외환대장!$L$2:$L$399),MATCH(ROW(외환대장!$L$2:$L$399), ROW(외환대장!$L$2:$L$399)), ""), ROWS($A$1:D7)), COLUMNS($A$1:D7)),"")</f>
        <v/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/>
      </c>
      <c r="O13" s="16" t="str">
        <f t="array" ref="O13">IFERROR(INDEX(외환대장!$A$2:$K$401, SMALL(IF(($C$1=외환대장!$L$2:$L$399),MATCH(ROW(외환대장!$L$2:$L$399), ROW(외환대장!$L$2:$L$399)), ""), ROWS($A$1:F7)), COLUMNS($A$1:F7)),"")</f>
        <v/>
      </c>
      <c r="P13" s="17" t="str">
        <f t="array" ref="P13">IFERROR(INDEX(외환대장!$A$2:$K$401, SMALL(IF(($C$1=외환대장!$L$2:$L$399),MATCH(ROW(외환대장!$L$2:$L$399), ROW(외환대장!$L$2:$L$399)), ""), ROWS($A$1:G7)), COLUMNS($A$1:G7)),"")</f>
        <v/>
      </c>
      <c r="Q13" s="18" t="str">
        <f t="array" ref="Q13">IFERROR(INDEX(외환대장!$A$2:$K$401, SMALL(IF(($C$1=외환대장!$L$2:$L$399),MATCH(ROW(외환대장!$L$2:$L$399), ROW(외환대장!$L$2:$L$399)), ""), ROWS($A$1:H7)), COLUMNS($A$1:H7)),"")</f>
        <v/>
      </c>
      <c r="R13" s="19" t="str">
        <f t="array" ref="R13">IFERROR(INDEX(외환대장!$A$2:$K$401, SMALL(IF(($C$1=외환대장!$L$2:$L$399),MATCH(ROW(외환대장!$L$2:$L$399), ROW(외환대장!$L$2:$L$399)), ""), ROWS($A$1:I7)), COLUMNS($A$1:I7)),"")</f>
        <v/>
      </c>
      <c r="S13" s="20" t="str">
        <f t="array" ref="S13">IFERROR(INDEX(외환대장!$A$2:$K$401, SMALL(IF(($C$1=외환대장!$L$2:$L$399),MATCH(ROW(외환대장!$L$2:$L$399), ROW(외환대장!$L$2:$L$399)), ""), ROWS($A$1:J7)), COLUMNS($A$1:J7)),"")</f>
        <v/>
      </c>
      <c r="T13" s="106" t="str">
        <f t="shared" si="1"/>
        <v/>
      </c>
      <c r="U13" s="107" t="str">
        <f t="shared" si="2"/>
        <v/>
      </c>
      <c r="V13" s="72"/>
      <c r="W13" s="108" t="str">
        <f t="shared" si="3"/>
        <v/>
      </c>
      <c r="X13" s="100" t="str">
        <f t="shared" si="4"/>
        <v/>
      </c>
      <c r="Y13" s="109" t="str">
        <f>IF($X13="","",_xlfn.IFNA(VLOOKUP($X13,수출신고!$A:$G,4,0),"국내계류중"))</f>
        <v/>
      </c>
      <c r="Z13" s="110" t="str">
        <f>_xlfn.IFNA(VLOOKUP(W13,환율!$A:$H,8,0),"")</f>
        <v/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IF($H14="","",_xlfn.IFNA(VLOOKUP($H14,수출신고!$A:$G,2,0),""))</f>
        <v/>
      </c>
      <c r="B14" s="1"/>
      <c r="C14" s="119"/>
      <c r="D14" s="119"/>
      <c r="E14" s="119"/>
      <c r="F14" s="14" t="s">
        <v>1029</v>
      </c>
      <c r="G14" s="100" t="str">
        <f>IF($H14="","",_xlfn.IFNA(VLOOKUP($H14,수출신고!$A:$G,6,0),""))</f>
        <v/>
      </c>
      <c r="H14" s="101" t="str">
        <f t="shared" si="0"/>
        <v/>
      </c>
      <c r="J14" s="1" t="str">
        <f t="array" ref="J14">IFERROR(INDEX(외환대장!$A$2:$K$401, SMALL(IF(($C$1=외환대장!$L$2:$L$399),MATCH(ROW(외환대장!$L$2:$L$399), ROW(외환대장!$L$2:$L$399)), ""), ROWS($A$1:A8)), COLUMNS($A$1:A8)),"")</f>
        <v/>
      </c>
      <c r="K14" s="14" t="str">
        <f t="array" ref="K14">IFERROR(INDEX(외환대장!$A$2:$K$401, SMALL(IF(($C$1=외환대장!$L$2:$L$399),MATCH(ROW(외환대장!$L$2:$L$399), ROW(외환대장!$L$2:$L$399)), ""), ROWS($A$1:B8)), COLUMNS($A$1:B8)),"")</f>
        <v/>
      </c>
      <c r="L14" s="14" t="str">
        <f t="array" ref="L14">IFERROR(INDEX(외환대장!$A$2:$K$401, SMALL(IF(($C$1=외환대장!$L$2:$L$399),MATCH(ROW(외환대장!$L$2:$L$399), ROW(외환대장!$L$2:$L$399)), ""), ROWS($A$1:C8)), COLUMNS($A$1:C8)),"")</f>
        <v/>
      </c>
      <c r="M14" s="14" t="str">
        <f t="array" ref="M14">IFERROR(INDEX(외환대장!$A$2:$K$401, SMALL(IF(($C$1=외환대장!$L$2:$L$399),MATCH(ROW(외환대장!$L$2:$L$399), ROW(외환대장!$L$2:$L$399)), ""), ROWS($A$1:D8)), COLUMNS($A$1:D8)),"")</f>
        <v/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/>
      </c>
      <c r="O14" s="16" t="str">
        <f t="array" ref="O14">IFERROR(INDEX(외환대장!$A$2:$K$401, SMALL(IF(($C$1=외환대장!$L$2:$L$399),MATCH(ROW(외환대장!$L$2:$L$399), ROW(외환대장!$L$2:$L$399)), ""), ROWS($A$1:F8)), COLUMNS($A$1:F8)),"")</f>
        <v/>
      </c>
      <c r="P14" s="17" t="str">
        <f t="array" ref="P14">IFERROR(INDEX(외환대장!$A$2:$K$401, SMALL(IF(($C$1=외환대장!$L$2:$L$399),MATCH(ROW(외환대장!$L$2:$L$399), ROW(외환대장!$L$2:$L$399)), ""), ROWS($A$1:G8)), COLUMNS($A$1:G8)),"")</f>
        <v/>
      </c>
      <c r="Q14" s="18" t="str">
        <f t="array" ref="Q14">IFERROR(INDEX(외환대장!$A$2:$K$401, SMALL(IF(($C$1=외환대장!$L$2:$L$399),MATCH(ROW(외환대장!$L$2:$L$399), ROW(외환대장!$L$2:$L$399)), ""), ROWS($A$1:H8)), COLUMNS($A$1:H8)),"")</f>
        <v/>
      </c>
      <c r="R14" s="19" t="str">
        <f t="array" ref="R14">IFERROR(INDEX(외환대장!$A$2:$K$401, SMALL(IF(($C$1=외환대장!$L$2:$L$399),MATCH(ROW(외환대장!$L$2:$L$399), ROW(외환대장!$L$2:$L$399)), ""), ROWS($A$1:I8)), COLUMNS($A$1:I8)),"")</f>
        <v/>
      </c>
      <c r="S14" s="20" t="str">
        <f t="array" ref="S14">IFERROR(INDEX(외환대장!$A$2:$K$401, SMALL(IF(($C$1=외환대장!$L$2:$L$399),MATCH(ROW(외환대장!$L$2:$L$399), ROW(외환대장!$L$2:$L$399)), ""), ROWS($A$1:J8)), COLUMNS($A$1:J8)),"")</f>
        <v/>
      </c>
      <c r="T14" s="106" t="str">
        <f t="shared" si="1"/>
        <v/>
      </c>
      <c r="U14" s="107" t="str">
        <f t="shared" si="2"/>
        <v/>
      </c>
      <c r="V14" s="72"/>
      <c r="W14" s="108" t="str">
        <f t="shared" si="3"/>
        <v/>
      </c>
      <c r="X14" s="100" t="str">
        <f t="shared" si="4"/>
        <v/>
      </c>
      <c r="Y14" s="109" t="str">
        <f>IF($X14="","",_xlfn.IFNA(VLOOKUP($X14,수출신고!$A:$G,4,0),"국내계류중"))</f>
        <v/>
      </c>
      <c r="Z14" s="110" t="str">
        <f>_xlfn.IFNA(VLOOKUP(W14,환율!$A:$H,8,0),"")</f>
        <v/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IF($H15="","",_xlfn.IFNA(VLOOKUP($H15,수출신고!$A:$G,2,0),""))</f>
        <v/>
      </c>
      <c r="B15" s="1"/>
      <c r="C15" s="119"/>
      <c r="D15" s="119"/>
      <c r="E15" s="119"/>
      <c r="F15" s="14" t="s">
        <v>1029</v>
      </c>
      <c r="G15" s="100" t="str">
        <f>IF($H15="","",_xlfn.IFNA(VLOOKUP($H15,수출신고!$A:$G,6,0),""))</f>
        <v/>
      </c>
      <c r="H15" s="101" t="str">
        <f t="shared" si="0"/>
        <v/>
      </c>
      <c r="J15" s="1" t="str">
        <f t="array" ref="J15">IFERROR(INDEX(외환대장!$A$2:$K$401, SMALL(IF(($C$1=외환대장!$L$2:$L$399),MATCH(ROW(외환대장!$L$2:$L$399), ROW(외환대장!$L$2:$L$399)), ""), ROWS($A$1:A9)), COLUMNS($A$1:A9)),"")</f>
        <v/>
      </c>
      <c r="K15" s="14" t="str">
        <f t="array" ref="K15">IFERROR(INDEX(외환대장!$A$2:$K$401, SMALL(IF(($C$1=외환대장!$L$2:$L$399),MATCH(ROW(외환대장!$L$2:$L$399), ROW(외환대장!$L$2:$L$399)), ""), ROWS($A$1:B9)), COLUMNS($A$1:B9)),"")</f>
        <v/>
      </c>
      <c r="L15" s="14" t="str">
        <f t="array" ref="L15">IFERROR(INDEX(외환대장!$A$2:$K$401, SMALL(IF(($C$1=외환대장!$L$2:$L$399),MATCH(ROW(외환대장!$L$2:$L$399), ROW(외환대장!$L$2:$L$399)), ""), ROWS($A$1:C9)), COLUMNS($A$1:C9)),"")</f>
        <v/>
      </c>
      <c r="M15" s="14" t="str">
        <f t="array" ref="M15">IFERROR(INDEX(외환대장!$A$2:$K$401, SMALL(IF(($C$1=외환대장!$L$2:$L$399),MATCH(ROW(외환대장!$L$2:$L$399), ROW(외환대장!$L$2:$L$399)), ""), ROWS($A$1:D9)), COLUMNS($A$1:D9)),"")</f>
        <v/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/>
      </c>
      <c r="O15" s="16" t="str">
        <f t="array" ref="O15">IFERROR(INDEX(외환대장!$A$2:$K$401, SMALL(IF(($C$1=외환대장!$L$2:$L$399),MATCH(ROW(외환대장!$L$2:$L$399), ROW(외환대장!$L$2:$L$399)), ""), ROWS($A$1:F9)), COLUMNS($A$1:F9)),"")</f>
        <v/>
      </c>
      <c r="P15" s="17" t="str">
        <f t="array" ref="P15">IFERROR(INDEX(외환대장!$A$2:$K$401, SMALL(IF(($C$1=외환대장!$L$2:$L$399),MATCH(ROW(외환대장!$L$2:$L$399), ROW(외환대장!$L$2:$L$399)), ""), ROWS($A$1:G9)), COLUMNS($A$1:G9)),"")</f>
        <v/>
      </c>
      <c r="Q15" s="18" t="str">
        <f t="array" ref="Q15">IFERROR(INDEX(외환대장!$A$2:$K$401, SMALL(IF(($C$1=외환대장!$L$2:$L$399),MATCH(ROW(외환대장!$L$2:$L$399), ROW(외환대장!$L$2:$L$399)), ""), ROWS($A$1:H9)), COLUMNS($A$1:H9)),"")</f>
        <v/>
      </c>
      <c r="R15" s="19" t="str">
        <f t="array" ref="R15">IFERROR(INDEX(외환대장!$A$2:$K$401, SMALL(IF(($C$1=외환대장!$L$2:$L$399),MATCH(ROW(외환대장!$L$2:$L$399), ROW(외환대장!$L$2:$L$399)), ""), ROWS($A$1:I9)), COLUMNS($A$1:I9)),"")</f>
        <v/>
      </c>
      <c r="S15" s="20" t="str">
        <f t="array" ref="S15">IFERROR(INDEX(외환대장!$A$2:$K$401, SMALL(IF(($C$1=외환대장!$L$2:$L$399),MATCH(ROW(외환대장!$L$2:$L$399), ROW(외환대장!$L$2:$L$399)), ""), ROWS($A$1:J9)), COLUMNS($A$1:J9)),"")</f>
        <v/>
      </c>
      <c r="T15" s="106" t="str">
        <f t="shared" si="1"/>
        <v/>
      </c>
      <c r="U15" s="107" t="str">
        <f t="shared" si="2"/>
        <v/>
      </c>
      <c r="V15" s="72"/>
      <c r="W15" s="108" t="str">
        <f t="shared" si="3"/>
        <v/>
      </c>
      <c r="X15" s="100" t="str">
        <f t="shared" si="4"/>
        <v/>
      </c>
      <c r="Y15" s="109" t="str">
        <f>IF($X15="","",_xlfn.IFNA(VLOOKUP($X15,수출신고!$A:$G,4,0),"국내계류중"))</f>
        <v/>
      </c>
      <c r="Z15" s="110" t="str">
        <f>_xlfn.IFNA(VLOOKUP(W15,환율!$A:$H,8,0),"")</f>
        <v/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IF($H16="","",_xlfn.IFNA(VLOOKUP($H16,수출신고!$A:$G,2,0),""))</f>
        <v/>
      </c>
      <c r="B16" s="1"/>
      <c r="C16" s="119"/>
      <c r="D16" s="119"/>
      <c r="E16" s="119"/>
      <c r="F16" s="14" t="s">
        <v>1029</v>
      </c>
      <c r="G16" s="100" t="str">
        <f>IF($H16="","",_xlfn.IFNA(VLOOKUP($H16,수출신고!$A:$G,6,0),""))</f>
        <v/>
      </c>
      <c r="H16" s="101" t="str">
        <f t="shared" si="0"/>
        <v/>
      </c>
      <c r="J16" s="1" t="str">
        <f t="array" ref="J16">IFERROR(INDEX(외환대장!$A$2:$K$401, SMALL(IF(($C$1=외환대장!$L$2:$L$399),MATCH(ROW(외환대장!$L$2:$L$399), ROW(외환대장!$L$2:$L$399)), ""), ROWS($A$1:A10)), COLUMNS($A$1:A10)),"")</f>
        <v/>
      </c>
      <c r="K16" s="14" t="str">
        <f t="array" ref="K16">IFERROR(INDEX(외환대장!$A$2:$K$401, SMALL(IF(($C$1=외환대장!$L$2:$L$399),MATCH(ROW(외환대장!$L$2:$L$399), ROW(외환대장!$L$2:$L$399)), ""), ROWS($A$1:B10)), COLUMNS($A$1:B10)),"")</f>
        <v/>
      </c>
      <c r="L16" s="14" t="str">
        <f t="array" ref="L16">IFERROR(INDEX(외환대장!$A$2:$K$401, SMALL(IF(($C$1=외환대장!$L$2:$L$399),MATCH(ROW(외환대장!$L$2:$L$399), ROW(외환대장!$L$2:$L$399)), ""), ROWS($A$1:C10)), COLUMNS($A$1:C10)),"")</f>
        <v/>
      </c>
      <c r="M16" s="14" t="str">
        <f t="array" ref="M16">IFERROR(INDEX(외환대장!$A$2:$K$401, SMALL(IF(($C$1=외환대장!$L$2:$L$399),MATCH(ROW(외환대장!$L$2:$L$399), ROW(외환대장!$L$2:$L$399)), ""), ROWS($A$1:D10)), COLUMNS($A$1:D10)),"")</f>
        <v/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/>
      </c>
      <c r="O16" s="16" t="str">
        <f t="array" ref="O16">IFERROR(INDEX(외환대장!$A$2:$K$401, SMALL(IF(($C$1=외환대장!$L$2:$L$399),MATCH(ROW(외환대장!$L$2:$L$399), ROW(외환대장!$L$2:$L$399)), ""), ROWS($A$1:F10)), COLUMNS($A$1:F10)),"")</f>
        <v/>
      </c>
      <c r="P16" s="17" t="str">
        <f t="array" ref="P16">IFERROR(INDEX(외환대장!$A$2:$K$401, SMALL(IF(($C$1=외환대장!$L$2:$L$399),MATCH(ROW(외환대장!$L$2:$L$399), ROW(외환대장!$L$2:$L$399)), ""), ROWS($A$1:G10)), COLUMNS($A$1:G10)),"")</f>
        <v/>
      </c>
      <c r="Q16" s="18" t="str">
        <f t="array" ref="Q16">IFERROR(INDEX(외환대장!$A$2:$K$401, SMALL(IF(($C$1=외환대장!$L$2:$L$399),MATCH(ROW(외환대장!$L$2:$L$399), ROW(외환대장!$L$2:$L$399)), ""), ROWS($A$1:H10)), COLUMNS($A$1:H10)),"")</f>
        <v/>
      </c>
      <c r="R16" s="19" t="str">
        <f t="array" ref="R16">IFERROR(INDEX(외환대장!$A$2:$K$401, SMALL(IF(($C$1=외환대장!$L$2:$L$399),MATCH(ROW(외환대장!$L$2:$L$399), ROW(외환대장!$L$2:$L$399)), ""), ROWS($A$1:I10)), COLUMNS($A$1:I10)),"")</f>
        <v/>
      </c>
      <c r="S16" s="20" t="str">
        <f t="array" ref="S16">IFERROR(INDEX(외환대장!$A$2:$K$401, SMALL(IF(($C$1=외환대장!$L$2:$L$399),MATCH(ROW(외환대장!$L$2:$L$399), ROW(외환대장!$L$2:$L$399)), ""), ROWS($A$1:J10)), COLUMNS($A$1:J10)),"")</f>
        <v/>
      </c>
      <c r="T16" s="106" t="str">
        <f t="shared" si="1"/>
        <v/>
      </c>
      <c r="U16" s="107" t="str">
        <f t="shared" si="2"/>
        <v/>
      </c>
      <c r="V16" s="72"/>
      <c r="W16" s="108" t="str">
        <f t="shared" si="3"/>
        <v/>
      </c>
      <c r="X16" s="100" t="str">
        <f t="shared" si="4"/>
        <v/>
      </c>
      <c r="Y16" s="109" t="str">
        <f>IF($X16="","",_xlfn.IFNA(VLOOKUP($X16,수출신고!$A:$G,4,0),"국내계류중"))</f>
        <v/>
      </c>
      <c r="Z16" s="110" t="str">
        <f>_xlfn.IFNA(VLOOKUP(W16,환율!$A:$H,8,0),"")</f>
        <v/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IF($H17="","",_xlfn.IFNA(VLOOKUP($H17,수출신고!$A:$G,2,0),""))</f>
        <v/>
      </c>
      <c r="B17" s="1"/>
      <c r="C17" s="119"/>
      <c r="D17" s="119"/>
      <c r="E17" s="119"/>
      <c r="F17" s="14" t="s">
        <v>1029</v>
      </c>
      <c r="G17" s="100" t="str">
        <f>IF($H17="","",_xlfn.IFNA(VLOOKUP($H17,수출신고!$A:$G,6,0),""))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 ""),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 ""),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 ""),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 ""),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 ""),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 ""),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 ""),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 ""),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 ""), ROWS($A$1:J11)), COLUMNS($A$1:J11)),"")</f>
        <v/>
      </c>
      <c r="T17" s="106" t="str">
        <f t="shared" si="1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IF($X17="","",_xlfn.IFNA(VLOOKUP($X17,수출신고!$A:$G,4,0),"국내계류중"))</f>
        <v/>
      </c>
      <c r="Z17" s="110" t="str">
        <f>_xlfn.IFNA(VLOOKUP(W17,환율!$A:$H,8,0),"")</f>
        <v/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IF($H18="","",_xlfn.IFNA(VLOOKUP($H18,수출신고!$A:$G,2,0),""))</f>
        <v/>
      </c>
      <c r="B18" s="1"/>
      <c r="C18" s="119"/>
      <c r="D18" s="119"/>
      <c r="E18" s="119"/>
      <c r="F18" s="14" t="s">
        <v>1029</v>
      </c>
      <c r="G18" s="100" t="str">
        <f>IF($H18="","",_xlfn.IFNA(VLOOKUP($H18,수출신고!$A:$G,6,0),""))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 ""),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 ""),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 ""),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 ""),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 ""),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 ""),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 ""),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 ""),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 ""), ROWS($A$1:J12)), COLUMNS($A$1:J12)),"")</f>
        <v/>
      </c>
      <c r="T18" s="106" t="str">
        <f t="shared" si="1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"/>
      <c r="C19" s="119"/>
      <c r="D19" s="119"/>
      <c r="E19" s="119"/>
      <c r="F19" s="14" t="s">
        <v>1029</v>
      </c>
      <c r="G19" s="100" t="str">
        <f>IF($H19="","",_xlfn.IFNA(VLOOKUP($H19,수출신고!$A:$G,6,0),""))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"/>
      <c r="C20" s="119"/>
      <c r="D20" s="119"/>
      <c r="E20" s="119"/>
      <c r="F20" s="14" t="s">
        <v>1029</v>
      </c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"/>
      <c r="C21" s="119"/>
      <c r="D21" s="119"/>
      <c r="E21" s="119"/>
      <c r="F21" s="14" t="s">
        <v>1029</v>
      </c>
      <c r="G21" s="100" t="str">
        <f>IF($H21="","",_xlfn.IFNA(VLOOKUP($H21,수출신고!$A:$G,6,0),""))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"/>
      <c r="C22" s="119"/>
      <c r="D22" s="119"/>
      <c r="E22" s="119"/>
      <c r="F22" s="14" t="s">
        <v>1029</v>
      </c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"/>
      <c r="C23" s="119"/>
      <c r="D23" s="119"/>
      <c r="E23" s="119"/>
      <c r="F23" s="14" t="s">
        <v>1029</v>
      </c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"/>
      <c r="C24" s="119"/>
      <c r="D24" s="119"/>
      <c r="E24" s="119"/>
      <c r="F24" s="14" t="s">
        <v>1029</v>
      </c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"/>
      <c r="C25" s="119"/>
      <c r="D25" s="119"/>
      <c r="E25" s="119"/>
      <c r="F25" s="14" t="s">
        <v>1029</v>
      </c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"/>
      <c r="C26" s="119"/>
      <c r="D26" s="119"/>
      <c r="E26" s="119"/>
      <c r="F26" s="14" t="s">
        <v>1029</v>
      </c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"/>
      <c r="C27" s="119"/>
      <c r="D27" s="119"/>
      <c r="E27" s="119"/>
      <c r="F27" s="14" t="s">
        <v>1029</v>
      </c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"/>
      <c r="C28" s="119"/>
      <c r="D28" s="119"/>
      <c r="E28" s="119"/>
      <c r="F28" s="14" t="s">
        <v>1029</v>
      </c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"/>
      <c r="C29" s="119"/>
      <c r="D29" s="119"/>
      <c r="E29" s="119"/>
      <c r="F29" s="14" t="s">
        <v>1029</v>
      </c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"/>
      <c r="C30" s="119"/>
      <c r="D30" s="119"/>
      <c r="E30" s="119"/>
      <c r="F30" s="14" t="s">
        <v>1029</v>
      </c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"/>
      <c r="C31" s="119"/>
      <c r="D31" s="119"/>
      <c r="E31" s="119"/>
      <c r="F31" s="14" t="s">
        <v>1029</v>
      </c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"/>
      <c r="C32" s="119"/>
      <c r="D32" s="119"/>
      <c r="E32" s="119"/>
      <c r="F32" s="14" t="s">
        <v>1029</v>
      </c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"/>
      <c r="C33" s="119"/>
      <c r="D33" s="119"/>
      <c r="E33" s="119"/>
      <c r="F33" s="14" t="s">
        <v>1029</v>
      </c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"/>
      <c r="C34" s="119"/>
      <c r="D34" s="119"/>
      <c r="E34" s="119"/>
      <c r="F34" s="14" t="s">
        <v>1029</v>
      </c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"/>
      <c r="C35" s="119"/>
      <c r="D35" s="119"/>
      <c r="E35" s="119"/>
      <c r="F35" s="14" t="s">
        <v>1029</v>
      </c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"/>
      <c r="C36" s="119"/>
      <c r="D36" s="119"/>
      <c r="E36" s="119"/>
      <c r="F36" s="14" t="s">
        <v>1029</v>
      </c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"/>
      <c r="C37" s="119"/>
      <c r="D37" s="119"/>
      <c r="E37" s="119"/>
      <c r="F37" s="14" t="s">
        <v>1029</v>
      </c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"/>
      <c r="C38" s="119"/>
      <c r="D38" s="119"/>
      <c r="E38" s="119"/>
      <c r="F38" s="14" t="s">
        <v>1029</v>
      </c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"/>
      <c r="C39" s="119"/>
      <c r="D39" s="119"/>
      <c r="E39" s="119"/>
      <c r="F39" s="14" t="s">
        <v>1029</v>
      </c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"/>
      <c r="C40" s="119"/>
      <c r="D40" s="119"/>
      <c r="E40" s="119"/>
      <c r="F40" s="14" t="s">
        <v>1029</v>
      </c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"/>
      <c r="C41" s="119"/>
      <c r="D41" s="119"/>
      <c r="E41" s="119"/>
      <c r="F41" s="14" t="s">
        <v>1029</v>
      </c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"/>
      <c r="C42" s="119"/>
      <c r="D42" s="119"/>
      <c r="E42" s="119"/>
      <c r="F42" s="14" t="s">
        <v>1029</v>
      </c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"/>
      <c r="C43" s="119"/>
      <c r="D43" s="119"/>
      <c r="E43" s="119"/>
      <c r="F43" s="14" t="s">
        <v>1029</v>
      </c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"/>
      <c r="C44" s="119"/>
      <c r="D44" s="119"/>
      <c r="E44" s="119"/>
      <c r="F44" s="14" t="s">
        <v>1029</v>
      </c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"/>
      <c r="C45" s="119"/>
      <c r="D45" s="119"/>
      <c r="E45" s="119"/>
      <c r="F45" s="14" t="s">
        <v>1029</v>
      </c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"/>
      <c r="C46" s="119"/>
      <c r="D46" s="119"/>
      <c r="E46" s="119"/>
      <c r="F46" s="14" t="s">
        <v>1029</v>
      </c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"/>
      <c r="C47" s="123"/>
      <c r="D47" s="123"/>
      <c r="E47" s="123"/>
      <c r="F47" s="14" t="s">
        <v>1029</v>
      </c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"/>
      <c r="C48" s="126"/>
      <c r="D48" s="127"/>
      <c r="E48" s="128"/>
      <c r="F48" s="14" t="s">
        <v>1029</v>
      </c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"/>
      <c r="C49" s="126"/>
      <c r="D49" s="127"/>
      <c r="E49" s="128"/>
      <c r="F49" s="14" t="s">
        <v>1029</v>
      </c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"/>
      <c r="C50" s="126"/>
      <c r="D50" s="127"/>
      <c r="E50" s="128"/>
      <c r="F50" s="14" t="s">
        <v>1029</v>
      </c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"/>
      <c r="C51" s="127"/>
      <c r="D51" s="127"/>
      <c r="E51" s="127"/>
      <c r="F51" s="14" t="s">
        <v>1029</v>
      </c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"/>
      <c r="C52" s="127"/>
      <c r="D52" s="127"/>
      <c r="E52" s="127"/>
      <c r="F52" s="14" t="s">
        <v>1029</v>
      </c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"/>
      <c r="C53" s="127"/>
      <c r="D53" s="127"/>
      <c r="E53" s="127"/>
      <c r="F53" s="14" t="s">
        <v>1029</v>
      </c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"/>
      <c r="C54" s="134"/>
      <c r="D54" s="134"/>
      <c r="E54" s="134"/>
      <c r="F54" s="14" t="s">
        <v>1029</v>
      </c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>
        <f>SUM(G3:G54)-SUM(K3:K54)</f>
        <v>16736</v>
      </c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137"/>
      <c r="B55" s="138"/>
      <c r="C55" s="138"/>
      <c r="D55" s="139"/>
      <c r="E55" s="140" t="s">
        <v>1019</v>
      </c>
      <c r="F55" s="140"/>
      <c r="G55" s="141">
        <f>SUM(G3:G54)</f>
        <v>25279</v>
      </c>
      <c r="H55" s="142"/>
      <c r="I55" s="142"/>
      <c r="J55" s="143"/>
      <c r="K55" s="140" t="s">
        <v>1019</v>
      </c>
      <c r="L55" s="140"/>
      <c r="M55" s="140"/>
      <c r="N55" s="140"/>
      <c r="O55" s="144">
        <f>SUM(O3:O54)</f>
        <v>25212</v>
      </c>
      <c r="P55" s="140"/>
      <c r="Q55" s="144">
        <f>SUM(Q3:Q54)</f>
        <v>25212</v>
      </c>
      <c r="R55" s="144">
        <f>SUM(R3:R54)</f>
        <v>2323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>
        <f t="shared" ref="AA55:AG55" si="12">SUM(AA3:AA54)</f>
        <v>25279</v>
      </c>
      <c r="AB55" s="150">
        <f t="shared" si="12"/>
        <v>8543</v>
      </c>
      <c r="AC55" s="151">
        <f t="shared" si="12"/>
        <v>16736</v>
      </c>
      <c r="AD55" s="152">
        <f t="shared" si="12"/>
        <v>29088545.300000001</v>
      </c>
      <c r="AE55" s="153">
        <f t="shared" si="12"/>
        <v>29095090.800000004</v>
      </c>
      <c r="AF55" s="154">
        <f t="shared" si="12"/>
        <v>19258115.199999999</v>
      </c>
      <c r="AG55" s="154">
        <f t="shared" si="12"/>
        <v>19264660.700000003</v>
      </c>
    </row>
    <row r="56" spans="1:33" ht="16.5" customHeight="1">
      <c r="AB56" s="40"/>
      <c r="AD56" s="40"/>
      <c r="AF56" s="40"/>
      <c r="AG56" s="40"/>
    </row>
    <row r="57" spans="1:33" ht="16.5" customHeight="1">
      <c r="AB57" s="40"/>
      <c r="AD57" s="40"/>
      <c r="AF57" s="40"/>
      <c r="AG57" s="40"/>
    </row>
    <row r="58" spans="1:33" ht="16.5" customHeight="1">
      <c r="AB58" s="40"/>
      <c r="AD58" s="40"/>
      <c r="AF58" s="40"/>
      <c r="AG58" s="40"/>
    </row>
    <row r="59" spans="1:33" ht="16.5" customHeight="1">
      <c r="AB59" s="40"/>
      <c r="AD59" s="40"/>
      <c r="AF59" s="40"/>
      <c r="AG59" s="40"/>
    </row>
    <row r="60" spans="1:33" ht="16.5" customHeight="1">
      <c r="AB60" s="40"/>
      <c r="AD60" s="40"/>
      <c r="AF60" s="40"/>
      <c r="AG60" s="40"/>
    </row>
    <row r="61" spans="1:33" ht="16.5" customHeight="1">
      <c r="AB61" s="40"/>
      <c r="AD61" s="40"/>
      <c r="AF61" s="40"/>
      <c r="AG61" s="40"/>
    </row>
    <row r="62" spans="1:33" ht="16.5" customHeight="1">
      <c r="AB62" s="40"/>
      <c r="AD62" s="40"/>
      <c r="AF62" s="40"/>
      <c r="AG62" s="40"/>
    </row>
    <row r="63" spans="1:33" ht="16.5" customHeight="1">
      <c r="AB63" s="40"/>
      <c r="AD63" s="40"/>
      <c r="AF63" s="40"/>
      <c r="AG63" s="40"/>
    </row>
    <row r="64" spans="1:33" ht="16.5" customHeight="1">
      <c r="AB64" s="40"/>
      <c r="AD64" s="40"/>
      <c r="AF64" s="40"/>
      <c r="AG64" s="40"/>
    </row>
    <row r="65" spans="28:33" ht="16.5" customHeight="1">
      <c r="AB65" s="40"/>
      <c r="AD65" s="40"/>
      <c r="AF65" s="40"/>
      <c r="AG65" s="40"/>
    </row>
    <row r="66" spans="28:33" ht="16.5" customHeight="1">
      <c r="AB66" s="40"/>
      <c r="AD66" s="40"/>
      <c r="AF66" s="40"/>
      <c r="AG66" s="40"/>
    </row>
    <row r="67" spans="28:33" ht="16.5" customHeight="1">
      <c r="AB67" s="40"/>
      <c r="AD67" s="40"/>
      <c r="AF67" s="40"/>
      <c r="AG67" s="40"/>
    </row>
    <row r="68" spans="28:33" ht="16.5" customHeight="1">
      <c r="AB68" s="40"/>
      <c r="AD68" s="40"/>
      <c r="AF68" s="40"/>
      <c r="AG68" s="40"/>
    </row>
    <row r="69" spans="28:33" ht="16.5" customHeight="1">
      <c r="AB69" s="40"/>
      <c r="AD69" s="40"/>
      <c r="AF69" s="40"/>
      <c r="AG69" s="40"/>
    </row>
    <row r="70" spans="28:33" ht="16.5" customHeight="1">
      <c r="AB70" s="40"/>
      <c r="AD70" s="40"/>
      <c r="AF70" s="40"/>
      <c r="AG70" s="40"/>
    </row>
    <row r="71" spans="28:33" ht="16.5" customHeight="1">
      <c r="AB71" s="40"/>
      <c r="AD71" s="40"/>
      <c r="AF71" s="40"/>
      <c r="AG71" s="40"/>
    </row>
    <row r="72" spans="28:33" ht="16.5" customHeight="1">
      <c r="AB72" s="40"/>
      <c r="AD72" s="40"/>
      <c r="AF72" s="40"/>
      <c r="AG72" s="40"/>
    </row>
    <row r="73" spans="28:33" ht="16.5" customHeight="1">
      <c r="AB73" s="40"/>
      <c r="AD73" s="40"/>
      <c r="AF73" s="40"/>
      <c r="AG73" s="40"/>
    </row>
    <row r="74" spans="28:33" ht="16.5" customHeight="1">
      <c r="AB74" s="40"/>
      <c r="AD74" s="40"/>
      <c r="AF74" s="40"/>
      <c r="AG74" s="40"/>
    </row>
    <row r="75" spans="28:33" ht="16.5" customHeight="1">
      <c r="AB75" s="40"/>
      <c r="AD75" s="40"/>
      <c r="AF75" s="40"/>
      <c r="AG75" s="40"/>
    </row>
    <row r="76" spans="28:33" ht="16.5" customHeight="1">
      <c r="AB76" s="40"/>
      <c r="AD76" s="40"/>
      <c r="AF76" s="40"/>
      <c r="AG76" s="40"/>
    </row>
    <row r="77" spans="28:33" ht="16.5" customHeight="1">
      <c r="AB77" s="40"/>
      <c r="AD77" s="40"/>
      <c r="AF77" s="40"/>
      <c r="AG77" s="40"/>
    </row>
    <row r="78" spans="28:33" ht="16.5" customHeight="1">
      <c r="AB78" s="40"/>
      <c r="AD78" s="40"/>
      <c r="AF78" s="40"/>
      <c r="AG78" s="40"/>
    </row>
    <row r="79" spans="28:33" ht="16.5" customHeight="1">
      <c r="AB79" s="40"/>
      <c r="AD79" s="40"/>
      <c r="AF79" s="40"/>
      <c r="AG79" s="40"/>
    </row>
    <row r="80" spans="28:33" ht="16.5" customHeight="1">
      <c r="AB80" s="40"/>
      <c r="AD80" s="40"/>
      <c r="AF80" s="40"/>
      <c r="AG80" s="40"/>
    </row>
    <row r="81" spans="28:33" ht="16.5" customHeight="1">
      <c r="AB81" s="40"/>
      <c r="AD81" s="40"/>
      <c r="AF81" s="40"/>
      <c r="AG81" s="40"/>
    </row>
    <row r="82" spans="28:33" ht="16.5" customHeight="1">
      <c r="AB82" s="40"/>
      <c r="AD82" s="40"/>
      <c r="AF82" s="40"/>
      <c r="AG82" s="40"/>
    </row>
    <row r="83" spans="28:33" ht="16.5" customHeight="1">
      <c r="AB83" s="40"/>
      <c r="AD83" s="40"/>
      <c r="AF83" s="40"/>
      <c r="AG83" s="40"/>
    </row>
    <row r="84" spans="28:33" ht="16.5" customHeight="1">
      <c r="AB84" s="40"/>
      <c r="AD84" s="40"/>
      <c r="AF84" s="40"/>
      <c r="AG84" s="40"/>
    </row>
    <row r="85" spans="28:33" ht="16.5" customHeight="1">
      <c r="AB85" s="40"/>
      <c r="AD85" s="40"/>
      <c r="AF85" s="40"/>
      <c r="AG85" s="40"/>
    </row>
    <row r="86" spans="28:33" ht="16.5" customHeight="1">
      <c r="AB86" s="40"/>
      <c r="AD86" s="40"/>
      <c r="AF86" s="40"/>
      <c r="AG86" s="40"/>
    </row>
    <row r="87" spans="28:33" ht="16.5" customHeight="1">
      <c r="AB87" s="40"/>
      <c r="AD87" s="40"/>
      <c r="AF87" s="40"/>
      <c r="AG87" s="40"/>
    </row>
    <row r="88" spans="28:33" ht="16.5" customHeight="1">
      <c r="AB88" s="40"/>
      <c r="AD88" s="40"/>
      <c r="AF88" s="40"/>
      <c r="AG88" s="40"/>
    </row>
    <row r="89" spans="28:33" ht="16.5" customHeight="1">
      <c r="AB89" s="40"/>
      <c r="AD89" s="40"/>
      <c r="AF89" s="40"/>
      <c r="AG89" s="40"/>
    </row>
    <row r="90" spans="28:33" ht="16.5" customHeight="1">
      <c r="AB90" s="40"/>
      <c r="AD90" s="40"/>
      <c r="AF90" s="40"/>
      <c r="AG90" s="40"/>
    </row>
    <row r="91" spans="28:33" ht="16.5" customHeight="1">
      <c r="AB91" s="40"/>
      <c r="AD91" s="40"/>
      <c r="AF91" s="40"/>
      <c r="AG91" s="40"/>
    </row>
    <row r="92" spans="28:33" ht="16.5" customHeight="1">
      <c r="AB92" s="40"/>
      <c r="AD92" s="40"/>
      <c r="AF92" s="40"/>
      <c r="AG92" s="40"/>
    </row>
    <row r="93" spans="28:33" ht="16.5" customHeight="1">
      <c r="AB93" s="40"/>
      <c r="AD93" s="40"/>
      <c r="AF93" s="40"/>
      <c r="AG93" s="40"/>
    </row>
    <row r="94" spans="28:33" ht="16.5" customHeight="1">
      <c r="AB94" s="40"/>
      <c r="AD94" s="40"/>
      <c r="AF94" s="40"/>
      <c r="AG94" s="40"/>
    </row>
    <row r="95" spans="28:33" ht="16.5" customHeight="1">
      <c r="AB95" s="40"/>
      <c r="AD95" s="40"/>
      <c r="AF95" s="40"/>
      <c r="AG95" s="40"/>
    </row>
    <row r="96" spans="28:33" ht="16.5" customHeight="1">
      <c r="AB96" s="40"/>
      <c r="AD96" s="40"/>
      <c r="AF96" s="40"/>
      <c r="AG96" s="40"/>
    </row>
    <row r="97" spans="28:33" ht="16.5" customHeight="1">
      <c r="AB97" s="40"/>
      <c r="AD97" s="40"/>
      <c r="AF97" s="40"/>
      <c r="AG97" s="40"/>
    </row>
    <row r="98" spans="28:33" ht="16.5" customHeight="1">
      <c r="AB98" s="40"/>
      <c r="AD98" s="40"/>
      <c r="AF98" s="40"/>
      <c r="AG98" s="40"/>
    </row>
    <row r="99" spans="28:33" ht="16.5" customHeight="1">
      <c r="AB99" s="40"/>
      <c r="AD99" s="40"/>
      <c r="AF99" s="40"/>
      <c r="AG99" s="40"/>
    </row>
    <row r="100" spans="28:33" ht="16.5" customHeight="1">
      <c r="AB100" s="40"/>
      <c r="AD100" s="40"/>
      <c r="AF100" s="40"/>
      <c r="AG100" s="40"/>
    </row>
    <row r="101" spans="28:33" ht="16.5" customHeight="1">
      <c r="AB101" s="40"/>
      <c r="AD101" s="40"/>
      <c r="AF101" s="40"/>
      <c r="AG101" s="40"/>
    </row>
    <row r="102" spans="28:33" ht="16.5" customHeight="1">
      <c r="AB102" s="40"/>
      <c r="AD102" s="40"/>
      <c r="AF102" s="40"/>
      <c r="AG102" s="40"/>
    </row>
    <row r="103" spans="28:33" ht="16.5" customHeight="1">
      <c r="AB103" s="40"/>
      <c r="AD103" s="40"/>
      <c r="AF103" s="40"/>
      <c r="AG103" s="40"/>
    </row>
    <row r="104" spans="28:33" ht="16.5" customHeight="1">
      <c r="AB104" s="40"/>
      <c r="AD104" s="40"/>
      <c r="AF104" s="40"/>
      <c r="AG104" s="40"/>
    </row>
    <row r="105" spans="28:33" ht="16.5" customHeight="1">
      <c r="AB105" s="40"/>
      <c r="AD105" s="40"/>
      <c r="AF105" s="40"/>
      <c r="AG105" s="40"/>
    </row>
    <row r="106" spans="28:33" ht="16.5" customHeight="1">
      <c r="AB106" s="40"/>
      <c r="AD106" s="40"/>
      <c r="AF106" s="40"/>
      <c r="AG106" s="40"/>
    </row>
    <row r="107" spans="28:33" ht="16.5" customHeight="1">
      <c r="AB107" s="40"/>
      <c r="AD107" s="40"/>
      <c r="AF107" s="40"/>
      <c r="AG107" s="40"/>
    </row>
    <row r="108" spans="28:33" ht="16.5" customHeight="1">
      <c r="AB108" s="40"/>
      <c r="AD108" s="40"/>
      <c r="AF108" s="40"/>
      <c r="AG108" s="40"/>
    </row>
    <row r="109" spans="28:33" ht="16.5" customHeight="1">
      <c r="AB109" s="40"/>
      <c r="AD109" s="40"/>
      <c r="AF109" s="40"/>
      <c r="AG109" s="40"/>
    </row>
    <row r="110" spans="28:33" ht="16.5" customHeight="1">
      <c r="AB110" s="40"/>
      <c r="AD110" s="40"/>
      <c r="AF110" s="40"/>
      <c r="AG110" s="40"/>
    </row>
    <row r="111" spans="28:33" ht="16.5" customHeight="1">
      <c r="AB111" s="40"/>
      <c r="AD111" s="40"/>
      <c r="AF111" s="40"/>
      <c r="AG111" s="40"/>
    </row>
    <row r="112" spans="28:33" ht="16.5" customHeight="1">
      <c r="AB112" s="40"/>
      <c r="AD112" s="40"/>
      <c r="AF112" s="40"/>
      <c r="AG112" s="40"/>
    </row>
    <row r="113" spans="28:33" ht="16.5" customHeight="1">
      <c r="AB113" s="40"/>
      <c r="AD113" s="40"/>
      <c r="AF113" s="40"/>
      <c r="AG113" s="40"/>
    </row>
    <row r="114" spans="28:33" ht="16.5" customHeight="1">
      <c r="AB114" s="40"/>
      <c r="AD114" s="40"/>
      <c r="AF114" s="40"/>
      <c r="AG114" s="40"/>
    </row>
    <row r="115" spans="28:33" ht="16.5" customHeight="1">
      <c r="AB115" s="40"/>
      <c r="AD115" s="40"/>
      <c r="AF115" s="40"/>
      <c r="AG115" s="40"/>
    </row>
    <row r="116" spans="28:33" ht="16.5" customHeight="1">
      <c r="AB116" s="40"/>
      <c r="AD116" s="40"/>
      <c r="AF116" s="40"/>
      <c r="AG116" s="40"/>
    </row>
    <row r="117" spans="28:33" ht="16.5" customHeight="1">
      <c r="AB117" s="40"/>
      <c r="AD117" s="40"/>
      <c r="AF117" s="40"/>
      <c r="AG117" s="40"/>
    </row>
    <row r="118" spans="28:33" ht="16.5" customHeight="1">
      <c r="AB118" s="40"/>
      <c r="AD118" s="40"/>
      <c r="AF118" s="40"/>
      <c r="AG118" s="40"/>
    </row>
    <row r="119" spans="28:33" ht="16.5" customHeight="1">
      <c r="AB119" s="40"/>
      <c r="AD119" s="40"/>
      <c r="AF119" s="40"/>
      <c r="AG119" s="40"/>
    </row>
    <row r="120" spans="28:33" ht="16.5" customHeight="1">
      <c r="AB120" s="40"/>
      <c r="AD120" s="40"/>
      <c r="AF120" s="40"/>
      <c r="AG120" s="40"/>
    </row>
    <row r="121" spans="28:33" ht="16.5" customHeight="1">
      <c r="AB121" s="40"/>
      <c r="AD121" s="40"/>
      <c r="AF121" s="40"/>
      <c r="AG121" s="40"/>
    </row>
    <row r="122" spans="28:33" ht="16.5" customHeight="1">
      <c r="AB122" s="40"/>
      <c r="AD122" s="40"/>
      <c r="AF122" s="40"/>
      <c r="AG122" s="40"/>
    </row>
    <row r="123" spans="28:33" ht="16.5" customHeight="1">
      <c r="AB123" s="40"/>
      <c r="AD123" s="40"/>
      <c r="AF123" s="40"/>
      <c r="AG123" s="40"/>
    </row>
    <row r="124" spans="28:33" ht="16.5" customHeight="1">
      <c r="AB124" s="40"/>
      <c r="AD124" s="40"/>
      <c r="AF124" s="40"/>
      <c r="AG124" s="40"/>
    </row>
    <row r="125" spans="28:33" ht="16.5" customHeight="1">
      <c r="AB125" s="40"/>
      <c r="AD125" s="40"/>
      <c r="AF125" s="40"/>
      <c r="AG125" s="40"/>
    </row>
    <row r="126" spans="28:33" ht="16.5" customHeight="1">
      <c r="AB126" s="40"/>
      <c r="AD126" s="40"/>
      <c r="AF126" s="40"/>
      <c r="AG126" s="40"/>
    </row>
    <row r="127" spans="28:33" ht="16.5" customHeight="1">
      <c r="AB127" s="40"/>
      <c r="AD127" s="40"/>
      <c r="AF127" s="40"/>
      <c r="AG127" s="40"/>
    </row>
    <row r="128" spans="28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47"/>
  <sheetViews>
    <sheetView workbookViewId="0">
      <selection activeCell="R9" sqref="R9"/>
    </sheetView>
  </sheetViews>
  <sheetFormatPr defaultColWidth="12.625" defaultRowHeight="15" customHeight="1"/>
  <cols>
    <col min="1" max="2" width="7.625" customWidth="1"/>
    <col min="3" max="3" width="12.375" customWidth="1"/>
    <col min="4" max="5" width="7.625" customWidth="1"/>
    <col min="6" max="6" width="11.25" bestFit="1" customWidth="1"/>
    <col min="7" max="7" width="10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8.25" bestFit="1" customWidth="1"/>
    <col min="17" max="17" width="9.75" bestFit="1" customWidth="1"/>
    <col min="18" max="18" width="9.5" bestFit="1" customWidth="1"/>
    <col min="19" max="19" width="9" bestFit="1" customWidth="1"/>
    <col min="20" max="20" width="11.25" bestFit="1" customWidth="1"/>
    <col min="21" max="21" width="7.875" hidden="1" customWidth="1"/>
    <col min="22" max="22" width="15" bestFit="1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10.37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65">
        <v>2020</v>
      </c>
      <c r="C1" s="65" t="s">
        <v>17</v>
      </c>
      <c r="D1" s="65" t="s">
        <v>28</v>
      </c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/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44563</v>
      </c>
      <c r="B3" s="97">
        <v>44540</v>
      </c>
      <c r="C3" s="98" t="s">
        <v>997</v>
      </c>
      <c r="D3" s="98" t="s">
        <v>982</v>
      </c>
      <c r="E3" s="98" t="s">
        <v>28</v>
      </c>
      <c r="F3" s="99">
        <v>8549</v>
      </c>
      <c r="G3" s="100">
        <f>IF($H3="","",_xlfn.IFNA(VLOOKUP($H3,수출신고!$A:$G,6,0),""))</f>
        <v>8549</v>
      </c>
      <c r="H3" s="101" t="str">
        <f t="shared" ref="H3:H97" si="0">RIGHT(C3,6)</f>
        <v>RR/262</v>
      </c>
      <c r="I3" s="85" t="s">
        <v>1018</v>
      </c>
      <c r="J3" s="102" t="s">
        <v>102</v>
      </c>
      <c r="K3" s="88">
        <v>8549</v>
      </c>
      <c r="L3" s="88">
        <v>0</v>
      </c>
      <c r="M3" s="88">
        <v>0</v>
      </c>
      <c r="N3" s="103" t="s">
        <v>1833</v>
      </c>
      <c r="O3" s="88">
        <v>8549</v>
      </c>
      <c r="P3" s="104" t="s">
        <v>1701</v>
      </c>
      <c r="Q3" s="88">
        <v>8549</v>
      </c>
      <c r="R3" s="104">
        <v>1192.3</v>
      </c>
      <c r="S3" s="105" t="s">
        <v>1507</v>
      </c>
      <c r="T3" s="106">
        <f t="shared" ref="T3:T62" si="1">IF(J3="","",O3*P3)</f>
        <v>10163906.100000001</v>
      </c>
      <c r="U3" s="107" t="str">
        <f t="shared" ref="U3:U97" si="2">RIGHT(N3,6)</f>
        <v>RR/262</v>
      </c>
      <c r="V3" s="88"/>
      <c r="W3" s="108">
        <f t="shared" ref="W3:W97" si="3">IF(A3="",IF(B3="","",B3),A3)</f>
        <v>44563</v>
      </c>
      <c r="X3" s="100" t="str">
        <f t="shared" ref="X3:X97" si="4">RIGHT(H3,7)</f>
        <v>RR/262</v>
      </c>
      <c r="Y3" s="109" t="str">
        <f>IF($X3="","",_xlfn.IFNA(VLOOKUP($X3,수출신고!$A:$G,4,0),"국내계류중"))</f>
        <v>1098621120151X</v>
      </c>
      <c r="Z3" s="110">
        <f>_xlfn.IFNA(VLOOKUP(W3,환율!$A:$H,8,0),"")</f>
        <v>1185.5</v>
      </c>
      <c r="AA3" s="111">
        <f t="shared" ref="AA3:AA97" si="5">IF(G3&lt;&gt;"",G3,IF(F3&lt;&gt;"",F3,""))</f>
        <v>8549</v>
      </c>
      <c r="AB3" s="112">
        <f t="shared" ref="AB3:AB7" si="6">IF(AA3="","",SUMIF(U:U,X3,K:K))</f>
        <v>8549</v>
      </c>
      <c r="AC3" s="113">
        <f t="shared" ref="AC3:AC97" si="7">IFERROR(AA3-AB3,"")</f>
        <v>0</v>
      </c>
      <c r="AD3" s="114">
        <f t="shared" ref="AD3:AD97" si="8">IF(H3="","",AA3*Z3)</f>
        <v>10134839.5</v>
      </c>
      <c r="AE3" s="115">
        <f t="shared" ref="AE3:AE66" si="9">IF(H3="","",SUMIF(U:U,X3,T:T))</f>
        <v>10163906.100000001</v>
      </c>
      <c r="AF3" s="114">
        <f t="shared" ref="AF3:AF97" si="10">IF(H3="","",IF(AC3&lt;&gt;0,AC3*Z3,0))</f>
        <v>0</v>
      </c>
      <c r="AG3" s="114">
        <f t="shared" ref="AG3:AG97" si="11">IF(H3="","",IF(AC3=0,-(AD3-AE3),IF(AE3=0,"미수",-(AB3*Z3-AE3))))</f>
        <v>29066.60000000149</v>
      </c>
    </row>
    <row r="4" spans="1:33" ht="16.5" customHeight="1">
      <c r="A4" s="96">
        <f>IF($H4="","",_xlfn.IFNA(VLOOKUP($H4,수출신고!$A:$G,2,0),""))</f>
        <v>44563</v>
      </c>
      <c r="B4" s="97">
        <v>44554</v>
      </c>
      <c r="C4" s="98" t="s">
        <v>1556</v>
      </c>
      <c r="D4" s="98" t="s">
        <v>980</v>
      </c>
      <c r="E4" s="98" t="s">
        <v>17</v>
      </c>
      <c r="F4" s="99">
        <v>29265</v>
      </c>
      <c r="G4" s="100">
        <f>IF($H4="","",_xlfn.IFNA(VLOOKUP($H4,수출신고!$A:$G,6,0),""))</f>
        <v>29265</v>
      </c>
      <c r="H4" s="101" t="str">
        <f t="shared" si="0"/>
        <v>NT/179</v>
      </c>
      <c r="J4" s="102" t="s">
        <v>102</v>
      </c>
      <c r="K4" s="88">
        <v>18162</v>
      </c>
      <c r="L4" s="88">
        <v>0</v>
      </c>
      <c r="M4" s="88"/>
      <c r="N4" s="103" t="s">
        <v>1834</v>
      </c>
      <c r="O4" s="88">
        <v>18162</v>
      </c>
      <c r="P4" s="104" t="s">
        <v>1701</v>
      </c>
      <c r="Q4" s="88">
        <v>18162</v>
      </c>
      <c r="R4" s="104">
        <v>1192.3</v>
      </c>
      <c r="S4" s="105"/>
      <c r="T4" s="106">
        <f t="shared" si="1"/>
        <v>21592801.800000001</v>
      </c>
      <c r="U4" s="107" t="str">
        <f t="shared" si="2"/>
        <v>NT/179</v>
      </c>
      <c r="V4" s="72"/>
      <c r="W4" s="108">
        <f t="shared" si="3"/>
        <v>44563</v>
      </c>
      <c r="X4" s="100" t="str">
        <f t="shared" si="4"/>
        <v>NT/179</v>
      </c>
      <c r="Y4" s="109" t="str">
        <f>IF($X4="","",_xlfn.IFNA(VLOOKUP($X4,수출신고!$A:$G,4,0),"국내계류중"))</f>
        <v>1098621120266X</v>
      </c>
      <c r="Z4" s="110">
        <f>_xlfn.IFNA(VLOOKUP(W4,환율!$A:$H,8,0),"")</f>
        <v>1185.5</v>
      </c>
      <c r="AA4" s="111">
        <f t="shared" si="5"/>
        <v>29265</v>
      </c>
      <c r="AB4" s="112">
        <f t="shared" si="6"/>
        <v>29265</v>
      </c>
      <c r="AC4" s="113">
        <f t="shared" si="7"/>
        <v>0</v>
      </c>
      <c r="AD4" s="114">
        <f t="shared" si="8"/>
        <v>34693657.5</v>
      </c>
      <c r="AE4" s="115">
        <f t="shared" si="9"/>
        <v>34634931.200000003</v>
      </c>
      <c r="AF4" s="114">
        <f t="shared" si="10"/>
        <v>0</v>
      </c>
      <c r="AG4" s="114">
        <f t="shared" si="11"/>
        <v>-58726.29999999702</v>
      </c>
    </row>
    <row r="5" spans="1:33" ht="16.5" customHeight="1">
      <c r="A5" s="96">
        <f>IF($H5="","",_xlfn.IFNA(VLOOKUP($H5,수출신고!$A:$G,2,0),""))</f>
        <v>44573</v>
      </c>
      <c r="B5" s="97">
        <v>44561</v>
      </c>
      <c r="C5" s="98" t="s">
        <v>1832</v>
      </c>
      <c r="D5" s="98" t="s">
        <v>982</v>
      </c>
      <c r="E5" s="98" t="s">
        <v>28</v>
      </c>
      <c r="F5" s="99">
        <v>8717</v>
      </c>
      <c r="G5" s="100">
        <f>IF($H5="","",_xlfn.IFNA(VLOOKUP($H5,수출신고!$A:$G,6,0),""))</f>
        <v>8717</v>
      </c>
      <c r="H5" s="101" t="str">
        <f t="shared" si="0"/>
        <v>RR/265</v>
      </c>
      <c r="I5" s="116"/>
      <c r="J5" s="102" t="s">
        <v>107</v>
      </c>
      <c r="K5" s="88">
        <v>11103</v>
      </c>
      <c r="L5" s="88">
        <v>25</v>
      </c>
      <c r="M5" s="88">
        <v>0</v>
      </c>
      <c r="N5" s="103" t="s">
        <v>1834</v>
      </c>
      <c r="O5" s="88">
        <v>11078</v>
      </c>
      <c r="P5" s="104" t="s">
        <v>1703</v>
      </c>
      <c r="Q5" s="88">
        <v>0</v>
      </c>
      <c r="R5" s="104">
        <v>0</v>
      </c>
      <c r="S5" s="105">
        <v>0</v>
      </c>
      <c r="T5" s="106">
        <f t="shared" si="1"/>
        <v>13042129.4</v>
      </c>
      <c r="U5" s="107" t="str">
        <f t="shared" si="2"/>
        <v>NT/179</v>
      </c>
      <c r="V5" s="72"/>
      <c r="W5" s="108">
        <f t="shared" si="3"/>
        <v>44573</v>
      </c>
      <c r="X5" s="100" t="str">
        <f t="shared" si="4"/>
        <v>RR/265</v>
      </c>
      <c r="Y5" s="109" t="str">
        <f>IF($X5="","",_xlfn.IFNA(VLOOKUP($X5,수출신고!$A:$G,4,0),"국내계류중"))</f>
        <v>1098622010004X</v>
      </c>
      <c r="Z5" s="110">
        <f>_xlfn.IFNA(VLOOKUP(W5,환율!$A:$H,8,0),"")</f>
        <v>1195.2</v>
      </c>
      <c r="AA5" s="111">
        <f t="shared" si="5"/>
        <v>8717</v>
      </c>
      <c r="AB5" s="112">
        <f t="shared" si="6"/>
        <v>8717</v>
      </c>
      <c r="AC5" s="113">
        <f t="shared" si="7"/>
        <v>0</v>
      </c>
      <c r="AD5" s="114">
        <f t="shared" si="8"/>
        <v>10418558.4</v>
      </c>
      <c r="AE5" s="115">
        <f t="shared" si="9"/>
        <v>10262524.1</v>
      </c>
      <c r="AF5" s="114">
        <f t="shared" si="10"/>
        <v>0</v>
      </c>
      <c r="AG5" s="114">
        <f t="shared" si="11"/>
        <v>-156034.30000000075</v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/>
      <c r="J6" s="102" t="s">
        <v>107</v>
      </c>
      <c r="K6" s="88">
        <v>8717</v>
      </c>
      <c r="L6" s="88">
        <v>0</v>
      </c>
      <c r="M6" s="88"/>
      <c r="N6" s="103" t="s">
        <v>1838</v>
      </c>
      <c r="O6" s="88">
        <v>8717</v>
      </c>
      <c r="P6" s="104">
        <v>1177.3</v>
      </c>
      <c r="Q6" s="88">
        <v>0</v>
      </c>
      <c r="R6" s="104">
        <v>0</v>
      </c>
      <c r="S6" s="105"/>
      <c r="T6" s="106">
        <f t="shared" si="1"/>
        <v>10262524.1</v>
      </c>
      <c r="U6" s="107" t="str">
        <f t="shared" si="2"/>
        <v>RR/265</v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 t="str">
        <f>IF($H7="","",_xlfn.IFNA(VLOOKUP($H7,수출신고!$A:$G,2,0),""))</f>
        <v/>
      </c>
      <c r="B7" s="97"/>
      <c r="C7" s="98"/>
      <c r="D7" s="98"/>
      <c r="E7" s="98"/>
      <c r="F7" s="99"/>
      <c r="G7" s="100" t="str">
        <f>IF($H7="","",_xlfn.IFNA(VLOOKUP($H7,수출신고!$A:$G,6,0),""))</f>
        <v/>
      </c>
      <c r="H7" s="101" t="str">
        <f>RIGHT(C7,6)</f>
        <v/>
      </c>
      <c r="I7" s="117"/>
      <c r="J7" s="102" t="s">
        <v>107</v>
      </c>
      <c r="K7" s="88">
        <v>8563</v>
      </c>
      <c r="L7" s="88">
        <v>0</v>
      </c>
      <c r="M7" s="88"/>
      <c r="N7" s="103" t="s">
        <v>1835</v>
      </c>
      <c r="O7" s="88">
        <v>8563</v>
      </c>
      <c r="P7" s="104">
        <v>1177.3</v>
      </c>
      <c r="Q7" s="88"/>
      <c r="R7" s="104"/>
      <c r="S7" s="105"/>
      <c r="T7" s="106">
        <f>IF(J7="","",O7*P7)</f>
        <v>10081219.9</v>
      </c>
      <c r="U7" s="107" t="str">
        <f>RIGHT(N7,6)</f>
        <v>NT/181</v>
      </c>
      <c r="V7" s="72"/>
      <c r="W7" s="108" t="str">
        <f>IF(A7="",IF(B7="","",B7),A7)</f>
        <v/>
      </c>
      <c r="X7" s="100" t="str">
        <f>RIGHT(H7,7)</f>
        <v/>
      </c>
      <c r="Y7" s="109" t="str">
        <f>IF($X7="","",_xlfn.IFNA(VLOOKUP($X7,수출신고!$A:$G,4,0),"국내계류중"))</f>
        <v/>
      </c>
      <c r="Z7" s="110" t="str">
        <f>_xlfn.IFNA(VLOOKUP(W7,환율!$A:$H,8,0),"")</f>
        <v/>
      </c>
      <c r="AA7" s="111" t="str">
        <f>IF(G7&lt;&gt;"",G7,IF(F7&lt;&gt;"",F7,""))</f>
        <v/>
      </c>
      <c r="AB7" s="112" t="str">
        <f t="shared" si="6"/>
        <v/>
      </c>
      <c r="AC7" s="113" t="str">
        <f>IFERROR(AA7-AB7,"")</f>
        <v/>
      </c>
      <c r="AD7" s="114" t="str">
        <f>IF(H7="","",AA7*Z7)</f>
        <v/>
      </c>
      <c r="AE7" s="115" t="str">
        <f t="shared" si="9"/>
        <v/>
      </c>
      <c r="AF7" s="114" t="str">
        <f>IF(H7="","",IF(AC7&lt;&gt;0,AC7*Z7,0))</f>
        <v/>
      </c>
      <c r="AG7" s="114" t="str">
        <f>IF(H7="","",IF(AC7=0,-(AD7-AE7),IF(AE7=0,"미수",-(AB7*Z7-AE7))))</f>
        <v/>
      </c>
    </row>
    <row r="8" spans="1:33" ht="16.5" customHeight="1">
      <c r="A8" s="96" t="str">
        <f>IF($H8="","",_xlfn.IFNA(VLOOKUP($H8,수출신고!$A:$G,2,0),""))</f>
        <v/>
      </c>
      <c r="B8" s="97"/>
      <c r="C8" s="98"/>
      <c r="D8" s="98"/>
      <c r="E8" s="98"/>
      <c r="F8" s="99"/>
      <c r="G8" s="100" t="str">
        <f>IF($H8="","",_xlfn.IFNA(VLOOKUP($H8,수출신고!$A:$G,6,0),""))</f>
        <v/>
      </c>
      <c r="H8" s="101" t="str">
        <f>RIGHT(C8,6)</f>
        <v/>
      </c>
      <c r="I8" s="117" t="s">
        <v>12</v>
      </c>
      <c r="J8" s="102" t="s">
        <v>108</v>
      </c>
      <c r="K8" s="88">
        <v>8274</v>
      </c>
      <c r="L8" s="88">
        <v>19</v>
      </c>
      <c r="M8" s="88">
        <v>0</v>
      </c>
      <c r="N8" s="103" t="s">
        <v>1835</v>
      </c>
      <c r="O8" s="88">
        <v>8255</v>
      </c>
      <c r="P8" s="104" t="s">
        <v>1704</v>
      </c>
      <c r="Q8" s="88">
        <v>0</v>
      </c>
      <c r="R8" s="104">
        <v>0</v>
      </c>
      <c r="S8" s="105">
        <v>0</v>
      </c>
      <c r="T8" s="106">
        <f>IF(J8="","",O8*P8)</f>
        <v>9711182</v>
      </c>
      <c r="U8" s="107" t="str">
        <f>RIGHT(N8,6)</f>
        <v>NT/181</v>
      </c>
      <c r="V8" s="72"/>
      <c r="W8" s="108" t="str">
        <f>IF(A8="",IF(B8="","",B8),A8)</f>
        <v/>
      </c>
      <c r="X8" s="100" t="str">
        <f>RIGHT(H8,7)</f>
        <v/>
      </c>
      <c r="Y8" s="109" t="str">
        <f>IF($X8="","",_xlfn.IFNA(VLOOKUP($X8,수출신고!$A:$G,4,0),"국내계류중"))</f>
        <v/>
      </c>
      <c r="Z8" s="110" t="str">
        <f>_xlfn.IFNA(VLOOKUP(W8,환율!$A:$H,8,0),"")</f>
        <v/>
      </c>
      <c r="AA8" s="111" t="str">
        <f>IF(G8&lt;&gt;"",G8,IF(F8&lt;&gt;"",F8,""))</f>
        <v/>
      </c>
      <c r="AB8" s="112" t="str">
        <f>IF(AA8="","",SUMIF(U:U,X8,K:K))</f>
        <v/>
      </c>
      <c r="AC8" s="113" t="str">
        <f>IFERROR(AA8-AB8,"")</f>
        <v/>
      </c>
      <c r="AD8" s="114" t="str">
        <f>IF(H8="","",AA8*Z8)</f>
        <v/>
      </c>
      <c r="AE8" s="115" t="str">
        <f t="shared" si="9"/>
        <v/>
      </c>
      <c r="AF8" s="114" t="str">
        <f>IF(H8="","",IF(AC8&lt;&gt;0,AC8*Z8,0))</f>
        <v/>
      </c>
      <c r="AG8" s="114" t="str">
        <f>IF(H8="","",IF(AC8=0,-(AD8-AE8),IF(AE8=0,"미수",-(AB8*Z8-AE8))))</f>
        <v/>
      </c>
    </row>
    <row r="9" spans="1:33" ht="16.5" customHeight="1">
      <c r="A9" s="96">
        <f>IF($H9="","",_xlfn.IFNA(VLOOKUP($H9,수출신고!$A:$G,2,0),""))</f>
        <v>44586</v>
      </c>
      <c r="B9" s="118">
        <v>44575</v>
      </c>
      <c r="C9" s="119" t="s">
        <v>1792</v>
      </c>
      <c r="D9" s="119" t="s">
        <v>980</v>
      </c>
      <c r="E9" s="119" t="s">
        <v>17</v>
      </c>
      <c r="F9" s="120">
        <v>29712</v>
      </c>
      <c r="G9" s="100">
        <f>IF($H9="","",_xlfn.IFNA(VLOOKUP($H9,수출신고!$A:$G,6,0),""))</f>
        <v>29367</v>
      </c>
      <c r="H9" s="101" t="str">
        <f t="shared" si="0"/>
        <v>NT/181</v>
      </c>
      <c r="J9" s="1">
        <f t="array" ref="J9">IFERROR(INDEX(외환대장!$A$2:$K$401, SMALL(IF(($C$1=외환대장!$L$2:$L$399),MATCH(ROW(외환대장!$L$2:$L$399), ROW(외환대장!$L$2:$L$399)),IF(($D$1=외환대장!$L$2:$L$399),MATCH(ROW(외환대장!$L$2:$L$399), ROW(외환대장!$L$2:$L$399)),"")), ROWS($A$1:A1)), COLUMNS($A$1:A1)),"")</f>
        <v>44566</v>
      </c>
      <c r="K9" s="14">
        <f t="array" ref="K9">IFERROR(INDEX(외환대장!$A$2:$K$401, SMALL(IF(($C$1=외환대장!$L$2:$L$399),MATCH(ROW(외환대장!$L$2:$L$399), ROW(외환대장!$L$2:$L$399)),IF(($D$1=외환대장!$L$2:$L$399),MATCH(ROW(외환대장!$L$2:$L$399), ROW(외환대장!$L$2:$L$399)),"")), ROWS($A$1:B1)), COLUMNS($A$1:B1)),"")</f>
        <v>12530</v>
      </c>
      <c r="L9" s="14">
        <f t="array" ref="L9">IFERROR(INDEX(외환대장!$A$2:$K$401, SMALL(IF(($C$1=외환대장!$L$2:$L$399),MATCH(ROW(외환대장!$L$2:$L$399), ROW(외환대장!$L$2:$L$399)),IF(($D$1=외환대장!$L$2:$L$399),MATCH(ROW(외환대장!$L$2:$L$399), ROW(외환대장!$L$2:$L$399)),"")), ROWS($A$1:C1)), COLUMNS($A$1:C1)),"")</f>
        <v>81.430000000000291</v>
      </c>
      <c r="M9" s="14">
        <f t="array" ref="M9">IFERROR(INDEX(외환대장!$A$2:$K$401, SMALL(IF(($C$1=외환대장!$L$2:$L$399),MATCH(ROW(외환대장!$L$2:$L$399), ROW(외환대장!$L$2:$L$399)),IF(($D$1=외환대장!$L$2:$L$399),MATCH(ROW(외환대장!$L$2:$L$399), ROW(외환대장!$L$2:$L$399)),"")), ROWS($A$1:D1)), COLUMNS($A$1:D1)),"")</f>
        <v>0</v>
      </c>
      <c r="N9" s="15" t="str">
        <f t="array" ref="N9">IFERROR(INDEX(외환대장!$A$2:$K$401, SMALL(IF(($C$1=외환대장!$L$2:$L$399),MATCH(ROW(외환대장!$L$2:$L$399), ROW(외환대장!$L$2:$L$399)),IF(($D$1=외환대장!$L$2:$L$399),MATCH(ROW(외환대장!$L$2:$L$399), ROW(외환대장!$L$2:$L$399)),"")), ROWS($A$1:E1)), COLUMNS($A$1:E1)),"")</f>
        <v>INT/181</v>
      </c>
      <c r="O9" s="16">
        <f t="array" ref="O9">IFERROR(INDEX(외환대장!$A$2:$K$401, SMALL(IF(($C$1=외환대장!$L$2:$L$399),MATCH(ROW(외환대장!$L$2:$L$399), ROW(외환대장!$L$2:$L$399)),IF(($D$1=외환대장!$L$2:$L$399),MATCH(ROW(외환대장!$L$2:$L$399), ROW(외환대장!$L$2:$L$399)),"")), ROWS($A$1:F1)), COLUMNS($A$1:F1)),"")</f>
        <v>12448.57</v>
      </c>
      <c r="P9" s="17">
        <f t="array" ref="P9">IFERROR(INDEX(외환대장!$A$2:$K$401, SMALL(IF(($C$1=외환대장!$L$2:$L$399),MATCH(ROW(외환대장!$L$2:$L$399), ROW(외환대장!$L$2:$L$399)),IF(($D$1=외환대장!$L$2:$L$399),MATCH(ROW(외환대장!$L$2:$L$399), ROW(외환대장!$L$2:$L$399)),"")), ROWS($A$1:G1)), COLUMNS($A$1:G1)),"")</f>
        <v>1194.3</v>
      </c>
      <c r="Q9" s="18">
        <f t="array" ref="Q9">IFERROR(INDEX(외환대장!$A$2:$K$401, SMALL(IF(($C$1=외환대장!$L$2:$L$399),MATCH(ROW(외환대장!$L$2:$L$399), ROW(외환대장!$L$2:$L$399)),IF(($D$1=외환대장!$L$2:$L$399),MATCH(ROW(외환대장!$L$2:$L$399), ROW(외환대장!$L$2:$L$399)),"")), ROWS($A$1:H1)), COLUMNS($A$1:H1)),"")</f>
        <v>12448.57</v>
      </c>
      <c r="R9" s="19">
        <f t="array" ref="R9">IFERROR(INDEX(외환대장!$A$2:$K$401, SMALL(IF(($C$1=외환대장!$L$2:$L$399),MATCH(ROW(외환대장!$L$2:$L$399), ROW(외환대장!$L$2:$L$399)),IF(($D$1=외환대장!$L$2:$L$399),MATCH(ROW(외환대장!$L$2:$L$399), ROW(외환대장!$L$2:$L$399)),"")), ROWS($A$1:I1)), COLUMNS($A$1:I1)),"")</f>
        <v>1200.5</v>
      </c>
      <c r="S9" s="20">
        <f t="array" ref="S9">IFERROR(INDEX(외환대장!$A$2:$K$401, SMALL(IF(($C$1=외환대장!$L$2:$L$399),MATCH(ROW(외환대장!$L$2:$L$399), ROW(외환대장!$L$2:$L$399)),IF(($D$1=외환대장!$L$2:$L$399),MATCH(ROW(외환대장!$L$2:$L$399), ROW(외환대장!$L$2:$L$399)),"")), ROWS($A$1:J1)), COLUMNS($A$1:J1)),"")</f>
        <v>44616</v>
      </c>
      <c r="T9" s="106">
        <f t="shared" si="1"/>
        <v>14867327.150999999</v>
      </c>
      <c r="U9" s="107" t="str">
        <f t="shared" si="2"/>
        <v>NT/181</v>
      </c>
      <c r="V9" s="72"/>
      <c r="W9" s="108">
        <f t="shared" si="3"/>
        <v>44586</v>
      </c>
      <c r="X9" s="100" t="str">
        <f t="shared" si="4"/>
        <v>NT/181</v>
      </c>
      <c r="Y9" s="109" t="str">
        <f>IF($X9="","",_xlfn.IFNA(VLOOKUP($X9,수출신고!$A:$G,4,0),"국내계류중"))</f>
        <v>1098622010138X</v>
      </c>
      <c r="Z9" s="110">
        <f>_xlfn.IFNA(VLOOKUP(W9,환율!$A:$H,8,0),"")</f>
        <v>1194.2</v>
      </c>
      <c r="AA9" s="111">
        <f t="shared" si="5"/>
        <v>29367</v>
      </c>
      <c r="AB9" s="112">
        <f t="shared" ref="AB9:AB72" si="12">IF(AA9="","",SUMIF(U:U,X9,K:K))</f>
        <v>29367</v>
      </c>
      <c r="AC9" s="113">
        <f t="shared" si="7"/>
        <v>0</v>
      </c>
      <c r="AD9" s="114">
        <f t="shared" si="8"/>
        <v>35070071.399999999</v>
      </c>
      <c r="AE9" s="115">
        <f>IF(H9="","",SUMIF(U:U,X9,T:T))</f>
        <v>34659729.050999999</v>
      </c>
      <c r="AF9" s="114">
        <f t="shared" si="10"/>
        <v>0</v>
      </c>
      <c r="AG9" s="114">
        <f t="shared" si="11"/>
        <v>-410342.34899999946</v>
      </c>
    </row>
    <row r="10" spans="1:33" ht="16.5" customHeight="1">
      <c r="A10" s="96">
        <f>IF($H10="","",_xlfn.IFNA(VLOOKUP($H10,수출신고!$A:$G,2,0),""))</f>
        <v>44609</v>
      </c>
      <c r="B10" s="118">
        <v>44578</v>
      </c>
      <c r="C10" s="119" t="s">
        <v>1793</v>
      </c>
      <c r="D10" s="119" t="s">
        <v>982</v>
      </c>
      <c r="E10" s="119" t="s">
        <v>28</v>
      </c>
      <c r="F10" s="120">
        <v>9624</v>
      </c>
      <c r="G10" s="100">
        <f>IF($H10="","",_xlfn.IFNA(VLOOKUP($H10,수출신고!$A:$G,6,0),""))</f>
        <v>9336</v>
      </c>
      <c r="H10" s="101" t="str">
        <f t="shared" si="0"/>
        <v>RR/267</v>
      </c>
      <c r="J10" s="1">
        <f t="array" ref="J10">IFERROR(INDEX(외환대장!$A$2:$K$401, SMALL(IF(($C$1=외환대장!$L$2:$L$399),MATCH(ROW(외환대장!$L$2:$L$399), ROW(외환대장!$L$2:$L$399)),IF(($D$1=외환대장!$L$2:$L$399),MATCH(ROW(외환대장!$L$2:$L$399), ROW(외환대장!$L$2:$L$399)),"")), ROWS($A$1:A2)), COLUMNS($A$1:A2)),"")</f>
        <v>44566</v>
      </c>
      <c r="K10" s="14">
        <f t="array" ref="K10">IFERROR(INDEX(외환대장!$A$2:$K$401, SMALL(IF(($C$1=외환대장!$L$2:$L$399),MATCH(ROW(외환대장!$L$2:$L$399), ROW(외환대장!$L$2:$L$399)),IF(($D$1=외환대장!$L$2:$L$399),MATCH(ROW(외환대장!$L$2:$L$399), ROW(외환대장!$L$2:$L$399)),"")), ROWS($A$1:B2)), COLUMNS($A$1:B2)),"")</f>
        <v>9336</v>
      </c>
      <c r="L10" s="14">
        <f t="array" ref="L10">IFERROR(INDEX(외환대장!$A$2:$K$401, SMALL(IF(($C$1=외환대장!$L$2:$L$399),MATCH(ROW(외환대장!$L$2:$L$399), ROW(외환대장!$L$2:$L$399)),IF(($D$1=외환대장!$L$2:$L$399),MATCH(ROW(외환대장!$L$2:$L$399), ROW(외환대장!$L$2:$L$399)),"")), ROWS($A$1:C2)), COLUMNS($A$1:C2)),"")</f>
        <v>0</v>
      </c>
      <c r="M10" s="14">
        <f t="array" ref="M10">IFERROR(INDEX(외환대장!$A$2:$K$401, SMALL(IF(($C$1=외환대장!$L$2:$L$399),MATCH(ROW(외환대장!$L$2:$L$399), ROW(외환대장!$L$2:$L$399)),IF(($D$1=외환대장!$L$2:$L$399),MATCH(ROW(외환대장!$L$2:$L$399), ROW(외환대장!$L$2:$L$399)),"")), ROWS($A$1:D2)), COLUMNS($A$1:D2)),"")</f>
        <v>0</v>
      </c>
      <c r="N10" s="15" t="str">
        <f t="array" ref="N10">IFERROR(INDEX(외환대장!$A$2:$K$401, SMALL(IF(($C$1=외환대장!$L$2:$L$399),MATCH(ROW(외환대장!$L$2:$L$399), ROW(외환대장!$L$2:$L$399)),IF(($D$1=외환대장!$L$2:$L$399),MATCH(ROW(외환대장!$L$2:$L$399), ROW(외환대장!$L$2:$L$399)),"")), ROWS($A$1:E2)), COLUMNS($A$1:E2)),"")</f>
        <v>IRR/267</v>
      </c>
      <c r="O10" s="16">
        <f t="array" ref="O10">IFERROR(INDEX(외환대장!$A$2:$K$401, SMALL(IF(($C$1=외환대장!$L$2:$L$399),MATCH(ROW(외환대장!$L$2:$L$399), ROW(외환대장!$L$2:$L$399)),IF(($D$1=외환대장!$L$2:$L$399),MATCH(ROW(외환대장!$L$2:$L$399), ROW(외환대장!$L$2:$L$399)),"")), ROWS($A$1:F2)), COLUMNS($A$1:F2)),"")</f>
        <v>9336</v>
      </c>
      <c r="P10" s="17">
        <f t="array" ref="P10">IFERROR(INDEX(외환대장!$A$2:$K$401, SMALL(IF(($C$1=외환대장!$L$2:$L$399),MATCH(ROW(외환대장!$L$2:$L$399), ROW(외환대장!$L$2:$L$399)),IF(($D$1=외환대장!$L$2:$L$399),MATCH(ROW(외환대장!$L$2:$L$399), ROW(외환대장!$L$2:$L$399)),"")), ROWS($A$1:G2)), COLUMNS($A$1:G2)),"")</f>
        <v>1194.3</v>
      </c>
      <c r="Q10" s="18">
        <f t="array" ref="Q10">IFERROR(INDEX(외환대장!$A$2:$K$401, SMALL(IF(($C$1=외환대장!$L$2:$L$399),MATCH(ROW(외환대장!$L$2:$L$399), ROW(외환대장!$L$2:$L$399)),IF(($D$1=외환대장!$L$2:$L$399),MATCH(ROW(외환대장!$L$2:$L$399), ROW(외환대장!$L$2:$L$399)),"")), ROWS($A$1:H2)), COLUMNS($A$1:H2)),"")</f>
        <v>9336</v>
      </c>
      <c r="R10" s="19">
        <f t="array" ref="R10">IFERROR(INDEX(외환대장!$A$2:$K$401, SMALL(IF(($C$1=외환대장!$L$2:$L$399),MATCH(ROW(외환대장!$L$2:$L$399), ROW(외환대장!$L$2:$L$399)),IF(($D$1=외환대장!$L$2:$L$399),MATCH(ROW(외환대장!$L$2:$L$399), ROW(외환대장!$L$2:$L$399)),"")), ROWS($A$1:I2)), COLUMNS($A$1:I2)),"")</f>
        <v>1200.5</v>
      </c>
      <c r="S10" s="20">
        <f t="array" ref="S10">IFERROR(INDEX(외환대장!$A$2:$K$401, SMALL(IF(($C$1=외환대장!$L$2:$L$399),MATCH(ROW(외환대장!$L$2:$L$399), ROW(외환대장!$L$2:$L$399)),IF(($D$1=외환대장!$L$2:$L$399),MATCH(ROW(외환대장!$L$2:$L$399), ROW(외환대장!$L$2:$L$399)),"")), ROWS($A$1:J2)), COLUMNS($A$1:J2)),"")</f>
        <v>44616</v>
      </c>
      <c r="T10" s="106">
        <f t="shared" si="1"/>
        <v>11149984.799999999</v>
      </c>
      <c r="U10" s="107" t="str">
        <f t="shared" si="2"/>
        <v>RR/267</v>
      </c>
      <c r="V10" s="72"/>
      <c r="W10" s="108">
        <f t="shared" si="3"/>
        <v>44609</v>
      </c>
      <c r="X10" s="100" t="str">
        <f t="shared" si="4"/>
        <v>RR/267</v>
      </c>
      <c r="Y10" s="109" t="str">
        <f>IF($X10="","",_xlfn.IFNA(VLOOKUP($X10,수출신고!$A:$G,4,0),"국내계류중"))</f>
        <v>1098622010136X</v>
      </c>
      <c r="Z10" s="110">
        <f>_xlfn.IFNA(VLOOKUP(W10,환율!$A:$H,8,0),"")</f>
        <v>1196.9000000000001</v>
      </c>
      <c r="AA10" s="111">
        <f t="shared" si="5"/>
        <v>9336</v>
      </c>
      <c r="AB10" s="112">
        <f t="shared" si="12"/>
        <v>9336</v>
      </c>
      <c r="AC10" s="113">
        <f t="shared" si="7"/>
        <v>0</v>
      </c>
      <c r="AD10" s="114">
        <f t="shared" si="8"/>
        <v>11174258.4</v>
      </c>
      <c r="AE10" s="115">
        <f t="shared" si="9"/>
        <v>11149984.799999999</v>
      </c>
      <c r="AF10" s="114">
        <f t="shared" si="10"/>
        <v>0</v>
      </c>
      <c r="AG10" s="114">
        <f t="shared" si="11"/>
        <v>-24273.60000000149</v>
      </c>
    </row>
    <row r="11" spans="1:33" ht="16.5" customHeight="1">
      <c r="A11" s="96">
        <f>IF($H11="","",_xlfn.IFNA(VLOOKUP($H11,수출신고!$A:$G,2,0),""))</f>
        <v>44623</v>
      </c>
      <c r="B11" s="118">
        <v>44600</v>
      </c>
      <c r="C11" s="119" t="s">
        <v>1799</v>
      </c>
      <c r="D11" s="119" t="s">
        <v>980</v>
      </c>
      <c r="E11" s="119" t="s">
        <v>17</v>
      </c>
      <c r="F11" s="120">
        <v>32403</v>
      </c>
      <c r="G11" s="100">
        <f>IF($H11="","",_xlfn.IFNA(VLOOKUP($H11,수출신고!$A:$G,6,0),""))</f>
        <v>32403</v>
      </c>
      <c r="H11" s="101" t="str">
        <f t="shared" si="0"/>
        <v>NT/183</v>
      </c>
      <c r="J11" s="1">
        <f t="array" ref="J11">IFERROR(INDEX(외환대장!$A$2:$K$401, SMALL(IF(($C$1=외환대장!$L$2:$L$399),MATCH(ROW(외환대장!$L$2:$L$399), ROW(외환대장!$L$2:$L$399)),IF(($D$1=외환대장!$L$2:$L$399),MATCH(ROW(외환대장!$L$2:$L$399), ROW(외환대장!$L$2:$L$399)),"")), ROWS($A$1:A3)), COLUMNS($A$1:A3)),"")</f>
        <v>44566</v>
      </c>
      <c r="K11" s="14">
        <f t="array" ref="K11">IFERROR(INDEX(외환대장!$A$2:$K$401, SMALL(IF(($C$1=외환대장!$L$2:$L$399),MATCH(ROW(외환대장!$L$2:$L$399), ROW(외환대장!$L$2:$L$399)),IF(($D$1=외환대장!$L$2:$L$399),MATCH(ROW(외환대장!$L$2:$L$399), ROW(외환대장!$L$2:$L$399)),"")), ROWS($A$1:B3)), COLUMNS($A$1:B3)),"")</f>
        <v>8034</v>
      </c>
      <c r="L11" s="14">
        <f t="array" ref="L11">IFERROR(INDEX(외환대장!$A$2:$K$401, SMALL(IF(($C$1=외환대장!$L$2:$L$399),MATCH(ROW(외환대장!$L$2:$L$399), ROW(외환대장!$L$2:$L$399)),IF(($D$1=외환대장!$L$2:$L$399),MATCH(ROW(외환대장!$L$2:$L$399), ROW(외환대장!$L$2:$L$399)),"")), ROWS($A$1:C3)), COLUMNS($A$1:C3)),"")</f>
        <v>0</v>
      </c>
      <c r="M11" s="14">
        <f t="array" ref="M11">IFERROR(INDEX(외환대장!$A$2:$K$401, SMALL(IF(($C$1=외환대장!$L$2:$L$399),MATCH(ROW(외환대장!$L$2:$L$399), ROW(외환대장!$L$2:$L$399)),IF(($D$1=외환대장!$L$2:$L$399),MATCH(ROW(외환대장!$L$2:$L$399), ROW(외환대장!$L$2:$L$399)),"")), ROWS($A$1:D3)), COLUMNS($A$1:D3)),"")</f>
        <v>0</v>
      </c>
      <c r="N11" s="15" t="str">
        <f t="array" ref="N11">IFERROR(INDEX(외환대장!$A$2:$K$401, SMALL(IF(($C$1=외환대장!$L$2:$L$399),MATCH(ROW(외환대장!$L$2:$L$399), ROW(외환대장!$L$2:$L$399)),IF(($D$1=외환대장!$L$2:$L$399),MATCH(ROW(외환대장!$L$2:$L$399), ROW(외환대장!$L$2:$L$399)),"")), ROWS($A$1:E3)), COLUMNS($A$1:E3)),"")</f>
        <v>INT/183</v>
      </c>
      <c r="O11" s="16">
        <f t="array" ref="O11">IFERROR(INDEX(외환대장!$A$2:$K$401, SMALL(IF(($C$1=외환대장!$L$2:$L$399),MATCH(ROW(외환대장!$L$2:$L$399), ROW(외환대장!$L$2:$L$399)),IF(($D$1=외환대장!$L$2:$L$399),MATCH(ROW(외환대장!$L$2:$L$399), ROW(외환대장!$L$2:$L$399)),"")), ROWS($A$1:F3)), COLUMNS($A$1:F3)),"")</f>
        <v>8034</v>
      </c>
      <c r="P11" s="17">
        <f t="array" ref="P11">IFERROR(INDEX(외환대장!$A$2:$K$401, SMALL(IF(($C$1=외환대장!$L$2:$L$399),MATCH(ROW(외환대장!$L$2:$L$399), ROW(외환대장!$L$2:$L$399)),IF(($D$1=외환대장!$L$2:$L$399),MATCH(ROW(외환대장!$L$2:$L$399), ROW(외환대장!$L$2:$L$399)),"")), ROWS($A$1:G3)), COLUMNS($A$1:G3)),"")</f>
        <v>1194.3</v>
      </c>
      <c r="Q11" s="18">
        <f t="array" ref="Q11">IFERROR(INDEX(외환대장!$A$2:$K$401, SMALL(IF(($C$1=외환대장!$L$2:$L$399),MATCH(ROW(외환대장!$L$2:$L$399), ROW(외환대장!$L$2:$L$399)),IF(($D$1=외환대장!$L$2:$L$399),MATCH(ROW(외환대장!$L$2:$L$399), ROW(외환대장!$L$2:$L$399)),"")), ROWS($A$1:H3)), COLUMNS($A$1:H3)),"")</f>
        <v>8034</v>
      </c>
      <c r="R11" s="19">
        <f t="array" ref="R11">IFERROR(INDEX(외환대장!$A$2:$K$401, SMALL(IF(($C$1=외환대장!$L$2:$L$399),MATCH(ROW(외환대장!$L$2:$L$399), ROW(외환대장!$L$2:$L$399)),IF(($D$1=외환대장!$L$2:$L$399),MATCH(ROW(외환대장!$L$2:$L$399), ROW(외환대장!$L$2:$L$399)),"")), ROWS($A$1:I3)), COLUMNS($A$1:I3)),"")</f>
        <v>1200.5</v>
      </c>
      <c r="S11" s="20">
        <f t="array" ref="S11">IFERROR(INDEX(외환대장!$A$2:$K$401, SMALL(IF(($C$1=외환대장!$L$2:$L$399),MATCH(ROW(외환대장!$L$2:$L$399), ROW(외환대장!$L$2:$L$399)),IF(($D$1=외환대장!$L$2:$L$399),MATCH(ROW(외환대장!$L$2:$L$399), ROW(외환대장!$L$2:$L$399)),"")), ROWS($A$1:J3)), COLUMNS($A$1:J3)),"")</f>
        <v>44616</v>
      </c>
      <c r="T11" s="106">
        <f t="shared" si="1"/>
        <v>9595006.1999999993</v>
      </c>
      <c r="U11" s="107" t="str">
        <f t="shared" si="2"/>
        <v>NT/183</v>
      </c>
      <c r="V11" s="72"/>
      <c r="W11" s="108">
        <f t="shared" si="3"/>
        <v>44623</v>
      </c>
      <c r="X11" s="100" t="str">
        <f t="shared" si="4"/>
        <v>NT/183</v>
      </c>
      <c r="Y11" s="109" t="str">
        <f>IF($X11="","",_xlfn.IFNA(VLOOKUP($X11,수출신고!$A:$G,4,0),"국내계류중"))</f>
        <v>1098622020036X</v>
      </c>
      <c r="Z11" s="110">
        <f>_xlfn.IFNA(VLOOKUP(W11,환율!$A:$H,8,0),"")</f>
        <v>1205</v>
      </c>
      <c r="AA11" s="111">
        <f t="shared" si="5"/>
        <v>32403</v>
      </c>
      <c r="AB11" s="112">
        <f t="shared" si="12"/>
        <v>32403</v>
      </c>
      <c r="AC11" s="113">
        <f t="shared" si="7"/>
        <v>0</v>
      </c>
      <c r="AD11" s="114">
        <f t="shared" si="8"/>
        <v>39045615</v>
      </c>
      <c r="AE11" s="115">
        <f t="shared" si="9"/>
        <v>38685641.603999995</v>
      </c>
      <c r="AF11" s="114">
        <f t="shared" si="10"/>
        <v>0</v>
      </c>
      <c r="AG11" s="114">
        <f t="shared" si="11"/>
        <v>-359973.3960000053</v>
      </c>
    </row>
    <row r="12" spans="1:33" ht="16.5" customHeight="1">
      <c r="A12" s="96">
        <f>IF($H12="","",_xlfn.IFNA(VLOOKUP($H12,수출신고!$A:$G,2,0),""))</f>
        <v>44623</v>
      </c>
      <c r="B12" s="118">
        <v>44602</v>
      </c>
      <c r="C12" s="119" t="s">
        <v>1800</v>
      </c>
      <c r="D12" s="119" t="s">
        <v>982</v>
      </c>
      <c r="E12" s="119" t="s">
        <v>28</v>
      </c>
      <c r="F12" s="120">
        <v>9303</v>
      </c>
      <c r="G12" s="100">
        <f>IF($H12="","",_xlfn.IFNA(VLOOKUP($H12,수출신고!$A:$G,6,0),""))</f>
        <v>9314</v>
      </c>
      <c r="H12" s="101" t="str">
        <f t="shared" si="0"/>
        <v>RR/269</v>
      </c>
      <c r="J12" s="1">
        <f t="array" ref="J12">IFERROR(INDEX(외환대장!$A$2:$K$401, SMALL(IF(($C$1=외환대장!$L$2:$L$399),MATCH(ROW(외환대장!$L$2:$L$399), ROW(외환대장!$L$2:$L$399)),IF(($D$1=외환대장!$L$2:$L$399),MATCH(ROW(외환대장!$L$2:$L$399), ROW(외환대장!$L$2:$L$399)),"")), ROWS($A$1:A4)), COLUMNS($A$1:A4)),"")</f>
        <v>44571</v>
      </c>
      <c r="K12" s="14">
        <f t="array" ref="K12">IFERROR(INDEX(외환대장!$A$2:$K$401, SMALL(IF(($C$1=외환대장!$L$2:$L$399),MATCH(ROW(외환대장!$L$2:$L$399), ROW(외환대장!$L$2:$L$399)),IF(($D$1=외환대장!$L$2:$L$399),MATCH(ROW(외환대장!$L$2:$L$399), ROW(외환대장!$L$2:$L$399)),"")), ROWS($A$1:B4)), COLUMNS($A$1:B4)),"")</f>
        <v>15000</v>
      </c>
      <c r="L12" s="14">
        <f t="array" ref="L12">IFERROR(INDEX(외환대장!$A$2:$K$401, SMALL(IF(($C$1=외환대장!$L$2:$L$399),MATCH(ROW(외환대장!$L$2:$L$399), ROW(외환대장!$L$2:$L$399)),IF(($D$1=외환대장!$L$2:$L$399),MATCH(ROW(외환대장!$L$2:$L$399), ROW(외환대장!$L$2:$L$399)),"")), ROWS($A$1:C4)), COLUMNS($A$1:C4)),"")</f>
        <v>23.540000000000873</v>
      </c>
      <c r="M12" s="14">
        <f t="array" ref="M12">IFERROR(INDEX(외환대장!$A$2:$K$401, SMALL(IF(($C$1=외환대장!$L$2:$L$399),MATCH(ROW(외환대장!$L$2:$L$399), ROW(외환대장!$L$2:$L$399)),IF(($D$1=외환대장!$L$2:$L$399),MATCH(ROW(외환대장!$L$2:$L$399), ROW(외환대장!$L$2:$L$399)),"")), ROWS($A$1:D4)), COLUMNS($A$1:D4)),"")</f>
        <v>0</v>
      </c>
      <c r="N12" s="15" t="str">
        <f t="array" ref="N12">IFERROR(INDEX(외환대장!$A$2:$K$401, SMALL(IF(($C$1=외환대장!$L$2:$L$399),MATCH(ROW(외환대장!$L$2:$L$399), ROW(외환대장!$L$2:$L$399)),IF(($D$1=외환대장!$L$2:$L$399),MATCH(ROW(외환대장!$L$2:$L$399), ROW(외환대장!$L$2:$L$399)),"")), ROWS($A$1:E4)), COLUMNS($A$1:E4)),"")</f>
        <v>INT/183</v>
      </c>
      <c r="O12" s="16">
        <f t="array" ref="O12">IFERROR(INDEX(외환대장!$A$2:$K$401, SMALL(IF(($C$1=외환대장!$L$2:$L$399),MATCH(ROW(외환대장!$L$2:$L$399), ROW(외환대장!$L$2:$L$399)),IF(($D$1=외환대장!$L$2:$L$399),MATCH(ROW(외환대장!$L$2:$L$399), ROW(외환대장!$L$2:$L$399)),"")), ROWS($A$1:F4)), COLUMNS($A$1:F4)),"")</f>
        <v>14976.46</v>
      </c>
      <c r="P12" s="17">
        <f t="array" ref="P12">IFERROR(INDEX(외환대장!$A$2:$K$401, SMALL(IF(($C$1=외환대장!$L$2:$L$399),MATCH(ROW(외환대장!$L$2:$L$399), ROW(외환대장!$L$2:$L$399)),IF(($D$1=외환대장!$L$2:$L$399),MATCH(ROW(외환대장!$L$2:$L$399), ROW(외환대장!$L$2:$L$399)),"")), ROWS($A$1:G4)), COLUMNS($A$1:G4)),"")</f>
        <v>1202.4000000000001</v>
      </c>
      <c r="Q12" s="18">
        <f t="array" ref="Q12">IFERROR(INDEX(외환대장!$A$2:$K$401, SMALL(IF(($C$1=외환대장!$L$2:$L$399),MATCH(ROW(외환대장!$L$2:$L$399), ROW(외환대장!$L$2:$L$399)),IF(($D$1=외환대장!$L$2:$L$399),MATCH(ROW(외환대장!$L$2:$L$399), ROW(외환대장!$L$2:$L$399)),"")), ROWS($A$1:H4)), COLUMNS($A$1:H4)),"")</f>
        <v>14976.46</v>
      </c>
      <c r="R12" s="19">
        <f t="array" ref="R12">IFERROR(INDEX(외환대장!$A$2:$K$401, SMALL(IF(($C$1=외환대장!$L$2:$L$399),MATCH(ROW(외환대장!$L$2:$L$399), ROW(외환대장!$L$2:$L$399)),IF(($D$1=외환대장!$L$2:$L$399),MATCH(ROW(외환대장!$L$2:$L$399), ROW(외환대장!$L$2:$L$399)),"")), ROWS($A$1:I4)), COLUMNS($A$1:I4)),"")</f>
        <v>1200.5</v>
      </c>
      <c r="S12" s="20">
        <f t="array" ref="S12">IFERROR(INDEX(외환대장!$A$2:$K$401, SMALL(IF(($C$1=외환대장!$L$2:$L$399),MATCH(ROW(외환대장!$L$2:$L$399), ROW(외환대장!$L$2:$L$399)),IF(($D$1=외환대장!$L$2:$L$399),MATCH(ROW(외환대장!$L$2:$L$399), ROW(외환대장!$L$2:$L$399)),"")), ROWS($A$1:J4)), COLUMNS($A$1:J4)),"")</f>
        <v>44616</v>
      </c>
      <c r="T12" s="106">
        <f t="shared" si="1"/>
        <v>18007695.504000001</v>
      </c>
      <c r="U12" s="107" t="str">
        <f t="shared" si="2"/>
        <v>NT/183</v>
      </c>
      <c r="V12" s="72"/>
      <c r="W12" s="108">
        <f t="shared" si="3"/>
        <v>44623</v>
      </c>
      <c r="X12" s="100" t="str">
        <f t="shared" si="4"/>
        <v>RR/269</v>
      </c>
      <c r="Y12" s="109" t="str">
        <f>IF($X12="","",_xlfn.IFNA(VLOOKUP($X12,수출신고!$A:$G,4,0),"국내계류중"))</f>
        <v>1098622020083X</v>
      </c>
      <c r="Z12" s="110">
        <f>_xlfn.IFNA(VLOOKUP(W12,환율!$A:$H,8,0),"")</f>
        <v>1205</v>
      </c>
      <c r="AA12" s="111">
        <f t="shared" si="5"/>
        <v>9314</v>
      </c>
      <c r="AB12" s="112">
        <f t="shared" si="12"/>
        <v>9314</v>
      </c>
      <c r="AC12" s="113">
        <f t="shared" si="7"/>
        <v>0</v>
      </c>
      <c r="AD12" s="114">
        <f t="shared" si="8"/>
        <v>11223370</v>
      </c>
      <c r="AE12" s="115">
        <f t="shared" si="9"/>
        <v>11077882.460000001</v>
      </c>
      <c r="AF12" s="114">
        <f t="shared" si="10"/>
        <v>0</v>
      </c>
      <c r="AG12" s="114">
        <f t="shared" si="11"/>
        <v>-145487.53999999911</v>
      </c>
    </row>
    <row r="13" spans="1:33" ht="16.5" customHeight="1">
      <c r="A13" s="96">
        <f>IF($H13="","",_xlfn.IFNA(VLOOKUP($H13,수출신고!$A:$G,2,0),""))</f>
        <v>44634</v>
      </c>
      <c r="B13" s="118">
        <v>44614</v>
      </c>
      <c r="C13" s="119" t="s">
        <v>1804</v>
      </c>
      <c r="D13" s="119" t="s">
        <v>980</v>
      </c>
      <c r="E13" s="119" t="s">
        <v>17</v>
      </c>
      <c r="F13" s="120">
        <v>32491</v>
      </c>
      <c r="G13" s="100">
        <f>IF($H13="","",_xlfn.IFNA(VLOOKUP($H13,수출신고!$A:$G,6,0),""))</f>
        <v>32568</v>
      </c>
      <c r="H13" s="101" t="str">
        <f t="shared" si="0"/>
        <v>NT/185</v>
      </c>
      <c r="J13" s="1">
        <f t="array" ref="J13">IFERROR(INDEX(외환대장!$A$2:$K$401, SMALL(IF(($C$1=외환대장!$L$2:$L$399),MATCH(ROW(외환대장!$L$2:$L$399), ROW(외환대장!$L$2:$L$399)),IF(($D$1=외환대장!$L$2:$L$399),MATCH(ROW(외환대장!$L$2:$L$399), ROW(외환대장!$L$2:$L$399)),"")), ROWS($A$1:A5)), COLUMNS($A$1:A5)),"")</f>
        <v>44578</v>
      </c>
      <c r="K13" s="14">
        <f t="array" ref="K13">IFERROR(INDEX(외환대장!$A$2:$K$401, SMALL(IF(($C$1=외환대장!$L$2:$L$399),MATCH(ROW(외환대장!$L$2:$L$399), ROW(외환대장!$L$2:$L$399)),IF(($D$1=외환대장!$L$2:$L$399),MATCH(ROW(외환대장!$L$2:$L$399), ROW(외환대장!$L$2:$L$399)),"")), ROWS($A$1:B5)), COLUMNS($A$1:B5)),"")</f>
        <v>8239</v>
      </c>
      <c r="L13" s="14">
        <f t="array" ref="L13">IFERROR(INDEX(외환대장!$A$2:$K$401, SMALL(IF(($C$1=외환대장!$L$2:$L$399),MATCH(ROW(외환대장!$L$2:$L$399), ROW(외환대장!$L$2:$L$399)),IF(($D$1=외환대장!$L$2:$L$399),MATCH(ROW(외환대장!$L$2:$L$399), ROW(외환대장!$L$2:$L$399)),"")), ROWS($A$1:C5)), COLUMNS($A$1:C5)),"")</f>
        <v>19</v>
      </c>
      <c r="M13" s="14">
        <f t="array" ref="M13">IFERROR(INDEX(외환대장!$A$2:$K$401, SMALL(IF(($C$1=외환대장!$L$2:$L$399),MATCH(ROW(외환대장!$L$2:$L$399), ROW(외환대장!$L$2:$L$399)),IF(($D$1=외환대장!$L$2:$L$399),MATCH(ROW(외환대장!$L$2:$L$399), ROW(외환대장!$L$2:$L$399)),"")), ROWS($A$1:D5)), COLUMNS($A$1:D5)),"")</f>
        <v>0</v>
      </c>
      <c r="N13" s="15" t="str">
        <f t="array" ref="N13">IFERROR(INDEX(외환대장!$A$2:$K$401, SMALL(IF(($C$1=외환대장!$L$2:$L$399),MATCH(ROW(외환대장!$L$2:$L$399), ROW(외환대장!$L$2:$L$399)),IF(($D$1=외환대장!$L$2:$L$399),MATCH(ROW(외환대장!$L$2:$L$399), ROW(외환대장!$L$2:$L$399)),"")), ROWS($A$1:E5)), COLUMNS($A$1:E5)),"")</f>
        <v>INT/183</v>
      </c>
      <c r="O13" s="16">
        <f t="array" ref="O13">IFERROR(INDEX(외환대장!$A$2:$K$401, SMALL(IF(($C$1=외환대장!$L$2:$L$399),MATCH(ROW(외환대장!$L$2:$L$399), ROW(외환대장!$L$2:$L$399)),IF(($D$1=외환대장!$L$2:$L$399),MATCH(ROW(외환대장!$L$2:$L$399), ROW(외환대장!$L$2:$L$399)),"")), ROWS($A$1:F5)), COLUMNS($A$1:F5)),"")</f>
        <v>8220</v>
      </c>
      <c r="P13" s="17">
        <f t="array" ref="P13">IFERROR(INDEX(외환대장!$A$2:$K$401, SMALL(IF(($C$1=외환대장!$L$2:$L$399),MATCH(ROW(외환대장!$L$2:$L$399), ROW(외환대장!$L$2:$L$399)),IF(($D$1=외환대장!$L$2:$L$399),MATCH(ROW(외환대장!$L$2:$L$399), ROW(외환대장!$L$2:$L$399)),"")), ROWS($A$1:G5)), COLUMNS($A$1:G5)),"")</f>
        <v>1187.5999999999999</v>
      </c>
      <c r="Q13" s="18">
        <f t="array" ref="Q13">IFERROR(INDEX(외환대장!$A$2:$K$401, SMALL(IF(($C$1=외환대장!$L$2:$L$399),MATCH(ROW(외환대장!$L$2:$L$399), ROW(외환대장!$L$2:$L$399)),IF(($D$1=외환대장!$L$2:$L$399),MATCH(ROW(외환대장!$L$2:$L$399), ROW(외환대장!$L$2:$L$399)),"")), ROWS($A$1:H5)), COLUMNS($A$1:H5)),"")</f>
        <v>8220</v>
      </c>
      <c r="R13" s="19">
        <f t="array" ref="R13">IFERROR(INDEX(외환대장!$A$2:$K$401, SMALL(IF(($C$1=외환대장!$L$2:$L$399),MATCH(ROW(외환대장!$L$2:$L$399), ROW(외환대장!$L$2:$L$399)),IF(($D$1=외환대장!$L$2:$L$399),MATCH(ROW(외환대장!$L$2:$L$399), ROW(외환대장!$L$2:$L$399)),"")), ROWS($A$1:I5)), COLUMNS($A$1:I5)),"")</f>
        <v>1238.5</v>
      </c>
      <c r="S13" s="20">
        <f t="array" ref="S13">IFERROR(INDEX(외환대장!$A$2:$K$401, SMALL(IF(($C$1=외환대장!$L$2:$L$399),MATCH(ROW(외환대장!$L$2:$L$399), ROW(외환대장!$L$2:$L$399)),IF(($D$1=외환대장!$L$2:$L$399),MATCH(ROW(외환대장!$L$2:$L$399), ROW(외환대장!$L$2:$L$399)),"")), ROWS($A$1:J5)), COLUMNS($A$1:J5)),"")</f>
        <v>44634</v>
      </c>
      <c r="T13" s="106">
        <f t="shared" si="1"/>
        <v>9762072</v>
      </c>
      <c r="U13" s="107" t="str">
        <f t="shared" si="2"/>
        <v>NT/183</v>
      </c>
      <c r="V13" s="72"/>
      <c r="W13" s="108">
        <f t="shared" si="3"/>
        <v>44634</v>
      </c>
      <c r="X13" s="100" t="str">
        <f t="shared" si="4"/>
        <v>NT/185</v>
      </c>
      <c r="Y13" s="109" t="str">
        <f>IF($X13="","",_xlfn.IFNA(VLOOKUP($X13,수출신고!$A:$G,4,0),"국내계류중"))</f>
        <v>1098622020173X</v>
      </c>
      <c r="Z13" s="110">
        <f>_xlfn.IFNA(VLOOKUP(W13,환율!$A:$H,8,0),"")</f>
        <v>1232.4000000000001</v>
      </c>
      <c r="AA13" s="111">
        <f t="shared" si="5"/>
        <v>32568</v>
      </c>
      <c r="AB13" s="112">
        <f t="shared" si="12"/>
        <v>32568</v>
      </c>
      <c r="AC13" s="113">
        <f t="shared" si="7"/>
        <v>0</v>
      </c>
      <c r="AD13" s="114">
        <f t="shared" si="8"/>
        <v>40136803.200000003</v>
      </c>
      <c r="AE13" s="115">
        <f t="shared" si="9"/>
        <v>39029835.299999997</v>
      </c>
      <c r="AF13" s="114">
        <f t="shared" si="10"/>
        <v>0</v>
      </c>
      <c r="AG13" s="114">
        <f t="shared" si="11"/>
        <v>-1106967.900000006</v>
      </c>
    </row>
    <row r="14" spans="1:33" ht="16.5" customHeight="1">
      <c r="A14" s="96">
        <f>IF($H14="","",_xlfn.IFNA(VLOOKUP($H14,수출신고!$A:$G,2,0),""))</f>
        <v>44643</v>
      </c>
      <c r="B14" s="118">
        <v>44617</v>
      </c>
      <c r="C14" s="119" t="s">
        <v>1806</v>
      </c>
      <c r="D14" s="119" t="s">
        <v>982</v>
      </c>
      <c r="E14" s="119" t="s">
        <v>28</v>
      </c>
      <c r="F14" s="120">
        <v>9451</v>
      </c>
      <c r="G14" s="100">
        <f>IF($H14="","",_xlfn.IFNA(VLOOKUP($H14,수출신고!$A:$G,6,0),""))</f>
        <v>9451</v>
      </c>
      <c r="H14" s="101" t="str">
        <f t="shared" si="0"/>
        <v>RR/271</v>
      </c>
      <c r="J14" s="1">
        <f t="array" ref="J14">IFERROR(INDEX(외환대장!$A$2:$K$401, SMALL(IF(($C$1=외환대장!$L$2:$L$399),MATCH(ROW(외환대장!$L$2:$L$399), ROW(외환대장!$L$2:$L$399)),IF(($D$1=외환대장!$L$2:$L$399),MATCH(ROW(외환대장!$L$2:$L$399), ROW(외환대장!$L$2:$L$399)),"")), ROWS($A$1:A6)), COLUMNS($A$1:A6)),"")</f>
        <v>44580</v>
      </c>
      <c r="K14" s="14">
        <f t="array" ref="K14">IFERROR(INDEX(외환대장!$A$2:$K$401, SMALL(IF(($C$1=외환대장!$L$2:$L$399),MATCH(ROW(외환대장!$L$2:$L$399), ROW(외환대장!$L$2:$L$399)),IF(($D$1=외환대장!$L$2:$L$399),MATCH(ROW(외환대장!$L$2:$L$399), ROW(외환대장!$L$2:$L$399)),"")), ROWS($A$1:B6)), COLUMNS($A$1:B6)),"")</f>
        <v>1130</v>
      </c>
      <c r="L14" s="14">
        <f t="array" ref="L14">IFERROR(INDEX(외환대장!$A$2:$K$401, SMALL(IF(($C$1=외환대장!$L$2:$L$399),MATCH(ROW(외환대장!$L$2:$L$399), ROW(외환대장!$L$2:$L$399)),IF(($D$1=외환대장!$L$2:$L$399),MATCH(ROW(외환대장!$L$2:$L$399), ROW(외환대장!$L$2:$L$399)),"")), ROWS($A$1:C6)), COLUMNS($A$1:C6)),"")</f>
        <v>19</v>
      </c>
      <c r="M14" s="14">
        <f t="array" ref="M14">IFERROR(INDEX(외환대장!$A$2:$K$401, SMALL(IF(($C$1=외환대장!$L$2:$L$399),MATCH(ROW(외환대장!$L$2:$L$399), ROW(외환대장!$L$2:$L$399)),IF(($D$1=외환대장!$L$2:$L$399),MATCH(ROW(외환대장!$L$2:$L$399), ROW(외환대장!$L$2:$L$399)),"")), ROWS($A$1:D6)), COLUMNS($A$1:D6)),"")</f>
        <v>0</v>
      </c>
      <c r="N14" s="15" t="str">
        <f t="array" ref="N14">IFERROR(INDEX(외환대장!$A$2:$K$401, SMALL(IF(($C$1=외환대장!$L$2:$L$399),MATCH(ROW(외환대장!$L$2:$L$399), ROW(외환대장!$L$2:$L$399)),IF(($D$1=외환대장!$L$2:$L$399),MATCH(ROW(외환대장!$L$2:$L$399), ROW(외환대장!$L$2:$L$399)),"")), ROWS($A$1:E6)), COLUMNS($A$1:E6)),"")</f>
        <v>INT/183</v>
      </c>
      <c r="O14" s="16">
        <f t="array" ref="O14">IFERROR(INDEX(외환대장!$A$2:$K$401, SMALL(IF(($C$1=외환대장!$L$2:$L$399),MATCH(ROW(외환대장!$L$2:$L$399), ROW(외환대장!$L$2:$L$399)),IF(($D$1=외환대장!$L$2:$L$399),MATCH(ROW(외환대장!$L$2:$L$399), ROW(외환대장!$L$2:$L$399)),"")), ROWS($A$1:F6)), COLUMNS($A$1:F6)),"")</f>
        <v>1111</v>
      </c>
      <c r="P14" s="17">
        <f t="array" ref="P14">IFERROR(INDEX(외환대장!$A$2:$K$401, SMALL(IF(($C$1=외환대장!$L$2:$L$399),MATCH(ROW(외환대장!$L$2:$L$399), ROW(외환대장!$L$2:$L$399)),IF(($D$1=외환대장!$L$2:$L$399),MATCH(ROW(외환대장!$L$2:$L$399), ROW(외환대장!$L$2:$L$399)),"")), ROWS($A$1:G6)), COLUMNS($A$1:G6)),"")</f>
        <v>1188.9000000000001</v>
      </c>
      <c r="Q14" s="18">
        <f t="array" ref="Q14">IFERROR(INDEX(외환대장!$A$2:$K$401, SMALL(IF(($C$1=외환대장!$L$2:$L$399),MATCH(ROW(외환대장!$L$2:$L$399), ROW(외환대장!$L$2:$L$399)),IF(($D$1=외환대장!$L$2:$L$399),MATCH(ROW(외환대장!$L$2:$L$399), ROW(외환대장!$L$2:$L$399)),"")), ROWS($A$1:H6)), COLUMNS($A$1:H6)),"")</f>
        <v>1111</v>
      </c>
      <c r="R14" s="19">
        <f t="array" ref="R14">IFERROR(INDEX(외환대장!$A$2:$K$401, SMALL(IF(($C$1=외환대장!$L$2:$L$399),MATCH(ROW(외환대장!$L$2:$L$399), ROW(외환대장!$L$2:$L$399)),IF(($D$1=외환대장!$L$2:$L$399),MATCH(ROW(외환대장!$L$2:$L$399), ROW(외환대장!$L$2:$L$399)),"")), ROWS($A$1:I6)), COLUMNS($A$1:I6)),"")</f>
        <v>1238.5</v>
      </c>
      <c r="S14" s="20">
        <f t="array" ref="S14">IFERROR(INDEX(외환대장!$A$2:$K$401, SMALL(IF(($C$1=외환대장!$L$2:$L$399),MATCH(ROW(외환대장!$L$2:$L$399), ROW(외환대장!$L$2:$L$399)),IF(($D$1=외환대장!$L$2:$L$399),MATCH(ROW(외환대장!$L$2:$L$399), ROW(외환대장!$L$2:$L$399)),"")), ROWS($A$1:J6)), COLUMNS($A$1:J6)),"")</f>
        <v>44634</v>
      </c>
      <c r="T14" s="106">
        <f t="shared" si="1"/>
        <v>1320867.9000000001</v>
      </c>
      <c r="U14" s="107" t="str">
        <f t="shared" si="2"/>
        <v>NT/183</v>
      </c>
      <c r="V14" s="72"/>
      <c r="W14" s="108">
        <f t="shared" si="3"/>
        <v>44643</v>
      </c>
      <c r="X14" s="100" t="str">
        <f t="shared" si="4"/>
        <v>RR/271</v>
      </c>
      <c r="Y14" s="109" t="str">
        <f>IF($X14="","",_xlfn.IFNA(VLOOKUP($X14,수출신고!$A:$G,4,0),"국내계류중"))</f>
        <v>1098622030053X</v>
      </c>
      <c r="Z14" s="110">
        <f>_xlfn.IFNA(VLOOKUP(W14,환율!$A:$H,8,0),"")</f>
        <v>1221.4000000000001</v>
      </c>
      <c r="AA14" s="111">
        <f t="shared" si="5"/>
        <v>9451</v>
      </c>
      <c r="AB14" s="112">
        <f t="shared" si="12"/>
        <v>9451</v>
      </c>
      <c r="AC14" s="113">
        <f t="shared" si="7"/>
        <v>0</v>
      </c>
      <c r="AD14" s="114">
        <f t="shared" si="8"/>
        <v>11543451.4</v>
      </c>
      <c r="AE14" s="115">
        <f t="shared" si="9"/>
        <v>11394125.6</v>
      </c>
      <c r="AF14" s="114">
        <f t="shared" si="10"/>
        <v>0</v>
      </c>
      <c r="AG14" s="114">
        <f t="shared" si="11"/>
        <v>-149325.80000000075</v>
      </c>
    </row>
    <row r="15" spans="1:33" ht="16.5" customHeight="1">
      <c r="A15" s="96">
        <f>IF($H15="","",_xlfn.IFNA(VLOOKUP($H15,수출신고!$A:$G,2,0),""))</f>
        <v>44643</v>
      </c>
      <c r="B15" s="118">
        <v>44631</v>
      </c>
      <c r="C15" s="119" t="s">
        <v>1809</v>
      </c>
      <c r="D15" s="119" t="s">
        <v>982</v>
      </c>
      <c r="E15" s="119" t="s">
        <v>28</v>
      </c>
      <c r="F15" s="120">
        <v>9828</v>
      </c>
      <c r="G15" s="100">
        <f>IF($H15="","",_xlfn.IFNA(VLOOKUP($H15,수출신고!$A:$G,6,0),""))</f>
        <v>9828</v>
      </c>
      <c r="H15" s="101" t="str">
        <f t="shared" si="0"/>
        <v>RR/273</v>
      </c>
      <c r="J15" s="1">
        <f t="array" ref="J15">IFERROR(INDEX(외환대장!$A$2:$K$401, SMALL(IF(($C$1=외환대장!$L$2:$L$399),MATCH(ROW(외환대장!$L$2:$L$399), ROW(외환대장!$L$2:$L$399)),IF(($D$1=외환대장!$L$2:$L$399),MATCH(ROW(외환대장!$L$2:$L$399), ROW(외환대장!$L$2:$L$399)),"")), ROWS($A$1:A7)), COLUMNS($A$1:A7)),"")</f>
        <v>44580</v>
      </c>
      <c r="K15" s="14">
        <f t="array" ref="K15">IFERROR(INDEX(외환대장!$A$2:$K$401, SMALL(IF(($C$1=외환대장!$L$2:$L$399),MATCH(ROW(외환대장!$L$2:$L$399), ROW(외환대장!$L$2:$L$399)),IF(($D$1=외환대장!$L$2:$L$399),MATCH(ROW(외환대장!$L$2:$L$399), ROW(외환대장!$L$2:$L$399)),"")), ROWS($A$1:B7)), COLUMNS($A$1:B7)),"")</f>
        <v>7263</v>
      </c>
      <c r="L15" s="14">
        <f t="array" ref="L15">IFERROR(INDEX(외환대장!$A$2:$K$401, SMALL(IF(($C$1=외환대장!$L$2:$L$399),MATCH(ROW(외환대장!$L$2:$L$399), ROW(외환대장!$L$2:$L$399)),IF(($D$1=외환대장!$L$2:$L$399),MATCH(ROW(외환대장!$L$2:$L$399), ROW(외환대장!$L$2:$L$399)),"")), ROWS($A$1:C7)), COLUMNS($A$1:C7)),"")</f>
        <v>0</v>
      </c>
      <c r="M15" s="14">
        <f t="array" ref="M15">IFERROR(INDEX(외환대장!$A$2:$K$401, SMALL(IF(($C$1=외환대장!$L$2:$L$399),MATCH(ROW(외환대장!$L$2:$L$399), ROW(외환대장!$L$2:$L$399)),IF(($D$1=외환대장!$L$2:$L$399),MATCH(ROW(외환대장!$L$2:$L$399), ROW(외환대장!$L$2:$L$399)),"")), ROWS($A$1:D7)), COLUMNS($A$1:D7)),"")</f>
        <v>0</v>
      </c>
      <c r="N15" s="15" t="str">
        <f t="array" ref="N15">IFERROR(INDEX(외환대장!$A$2:$K$401, SMALL(IF(($C$1=외환대장!$L$2:$L$399),MATCH(ROW(외환대장!$L$2:$L$399), ROW(외환대장!$L$2:$L$399)),IF(($D$1=외환대장!$L$2:$L$399),MATCH(ROW(외환대장!$L$2:$L$399), ROW(외환대장!$L$2:$L$399)),"")), ROWS($A$1:E7)), COLUMNS($A$1:E7)),"")</f>
        <v>IRR/269</v>
      </c>
      <c r="O15" s="16">
        <f t="array" ref="O15">IFERROR(INDEX(외환대장!$A$2:$K$401, SMALL(IF(($C$1=외환대장!$L$2:$L$399),MATCH(ROW(외환대장!$L$2:$L$399), ROW(외환대장!$L$2:$L$399)),IF(($D$1=외환대장!$L$2:$L$399),MATCH(ROW(외환대장!$L$2:$L$399), ROW(외환대장!$L$2:$L$399)),"")), ROWS($A$1:F7)), COLUMNS($A$1:F7)),"")</f>
        <v>7263</v>
      </c>
      <c r="P15" s="17">
        <f t="array" ref="P15">IFERROR(INDEX(외환대장!$A$2:$K$401, SMALL(IF(($C$1=외환대장!$L$2:$L$399),MATCH(ROW(외환대장!$L$2:$L$399), ROW(외환대장!$L$2:$L$399)),IF(($D$1=외환대장!$L$2:$L$399),MATCH(ROW(외환대장!$L$2:$L$399), ROW(외환대장!$L$2:$L$399)),"")), ROWS($A$1:G7)), COLUMNS($A$1:G7)),"")</f>
        <v>1188.9000000000001</v>
      </c>
      <c r="Q15" s="18">
        <f t="array" ref="Q15">IFERROR(INDEX(외환대장!$A$2:$K$401, SMALL(IF(($C$1=외환대장!$L$2:$L$399),MATCH(ROW(외환대장!$L$2:$L$399), ROW(외환대장!$L$2:$L$399)),IF(($D$1=외환대장!$L$2:$L$399),MATCH(ROW(외환대장!$L$2:$L$399), ROW(외환대장!$L$2:$L$399)),"")), ROWS($A$1:H7)), COLUMNS($A$1:H7)),"")</f>
        <v>7263</v>
      </c>
      <c r="R15" s="19">
        <f t="array" ref="R15">IFERROR(INDEX(외환대장!$A$2:$K$401, SMALL(IF(($C$1=외환대장!$L$2:$L$399),MATCH(ROW(외환대장!$L$2:$L$399), ROW(외환대장!$L$2:$L$399)),IF(($D$1=외환대장!$L$2:$L$399),MATCH(ROW(외환대장!$L$2:$L$399), ROW(외환대장!$L$2:$L$399)),"")), ROWS($A$1:I7)), COLUMNS($A$1:I7)),"")</f>
        <v>1238.5</v>
      </c>
      <c r="S15" s="20">
        <f t="array" ref="S15">IFERROR(INDEX(외환대장!$A$2:$K$401, SMALL(IF(($C$1=외환대장!$L$2:$L$399),MATCH(ROW(외환대장!$L$2:$L$399), ROW(외환대장!$L$2:$L$399)),IF(($D$1=외환대장!$L$2:$L$399),MATCH(ROW(외환대장!$L$2:$L$399), ROW(외환대장!$L$2:$L$399)),"")), ROWS($A$1:J7)), COLUMNS($A$1:J7)),"")</f>
        <v>44634</v>
      </c>
      <c r="T15" s="106">
        <f t="shared" si="1"/>
        <v>8634980.7000000011</v>
      </c>
      <c r="U15" s="107" t="str">
        <f t="shared" si="2"/>
        <v>RR/269</v>
      </c>
      <c r="V15" s="72"/>
      <c r="W15" s="108">
        <f t="shared" si="3"/>
        <v>44643</v>
      </c>
      <c r="X15" s="100" t="str">
        <f t="shared" si="4"/>
        <v>RR/273</v>
      </c>
      <c r="Y15" s="109" t="str">
        <f>IF($X15="","",_xlfn.IFNA(VLOOKUP($X15,수출신고!$A:$G,4,0),"국내계류중"))</f>
        <v>1098622030101X</v>
      </c>
      <c r="Z15" s="110">
        <f>_xlfn.IFNA(VLOOKUP(W15,환율!$A:$H,8,0),"")</f>
        <v>1221.4000000000001</v>
      </c>
      <c r="AA15" s="111">
        <f t="shared" si="5"/>
        <v>9828</v>
      </c>
      <c r="AB15" s="112">
        <f t="shared" si="12"/>
        <v>9828</v>
      </c>
      <c r="AC15" s="113">
        <f t="shared" si="7"/>
        <v>0</v>
      </c>
      <c r="AD15" s="114">
        <f t="shared" si="8"/>
        <v>12003919.200000001</v>
      </c>
      <c r="AE15" s="115">
        <f t="shared" si="9"/>
        <v>11848636.799999999</v>
      </c>
      <c r="AF15" s="114">
        <f t="shared" si="10"/>
        <v>0</v>
      </c>
      <c r="AG15" s="114">
        <f t="shared" si="11"/>
        <v>-155282.40000000224</v>
      </c>
    </row>
    <row r="16" spans="1:33" ht="16.5" customHeight="1">
      <c r="A16" s="96">
        <f>IF($H16="","",_xlfn.IFNA(VLOOKUP($H16,수출신고!$A:$G,2,0),""))</f>
        <v>44643</v>
      </c>
      <c r="B16" s="118">
        <v>44634</v>
      </c>
      <c r="C16" s="119" t="s">
        <v>1810</v>
      </c>
      <c r="D16" s="119" t="s">
        <v>980</v>
      </c>
      <c r="E16" s="119" t="s">
        <v>17</v>
      </c>
      <c r="F16" s="120">
        <v>32617</v>
      </c>
      <c r="G16" s="100">
        <f>IF($H16="","",_xlfn.IFNA(VLOOKUP($H16,수출신고!$A:$G,6,0),""))</f>
        <v>32617</v>
      </c>
      <c r="H16" s="101" t="str">
        <f t="shared" si="0"/>
        <v>NT/188</v>
      </c>
      <c r="J16" s="1">
        <f t="array" ref="J16">IFERROR(INDEX(외환대장!$A$2:$K$401, SMALL(IF(($C$1=외환대장!$L$2:$L$399),MATCH(ROW(외환대장!$L$2:$L$399), ROW(외환대장!$L$2:$L$399)),IF(($D$1=외환대장!$L$2:$L$399),MATCH(ROW(외환대장!$L$2:$L$399), ROW(외환대장!$L$2:$L$399)),"")), ROWS($A$1:A8)), COLUMNS($A$1:A8)),"")</f>
        <v>44602</v>
      </c>
      <c r="K16" s="14">
        <f t="array" ref="K16">IFERROR(INDEX(외환대장!$A$2:$K$401, SMALL(IF(($C$1=외환대장!$L$2:$L$399),MATCH(ROW(외환대장!$L$2:$L$399), ROW(외환대장!$L$2:$L$399)),IF(($D$1=외환대장!$L$2:$L$399),MATCH(ROW(외환대장!$L$2:$L$399), ROW(외환대장!$L$2:$L$399)),"")), ROWS($A$1:B8)), COLUMNS($A$1:B8)),"")</f>
        <v>2051</v>
      </c>
      <c r="L16" s="14">
        <f t="array" ref="L16">IFERROR(INDEX(외환대장!$A$2:$K$401, SMALL(IF(($C$1=외환대장!$L$2:$L$399),MATCH(ROW(외환대장!$L$2:$L$399), ROW(외환대장!$L$2:$L$399)),IF(($D$1=외환대장!$L$2:$L$399),MATCH(ROW(외환대장!$L$2:$L$399), ROW(외환대장!$L$2:$L$399)),"")), ROWS($A$1:C8)), COLUMNS($A$1:C8)),"")</f>
        <v>8.4400000000000546</v>
      </c>
      <c r="M16" s="14">
        <f t="array" ref="M16">IFERROR(INDEX(외환대장!$A$2:$K$401, SMALL(IF(($C$1=외환대장!$L$2:$L$399),MATCH(ROW(외환대장!$L$2:$L$399), ROW(외환대장!$L$2:$L$399)),IF(($D$1=외환대장!$L$2:$L$399),MATCH(ROW(외환대장!$L$2:$L$399), ROW(외환대장!$L$2:$L$399)),"")), ROWS($A$1:D8)), COLUMNS($A$1:D8)),"")</f>
        <v>0</v>
      </c>
      <c r="N16" s="15" t="str">
        <f t="array" ref="N16">IFERROR(INDEX(외환대장!$A$2:$K$401, SMALL(IF(($C$1=외환대장!$L$2:$L$399),MATCH(ROW(외환대장!$L$2:$L$399), ROW(외환대장!$L$2:$L$399)),IF(($D$1=외환대장!$L$2:$L$399),MATCH(ROW(외환대장!$L$2:$L$399), ROW(외환대장!$L$2:$L$399)),"")), ROWS($A$1:E8)), COLUMNS($A$1:E8)),"")</f>
        <v>IRR/269</v>
      </c>
      <c r="O16" s="16">
        <f t="array" ref="O16">IFERROR(INDEX(외환대장!$A$2:$K$401, SMALL(IF(($C$1=외환대장!$L$2:$L$399),MATCH(ROW(외환대장!$L$2:$L$399), ROW(외환대장!$L$2:$L$399)),IF(($D$1=외환대장!$L$2:$L$399),MATCH(ROW(외환대장!$L$2:$L$399), ROW(외환대장!$L$2:$L$399)),"")), ROWS($A$1:F8)), COLUMNS($A$1:F8)),"")</f>
        <v>2042.56</v>
      </c>
      <c r="P16" s="17">
        <f t="array" ref="P16">IFERROR(INDEX(외환대장!$A$2:$K$401, SMALL(IF(($C$1=외환대장!$L$2:$L$399),MATCH(ROW(외환대장!$L$2:$L$399), ROW(외환대장!$L$2:$L$399)),IF(($D$1=외환대장!$L$2:$L$399),MATCH(ROW(외환대장!$L$2:$L$399), ROW(외환대장!$L$2:$L$399)),"")), ROWS($A$1:G8)), COLUMNS($A$1:G8)),"")</f>
        <v>1196</v>
      </c>
      <c r="Q16" s="18">
        <f t="array" ref="Q16">IFERROR(INDEX(외환대장!$A$2:$K$401, SMALL(IF(($C$1=외환대장!$L$2:$L$399),MATCH(ROW(외환대장!$L$2:$L$399), ROW(외환대장!$L$2:$L$399)),IF(($D$1=외환대장!$L$2:$L$399),MATCH(ROW(외환대장!$L$2:$L$399), ROW(외환대장!$L$2:$L$399)),"")), ROWS($A$1:H8)), COLUMNS($A$1:H8)),"")</f>
        <v>2042.56</v>
      </c>
      <c r="R16" s="19">
        <f t="array" ref="R16">IFERROR(INDEX(외환대장!$A$2:$K$401, SMALL(IF(($C$1=외환대장!$L$2:$L$399),MATCH(ROW(외환대장!$L$2:$L$399), ROW(외환대장!$L$2:$L$399)),IF(($D$1=외환대장!$L$2:$L$399),MATCH(ROW(외환대장!$L$2:$L$399), ROW(외환대장!$L$2:$L$399)),"")), ROWS($A$1:I8)), COLUMNS($A$1:I8)),"")</f>
        <v>1238.5</v>
      </c>
      <c r="S16" s="20">
        <f t="array" ref="S16">IFERROR(INDEX(외환대장!$A$2:$K$401, SMALL(IF(($C$1=외환대장!$L$2:$L$399),MATCH(ROW(외환대장!$L$2:$L$399), ROW(외환대장!$L$2:$L$399)),IF(($D$1=외환대장!$L$2:$L$399),MATCH(ROW(외환대장!$L$2:$L$399), ROW(외환대장!$L$2:$L$399)),"")), ROWS($A$1:J8)), COLUMNS($A$1:J8)),"")</f>
        <v>44634</v>
      </c>
      <c r="T16" s="106">
        <f t="shared" si="1"/>
        <v>2442901.7599999998</v>
      </c>
      <c r="U16" s="107" t="str">
        <f t="shared" si="2"/>
        <v>RR/269</v>
      </c>
      <c r="V16" s="72"/>
      <c r="W16" s="108">
        <f t="shared" si="3"/>
        <v>44643</v>
      </c>
      <c r="X16" s="100" t="str">
        <f t="shared" si="4"/>
        <v>NT/188</v>
      </c>
      <c r="Y16" s="109" t="str">
        <f>IF($X16="","",_xlfn.IFNA(VLOOKUP($X16,수출신고!$A:$G,4,0),"국내계류중"))</f>
        <v>1098622030108X</v>
      </c>
      <c r="Z16" s="110">
        <f>_xlfn.IFNA(VLOOKUP(W16,환율!$A:$H,8,0),"")</f>
        <v>1221.4000000000001</v>
      </c>
      <c r="AA16" s="111">
        <f t="shared" si="5"/>
        <v>32617</v>
      </c>
      <c r="AB16" s="112">
        <f t="shared" si="12"/>
        <v>32617</v>
      </c>
      <c r="AC16" s="113">
        <f t="shared" si="7"/>
        <v>0</v>
      </c>
      <c r="AD16" s="114">
        <f t="shared" si="8"/>
        <v>39838403.800000004</v>
      </c>
      <c r="AE16" s="115">
        <f t="shared" si="9"/>
        <v>39273543.600000001</v>
      </c>
      <c r="AF16" s="114">
        <f t="shared" si="10"/>
        <v>0</v>
      </c>
      <c r="AG16" s="114">
        <f t="shared" si="11"/>
        <v>-564860.20000000298</v>
      </c>
    </row>
    <row r="17" spans="1:33" ht="16.5" customHeight="1">
      <c r="A17" s="96">
        <f>IF($H17="","",_xlfn.IFNA(VLOOKUP($H17,수출신고!$A:$G,2,0),""))</f>
        <v>44643</v>
      </c>
      <c r="B17" s="118">
        <v>44638</v>
      </c>
      <c r="C17" s="119" t="s">
        <v>1814</v>
      </c>
      <c r="D17" s="119" t="s">
        <v>982</v>
      </c>
      <c r="E17" s="119" t="s">
        <v>28</v>
      </c>
      <c r="F17" s="120">
        <v>14746</v>
      </c>
      <c r="G17" s="100">
        <f>IF($H17="","",_xlfn.IFNA(VLOOKUP($H17,수출신고!$A:$G,6,0),""))</f>
        <v>14746</v>
      </c>
      <c r="H17" s="101" t="str">
        <f t="shared" si="0"/>
        <v>R/0002</v>
      </c>
      <c r="J17" s="1">
        <f t="array" ref="J17">IFERROR(INDEX(외환대장!$A$2:$K$401, SMALL(IF(($C$1=외환대장!$L$2:$L$399),MATCH(ROW(외환대장!$L$2:$L$399), ROW(외환대장!$L$2:$L$399)),IF(($D$1=외환대장!$L$2:$L$399),MATCH(ROW(외환대장!$L$2:$L$399), ROW(외환대장!$L$2:$L$399)),"")), ROWS($A$1:A9)), COLUMNS($A$1:A9)),"")</f>
        <v>44602</v>
      </c>
      <c r="K17" s="14">
        <f t="array" ref="K17">IFERROR(INDEX(외환대장!$A$2:$K$401, SMALL(IF(($C$1=외환대장!$L$2:$L$399),MATCH(ROW(외환대장!$L$2:$L$399), ROW(외환대장!$L$2:$L$399)),IF(($D$1=외환대장!$L$2:$L$399),MATCH(ROW(외환대장!$L$2:$L$399), ROW(외환대장!$L$2:$L$399)),"")), ROWS($A$1:B9)), COLUMNS($A$1:B9)),"")</f>
        <v>14733</v>
      </c>
      <c r="L17" s="14">
        <f t="array" ref="L17">IFERROR(INDEX(외환대장!$A$2:$K$401, SMALL(IF(($C$1=외환대장!$L$2:$L$399),MATCH(ROW(외환대장!$L$2:$L$399), ROW(외환대장!$L$2:$L$399)),IF(($D$1=외환대장!$L$2:$L$399),MATCH(ROW(외환대장!$L$2:$L$399), ROW(외환대장!$L$2:$L$399)),"")), ROWS($A$1:C9)), COLUMNS($A$1:C9)),"")</f>
        <v>0</v>
      </c>
      <c r="M17" s="14">
        <f t="array" ref="M17">IFERROR(INDEX(외환대장!$A$2:$K$401, SMALL(IF(($C$1=외환대장!$L$2:$L$399),MATCH(ROW(외환대장!$L$2:$L$399), ROW(외환대장!$L$2:$L$399)),IF(($D$1=외환대장!$L$2:$L$399),MATCH(ROW(외환대장!$L$2:$L$399), ROW(외환대장!$L$2:$L$399)),"")), ROWS($A$1:D9)), COLUMNS($A$1:D9)),"")</f>
        <v>0</v>
      </c>
      <c r="N17" s="15" t="str">
        <f t="array" ref="N17">IFERROR(INDEX(외환대장!$A$2:$K$401, SMALL(IF(($C$1=외환대장!$L$2:$L$399),MATCH(ROW(외환대장!$L$2:$L$399), ROW(외환대장!$L$2:$L$399)),IF(($D$1=외환대장!$L$2:$L$399),MATCH(ROW(외환대장!$L$2:$L$399), ROW(외환대장!$L$2:$L$399)),"")), ROWS($A$1:E9)), COLUMNS($A$1:E9)),"")</f>
        <v>INT/185</v>
      </c>
      <c r="O17" s="16">
        <f t="array" ref="O17">IFERROR(INDEX(외환대장!$A$2:$K$401, SMALL(IF(($C$1=외환대장!$L$2:$L$399),MATCH(ROW(외환대장!$L$2:$L$399), ROW(외환대장!$L$2:$L$399)),IF(($D$1=외환대장!$L$2:$L$399),MATCH(ROW(외환대장!$L$2:$L$399), ROW(외환대장!$L$2:$L$399)),"")), ROWS($A$1:F9)), COLUMNS($A$1:F9)),"")</f>
        <v>14733</v>
      </c>
      <c r="P17" s="17">
        <f t="array" ref="P17">IFERROR(INDEX(외환대장!$A$2:$K$401, SMALL(IF(($C$1=외환대장!$L$2:$L$399),MATCH(ROW(외환대장!$L$2:$L$399), ROW(외환대장!$L$2:$L$399)),IF(($D$1=외환대장!$L$2:$L$399),MATCH(ROW(외환대장!$L$2:$L$399), ROW(외환대장!$L$2:$L$399)),"")), ROWS($A$1:G9)), COLUMNS($A$1:G9)),"")</f>
        <v>1196</v>
      </c>
      <c r="Q17" s="18">
        <f t="array" ref="Q17">IFERROR(INDEX(외환대장!$A$2:$K$401, SMALL(IF(($C$1=외환대장!$L$2:$L$399),MATCH(ROW(외환대장!$L$2:$L$399), ROW(외환대장!$L$2:$L$399)),IF(($D$1=외환대장!$L$2:$L$399),MATCH(ROW(외환대장!$L$2:$L$399), ROW(외환대장!$L$2:$L$399)),"")), ROWS($A$1:H9)), COLUMNS($A$1:H9)),"")</f>
        <v>14733</v>
      </c>
      <c r="R17" s="19">
        <f t="array" ref="R17">IFERROR(INDEX(외환대장!$A$2:$K$401, SMALL(IF(($C$1=외환대장!$L$2:$L$399),MATCH(ROW(외환대장!$L$2:$L$399), ROW(외환대장!$L$2:$L$399)),IF(($D$1=외환대장!$L$2:$L$399),MATCH(ROW(외환대장!$L$2:$L$399), ROW(외환대장!$L$2:$L$399)),"")), ROWS($A$1:I9)), COLUMNS($A$1:I9)),"")</f>
        <v>1238.5</v>
      </c>
      <c r="S17" s="20">
        <f t="array" ref="S17">IFERROR(INDEX(외환대장!$A$2:$K$401, SMALL(IF(($C$1=외환대장!$L$2:$L$399),MATCH(ROW(외환대장!$L$2:$L$399), ROW(외환대장!$L$2:$L$399)),IF(($D$1=외환대장!$L$2:$L$399),MATCH(ROW(외환대장!$L$2:$L$399), ROW(외환대장!$L$2:$L$399)),"")), ROWS($A$1:J9)), COLUMNS($A$1:J9)),"")</f>
        <v>44634</v>
      </c>
      <c r="T17" s="106">
        <f t="shared" si="1"/>
        <v>17620668</v>
      </c>
      <c r="U17" s="107" t="str">
        <f t="shared" si="2"/>
        <v>NT/185</v>
      </c>
      <c r="V17" s="72"/>
      <c r="W17" s="108">
        <f t="shared" si="3"/>
        <v>44643</v>
      </c>
      <c r="X17" s="100" t="str">
        <f t="shared" si="4"/>
        <v>R/0002</v>
      </c>
      <c r="Y17" s="109" t="str">
        <f>IF($X17="","",_xlfn.IFNA(VLOOKUP($X17,수출신고!$A:$G,4,0),"국내계류중"))</f>
        <v>1098622030149X</v>
      </c>
      <c r="Z17" s="110">
        <f>_xlfn.IFNA(VLOOKUP(W17,환율!$A:$H,8,0),"")</f>
        <v>1221.4000000000001</v>
      </c>
      <c r="AA17" s="111">
        <f t="shared" si="5"/>
        <v>14746</v>
      </c>
      <c r="AB17" s="112">
        <f t="shared" si="12"/>
        <v>14746</v>
      </c>
      <c r="AC17" s="113">
        <f t="shared" si="7"/>
        <v>0</v>
      </c>
      <c r="AD17" s="114">
        <f t="shared" si="8"/>
        <v>18010764.400000002</v>
      </c>
      <c r="AE17" s="115">
        <f t="shared" si="9"/>
        <v>18172127.199999999</v>
      </c>
      <c r="AF17" s="114">
        <f t="shared" si="10"/>
        <v>0</v>
      </c>
      <c r="AG17" s="114">
        <f t="shared" si="11"/>
        <v>161362.79999999702</v>
      </c>
    </row>
    <row r="18" spans="1:33" ht="16.5" customHeight="1">
      <c r="A18" s="96">
        <f>IF($H18="","",_xlfn.IFNA(VLOOKUP($H18,수출신고!$A:$G,2,0),""))</f>
        <v>44650</v>
      </c>
      <c r="B18" s="118">
        <v>44645</v>
      </c>
      <c r="C18" s="119" t="s">
        <v>1815</v>
      </c>
      <c r="D18" s="119" t="s">
        <v>980</v>
      </c>
      <c r="E18" s="119" t="s">
        <v>17</v>
      </c>
      <c r="F18" s="120">
        <v>32424</v>
      </c>
      <c r="G18" s="100">
        <f>IF($H18="","",_xlfn.IFNA(VLOOKUP($H18,수출신고!$A:$G,6,0),""))</f>
        <v>32424</v>
      </c>
      <c r="H18" s="101" t="str">
        <f t="shared" si="0"/>
        <v>NT/190</v>
      </c>
      <c r="J18" s="1">
        <f t="array" ref="J18">IFERROR(INDEX(외환대장!$A$2:$K$401, SMALL(IF(($C$1=외환대장!$L$2:$L$399),MATCH(ROW(외환대장!$L$2:$L$399), ROW(외환대장!$L$2:$L$399)),IF(($D$1=외환대장!$L$2:$L$399),MATCH(ROW(외환대장!$L$2:$L$399), ROW(외환대장!$L$2:$L$399)),"")), ROWS($A$1:A10)), COLUMNS($A$1:A10)),"")</f>
        <v>44607</v>
      </c>
      <c r="K18" s="14">
        <f t="array" ref="K18">IFERROR(INDEX(외환대장!$A$2:$K$401, SMALL(IF(($C$1=외환대장!$L$2:$L$399),MATCH(ROW(외환대장!$L$2:$L$399), ROW(외환대장!$L$2:$L$399)),IF(($D$1=외환대장!$L$2:$L$399),MATCH(ROW(외환대장!$L$2:$L$399), ROW(외환대장!$L$2:$L$399)),"")), ROWS($A$1:B10)), COLUMNS($A$1:B10)),"")</f>
        <v>7420</v>
      </c>
      <c r="L18" s="14">
        <f t="array" ref="L18">IFERROR(INDEX(외환대장!$A$2:$K$401, SMALL(IF(($C$1=외환대장!$L$2:$L$399),MATCH(ROW(외환대장!$L$2:$L$399), ROW(외환대장!$L$2:$L$399)),IF(($D$1=외환대장!$L$2:$L$399),MATCH(ROW(외환대장!$L$2:$L$399), ROW(외환대장!$L$2:$L$399)),"")), ROWS($A$1:C10)), COLUMNS($A$1:C10)),"")</f>
        <v>5</v>
      </c>
      <c r="M18" s="14">
        <f t="array" ref="M18">IFERROR(INDEX(외환대장!$A$2:$K$401, SMALL(IF(($C$1=외환대장!$L$2:$L$399),MATCH(ROW(외환대장!$L$2:$L$399), ROW(외환대장!$L$2:$L$399)),IF(($D$1=외환대장!$L$2:$L$399),MATCH(ROW(외환대장!$L$2:$L$399), ROW(외환대장!$L$2:$L$399)),"")), ROWS($A$1:D10)), COLUMNS($A$1:D10)),"")</f>
        <v>0</v>
      </c>
      <c r="N18" s="15" t="str">
        <f t="array" ref="N18">IFERROR(INDEX(외환대장!$A$2:$K$401, SMALL(IF(($C$1=외환대장!$L$2:$L$399),MATCH(ROW(외환대장!$L$2:$L$399), ROW(외환대장!$L$2:$L$399)),IF(($D$1=외환대장!$L$2:$L$399),MATCH(ROW(외환대장!$L$2:$L$399), ROW(외환대장!$L$2:$L$399)),"")), ROWS($A$1:E10)), COLUMNS($A$1:E10)),"")</f>
        <v>INT/185</v>
      </c>
      <c r="O18" s="16">
        <f t="array" ref="O18">IFERROR(INDEX(외환대장!$A$2:$K$401, SMALL(IF(($C$1=외환대장!$L$2:$L$399),MATCH(ROW(외환대장!$L$2:$L$399), ROW(외환대장!$L$2:$L$399)),IF(($D$1=외환대장!$L$2:$L$399),MATCH(ROW(외환대장!$L$2:$L$399), ROW(외환대장!$L$2:$L$399)),"")), ROWS($A$1:F10)), COLUMNS($A$1:F10)),"")</f>
        <v>7415</v>
      </c>
      <c r="P18" s="17">
        <f t="array" ref="P18">IFERROR(INDEX(외환대장!$A$2:$K$401, SMALL(IF(($C$1=외환대장!$L$2:$L$399),MATCH(ROW(외환대장!$L$2:$L$399), ROW(외환대장!$L$2:$L$399)),IF(($D$1=외환대장!$L$2:$L$399),MATCH(ROW(외환대장!$L$2:$L$399), ROW(외환대장!$L$2:$L$399)),"")), ROWS($A$1:G10)), COLUMNS($A$1:G10)),"")</f>
        <v>1198.3</v>
      </c>
      <c r="Q18" s="18">
        <f t="array" ref="Q18">IFERROR(INDEX(외환대장!$A$2:$K$401, SMALL(IF(($C$1=외환대장!$L$2:$L$399),MATCH(ROW(외환대장!$L$2:$L$399), ROW(외환대장!$L$2:$L$399)),IF(($D$1=외환대장!$L$2:$L$399),MATCH(ROW(외환대장!$L$2:$L$399), ROW(외환대장!$L$2:$L$399)),"")), ROWS($A$1:H10)), COLUMNS($A$1:H10)),"")</f>
        <v>7415</v>
      </c>
      <c r="R18" s="19">
        <f t="array" ref="R18">IFERROR(INDEX(외환대장!$A$2:$K$401, SMALL(IF(($C$1=외환대장!$L$2:$L$399),MATCH(ROW(외환대장!$L$2:$L$399), ROW(외환대장!$L$2:$L$399)),IF(($D$1=외환대장!$L$2:$L$399),MATCH(ROW(외환대장!$L$2:$L$399), ROW(외환대장!$L$2:$L$399)),"")), ROWS($A$1:I10)), COLUMNS($A$1:I10)),"")</f>
        <v>1238.5</v>
      </c>
      <c r="S18" s="20">
        <f t="array" ref="S18">IFERROR(INDEX(외환대장!$A$2:$K$401, SMALL(IF(($C$1=외환대장!$L$2:$L$399),MATCH(ROW(외환대장!$L$2:$L$399), ROW(외환대장!$L$2:$L$399)),IF(($D$1=외환대장!$L$2:$L$399),MATCH(ROW(외환대장!$L$2:$L$399), ROW(외환대장!$L$2:$L$399)),"")), ROWS($A$1:J10)), COLUMNS($A$1:J10)),"")</f>
        <v>44634</v>
      </c>
      <c r="T18" s="106">
        <f t="shared" si="1"/>
        <v>8885394.5</v>
      </c>
      <c r="U18" s="107" t="str">
        <f t="shared" si="2"/>
        <v>NT/185</v>
      </c>
      <c r="V18" s="72"/>
      <c r="W18" s="108">
        <f t="shared" si="3"/>
        <v>44650</v>
      </c>
      <c r="X18" s="100" t="str">
        <f t="shared" si="4"/>
        <v>NT/190</v>
      </c>
      <c r="Y18" s="109" t="str">
        <f>IF($X18="","",_xlfn.IFNA(VLOOKUP($X18,수출신고!$A:$G,4,0),"국내계류중"))</f>
        <v>1098622030222X</v>
      </c>
      <c r="Z18" s="110">
        <f>_xlfn.IFNA(VLOOKUP(W18,환율!$A:$H,8,0),"")</f>
        <v>1220.5</v>
      </c>
      <c r="AA18" s="111">
        <f t="shared" si="5"/>
        <v>32424</v>
      </c>
      <c r="AB18" s="112">
        <f t="shared" si="12"/>
        <v>32424</v>
      </c>
      <c r="AC18" s="113">
        <f t="shared" si="7"/>
        <v>0</v>
      </c>
      <c r="AD18" s="114">
        <f t="shared" si="8"/>
        <v>39573492</v>
      </c>
      <c r="AE18" s="115">
        <f t="shared" si="9"/>
        <v>39762244.899999999</v>
      </c>
      <c r="AF18" s="114">
        <f t="shared" si="10"/>
        <v>0</v>
      </c>
      <c r="AG18" s="114">
        <f t="shared" si="11"/>
        <v>188752.89999999851</v>
      </c>
    </row>
    <row r="19" spans="1:33" ht="16.5" customHeight="1">
      <c r="A19" s="96">
        <f>IF($H19="","",_xlfn.IFNA(VLOOKUP($H19,수출신고!$A:$G,2,0),""))</f>
        <v>44671</v>
      </c>
      <c r="B19" s="118">
        <v>44648</v>
      </c>
      <c r="C19" s="119" t="s">
        <v>1816</v>
      </c>
      <c r="D19" s="119" t="s">
        <v>982</v>
      </c>
      <c r="E19" s="119" t="s">
        <v>28</v>
      </c>
      <c r="F19" s="120">
        <v>8414</v>
      </c>
      <c r="G19" s="100">
        <f>IF($H19="","",_xlfn.IFNA(VLOOKUP($H19,수출신고!$A:$G,6,0),""))</f>
        <v>8414</v>
      </c>
      <c r="H19" s="101" t="str">
        <f t="shared" si="0"/>
        <v>R/0003</v>
      </c>
      <c r="J19" s="1">
        <f t="array" ref="J19">IFERROR(INDEX(외환대장!$A$2:$K$401, SMALL(IF(($C$1=외환대장!$L$2:$L$399),MATCH(ROW(외환대장!$L$2:$L$399), ROW(외환대장!$L$2:$L$399)),IF(($D$1=외환대장!$L$2:$L$399),MATCH(ROW(외환대장!$L$2:$L$399), ROW(외환대장!$L$2:$L$399)),"")), ROWS($A$1:A11)), COLUMNS($A$1:A11)),"")</f>
        <v>44622</v>
      </c>
      <c r="K19" s="14">
        <f t="array" ref="K19">IFERROR(INDEX(외환대장!$A$2:$K$401, SMALL(IF(($C$1=외환대장!$L$2:$L$399),MATCH(ROW(외환대장!$L$2:$L$399), ROW(외환대장!$L$2:$L$399)),IF(($D$1=외환대장!$L$2:$L$399),MATCH(ROW(외환대장!$L$2:$L$399), ROW(외환대장!$L$2:$L$399)),"")), ROWS($A$1:B11)), COLUMNS($A$1:B11)),"")</f>
        <v>10415</v>
      </c>
      <c r="L19" s="14">
        <f t="array" ref="L19">IFERROR(INDEX(외환대장!$A$2:$K$401, SMALL(IF(($C$1=외환대장!$L$2:$L$399),MATCH(ROW(외환대장!$L$2:$L$399), ROW(외환대장!$L$2:$L$399)),IF(($D$1=외환대장!$L$2:$L$399),MATCH(ROW(외환대장!$L$2:$L$399), ROW(외환대장!$L$2:$L$399)),"")), ROWS($A$1:C11)), COLUMNS($A$1:C11)),"")</f>
        <v>27</v>
      </c>
      <c r="M19" s="14">
        <f t="array" ref="M19">IFERROR(INDEX(외환대장!$A$2:$K$401, SMALL(IF(($C$1=외환대장!$L$2:$L$399),MATCH(ROW(외환대장!$L$2:$L$399), ROW(외환대장!$L$2:$L$399)),IF(($D$1=외환대장!$L$2:$L$399),MATCH(ROW(외환대장!$L$2:$L$399), ROW(외환대장!$L$2:$L$399)),"")), ROWS($A$1:D11)), COLUMNS($A$1:D11)),"")</f>
        <v>0</v>
      </c>
      <c r="N19" s="15" t="str">
        <f t="array" ref="N19">IFERROR(INDEX(외환대장!$A$2:$K$401, SMALL(IF(($C$1=외환대장!$L$2:$L$399),MATCH(ROW(외환대장!$L$2:$L$399), ROW(외환대장!$L$2:$L$399)),IF(($D$1=외환대장!$L$2:$L$399),MATCH(ROW(외환대장!$L$2:$L$399), ROW(외환대장!$L$2:$L$399)),"")), ROWS($A$1:E11)), COLUMNS($A$1:E11)),"")</f>
        <v>INT/185</v>
      </c>
      <c r="O19" s="16">
        <f t="array" ref="O19">IFERROR(INDEX(외환대장!$A$2:$K$401, SMALL(IF(($C$1=외환대장!$L$2:$L$399),MATCH(ROW(외환대장!$L$2:$L$399), ROW(외환대장!$L$2:$L$399)),IF(($D$1=외환대장!$L$2:$L$399),MATCH(ROW(외환대장!$L$2:$L$399), ROW(외환대장!$L$2:$L$399)),"")), ROWS($A$1:F11)), COLUMNS($A$1:F11)),"")</f>
        <v>10388</v>
      </c>
      <c r="P19" s="17">
        <f t="array" ref="P19">IFERROR(INDEX(외환대장!$A$2:$K$401, SMALL(IF(($C$1=외환대장!$L$2:$L$399),MATCH(ROW(외환대장!$L$2:$L$399), ROW(외환대장!$L$2:$L$399)),IF(($D$1=외환대장!$L$2:$L$399),MATCH(ROW(외환대장!$L$2:$L$399), ROW(외환대장!$L$2:$L$399)),"")), ROWS($A$1:G11)), COLUMNS($A$1:G11)),"")</f>
        <v>1205.5999999999999</v>
      </c>
      <c r="Q19" s="18">
        <f t="array" ref="Q19">IFERROR(INDEX(외환대장!$A$2:$K$401, SMALL(IF(($C$1=외환대장!$L$2:$L$399),MATCH(ROW(외환대장!$L$2:$L$399), ROW(외환대장!$L$2:$L$399)),IF(($D$1=외환대장!$L$2:$L$399),MATCH(ROW(외환대장!$L$2:$L$399), ROW(외환대장!$L$2:$L$399)),"")), ROWS($A$1:H11)), COLUMNS($A$1:H11)),"")</f>
        <v>10388</v>
      </c>
      <c r="R19" s="19">
        <f t="array" ref="R19">IFERROR(INDEX(외환대장!$A$2:$K$401, SMALL(IF(($C$1=외환대장!$L$2:$L$399),MATCH(ROW(외환대장!$L$2:$L$399), ROW(외환대장!$L$2:$L$399)),IF(($D$1=외환대장!$L$2:$L$399),MATCH(ROW(외환대장!$L$2:$L$399), ROW(외환대장!$L$2:$L$399)),"")), ROWS($A$1:I11)), COLUMNS($A$1:I11)),"")</f>
        <v>1222.8</v>
      </c>
      <c r="S19" s="20">
        <f t="array" ref="S19">IFERROR(INDEX(외환대장!$A$2:$K$401, SMALL(IF(($C$1=외환대장!$L$2:$L$399),MATCH(ROW(외환대장!$L$2:$L$399), ROW(외환대장!$L$2:$L$399)),IF(($D$1=외환대장!$L$2:$L$399),MATCH(ROW(외환대장!$L$2:$L$399), ROW(외환대장!$L$2:$L$399)),"")), ROWS($A$1:J11)), COLUMNS($A$1:J11)),"")</f>
        <v>44659</v>
      </c>
      <c r="T19" s="106">
        <f t="shared" si="1"/>
        <v>12523772.799999999</v>
      </c>
      <c r="U19" s="107" t="str">
        <f t="shared" si="2"/>
        <v>NT/185</v>
      </c>
      <c r="V19" s="72"/>
      <c r="W19" s="108">
        <f t="shared" si="3"/>
        <v>44671</v>
      </c>
      <c r="X19" s="100" t="str">
        <f t="shared" si="4"/>
        <v>R/0003</v>
      </c>
      <c r="Y19" s="109" t="str">
        <f>IF($X19="","",_xlfn.IFNA(VLOOKUP($X19,수출신고!$A:$G,4,0),"국내계류중"))</f>
        <v>1098622030255X</v>
      </c>
      <c r="Z19" s="110">
        <f>_xlfn.IFNA(VLOOKUP(W19,환율!$A:$H,8,0),"")</f>
        <v>1234.9000000000001</v>
      </c>
      <c r="AA19" s="111">
        <f t="shared" si="5"/>
        <v>8414</v>
      </c>
      <c r="AB19" s="112">
        <f t="shared" si="12"/>
        <v>8414</v>
      </c>
      <c r="AC19" s="113">
        <f t="shared" si="7"/>
        <v>0</v>
      </c>
      <c r="AD19" s="114">
        <f t="shared" si="8"/>
        <v>10390448.600000001</v>
      </c>
      <c r="AE19" s="115">
        <f t="shared" si="9"/>
        <v>10155970.424000001</v>
      </c>
      <c r="AF19" s="114">
        <f t="shared" si="10"/>
        <v>0</v>
      </c>
      <c r="AG19" s="114">
        <f t="shared" si="11"/>
        <v>-234478.17600000091</v>
      </c>
    </row>
    <row r="20" spans="1:33" ht="16.5" customHeight="1">
      <c r="A20" s="96">
        <f>IF($H20="","",_xlfn.IFNA(VLOOKUP($H20,수출신고!$A:$G,2,0),""))</f>
        <v>44671</v>
      </c>
      <c r="B20" s="118">
        <v>44658</v>
      </c>
      <c r="C20" s="119" t="s">
        <v>1820</v>
      </c>
      <c r="D20" s="119" t="s">
        <v>980</v>
      </c>
      <c r="E20" s="119" t="s">
        <v>17</v>
      </c>
      <c r="F20" s="120">
        <v>33384</v>
      </c>
      <c r="G20" s="100">
        <f>IF($H20="","",_xlfn.IFNA(VLOOKUP($H20,수출신고!$A:$G,6,0),""))</f>
        <v>33364</v>
      </c>
      <c r="H20" s="101" t="str">
        <f t="shared" si="0"/>
        <v>NT/191</v>
      </c>
      <c r="J20" s="1">
        <f t="array" ref="J20">IFERROR(INDEX(외환대장!$A$2:$K$401, SMALL(IF(($C$1=외환대장!$L$2:$L$399),MATCH(ROW(외환대장!$L$2:$L$399), ROW(외환대장!$L$2:$L$399)),IF(($D$1=외환대장!$L$2:$L$399),MATCH(ROW(외환대장!$L$2:$L$399), ROW(외환대장!$L$2:$L$399)),"")), ROWS($A$1:A12)), COLUMNS($A$1:A12)),"")</f>
        <v>44622</v>
      </c>
      <c r="K20" s="14">
        <f t="array" ref="K20">IFERROR(INDEX(외환대장!$A$2:$K$401, SMALL(IF(($C$1=외환대장!$L$2:$L$399),MATCH(ROW(외환대장!$L$2:$L$399), ROW(외환대장!$L$2:$L$399)),IF(($D$1=외환대장!$L$2:$L$399),MATCH(ROW(외환대장!$L$2:$L$399), ROW(외환대장!$L$2:$L$399)),"")), ROWS($A$1:B12)), COLUMNS($A$1:B12)),"")</f>
        <v>9451</v>
      </c>
      <c r="L20" s="14">
        <f t="array" ref="L20">IFERROR(INDEX(외환대장!$A$2:$K$401, SMALL(IF(($C$1=외환대장!$L$2:$L$399),MATCH(ROW(외환대장!$L$2:$L$399), ROW(외환대장!$L$2:$L$399)),IF(($D$1=외환대장!$L$2:$L$399),MATCH(ROW(외환대장!$L$2:$L$399), ROW(외환대장!$L$2:$L$399)),"")), ROWS($A$1:C12)), COLUMNS($A$1:C12)),"")</f>
        <v>0</v>
      </c>
      <c r="M20" s="14">
        <f t="array" ref="M20">IFERROR(INDEX(외환대장!$A$2:$K$401, SMALL(IF(($C$1=외환대장!$L$2:$L$399),MATCH(ROW(외환대장!$L$2:$L$399), ROW(외환대장!$L$2:$L$399)),IF(($D$1=외환대장!$L$2:$L$399),MATCH(ROW(외환대장!$L$2:$L$399), ROW(외환대장!$L$2:$L$399)),"")), ROWS($A$1:D12)), COLUMNS($A$1:D12)),"")</f>
        <v>0</v>
      </c>
      <c r="N20" s="15" t="str">
        <f t="array" ref="N20">IFERROR(INDEX(외환대장!$A$2:$K$401, SMALL(IF(($C$1=외환대장!$L$2:$L$399),MATCH(ROW(외환대장!$L$2:$L$399), ROW(외환대장!$L$2:$L$399)),IF(($D$1=외환대장!$L$2:$L$399),MATCH(ROW(외환대장!$L$2:$L$399), ROW(외환대장!$L$2:$L$399)),"")), ROWS($A$1:E12)), COLUMNS($A$1:E12)),"")</f>
        <v>IRR/271</v>
      </c>
      <c r="O20" s="16">
        <f t="array" ref="O20">IFERROR(INDEX(외환대장!$A$2:$K$401, SMALL(IF(($C$1=외환대장!$L$2:$L$399),MATCH(ROW(외환대장!$L$2:$L$399), ROW(외환대장!$L$2:$L$399)),IF(($D$1=외환대장!$L$2:$L$399),MATCH(ROW(외환대장!$L$2:$L$399), ROW(외환대장!$L$2:$L$399)),"")), ROWS($A$1:F12)), COLUMNS($A$1:F12)),"")</f>
        <v>9451</v>
      </c>
      <c r="P20" s="17">
        <f t="array" ref="P20">IFERROR(INDEX(외환대장!$A$2:$K$401, SMALL(IF(($C$1=외환대장!$L$2:$L$399),MATCH(ROW(외환대장!$L$2:$L$399), ROW(외환대장!$L$2:$L$399)),IF(($D$1=외환대장!$L$2:$L$399),MATCH(ROW(외환대장!$L$2:$L$399), ROW(외환대장!$L$2:$L$399)),"")), ROWS($A$1:G12)), COLUMNS($A$1:G12)),"")</f>
        <v>1205.5999999999999</v>
      </c>
      <c r="Q20" s="18">
        <f t="array" ref="Q20">IFERROR(INDEX(외환대장!$A$2:$K$401, SMALL(IF(($C$1=외환대장!$L$2:$L$399),MATCH(ROW(외환대장!$L$2:$L$399), ROW(외환대장!$L$2:$L$399)),IF(($D$1=외환대장!$L$2:$L$399),MATCH(ROW(외환대장!$L$2:$L$399), ROW(외환대장!$L$2:$L$399)),"")), ROWS($A$1:H12)), COLUMNS($A$1:H12)),"")</f>
        <v>9451</v>
      </c>
      <c r="R20" s="19">
        <f t="array" ref="R20">IFERROR(INDEX(외환대장!$A$2:$K$401, SMALL(IF(($C$1=외환대장!$L$2:$L$399),MATCH(ROW(외환대장!$L$2:$L$399), ROW(외환대장!$L$2:$L$399)),IF(($D$1=외환대장!$L$2:$L$399),MATCH(ROW(외환대장!$L$2:$L$399), ROW(외환대장!$L$2:$L$399)),"")), ROWS($A$1:I12)), COLUMNS($A$1:I12)),"")</f>
        <v>1222.8</v>
      </c>
      <c r="S20" s="20">
        <f t="array" ref="S20">IFERROR(INDEX(외환대장!$A$2:$K$401, SMALL(IF(($C$1=외환대장!$L$2:$L$399),MATCH(ROW(외환대장!$L$2:$L$399), ROW(외환대장!$L$2:$L$399)),IF(($D$1=외환대장!$L$2:$L$399),MATCH(ROW(외환대장!$L$2:$L$399), ROW(외환대장!$L$2:$L$399)),"")), ROWS($A$1:J12)), COLUMNS($A$1:J12)),"")</f>
        <v>44659</v>
      </c>
      <c r="T20" s="106">
        <f t="shared" si="1"/>
        <v>11394125.6</v>
      </c>
      <c r="U20" s="107" t="str">
        <f t="shared" si="2"/>
        <v>RR/271</v>
      </c>
      <c r="V20" s="121"/>
      <c r="W20" s="108">
        <f t="shared" si="3"/>
        <v>44671</v>
      </c>
      <c r="X20" s="100" t="str">
        <f t="shared" si="4"/>
        <v>NT/191</v>
      </c>
      <c r="Y20" s="109" t="str">
        <f>IF($X20="","",_xlfn.IFNA(VLOOKUP($X20,수출신고!$A:$G,4,0),"국내계류중"))</f>
        <v>1098622040093X</v>
      </c>
      <c r="Z20" s="110">
        <f>_xlfn.IFNA(VLOOKUP(W20,환율!$A:$H,8,0),"")</f>
        <v>1234.9000000000001</v>
      </c>
      <c r="AA20" s="111">
        <f t="shared" si="5"/>
        <v>33364</v>
      </c>
      <c r="AB20" s="112">
        <f t="shared" si="12"/>
        <v>33364</v>
      </c>
      <c r="AC20" s="113">
        <f t="shared" si="7"/>
        <v>0</v>
      </c>
      <c r="AD20" s="114">
        <f t="shared" si="8"/>
        <v>41201203.600000001</v>
      </c>
      <c r="AE20" s="115">
        <f t="shared" si="9"/>
        <v>40573507.100000001</v>
      </c>
      <c r="AF20" s="114">
        <f t="shared" si="10"/>
        <v>0</v>
      </c>
      <c r="AG20" s="114">
        <f t="shared" si="11"/>
        <v>-627696.5</v>
      </c>
    </row>
    <row r="21" spans="1:33" ht="16.5" customHeight="1">
      <c r="A21" s="96">
        <f>IF($H21="","",_xlfn.IFNA(VLOOKUP($H21,수출신고!$A:$G,2,0),""))</f>
        <v>44678</v>
      </c>
      <c r="B21" s="118">
        <v>44659</v>
      </c>
      <c r="C21" s="120" t="s">
        <v>1821</v>
      </c>
      <c r="D21" s="119" t="s">
        <v>982</v>
      </c>
      <c r="E21" s="119" t="s">
        <v>28</v>
      </c>
      <c r="F21" s="120">
        <v>10397</v>
      </c>
      <c r="G21" s="100">
        <f>IF($H21="","",_xlfn.IFNA(VLOOKUP($H21,수출신고!$A:$G,6,0),""))</f>
        <v>10781</v>
      </c>
      <c r="H21" s="101" t="str">
        <f t="shared" si="0"/>
        <v>RR/275</v>
      </c>
      <c r="J21" s="1">
        <f t="array" ref="J21">IFERROR(INDEX(외환대장!$A$2:$K$401, SMALL(IF(($C$1=외환대장!$L$2:$L$399),MATCH(ROW(외환대장!$L$2:$L$399), ROW(외환대장!$L$2:$L$399)),IF(($D$1=외환대장!$L$2:$L$399),MATCH(ROW(외환대장!$L$2:$L$399), ROW(외환대장!$L$2:$L$399)),"")), ROWS($A$1:A13)), COLUMNS($A$1:A13)),"")</f>
        <v>44622</v>
      </c>
      <c r="K21" s="14">
        <f t="array" ref="K21">IFERROR(INDEX(외환대장!$A$2:$K$401, SMALL(IF(($C$1=외환대장!$L$2:$L$399),MATCH(ROW(외환대장!$L$2:$L$399), ROW(외환대장!$L$2:$L$399)),IF(($D$1=외환대장!$L$2:$L$399),MATCH(ROW(외환대장!$L$2:$L$399), ROW(외환대장!$L$2:$L$399)),"")), ROWS($A$1:B13)), COLUMNS($A$1:B13)),"")</f>
        <v>9828</v>
      </c>
      <c r="L21" s="14">
        <f t="array" ref="L21">IFERROR(INDEX(외환대장!$A$2:$K$401, SMALL(IF(($C$1=외환대장!$L$2:$L$399),MATCH(ROW(외환대장!$L$2:$L$399), ROW(외환대장!$L$2:$L$399)),IF(($D$1=외환대장!$L$2:$L$399),MATCH(ROW(외환대장!$L$2:$L$399), ROW(외환대장!$L$2:$L$399)),"")), ROWS($A$1:C13)), COLUMNS($A$1:C13)),"")</f>
        <v>0</v>
      </c>
      <c r="M21" s="14">
        <f t="array" ref="M21">IFERROR(INDEX(외환대장!$A$2:$K$401, SMALL(IF(($C$1=외환대장!$L$2:$L$399),MATCH(ROW(외환대장!$L$2:$L$399), ROW(외환대장!$L$2:$L$399)),IF(($D$1=외환대장!$L$2:$L$399),MATCH(ROW(외환대장!$L$2:$L$399), ROW(외환대장!$L$2:$L$399)),"")), ROWS($A$1:D13)), COLUMNS($A$1:D13)),"")</f>
        <v>0</v>
      </c>
      <c r="N21" s="15" t="str">
        <f t="array" ref="N21">IFERROR(INDEX(외환대장!$A$2:$K$401, SMALL(IF(($C$1=외환대장!$L$2:$L$399),MATCH(ROW(외환대장!$L$2:$L$399), ROW(외환대장!$L$2:$L$399)),IF(($D$1=외환대장!$L$2:$L$399),MATCH(ROW(외환대장!$L$2:$L$399), ROW(외환대장!$L$2:$L$399)),"")), ROWS($A$1:E13)), COLUMNS($A$1:E13)),"")</f>
        <v>IRR/273</v>
      </c>
      <c r="O21" s="16">
        <f t="array" ref="O21">IFERROR(INDEX(외환대장!$A$2:$K$401, SMALL(IF(($C$1=외환대장!$L$2:$L$399),MATCH(ROW(외환대장!$L$2:$L$399), ROW(외환대장!$L$2:$L$399)),IF(($D$1=외환대장!$L$2:$L$399),MATCH(ROW(외환대장!$L$2:$L$399), ROW(외환대장!$L$2:$L$399)),"")), ROWS($A$1:F13)), COLUMNS($A$1:F13)),"")</f>
        <v>9828</v>
      </c>
      <c r="P21" s="17">
        <f t="array" ref="P21">IFERROR(INDEX(외환대장!$A$2:$K$401, SMALL(IF(($C$1=외환대장!$L$2:$L$399),MATCH(ROW(외환대장!$L$2:$L$399), ROW(외환대장!$L$2:$L$399)),IF(($D$1=외환대장!$L$2:$L$399),MATCH(ROW(외환대장!$L$2:$L$399), ROW(외환대장!$L$2:$L$399)),"")), ROWS($A$1:G13)), COLUMNS($A$1:G13)),"")</f>
        <v>1205.5999999999999</v>
      </c>
      <c r="Q21" s="18">
        <f t="array" ref="Q21">IFERROR(INDEX(외환대장!$A$2:$K$401, SMALL(IF(($C$1=외환대장!$L$2:$L$399),MATCH(ROW(외환대장!$L$2:$L$399), ROW(외환대장!$L$2:$L$399)),IF(($D$1=외환대장!$L$2:$L$399),MATCH(ROW(외환대장!$L$2:$L$399), ROW(외환대장!$L$2:$L$399)),"")), ROWS($A$1:H13)), COLUMNS($A$1:H13)),"")</f>
        <v>9828</v>
      </c>
      <c r="R21" s="19">
        <f t="array" ref="R21">IFERROR(INDEX(외환대장!$A$2:$K$401, SMALL(IF(($C$1=외환대장!$L$2:$L$399),MATCH(ROW(외환대장!$L$2:$L$399), ROW(외환대장!$L$2:$L$399)),IF(($D$1=외환대장!$L$2:$L$399),MATCH(ROW(외환대장!$L$2:$L$399), ROW(외환대장!$L$2:$L$399)),"")), ROWS($A$1:I13)), COLUMNS($A$1:I13)),"")</f>
        <v>1222.8</v>
      </c>
      <c r="S21" s="20">
        <f t="array" ref="S21">IFERROR(INDEX(외환대장!$A$2:$K$401, SMALL(IF(($C$1=외환대장!$L$2:$L$399),MATCH(ROW(외환대장!$L$2:$L$399), ROW(외환대장!$L$2:$L$399)),IF(($D$1=외환대장!$L$2:$L$399),MATCH(ROW(외환대장!$L$2:$L$399), ROW(외환대장!$L$2:$L$399)),"")), ROWS($A$1:J13)), COLUMNS($A$1:J13)),"")</f>
        <v>44659</v>
      </c>
      <c r="T21" s="106">
        <f t="shared" si="1"/>
        <v>11848636.799999999</v>
      </c>
      <c r="U21" s="107" t="str">
        <f t="shared" si="2"/>
        <v>RR/273</v>
      </c>
      <c r="V21" s="72"/>
      <c r="W21" s="108">
        <f t="shared" si="3"/>
        <v>44678</v>
      </c>
      <c r="X21" s="100" t="str">
        <f t="shared" si="4"/>
        <v>RR/275</v>
      </c>
      <c r="Y21" s="109" t="str">
        <f>IF($X21="","",_xlfn.IFNA(VLOOKUP($X21,수출신고!$A:$G,4,0),"국내계류중"))</f>
        <v>1098622040056X</v>
      </c>
      <c r="Z21" s="110">
        <f>_xlfn.IFNA(VLOOKUP(W21,환율!$A:$H,8,0),"")</f>
        <v>1248.3</v>
      </c>
      <c r="AA21" s="111">
        <f t="shared" si="5"/>
        <v>10781</v>
      </c>
      <c r="AB21" s="112">
        <f t="shared" si="12"/>
        <v>10781</v>
      </c>
      <c r="AC21" s="113">
        <f t="shared" si="7"/>
        <v>0</v>
      </c>
      <c r="AD21" s="114">
        <f t="shared" si="8"/>
        <v>13457922.299999999</v>
      </c>
      <c r="AE21" s="115">
        <f t="shared" si="9"/>
        <v>13049750.960000001</v>
      </c>
      <c r="AF21" s="114">
        <f t="shared" si="10"/>
        <v>0</v>
      </c>
      <c r="AG21" s="114">
        <f t="shared" si="11"/>
        <v>-408171.33999999799</v>
      </c>
    </row>
    <row r="22" spans="1:33" ht="16.5" customHeight="1">
      <c r="A22" s="96">
        <f>IF($H22="","",_xlfn.IFNA(VLOOKUP($H22,수출신고!$A:$G,2,0),""))</f>
        <v>44692</v>
      </c>
      <c r="B22" s="118">
        <v>44673</v>
      </c>
      <c r="C22" s="119" t="s">
        <v>1866</v>
      </c>
      <c r="D22" s="119" t="s">
        <v>980</v>
      </c>
      <c r="E22" s="119" t="s">
        <v>17</v>
      </c>
      <c r="F22" s="120">
        <v>33350</v>
      </c>
      <c r="G22" s="100">
        <f>IF($H22="","",_xlfn.IFNA(VLOOKUP($H22,수출신고!$A:$G,6,0),""))</f>
        <v>33350</v>
      </c>
      <c r="H22" s="101" t="str">
        <f t="shared" si="0"/>
        <v>NT/193</v>
      </c>
      <c r="J22" s="1">
        <f t="array" ref="J22">IFERROR(INDEX(외환대장!$A$2:$K$401, SMALL(IF(($C$1=외환대장!$L$2:$L$399),MATCH(ROW(외환대장!$L$2:$L$399), ROW(외환대장!$L$2:$L$399)),IF(($D$1=외환대장!$L$2:$L$399),MATCH(ROW(외환대장!$L$2:$L$399), ROW(외환대장!$L$2:$L$399)),"")), ROWS($A$1:A14)), COLUMNS($A$1:A14)),"")</f>
        <v>44622</v>
      </c>
      <c r="K22" s="14">
        <f t="array" ref="K22">IFERROR(INDEX(외환대장!$A$2:$K$401, SMALL(IF(($C$1=외환대장!$L$2:$L$399),MATCH(ROW(외환대장!$L$2:$L$399), ROW(외환대장!$L$2:$L$399)),IF(($D$1=외환대장!$L$2:$L$399),MATCH(ROW(외환대장!$L$2:$L$399), ROW(외환대장!$L$2:$L$399)),"")), ROWS($A$1:B14)), COLUMNS($A$1:B14)),"")</f>
        <v>306</v>
      </c>
      <c r="L22" s="14">
        <f t="array" ref="L22">IFERROR(INDEX(외환대장!$A$2:$K$401, SMALL(IF(($C$1=외환대장!$L$2:$L$399),MATCH(ROW(외환대장!$L$2:$L$399), ROW(외환대장!$L$2:$L$399)),IF(($D$1=외환대장!$L$2:$L$399),MATCH(ROW(외환대장!$L$2:$L$399), ROW(외환대장!$L$2:$L$399)),"")), ROWS($A$1:C14)), COLUMNS($A$1:C14)),"")</f>
        <v>0</v>
      </c>
      <c r="M22" s="14">
        <f t="array" ref="M22">IFERROR(INDEX(외환대장!$A$2:$K$401, SMALL(IF(($C$1=외환대장!$L$2:$L$399),MATCH(ROW(외환대장!$L$2:$L$399), ROW(외환대장!$L$2:$L$399)),IF(($D$1=외환대장!$L$2:$L$399),MATCH(ROW(외환대장!$L$2:$L$399), ROW(외환대장!$L$2:$L$399)),"")), ROWS($A$1:D14)), COLUMNS($A$1:D14)),"")</f>
        <v>0</v>
      </c>
      <c r="N22" s="15" t="str">
        <f t="array" ref="N22">IFERROR(INDEX(외환대장!$A$2:$K$401, SMALL(IF(($C$1=외환대장!$L$2:$L$399),MATCH(ROW(외환대장!$L$2:$L$399), ROW(외환대장!$L$2:$L$399)),IF(($D$1=외환대장!$L$2:$L$399),MATCH(ROW(외환대장!$L$2:$L$399), ROW(외환대장!$L$2:$L$399)),"")), ROWS($A$1:E14)), COLUMNS($A$1:E14)),"")</f>
        <v>INT/188</v>
      </c>
      <c r="O22" s="16">
        <f t="array" ref="O22">IFERROR(INDEX(외환대장!$A$2:$K$401, SMALL(IF(($C$1=외환대장!$L$2:$L$399),MATCH(ROW(외환대장!$L$2:$L$399), ROW(외환대장!$L$2:$L$399)),IF(($D$1=외환대장!$L$2:$L$399),MATCH(ROW(외환대장!$L$2:$L$399), ROW(외환대장!$L$2:$L$399)),"")), ROWS($A$1:F14)), COLUMNS($A$1:F14)),"")</f>
        <v>306</v>
      </c>
      <c r="P22" s="17">
        <f t="array" ref="P22">IFERROR(INDEX(외환대장!$A$2:$K$401, SMALL(IF(($C$1=외환대장!$L$2:$L$399),MATCH(ROW(외환대장!$L$2:$L$399), ROW(외환대장!$L$2:$L$399)),IF(($D$1=외환대장!$L$2:$L$399),MATCH(ROW(외환대장!$L$2:$L$399), ROW(외환대장!$L$2:$L$399)),"")), ROWS($A$1:G14)), COLUMNS($A$1:G14)),"")</f>
        <v>1205.5999999999999</v>
      </c>
      <c r="Q22" s="18">
        <f t="array" ref="Q22">IFERROR(INDEX(외환대장!$A$2:$K$401, SMALL(IF(($C$1=외환대장!$L$2:$L$399),MATCH(ROW(외환대장!$L$2:$L$399), ROW(외환대장!$L$2:$L$399)),IF(($D$1=외환대장!$L$2:$L$399),MATCH(ROW(외환대장!$L$2:$L$399), ROW(외환대장!$L$2:$L$399)),"")), ROWS($A$1:H14)), COLUMNS($A$1:H14)),"")</f>
        <v>306</v>
      </c>
      <c r="R22" s="19">
        <f t="array" ref="R22">IFERROR(INDEX(외환대장!$A$2:$K$401, SMALL(IF(($C$1=외환대장!$L$2:$L$399),MATCH(ROW(외환대장!$L$2:$L$399), ROW(외환대장!$L$2:$L$399)),IF(($D$1=외환대장!$L$2:$L$399),MATCH(ROW(외환대장!$L$2:$L$399), ROW(외환대장!$L$2:$L$399)),"")), ROWS($A$1:I14)), COLUMNS($A$1:I14)),"")</f>
        <v>1222.8</v>
      </c>
      <c r="S22" s="20">
        <f t="array" ref="S22">IFERROR(INDEX(외환대장!$A$2:$K$401, SMALL(IF(($C$1=외환대장!$L$2:$L$399),MATCH(ROW(외환대장!$L$2:$L$399), ROW(외환대장!$L$2:$L$399)),IF(($D$1=외환대장!$L$2:$L$399),MATCH(ROW(외환대장!$L$2:$L$399), ROW(외환대장!$L$2:$L$399)),"")), ROWS($A$1:J14)), COLUMNS($A$1:J14)),"")</f>
        <v>44659</v>
      </c>
      <c r="T22" s="106">
        <f t="shared" si="1"/>
        <v>368913.6</v>
      </c>
      <c r="U22" s="107" t="str">
        <f t="shared" si="2"/>
        <v>NT/188</v>
      </c>
      <c r="V22" s="72"/>
      <c r="W22" s="108">
        <f t="shared" si="3"/>
        <v>44692</v>
      </c>
      <c r="X22" s="100" t="str">
        <f t="shared" si="4"/>
        <v>NT/193</v>
      </c>
      <c r="Y22" s="109" t="str">
        <f>IF($X22="","",_xlfn.IFNA(VLOOKUP($X22,수출신고!$A:$G,4,0),"국내계류중"))</f>
        <v>1098622040181X</v>
      </c>
      <c r="Z22" s="110">
        <f>_xlfn.IFNA(VLOOKUP(W22,환율!$A:$H,8,0),"")</f>
        <v>1275.5</v>
      </c>
      <c r="AA22" s="111">
        <f t="shared" si="5"/>
        <v>33350</v>
      </c>
      <c r="AB22" s="112">
        <f t="shared" si="12"/>
        <v>33350</v>
      </c>
      <c r="AC22" s="113">
        <f t="shared" si="7"/>
        <v>0</v>
      </c>
      <c r="AD22" s="114">
        <f t="shared" si="8"/>
        <v>42537925</v>
      </c>
      <c r="AE22" s="115">
        <f t="shared" si="9"/>
        <v>41295827.299999997</v>
      </c>
      <c r="AF22" s="114">
        <f t="shared" si="10"/>
        <v>0</v>
      </c>
      <c r="AG22" s="114">
        <f t="shared" si="11"/>
        <v>-1242097.700000003</v>
      </c>
    </row>
    <row r="23" spans="1:33" ht="16.5" customHeight="1">
      <c r="A23" s="96">
        <f>IF($H23="","",_xlfn.IFNA(VLOOKUP($H23,수출신고!$A:$G,2,0),""))</f>
        <v>44691</v>
      </c>
      <c r="B23" s="118">
        <v>44678</v>
      </c>
      <c r="C23" s="119" t="s">
        <v>1867</v>
      </c>
      <c r="D23" s="119" t="s">
        <v>982</v>
      </c>
      <c r="E23" s="119" t="s">
        <v>28</v>
      </c>
      <c r="F23" s="120">
        <v>11016</v>
      </c>
      <c r="G23" s="100">
        <f>IF($H23="","",_xlfn.IFNA(VLOOKUP($H23,수출신고!$A:$G,6,0),""))</f>
        <v>11016</v>
      </c>
      <c r="H23" s="101" t="str">
        <f t="shared" si="0"/>
        <v>RR/277</v>
      </c>
      <c r="J23" s="1">
        <f t="array" ref="J23">IFERROR(INDEX(외환대장!$A$2:$K$401, SMALL(IF(($C$1=외환대장!$L$2:$L$399),MATCH(ROW(외환대장!$L$2:$L$399), ROW(외환대장!$L$2:$L$399)),IF(($D$1=외환대장!$L$2:$L$399),MATCH(ROW(외환대장!$L$2:$L$399), ROW(외환대장!$L$2:$L$399)),"")), ROWS($A$1:A15)), COLUMNS($A$1:A15)),"")</f>
        <v>44623</v>
      </c>
      <c r="K23" s="14">
        <f t="array" ref="K23">IFERROR(INDEX(외환대장!$A$2:$K$401, SMALL(IF(($C$1=외환대장!$L$2:$L$399),MATCH(ROW(외환대장!$L$2:$L$399), ROW(외환대장!$L$2:$L$399)),IF(($D$1=외환대장!$L$2:$L$399),MATCH(ROW(외환대장!$L$2:$L$399), ROW(외환대장!$L$2:$L$399)),"")), ROWS($A$1:B15)), COLUMNS($A$1:B15)),"")</f>
        <v>7980</v>
      </c>
      <c r="L23" s="14">
        <f t="array" ref="L23">IFERROR(INDEX(외환대장!$A$2:$K$401, SMALL(IF(($C$1=외환대장!$L$2:$L$399),MATCH(ROW(외환대장!$L$2:$L$399), ROW(외환대장!$L$2:$L$399)),IF(($D$1=외환대장!$L$2:$L$399),MATCH(ROW(외환대장!$L$2:$L$399), ROW(외환대장!$L$2:$L$399)),"")), ROWS($A$1:C15)), COLUMNS($A$1:C15)),"")</f>
        <v>5</v>
      </c>
      <c r="M23" s="14">
        <f t="array" ref="M23">IFERROR(INDEX(외환대장!$A$2:$K$401, SMALL(IF(($C$1=외환대장!$L$2:$L$399),MATCH(ROW(외환대장!$L$2:$L$399), ROW(외환대장!$L$2:$L$399)),IF(($D$1=외환대장!$L$2:$L$399),MATCH(ROW(외환대장!$L$2:$L$399), ROW(외환대장!$L$2:$L$399)),"")), ROWS($A$1:D15)), COLUMNS($A$1:D15)),"")</f>
        <v>0</v>
      </c>
      <c r="N23" s="15" t="str">
        <f t="array" ref="N23">IFERROR(INDEX(외환대장!$A$2:$K$401, SMALL(IF(($C$1=외환대장!$L$2:$L$399),MATCH(ROW(외환대장!$L$2:$L$399), ROW(외환대장!$L$2:$L$399)),IF(($D$1=외환대장!$L$2:$L$399),MATCH(ROW(외환대장!$L$2:$L$399), ROW(외환대장!$L$2:$L$399)),"")), ROWS($A$1:E15)), COLUMNS($A$1:E15)),"")</f>
        <v>INT/188</v>
      </c>
      <c r="O23" s="16">
        <f t="array" ref="O23">IFERROR(INDEX(외환대장!$A$2:$K$401, SMALL(IF(($C$1=외환대장!$L$2:$L$399),MATCH(ROW(외환대장!$L$2:$L$399), ROW(외환대장!$L$2:$L$399)),IF(($D$1=외환대장!$L$2:$L$399),MATCH(ROW(외환대장!$L$2:$L$399), ROW(외환대장!$L$2:$L$399)),"")), ROWS($A$1:F15)), COLUMNS($A$1:F15)),"")</f>
        <v>7975</v>
      </c>
      <c r="P23" s="17">
        <f t="array" ref="P23">IFERROR(INDEX(외환대장!$A$2:$K$401, SMALL(IF(($C$1=외환대장!$L$2:$L$399),MATCH(ROW(외환대장!$L$2:$L$399), ROW(외환대장!$L$2:$L$399)),IF(($D$1=외환대장!$L$2:$L$399),MATCH(ROW(외환대장!$L$2:$L$399), ROW(외환대장!$L$2:$L$399)),"")), ROWS($A$1:G15)), COLUMNS($A$1:G15)),"")</f>
        <v>1205</v>
      </c>
      <c r="Q23" s="18">
        <f t="array" ref="Q23">IFERROR(INDEX(외환대장!$A$2:$K$401, SMALL(IF(($C$1=외환대장!$L$2:$L$399),MATCH(ROW(외환대장!$L$2:$L$399), ROW(외환대장!$L$2:$L$399)),IF(($D$1=외환대장!$L$2:$L$399),MATCH(ROW(외환대장!$L$2:$L$399), ROW(외환대장!$L$2:$L$399)),"")), ROWS($A$1:H15)), COLUMNS($A$1:H15)),"")</f>
        <v>7975</v>
      </c>
      <c r="R23" s="19">
        <f t="array" ref="R23">IFERROR(INDEX(외환대장!$A$2:$K$401, SMALL(IF(($C$1=외환대장!$L$2:$L$399),MATCH(ROW(외환대장!$L$2:$L$399), ROW(외환대장!$L$2:$L$399)),IF(($D$1=외환대장!$L$2:$L$399),MATCH(ROW(외환대장!$L$2:$L$399), ROW(외환대장!$L$2:$L$399)),"")), ROWS($A$1:I15)), COLUMNS($A$1:I15)),"")</f>
        <v>1222.8</v>
      </c>
      <c r="S23" s="20">
        <f t="array" ref="S23">IFERROR(INDEX(외환대장!$A$2:$K$401, SMALL(IF(($C$1=외환대장!$L$2:$L$399),MATCH(ROW(외환대장!$L$2:$L$399), ROW(외환대장!$L$2:$L$399)),IF(($D$1=외환대장!$L$2:$L$399),MATCH(ROW(외환대장!$L$2:$L$399), ROW(외환대장!$L$2:$L$399)),"")), ROWS($A$1:J15)), COLUMNS($A$1:J15)),"")</f>
        <v>44659</v>
      </c>
      <c r="T23" s="106">
        <f t="shared" si="1"/>
        <v>9609875</v>
      </c>
      <c r="U23" s="107" t="str">
        <f t="shared" si="2"/>
        <v>NT/188</v>
      </c>
      <c r="V23" s="72"/>
      <c r="W23" s="108">
        <f t="shared" si="3"/>
        <v>44691</v>
      </c>
      <c r="X23" s="100" t="str">
        <f t="shared" si="4"/>
        <v>RR/277</v>
      </c>
      <c r="Y23" s="109" t="str">
        <f>IF($X23="","",_xlfn.IFNA(VLOOKUP($X23,수출신고!$A:$G,4,0),"국내계류중"))</f>
        <v>1098622040261X</v>
      </c>
      <c r="Z23" s="110">
        <f>_xlfn.IFNA(VLOOKUP(W23,환율!$A:$H,8,0),"")</f>
        <v>1274.5999999999999</v>
      </c>
      <c r="AA23" s="111">
        <f t="shared" si="5"/>
        <v>11016</v>
      </c>
      <c r="AB23" s="112">
        <f t="shared" si="12"/>
        <v>11016</v>
      </c>
      <c r="AC23" s="113">
        <f t="shared" si="7"/>
        <v>0</v>
      </c>
      <c r="AD23" s="114">
        <f t="shared" si="8"/>
        <v>14040993.6</v>
      </c>
      <c r="AE23" s="115">
        <f t="shared" si="9"/>
        <v>14076442.9</v>
      </c>
      <c r="AF23" s="114">
        <f t="shared" si="10"/>
        <v>0</v>
      </c>
      <c r="AG23" s="114">
        <f t="shared" si="11"/>
        <v>35449.300000000745</v>
      </c>
    </row>
    <row r="24" spans="1:33" ht="16.5" customHeight="1">
      <c r="A24" s="96">
        <f>IF($H24="","",_xlfn.IFNA(VLOOKUP($H24,수출신고!$A:$G,2,0),""))</f>
        <v>44704</v>
      </c>
      <c r="B24" s="118">
        <v>44693</v>
      </c>
      <c r="C24" s="119" t="s">
        <v>1871</v>
      </c>
      <c r="D24" s="119" t="s">
        <v>980</v>
      </c>
      <c r="E24" s="119" t="s">
        <v>17</v>
      </c>
      <c r="F24" s="120">
        <v>33714</v>
      </c>
      <c r="G24" s="100">
        <f>IF($H24="","",_xlfn.IFNA(VLOOKUP($H24,수출신고!$A:$G,6,0),""))</f>
        <v>33714</v>
      </c>
      <c r="H24" s="101" t="str">
        <f t="shared" si="0"/>
        <v>NT/195</v>
      </c>
      <c r="J24" s="1">
        <f t="array" ref="J24">IFERROR(INDEX(외환대장!$A$2:$K$401, SMALL(IF(($C$1=외환대장!$L$2:$L$399),MATCH(ROW(외환대장!$L$2:$L$399), ROW(외환대장!$L$2:$L$399)),IF(($D$1=외환대장!$L$2:$L$399),MATCH(ROW(외환대장!$L$2:$L$399), ROW(외환대장!$L$2:$L$399)),"")), ROWS($A$1:A16)), COLUMNS($A$1:A16)),"")</f>
        <v>44623</v>
      </c>
      <c r="K24" s="14">
        <f t="array" ref="K24">IFERROR(INDEX(외환대장!$A$2:$K$401, SMALL(IF(($C$1=외환대장!$L$2:$L$399),MATCH(ROW(외환대장!$L$2:$L$399), ROW(외환대장!$L$2:$L$399)),IF(($D$1=외환대장!$L$2:$L$399),MATCH(ROW(외환대장!$L$2:$L$399), ROW(외환대장!$L$2:$L$399)),"")), ROWS($A$1:B16)), COLUMNS($A$1:B16)),"")</f>
        <v>24331</v>
      </c>
      <c r="L24" s="14">
        <f t="array" ref="L24">IFERROR(INDEX(외환대장!$A$2:$K$401, SMALL(IF(($C$1=외환대장!$L$2:$L$399),MATCH(ROW(외환대장!$L$2:$L$399), ROW(외환대장!$L$2:$L$399)),IF(($D$1=외환대장!$L$2:$L$399),MATCH(ROW(외환대장!$L$2:$L$399), ROW(외환대장!$L$2:$L$399)),"")), ROWS($A$1:C16)), COLUMNS($A$1:C16)),"")</f>
        <v>20</v>
      </c>
      <c r="M24" s="14">
        <f t="array" ref="M24">IFERROR(INDEX(외환대장!$A$2:$K$401, SMALL(IF(($C$1=외환대장!$L$2:$L$399),MATCH(ROW(외환대장!$L$2:$L$399), ROW(외환대장!$L$2:$L$399)),IF(($D$1=외환대장!$L$2:$L$399),MATCH(ROW(외환대장!$L$2:$L$399), ROW(외환대장!$L$2:$L$399)),"")), ROWS($A$1:D16)), COLUMNS($A$1:D16)),"")</f>
        <v>0</v>
      </c>
      <c r="N24" s="15" t="str">
        <f t="array" ref="N24">IFERROR(INDEX(외환대장!$A$2:$K$401, SMALL(IF(($C$1=외환대장!$L$2:$L$399),MATCH(ROW(외환대장!$L$2:$L$399), ROW(외환대장!$L$2:$L$399)),IF(($D$1=외환대장!$L$2:$L$399),MATCH(ROW(외환대장!$L$2:$L$399), ROW(외환대장!$L$2:$L$399)),"")), ROWS($A$1:E16)), COLUMNS($A$1:E16)),"")</f>
        <v>INT/188</v>
      </c>
      <c r="O24" s="16">
        <f t="array" ref="O24">IFERROR(INDEX(외환대장!$A$2:$K$401, SMALL(IF(($C$1=외환대장!$L$2:$L$399),MATCH(ROW(외환대장!$L$2:$L$399), ROW(외환대장!$L$2:$L$399)),IF(($D$1=외환대장!$L$2:$L$399),MATCH(ROW(외환대장!$L$2:$L$399), ROW(외환대장!$L$2:$L$399)),"")), ROWS($A$1:F16)), COLUMNS($A$1:F16)),"")</f>
        <v>24311</v>
      </c>
      <c r="P24" s="17">
        <f t="array" ref="P24">IFERROR(INDEX(외환대장!$A$2:$K$401, SMALL(IF(($C$1=외환대장!$L$2:$L$399),MATCH(ROW(외환대장!$L$2:$L$399), ROW(외환대장!$L$2:$L$399)),IF(($D$1=외환대장!$L$2:$L$399),MATCH(ROW(외환대장!$L$2:$L$399), ROW(외환대장!$L$2:$L$399)),"")), ROWS($A$1:G16)), COLUMNS($A$1:G16)),"")</f>
        <v>1205</v>
      </c>
      <c r="Q24" s="18">
        <f t="array" ref="Q24">IFERROR(INDEX(외환대장!$A$2:$K$401, SMALL(IF(($C$1=외환대장!$L$2:$L$399),MATCH(ROW(외환대장!$L$2:$L$399), ROW(외환대장!$L$2:$L$399)),IF(($D$1=외환대장!$L$2:$L$399),MATCH(ROW(외환대장!$L$2:$L$399), ROW(외환대장!$L$2:$L$399)),"")), ROWS($A$1:H16)), COLUMNS($A$1:H16)),"")</f>
        <v>24311</v>
      </c>
      <c r="R24" s="19">
        <f t="array" ref="R24">IFERROR(INDEX(외환대장!$A$2:$K$401, SMALL(IF(($C$1=외환대장!$L$2:$L$399),MATCH(ROW(외환대장!$L$2:$L$399), ROW(외환대장!$L$2:$L$399)),IF(($D$1=외환대장!$L$2:$L$399),MATCH(ROW(외환대장!$L$2:$L$399), ROW(외환대장!$L$2:$L$399)),"")), ROWS($A$1:I16)), COLUMNS($A$1:I16)),"")</f>
        <v>1222.8</v>
      </c>
      <c r="S24" s="20">
        <f t="array" ref="S24">IFERROR(INDEX(외환대장!$A$2:$K$401, SMALL(IF(($C$1=외환대장!$L$2:$L$399),MATCH(ROW(외환대장!$L$2:$L$399), ROW(외환대장!$L$2:$L$399)),IF(($D$1=외환대장!$L$2:$L$399),MATCH(ROW(외환대장!$L$2:$L$399), ROW(외환대장!$L$2:$L$399)),"")), ROWS($A$1:J16)), COLUMNS($A$1:J16)),"")</f>
        <v>44659</v>
      </c>
      <c r="T24" s="106">
        <f t="shared" si="1"/>
        <v>29294755</v>
      </c>
      <c r="U24" s="107" t="str">
        <f t="shared" si="2"/>
        <v>NT/188</v>
      </c>
      <c r="V24" s="72"/>
      <c r="W24" s="108">
        <f t="shared" si="3"/>
        <v>44704</v>
      </c>
      <c r="X24" s="100" t="str">
        <f t="shared" si="4"/>
        <v>NT/195</v>
      </c>
      <c r="Y24" s="109" t="str">
        <f>IF($X24="","",_xlfn.IFNA(VLOOKUP($X24,수출신고!$A:$G,4,0),"국내계류중"))</f>
        <v>1098622050119X</v>
      </c>
      <c r="Z24" s="110">
        <f>_xlfn.IFNA(VLOOKUP(W24,환율!$A:$H,8,0),"")</f>
        <v>1269.5</v>
      </c>
      <c r="AA24" s="111">
        <f t="shared" si="5"/>
        <v>33714</v>
      </c>
      <c r="AB24" s="112">
        <f t="shared" si="12"/>
        <v>33714</v>
      </c>
      <c r="AC24" s="113">
        <f t="shared" si="7"/>
        <v>0</v>
      </c>
      <c r="AD24" s="114">
        <f t="shared" si="8"/>
        <v>42799923</v>
      </c>
      <c r="AE24" s="115">
        <f t="shared" si="9"/>
        <v>42759999.100000001</v>
      </c>
      <c r="AF24" s="114">
        <f t="shared" si="10"/>
        <v>0</v>
      </c>
      <c r="AG24" s="114">
        <f t="shared" si="11"/>
        <v>-39923.89999999851</v>
      </c>
    </row>
    <row r="25" spans="1:33" ht="16.5" customHeight="1">
      <c r="A25" s="96">
        <f>IF($H25="","",_xlfn.IFNA(VLOOKUP($H25,수출신고!$A:$G,2,0),""))</f>
        <v>44715</v>
      </c>
      <c r="B25" s="118">
        <v>44707</v>
      </c>
      <c r="C25" s="119" t="s">
        <v>1875</v>
      </c>
      <c r="D25" s="119" t="s">
        <v>980</v>
      </c>
      <c r="E25" s="119" t="s">
        <v>17</v>
      </c>
      <c r="F25" s="120">
        <v>35814</v>
      </c>
      <c r="G25" s="100">
        <f>IF($H25="","",_xlfn.IFNA(VLOOKUP($H25,수출신고!$A:$G,6,0),""))</f>
        <v>35814</v>
      </c>
      <c r="H25" s="101" t="str">
        <f t="shared" si="0"/>
        <v>NT/197</v>
      </c>
      <c r="J25" s="1">
        <f t="array" ref="J25">IFERROR(INDEX(외환대장!$A$2:$K$401, SMALL(IF(($C$1=외환대장!$L$2:$L$399),MATCH(ROW(외환대장!$L$2:$L$399), ROW(외환대장!$L$2:$L$399)),IF(($D$1=외환대장!$L$2:$L$399),MATCH(ROW(외환대장!$L$2:$L$399), ROW(외환대장!$L$2:$L$399)),"")), ROWS($A$1:A17)), COLUMNS($A$1:A17)),"")</f>
        <v>44623</v>
      </c>
      <c r="K25" s="14">
        <f t="array" ref="K25">IFERROR(INDEX(외환대장!$A$2:$K$401, SMALL(IF(($C$1=외환대장!$L$2:$L$399),MATCH(ROW(외환대장!$L$2:$L$399), ROW(외환대장!$L$2:$L$399)),IF(($D$1=외환대장!$L$2:$L$399),MATCH(ROW(외환대장!$L$2:$L$399), ROW(외환대장!$L$2:$L$399)),"")), ROWS($A$1:B17)), COLUMNS($A$1:B17)),"")</f>
        <v>669</v>
      </c>
      <c r="L25" s="14">
        <f t="array" ref="L25">IFERROR(INDEX(외환대장!$A$2:$K$401, SMALL(IF(($C$1=외환대장!$L$2:$L$399),MATCH(ROW(외환대장!$L$2:$L$399), ROW(외환대장!$L$2:$L$399)),IF(($D$1=외환대장!$L$2:$L$399),MATCH(ROW(외환대장!$L$2:$L$399), ROW(외환대장!$L$2:$L$399)),"")), ROWS($A$1:C17)), COLUMNS($A$1:C17)),"")</f>
        <v>0</v>
      </c>
      <c r="M25" s="14">
        <f t="array" ref="M25">IFERROR(INDEX(외환대장!$A$2:$K$401, SMALL(IF(($C$1=외환대장!$L$2:$L$399),MATCH(ROW(외환대장!$L$2:$L$399), ROW(외환대장!$L$2:$L$399)),IF(($D$1=외환대장!$L$2:$L$399),MATCH(ROW(외환대장!$L$2:$L$399), ROW(외환대장!$L$2:$L$399)),"")), ROWS($A$1:D17)), COLUMNS($A$1:D17)),"")</f>
        <v>0</v>
      </c>
      <c r="N25" s="15" t="str">
        <f t="array" ref="N25">IFERROR(INDEX(외환대장!$A$2:$K$401, SMALL(IF(($C$1=외환대장!$L$2:$L$399),MATCH(ROW(외환대장!$L$2:$L$399), ROW(외환대장!$L$2:$L$399)),IF(($D$1=외환대장!$L$2:$L$399),MATCH(ROW(외환대장!$L$2:$L$399), ROW(외환대장!$L$2:$L$399)),"")), ROWS($A$1:E17)), COLUMNS($A$1:E17)),"")</f>
        <v>IRR/0002</v>
      </c>
      <c r="O25" s="16">
        <f t="array" ref="O25">IFERROR(INDEX(외환대장!$A$2:$K$401, SMALL(IF(($C$1=외환대장!$L$2:$L$399),MATCH(ROW(외환대장!$L$2:$L$399), ROW(외환대장!$L$2:$L$399)),IF(($D$1=외환대장!$L$2:$L$399),MATCH(ROW(외환대장!$L$2:$L$399), ROW(외환대장!$L$2:$L$399)),"")), ROWS($A$1:F17)), COLUMNS($A$1:F17)),"")</f>
        <v>669</v>
      </c>
      <c r="P25" s="17">
        <f t="array" ref="P25">IFERROR(INDEX(외환대장!$A$2:$K$401, SMALL(IF(($C$1=외환대장!$L$2:$L$399),MATCH(ROW(외환대장!$L$2:$L$399), ROW(외환대장!$L$2:$L$399)),IF(($D$1=외환대장!$L$2:$L$399),MATCH(ROW(외환대장!$L$2:$L$399), ROW(외환대장!$L$2:$L$399)),"")), ROWS($A$1:G17)), COLUMNS($A$1:G17)),"")</f>
        <v>1205</v>
      </c>
      <c r="Q25" s="18">
        <f t="array" ref="Q25">IFERROR(INDEX(외환대장!$A$2:$K$401, SMALL(IF(($C$1=외환대장!$L$2:$L$399),MATCH(ROW(외환대장!$L$2:$L$399), ROW(외환대장!$L$2:$L$399)),IF(($D$1=외환대장!$L$2:$L$399),MATCH(ROW(외환대장!$L$2:$L$399), ROW(외환대장!$L$2:$L$399)),"")), ROWS($A$1:H17)), COLUMNS($A$1:H17)),"")</f>
        <v>669</v>
      </c>
      <c r="R25" s="19">
        <f t="array" ref="R25">IFERROR(INDEX(외환대장!$A$2:$K$401, SMALL(IF(($C$1=외환대장!$L$2:$L$399),MATCH(ROW(외환대장!$L$2:$L$399), ROW(외환대장!$L$2:$L$399)),IF(($D$1=외환대장!$L$2:$L$399),MATCH(ROW(외환대장!$L$2:$L$399), ROW(외환대장!$L$2:$L$399)),"")), ROWS($A$1:I17)), COLUMNS($A$1:I17)),"")</f>
        <v>1222.8</v>
      </c>
      <c r="S25" s="20">
        <f t="array" ref="S25">IFERROR(INDEX(외환대장!$A$2:$K$401, SMALL(IF(($C$1=외환대장!$L$2:$L$399),MATCH(ROW(외환대장!$L$2:$L$399), ROW(외환대장!$L$2:$L$399)),IF(($D$1=외환대장!$L$2:$L$399),MATCH(ROW(외환대장!$L$2:$L$399), ROW(외환대장!$L$2:$L$399)),"")), ROWS($A$1:J17)), COLUMNS($A$1:J17)),"")</f>
        <v>44659</v>
      </c>
      <c r="T25" s="106">
        <f t="shared" si="1"/>
        <v>806145</v>
      </c>
      <c r="U25" s="107" t="str">
        <f t="shared" si="2"/>
        <v>R/0002</v>
      </c>
      <c r="V25" s="72"/>
      <c r="W25" s="108">
        <f t="shared" si="3"/>
        <v>44715</v>
      </c>
      <c r="X25" s="100" t="str">
        <f t="shared" si="4"/>
        <v>NT/197</v>
      </c>
      <c r="Y25" s="109" t="str">
        <f>IF($X25="","",_xlfn.IFNA(VLOOKUP($X25,수출신고!$A:$G,4,0),"국내계류중"))</f>
        <v>1098622050259X</v>
      </c>
      <c r="Z25" s="110">
        <f>_xlfn.IFNA(VLOOKUP(W25,환율!$A:$H,8,0),"")</f>
        <v>1251.2</v>
      </c>
      <c r="AA25" s="111">
        <f t="shared" si="5"/>
        <v>35814</v>
      </c>
      <c r="AB25" s="112">
        <f t="shared" si="12"/>
        <v>35814</v>
      </c>
      <c r="AC25" s="113">
        <f t="shared" si="7"/>
        <v>0</v>
      </c>
      <c r="AD25" s="114">
        <f t="shared" si="8"/>
        <v>44810476.800000004</v>
      </c>
      <c r="AE25" s="115">
        <f t="shared" si="9"/>
        <v>44277110.399999999</v>
      </c>
      <c r="AF25" s="114">
        <f t="shared" si="10"/>
        <v>0</v>
      </c>
      <c r="AG25" s="114">
        <f t="shared" si="11"/>
        <v>-533366.40000000596</v>
      </c>
    </row>
    <row r="26" spans="1:33" ht="16.5" customHeight="1">
      <c r="A26" s="96">
        <f>IF($H26="","",_xlfn.IFNA(VLOOKUP($H26,수출신고!$A:$G,2,0),""))</f>
        <v>44715</v>
      </c>
      <c r="B26" s="118">
        <v>44698</v>
      </c>
      <c r="C26" s="119" t="s">
        <v>1876</v>
      </c>
      <c r="D26" s="119" t="s">
        <v>982</v>
      </c>
      <c r="E26" s="119" t="s">
        <v>28</v>
      </c>
      <c r="F26" s="120">
        <v>11714</v>
      </c>
      <c r="G26" s="100">
        <f>IF($H26="","",_xlfn.IFNA(VLOOKUP($H26,수출신고!$A:$G,6,0),""))</f>
        <v>11714</v>
      </c>
      <c r="H26" s="101" t="str">
        <f t="shared" si="0"/>
        <v>RR/279</v>
      </c>
      <c r="J26" s="1">
        <f t="array" ref="J26">IFERROR(INDEX(외환대장!$A$2:$K$401, SMALL(IF(($C$1=외환대장!$L$2:$L$399),MATCH(ROW(외환대장!$L$2:$L$399), ROW(외환대장!$L$2:$L$399)),IF(($D$1=외환대장!$L$2:$L$399),MATCH(ROW(외환대장!$L$2:$L$399), ROW(외환대장!$L$2:$L$399)),"")), ROWS($A$1:A18)), COLUMNS($A$1:A18)),"")</f>
        <v>44630</v>
      </c>
      <c r="K26" s="14">
        <f t="array" ref="K26">IFERROR(INDEX(외환대장!$A$2:$K$401, SMALL(IF(($C$1=외환대장!$L$2:$L$399),MATCH(ROW(외환대장!$L$2:$L$399), ROW(외환대장!$L$2:$L$399)),IF(($D$1=외환대장!$L$2:$L$399),MATCH(ROW(외환대장!$L$2:$L$399), ROW(외환대장!$L$2:$L$399)),"")), ROWS($A$1:B18)), COLUMNS($A$1:B18)),"")</f>
        <v>7749</v>
      </c>
      <c r="L26" s="14">
        <f t="array" ref="L26">IFERROR(INDEX(외환대장!$A$2:$K$401, SMALL(IF(($C$1=외환대장!$L$2:$L$399),MATCH(ROW(외환대장!$L$2:$L$399), ROW(외환대장!$L$2:$L$399)),IF(($D$1=외환대장!$L$2:$L$399),MATCH(ROW(외환대장!$L$2:$L$399), ROW(외환대장!$L$2:$L$399)),"")), ROWS($A$1:C18)), COLUMNS($A$1:C18)),"")</f>
        <v>35</v>
      </c>
      <c r="M26" s="14">
        <f t="array" ref="M26">IFERROR(INDEX(외환대장!$A$2:$K$401, SMALL(IF(($C$1=외환대장!$L$2:$L$399),MATCH(ROW(외환대장!$L$2:$L$399), ROW(외환대장!$L$2:$L$399)),IF(($D$1=외환대장!$L$2:$L$399),MATCH(ROW(외환대장!$L$2:$L$399), ROW(외환대장!$L$2:$L$399)),"")), ROWS($A$1:D18)), COLUMNS($A$1:D18)),"")</f>
        <v>0</v>
      </c>
      <c r="N26" s="15" t="str">
        <f t="array" ref="N26">IFERROR(INDEX(외환대장!$A$2:$K$401, SMALL(IF(($C$1=외환대장!$L$2:$L$399),MATCH(ROW(외환대장!$L$2:$L$399), ROW(외환대장!$L$2:$L$399)),IF(($D$1=외환대장!$L$2:$L$399),MATCH(ROW(외환대장!$L$2:$L$399), ROW(외환대장!$L$2:$L$399)),"")), ROWS($A$1:E18)), COLUMNS($A$1:E18)),"")</f>
        <v>IRR/0002</v>
      </c>
      <c r="O26" s="16">
        <f t="array" ref="O26">IFERROR(INDEX(외환대장!$A$2:$K$401, SMALL(IF(($C$1=외환대장!$L$2:$L$399),MATCH(ROW(외환대장!$L$2:$L$399), ROW(외환대장!$L$2:$L$399)),IF(($D$1=외환대장!$L$2:$L$399),MATCH(ROW(외환대장!$L$2:$L$399), ROW(외환대장!$L$2:$L$399)),"")), ROWS($A$1:F18)), COLUMNS($A$1:F18)),"")</f>
        <v>7714</v>
      </c>
      <c r="P26" s="17">
        <f t="array" ref="P26">IFERROR(INDEX(외환대장!$A$2:$K$401, SMALL(IF(($C$1=외환대장!$L$2:$L$399),MATCH(ROW(외환대장!$L$2:$L$399), ROW(외환대장!$L$2:$L$399)),IF(($D$1=외환대장!$L$2:$L$399),MATCH(ROW(외환대장!$L$2:$L$399), ROW(외환대장!$L$2:$L$399)),"")), ROWS($A$1:G18)), COLUMNS($A$1:G18)),"")</f>
        <v>1234.5</v>
      </c>
      <c r="Q26" s="18">
        <f t="array" ref="Q26">IFERROR(INDEX(외환대장!$A$2:$K$401, SMALL(IF(($C$1=외환대장!$L$2:$L$399),MATCH(ROW(외환대장!$L$2:$L$399), ROW(외환대장!$L$2:$L$399)),IF(($D$1=외환대장!$L$2:$L$399),MATCH(ROW(외환대장!$L$2:$L$399), ROW(외환대장!$L$2:$L$399)),"")), ROWS($A$1:H18)), COLUMNS($A$1:H18)),"")</f>
        <v>7714</v>
      </c>
      <c r="R26" s="19">
        <f t="array" ref="R26">IFERROR(INDEX(외환대장!$A$2:$K$401, SMALL(IF(($C$1=외환대장!$L$2:$L$399),MATCH(ROW(외환대장!$L$2:$L$399), ROW(외환대장!$L$2:$L$399)),IF(($D$1=외환대장!$L$2:$L$399),MATCH(ROW(외환대장!$L$2:$L$399), ROW(외환대장!$L$2:$L$399)),"")), ROWS($A$1:I18)), COLUMNS($A$1:I18)),"")</f>
        <v>1222.8</v>
      </c>
      <c r="S26" s="20">
        <f t="array" ref="S26">IFERROR(INDEX(외환대장!$A$2:$K$401, SMALL(IF(($C$1=외환대장!$L$2:$L$399),MATCH(ROW(외환대장!$L$2:$L$399), ROW(외환대장!$L$2:$L$399)),IF(($D$1=외환대장!$L$2:$L$399),MATCH(ROW(외환대장!$L$2:$L$399), ROW(외환대장!$L$2:$L$399)),"")), ROWS($A$1:J18)), COLUMNS($A$1:J18)),"")</f>
        <v>44659</v>
      </c>
      <c r="T26" s="106">
        <f t="shared" si="1"/>
        <v>9522933</v>
      </c>
      <c r="U26" s="107" t="str">
        <f t="shared" si="2"/>
        <v>R/0002</v>
      </c>
      <c r="V26" s="72"/>
      <c r="W26" s="108">
        <f t="shared" si="3"/>
        <v>44715</v>
      </c>
      <c r="X26" s="100" t="str">
        <f t="shared" si="4"/>
        <v>RR/279</v>
      </c>
      <c r="Y26" s="109" t="str">
        <f>IF($X26="","",_xlfn.IFNA(VLOOKUP($X26,수출신고!$A:$G,4,0),"국내계류중"))</f>
        <v>1098622050197X</v>
      </c>
      <c r="Z26" s="110">
        <f>_xlfn.IFNA(VLOOKUP(W26,환율!$A:$H,8,0),"")</f>
        <v>1251.2</v>
      </c>
      <c r="AA26" s="111">
        <f t="shared" si="5"/>
        <v>11714</v>
      </c>
      <c r="AB26" s="112">
        <f t="shared" si="12"/>
        <v>11714</v>
      </c>
      <c r="AC26" s="113">
        <f t="shared" si="7"/>
        <v>0</v>
      </c>
      <c r="AD26" s="114">
        <f t="shared" si="8"/>
        <v>14656556.800000001</v>
      </c>
      <c r="AE26" s="115">
        <f t="shared" si="9"/>
        <v>14632453.1</v>
      </c>
      <c r="AF26" s="114">
        <f t="shared" si="10"/>
        <v>0</v>
      </c>
      <c r="AG26" s="114">
        <f t="shared" si="11"/>
        <v>-24103.700000001118</v>
      </c>
    </row>
    <row r="27" spans="1:33" ht="16.5" customHeight="1">
      <c r="A27" s="96">
        <f>IF($H27="","",_xlfn.IFNA(VLOOKUP($H27,수출신고!$A:$G,2,0),""))</f>
        <v>44735</v>
      </c>
      <c r="B27" s="118">
        <v>44715</v>
      </c>
      <c r="C27" s="119" t="s">
        <v>1879</v>
      </c>
      <c r="D27" s="119" t="s">
        <v>982</v>
      </c>
      <c r="E27" s="119" t="s">
        <v>28</v>
      </c>
      <c r="F27" s="120">
        <v>12112</v>
      </c>
      <c r="G27" s="100">
        <f>IF($H27="","",_xlfn.IFNA(VLOOKUP($H27,수출신고!$A:$G,6,0),""))</f>
        <v>12112</v>
      </c>
      <c r="H27" s="101" t="str">
        <f t="shared" si="0"/>
        <v>RR/282</v>
      </c>
      <c r="J27" s="1">
        <f t="array" ref="J27">IFERROR(INDEX(외환대장!$A$2:$K$401, SMALL(IF(($C$1=외환대장!$L$2:$L$399),MATCH(ROW(외환대장!$L$2:$L$399), ROW(외환대장!$L$2:$L$399)),IF(($D$1=외환대장!$L$2:$L$399),MATCH(ROW(외환대장!$L$2:$L$399), ROW(외환대장!$L$2:$L$399)),"")), ROWS($A$1:A19)), COLUMNS($A$1:A19)),"")</f>
        <v>44637</v>
      </c>
      <c r="K27" s="14">
        <f t="array" ref="K27">IFERROR(INDEX(외환대장!$A$2:$K$401, SMALL(IF(($C$1=외환대장!$L$2:$L$399),MATCH(ROW(외환대장!$L$2:$L$399), ROW(외환대장!$L$2:$L$399)),IF(($D$1=외환대장!$L$2:$L$399),MATCH(ROW(외환대장!$L$2:$L$399), ROW(외환대장!$L$2:$L$399)),"")), ROWS($A$1:B19)), COLUMNS($A$1:B19)),"")</f>
        <v>6328</v>
      </c>
      <c r="L27" s="14">
        <f t="array" ref="L27">IFERROR(INDEX(외환대장!$A$2:$K$401, SMALL(IF(($C$1=외환대장!$L$2:$L$399),MATCH(ROW(외환대장!$L$2:$L$399), ROW(외환대장!$L$2:$L$399)),IF(($D$1=외환대장!$L$2:$L$399),MATCH(ROW(외환대장!$L$2:$L$399), ROW(외환대장!$L$2:$L$399)),"")), ROWS($A$1:C19)), COLUMNS($A$1:C19)),"")</f>
        <v>5</v>
      </c>
      <c r="M27" s="14">
        <f t="array" ref="M27">IFERROR(INDEX(외환대장!$A$2:$K$401, SMALL(IF(($C$1=외환대장!$L$2:$L$399),MATCH(ROW(외환대장!$L$2:$L$399), ROW(외환대장!$L$2:$L$399)),IF(($D$1=외환대장!$L$2:$L$399),MATCH(ROW(외환대장!$L$2:$L$399), ROW(외환대장!$L$2:$L$399)),"")), ROWS($A$1:D19)), COLUMNS($A$1:D19)),"")</f>
        <v>0</v>
      </c>
      <c r="N27" s="15" t="str">
        <f t="array" ref="N27">IFERROR(INDEX(외환대장!$A$2:$K$401, SMALL(IF(($C$1=외환대장!$L$2:$L$399),MATCH(ROW(외환대장!$L$2:$L$399), ROW(외환대장!$L$2:$L$399)),IF(($D$1=외환대장!$L$2:$L$399),MATCH(ROW(외환대장!$L$2:$L$399), ROW(외환대장!$L$2:$L$399)),"")), ROWS($A$1:E19)), COLUMNS($A$1:E19)),"")</f>
        <v>IRR/0002</v>
      </c>
      <c r="O27" s="16">
        <f t="array" ref="O27">IFERROR(INDEX(외환대장!$A$2:$K$401, SMALL(IF(($C$1=외환대장!$L$2:$L$399),MATCH(ROW(외환대장!$L$2:$L$399), ROW(외환대장!$L$2:$L$399)),IF(($D$1=외환대장!$L$2:$L$399),MATCH(ROW(외환대장!$L$2:$L$399), ROW(외환대장!$L$2:$L$399)),"")), ROWS($A$1:F19)), COLUMNS($A$1:F19)),"")</f>
        <v>6323</v>
      </c>
      <c r="P27" s="17">
        <f t="array" ref="P27">IFERROR(INDEX(외환대장!$A$2:$K$401, SMALL(IF(($C$1=외환대장!$L$2:$L$399),MATCH(ROW(외환대장!$L$2:$L$399), ROW(외환대장!$L$2:$L$399)),IF(($D$1=외환대장!$L$2:$L$399),MATCH(ROW(외환대장!$L$2:$L$399), ROW(외환대장!$L$2:$L$399)),"")), ROWS($A$1:G19)), COLUMNS($A$1:G19)),"")</f>
        <v>1240.4000000000001</v>
      </c>
      <c r="Q27" s="18">
        <f t="array" ref="Q27">IFERROR(INDEX(외환대장!$A$2:$K$401, SMALL(IF(($C$1=외환대장!$L$2:$L$399),MATCH(ROW(외환대장!$L$2:$L$399), ROW(외환대장!$L$2:$L$399)),IF(($D$1=외환대장!$L$2:$L$399),MATCH(ROW(외환대장!$L$2:$L$399), ROW(외환대장!$L$2:$L$399)),"")), ROWS($A$1:H19)), COLUMNS($A$1:H19)),"")</f>
        <v>6323</v>
      </c>
      <c r="R27" s="19">
        <f t="array" ref="R27">IFERROR(INDEX(외환대장!$A$2:$K$401, SMALL(IF(($C$1=외환대장!$L$2:$L$399),MATCH(ROW(외환대장!$L$2:$L$399), ROW(외환대장!$L$2:$L$399)),IF(($D$1=외환대장!$L$2:$L$399),MATCH(ROW(외환대장!$L$2:$L$399), ROW(외환대장!$L$2:$L$399)),"")), ROWS($A$1:I19)), COLUMNS($A$1:I19)),"")</f>
        <v>1270.3</v>
      </c>
      <c r="S27" s="20">
        <f t="array" ref="S27">IFERROR(INDEX(외환대장!$A$2:$K$401, SMALL(IF(($C$1=외환대장!$L$2:$L$399),MATCH(ROW(외환대장!$L$2:$L$399), ROW(외환대장!$L$2:$L$399)),IF(($D$1=외환대장!$L$2:$L$399),MATCH(ROW(외환대장!$L$2:$L$399), ROW(외환대장!$L$2:$L$399)),"")), ROWS($A$1:J19)), COLUMNS($A$1:J19)),"")</f>
        <v>44680</v>
      </c>
      <c r="T27" s="106">
        <f t="shared" si="1"/>
        <v>7843049.2000000002</v>
      </c>
      <c r="U27" s="107" t="str">
        <f t="shared" si="2"/>
        <v>R/0002</v>
      </c>
      <c r="V27" s="72"/>
      <c r="W27" s="108">
        <f t="shared" si="3"/>
        <v>44735</v>
      </c>
      <c r="X27" s="100" t="str">
        <f t="shared" si="4"/>
        <v>RR/282</v>
      </c>
      <c r="Y27" s="109" t="str">
        <f>IF($X27="","",_xlfn.IFNA(VLOOKUP($X27,수출신고!$A:$G,4,0),"국내계류중"))</f>
        <v>1098622060043X</v>
      </c>
      <c r="Z27" s="110">
        <f>_xlfn.IFNA(VLOOKUP(W27,환율!$A:$H,8,0),"")</f>
        <v>1295.7</v>
      </c>
      <c r="AA27" s="111">
        <f t="shared" si="5"/>
        <v>12112</v>
      </c>
      <c r="AB27" s="112">
        <f t="shared" si="12"/>
        <v>12112</v>
      </c>
      <c r="AC27" s="113">
        <f t="shared" si="7"/>
        <v>0</v>
      </c>
      <c r="AD27" s="114">
        <f t="shared" si="8"/>
        <v>15693518.4</v>
      </c>
      <c r="AE27" s="115">
        <f t="shared" si="9"/>
        <v>15219709.699999999</v>
      </c>
      <c r="AF27" s="114">
        <f t="shared" si="10"/>
        <v>0</v>
      </c>
      <c r="AG27" s="114">
        <f t="shared" si="11"/>
        <v>-473808.70000000112</v>
      </c>
    </row>
    <row r="28" spans="1:33" ht="16.5" customHeight="1">
      <c r="A28" s="96">
        <f>IF($H28="","",_xlfn.IFNA(VLOOKUP($H28,수출신고!$A:$G,2,0),""))</f>
        <v>44744</v>
      </c>
      <c r="B28" s="118">
        <v>44726</v>
      </c>
      <c r="C28" s="119" t="s">
        <v>1880</v>
      </c>
      <c r="D28" s="119" t="s">
        <v>980</v>
      </c>
      <c r="E28" s="119" t="s">
        <v>17</v>
      </c>
      <c r="F28" s="120">
        <v>35615</v>
      </c>
      <c r="G28" s="100">
        <f>IF($H28="","",_xlfn.IFNA(VLOOKUP($H28,수출신고!$A:$G,6,0),""))</f>
        <v>35615</v>
      </c>
      <c r="H28" s="101" t="str">
        <f t="shared" si="0"/>
        <v>NT/200</v>
      </c>
      <c r="J28" s="1">
        <f t="array" ref="J28">IFERROR(INDEX(외환대장!$A$2:$K$401, SMALL(IF(($C$1=외환대장!$L$2:$L$399),MATCH(ROW(외환대장!$L$2:$L$399), ROW(외환대장!$L$2:$L$399)),IF(($D$1=외환대장!$L$2:$L$399),MATCH(ROW(외환대장!$L$2:$L$399), ROW(외환대장!$L$2:$L$399)),"")), ROWS($A$1:A20)), COLUMNS($A$1:A20)),"")</f>
        <v>44637</v>
      </c>
      <c r="K28" s="14">
        <f t="array" ref="K28">IFERROR(INDEX(외환대장!$A$2:$K$401, SMALL(IF(($C$1=외환대장!$L$2:$L$399),MATCH(ROW(외환대장!$L$2:$L$399), ROW(외환대장!$L$2:$L$399)),IF(($D$1=외환대장!$L$2:$L$399),MATCH(ROW(외환대장!$L$2:$L$399), ROW(외환대장!$L$2:$L$399)),"")), ROWS($A$1:B20)), COLUMNS($A$1:B20)),"")</f>
        <v>833</v>
      </c>
      <c r="L28" s="14">
        <f t="array" ref="L28">IFERROR(INDEX(외환대장!$A$2:$K$401, SMALL(IF(($C$1=외환대장!$L$2:$L$399),MATCH(ROW(외환대장!$L$2:$L$399), ROW(외환대장!$L$2:$L$399)),IF(($D$1=외환대장!$L$2:$L$399),MATCH(ROW(외환대장!$L$2:$L$399), ROW(외환대장!$L$2:$L$399)),"")), ROWS($A$1:C20)), COLUMNS($A$1:C20)),"")</f>
        <v>0</v>
      </c>
      <c r="M28" s="14">
        <f t="array" ref="M28">IFERROR(INDEX(외환대장!$A$2:$K$401, SMALL(IF(($C$1=외환대장!$L$2:$L$399),MATCH(ROW(외환대장!$L$2:$L$399), ROW(외환대장!$L$2:$L$399)),IF(($D$1=외환대장!$L$2:$L$399),MATCH(ROW(외환대장!$L$2:$L$399), ROW(외환대장!$L$2:$L$399)),"")), ROWS($A$1:D20)), COLUMNS($A$1:D20)),"")</f>
        <v>0</v>
      </c>
      <c r="N28" s="15" t="str">
        <f t="array" ref="N28">IFERROR(INDEX(외환대장!$A$2:$K$401, SMALL(IF(($C$1=외환대장!$L$2:$L$399),MATCH(ROW(외환대장!$L$2:$L$399), ROW(외환대장!$L$2:$L$399)),IF(($D$1=외환대장!$L$2:$L$399),MATCH(ROW(외환대장!$L$2:$L$399), ROW(외환대장!$L$2:$L$399)),"")), ROWS($A$1:E20)), COLUMNS($A$1:E20)),"")</f>
        <v>INT/190</v>
      </c>
      <c r="O28" s="16">
        <f t="array" ref="O28">IFERROR(INDEX(외환대장!$A$2:$K$401, SMALL(IF(($C$1=외환대장!$L$2:$L$399),MATCH(ROW(외환대장!$L$2:$L$399), ROW(외환대장!$L$2:$L$399)),IF(($D$1=외환대장!$L$2:$L$399),MATCH(ROW(외환대장!$L$2:$L$399), ROW(외환대장!$L$2:$L$399)),"")), ROWS($A$1:F20)), COLUMNS($A$1:F20)),"")</f>
        <v>833</v>
      </c>
      <c r="P28" s="17">
        <f t="array" ref="P28">IFERROR(INDEX(외환대장!$A$2:$K$401, SMALL(IF(($C$1=외환대장!$L$2:$L$399),MATCH(ROW(외환대장!$L$2:$L$399), ROW(외환대장!$L$2:$L$399)),IF(($D$1=외환대장!$L$2:$L$399),MATCH(ROW(외환대장!$L$2:$L$399), ROW(외환대장!$L$2:$L$399)),"")), ROWS($A$1:G20)), COLUMNS($A$1:G20)),"")</f>
        <v>1240.4000000000001</v>
      </c>
      <c r="Q28" s="18">
        <f t="array" ref="Q28">IFERROR(INDEX(외환대장!$A$2:$K$401, SMALL(IF(($C$1=외환대장!$L$2:$L$399),MATCH(ROW(외환대장!$L$2:$L$399), ROW(외환대장!$L$2:$L$399)),IF(($D$1=외환대장!$L$2:$L$399),MATCH(ROW(외환대장!$L$2:$L$399), ROW(외환대장!$L$2:$L$399)),"")), ROWS($A$1:H20)), COLUMNS($A$1:H20)),"")</f>
        <v>833</v>
      </c>
      <c r="R28" s="19">
        <f t="array" ref="R28">IFERROR(INDEX(외환대장!$A$2:$K$401, SMALL(IF(($C$1=외환대장!$L$2:$L$399),MATCH(ROW(외환대장!$L$2:$L$399), ROW(외환대장!$L$2:$L$399)),IF(($D$1=외환대장!$L$2:$L$399),MATCH(ROW(외환대장!$L$2:$L$399), ROW(외환대장!$L$2:$L$399)),"")), ROWS($A$1:I20)), COLUMNS($A$1:I20)),"")</f>
        <v>1270.3</v>
      </c>
      <c r="S28" s="20">
        <f t="array" ref="S28">IFERROR(INDEX(외환대장!$A$2:$K$401, SMALL(IF(($C$1=외환대장!$L$2:$L$399),MATCH(ROW(외환대장!$L$2:$L$399), ROW(외환대장!$L$2:$L$399)),IF(($D$1=외환대장!$L$2:$L$399),MATCH(ROW(외환대장!$L$2:$L$399), ROW(외환대장!$L$2:$L$399)),"")), ROWS($A$1:J20)), COLUMNS($A$1:J20)),"")</f>
        <v>44680</v>
      </c>
      <c r="T28" s="106">
        <f t="shared" si="1"/>
        <v>1033253.2000000001</v>
      </c>
      <c r="U28" s="107" t="str">
        <f t="shared" si="2"/>
        <v>NT/190</v>
      </c>
      <c r="V28" s="72"/>
      <c r="W28" s="108">
        <f t="shared" si="3"/>
        <v>44744</v>
      </c>
      <c r="X28" s="100" t="str">
        <f t="shared" si="4"/>
        <v>NT/200</v>
      </c>
      <c r="Y28" s="109" t="str">
        <f>IF($X28="","",_xlfn.IFNA(VLOOKUP($X28,수출신고!$A:$G,4,0),"국내계류중"))</f>
        <v>1098622060098X</v>
      </c>
      <c r="Z28" s="110">
        <f>_xlfn.IFNA(VLOOKUP(W28,환율!$A:$H,8,0),"")</f>
        <v>1299.8</v>
      </c>
      <c r="AA28" s="111">
        <f t="shared" si="5"/>
        <v>35615</v>
      </c>
      <c r="AB28" s="112">
        <f t="shared" si="12"/>
        <v>35615</v>
      </c>
      <c r="AC28" s="113">
        <f t="shared" si="7"/>
        <v>0</v>
      </c>
      <c r="AD28" s="114">
        <f t="shared" si="8"/>
        <v>46292377</v>
      </c>
      <c r="AE28" s="115">
        <f t="shared" si="9"/>
        <v>44765331</v>
      </c>
      <c r="AF28" s="114">
        <f t="shared" si="10"/>
        <v>0</v>
      </c>
      <c r="AG28" s="114">
        <f t="shared" si="11"/>
        <v>-1527046</v>
      </c>
    </row>
    <row r="29" spans="1:33" ht="16.5" customHeight="1">
      <c r="A29" s="96">
        <f>IF($H29="","",_xlfn.IFNA(VLOOKUP($H29,수출신고!$A:$G,2,0),""))</f>
        <v>44735</v>
      </c>
      <c r="B29" s="118">
        <v>44729</v>
      </c>
      <c r="C29" s="119" t="s">
        <v>1882</v>
      </c>
      <c r="D29" s="119" t="s">
        <v>982</v>
      </c>
      <c r="E29" s="119" t="s">
        <v>28</v>
      </c>
      <c r="F29" s="120">
        <v>12330</v>
      </c>
      <c r="G29" s="100">
        <f>IF($H29="","",_xlfn.IFNA(VLOOKUP($H29,수출신고!$A:$G,6,0),""))</f>
        <v>12330</v>
      </c>
      <c r="H29" s="101" t="str">
        <f t="shared" si="0"/>
        <v>RR/284</v>
      </c>
      <c r="J29" s="1">
        <f t="array" ref="J29">IFERROR(INDEX(외환대장!$A$2:$K$401, SMALL(IF(($C$1=외환대장!$L$2:$L$399),MATCH(ROW(외환대장!$L$2:$L$399), ROW(외환대장!$L$2:$L$399)),IF(($D$1=외환대장!$L$2:$L$399),MATCH(ROW(외환대장!$L$2:$L$399), ROW(외환대장!$L$2:$L$399)),"")), ROWS($A$1:A21)), COLUMNS($A$1:A21)),"")</f>
        <v>44637</v>
      </c>
      <c r="K29" s="14">
        <f t="array" ref="K29">IFERROR(INDEX(외환대장!$A$2:$K$401, SMALL(IF(($C$1=외환대장!$L$2:$L$399),MATCH(ROW(외환대장!$L$2:$L$399), ROW(외환대장!$L$2:$L$399)),IF(($D$1=외환대장!$L$2:$L$399),MATCH(ROW(외환대장!$L$2:$L$399), ROW(외환대장!$L$2:$L$399)),"")), ROWS($A$1:B21)), COLUMNS($A$1:B21)),"")</f>
        <v>8905</v>
      </c>
      <c r="L29" s="14">
        <f t="array" ref="L29">IFERROR(INDEX(외환대장!$A$2:$K$401, SMALL(IF(($C$1=외환대장!$L$2:$L$399),MATCH(ROW(외환대장!$L$2:$L$399), ROW(외환대장!$L$2:$L$399)),IF(($D$1=외환대장!$L$2:$L$399),MATCH(ROW(외환대장!$L$2:$L$399), ROW(외환대장!$L$2:$L$399)),"")), ROWS($A$1:C21)), COLUMNS($A$1:C21)),"")</f>
        <v>5</v>
      </c>
      <c r="M29" s="14">
        <f t="array" ref="M29">IFERROR(INDEX(외환대장!$A$2:$K$401, SMALL(IF(($C$1=외환대장!$L$2:$L$399),MATCH(ROW(외환대장!$L$2:$L$399), ROW(외환대장!$L$2:$L$399)),IF(($D$1=외환대장!$L$2:$L$399),MATCH(ROW(외환대장!$L$2:$L$399), ROW(외환대장!$L$2:$L$399)),"")), ROWS($A$1:D21)), COLUMNS($A$1:D21)),"")</f>
        <v>0</v>
      </c>
      <c r="N29" s="15" t="str">
        <f t="array" ref="N29">IFERROR(INDEX(외환대장!$A$2:$K$401, SMALL(IF(($C$1=외환대장!$L$2:$L$399),MATCH(ROW(외환대장!$L$2:$L$399), ROW(외환대장!$L$2:$L$399)),IF(($D$1=외환대장!$L$2:$L$399),MATCH(ROW(외환대장!$L$2:$L$399), ROW(외환대장!$L$2:$L$399)),"")), ROWS($A$1:E21)), COLUMNS($A$1:E21)),"")</f>
        <v>INT/190</v>
      </c>
      <c r="O29" s="16">
        <f t="array" ref="O29">IFERROR(INDEX(외환대장!$A$2:$K$401, SMALL(IF(($C$1=외환대장!$L$2:$L$399),MATCH(ROW(외환대장!$L$2:$L$399), ROW(외환대장!$L$2:$L$399)),IF(($D$1=외환대장!$L$2:$L$399),MATCH(ROW(외환대장!$L$2:$L$399), ROW(외환대장!$L$2:$L$399)),"")), ROWS($A$1:F21)), COLUMNS($A$1:F21)),"")</f>
        <v>8900</v>
      </c>
      <c r="P29" s="17">
        <f t="array" ref="P29">IFERROR(INDEX(외환대장!$A$2:$K$401, SMALL(IF(($C$1=외환대장!$L$2:$L$399),MATCH(ROW(외환대장!$L$2:$L$399), ROW(외환대장!$L$2:$L$399)),IF(($D$1=외환대장!$L$2:$L$399),MATCH(ROW(외환대장!$L$2:$L$399), ROW(외환대장!$L$2:$L$399)),"")), ROWS($A$1:G21)), COLUMNS($A$1:G21)),"")</f>
        <v>1240.4000000000001</v>
      </c>
      <c r="Q29" s="18">
        <f t="array" ref="Q29">IFERROR(INDEX(외환대장!$A$2:$K$401, SMALL(IF(($C$1=외환대장!$L$2:$L$399),MATCH(ROW(외환대장!$L$2:$L$399), ROW(외환대장!$L$2:$L$399)),IF(($D$1=외환대장!$L$2:$L$399),MATCH(ROW(외환대장!$L$2:$L$399), ROW(외환대장!$L$2:$L$399)),"")), ROWS($A$1:H21)), COLUMNS($A$1:H21)),"")</f>
        <v>8900</v>
      </c>
      <c r="R29" s="19">
        <f t="array" ref="R29">IFERROR(INDEX(외환대장!$A$2:$K$401, SMALL(IF(($C$1=외환대장!$L$2:$L$399),MATCH(ROW(외환대장!$L$2:$L$399), ROW(외환대장!$L$2:$L$399)),IF(($D$1=외환대장!$L$2:$L$399),MATCH(ROW(외환대장!$L$2:$L$399), ROW(외환대장!$L$2:$L$399)),"")), ROWS($A$1:I21)), COLUMNS($A$1:I21)),"")</f>
        <v>1270.3</v>
      </c>
      <c r="S29" s="20">
        <f t="array" ref="S29">IFERROR(INDEX(외환대장!$A$2:$K$401, SMALL(IF(($C$1=외환대장!$L$2:$L$399),MATCH(ROW(외환대장!$L$2:$L$399), ROW(외환대장!$L$2:$L$399)),IF(($D$1=외환대장!$L$2:$L$399),MATCH(ROW(외환대장!$L$2:$L$399), ROW(외환대장!$L$2:$L$399)),"")), ROWS($A$1:J21)), COLUMNS($A$1:J21)),"")</f>
        <v>44680</v>
      </c>
      <c r="T29" s="106">
        <f t="shared" si="1"/>
        <v>11039560</v>
      </c>
      <c r="U29" s="107" t="str">
        <f t="shared" si="2"/>
        <v>NT/190</v>
      </c>
      <c r="V29" s="72"/>
      <c r="W29" s="108">
        <f t="shared" si="3"/>
        <v>44735</v>
      </c>
      <c r="X29" s="100" t="str">
        <f t="shared" si="4"/>
        <v>RR/284</v>
      </c>
      <c r="Y29" s="109" t="str">
        <f>IF($X29="","",_xlfn.IFNA(VLOOKUP($X29,수출신고!$A:$G,4,0),"국내계류중"))</f>
        <v>1098622060123X</v>
      </c>
      <c r="Z29" s="110">
        <f>_xlfn.IFNA(VLOOKUP(W29,환율!$A:$H,8,0),"")</f>
        <v>1295.7</v>
      </c>
      <c r="AA29" s="111">
        <f t="shared" si="5"/>
        <v>12330</v>
      </c>
      <c r="AB29" s="112">
        <f t="shared" si="12"/>
        <v>12330</v>
      </c>
      <c r="AC29" s="113">
        <f t="shared" si="7"/>
        <v>0</v>
      </c>
      <c r="AD29" s="114">
        <f t="shared" si="8"/>
        <v>15975981</v>
      </c>
      <c r="AE29" s="115">
        <f t="shared" si="9"/>
        <v>15514918.954999998</v>
      </c>
      <c r="AF29" s="114">
        <f t="shared" si="10"/>
        <v>0</v>
      </c>
      <c r="AG29" s="114">
        <f t="shared" si="11"/>
        <v>-461062.04500000179</v>
      </c>
    </row>
    <row r="30" spans="1:33" ht="16.5" customHeight="1">
      <c r="A30" s="96">
        <f>IF($H30="","",_xlfn.IFNA(VLOOKUP($H30,수출신고!$A:$G,2,0),""))</f>
        <v>44750</v>
      </c>
      <c r="B30" s="118">
        <v>44742</v>
      </c>
      <c r="C30" s="119" t="s">
        <v>1886</v>
      </c>
      <c r="D30" s="119" t="s">
        <v>980</v>
      </c>
      <c r="E30" s="119" t="s">
        <v>17</v>
      </c>
      <c r="F30" s="120">
        <v>35513</v>
      </c>
      <c r="G30" s="100">
        <f>IF($H30="","",_xlfn.IFNA(VLOOKUP($H30,수출신고!$A:$G,6,0),""))</f>
        <v>35513</v>
      </c>
      <c r="H30" s="101" t="str">
        <f t="shared" si="0"/>
        <v>NT/202</v>
      </c>
      <c r="J30" s="1">
        <f t="array" ref="J30">IFERROR(INDEX(외환대장!$A$2:$K$401, SMALL(IF(($C$1=외환대장!$L$2:$L$399),MATCH(ROW(외환대장!$L$2:$L$399), ROW(외환대장!$L$2:$L$399)),IF(($D$1=외환대장!$L$2:$L$399),MATCH(ROW(외환대장!$L$2:$L$399), ROW(외환대장!$L$2:$L$399)),"")), ROWS($A$1:A22)), COLUMNS($A$1:A22)),"")</f>
        <v>44648</v>
      </c>
      <c r="K30" s="14">
        <f t="array" ref="K30">IFERROR(INDEX(외환대장!$A$2:$K$401, SMALL(IF(($C$1=외환대장!$L$2:$L$399),MATCH(ROW(외환대장!$L$2:$L$399), ROW(외환대장!$L$2:$L$399)),IF(($D$1=외환대장!$L$2:$L$399),MATCH(ROW(외환대장!$L$2:$L$399), ROW(외환대장!$L$2:$L$399)),"")), ROWS($A$1:B22)), COLUMNS($A$1:B22)),"")</f>
        <v>8365</v>
      </c>
      <c r="L30" s="14">
        <f t="array" ref="L30">IFERROR(INDEX(외환대장!$A$2:$K$401, SMALL(IF(($C$1=외환대장!$L$2:$L$399),MATCH(ROW(외환대장!$L$2:$L$399), ROW(외환대장!$L$2:$L$399)),IF(($D$1=외환대장!$L$2:$L$399),MATCH(ROW(외환대장!$L$2:$L$399), ROW(외환대장!$L$2:$L$399)),"")), ROWS($A$1:C22)), COLUMNS($A$1:C22)),"")</f>
        <v>35</v>
      </c>
      <c r="M30" s="14">
        <f t="array" ref="M30">IFERROR(INDEX(외환대장!$A$2:$K$401, SMALL(IF(($C$1=외환대장!$L$2:$L$399),MATCH(ROW(외환대장!$L$2:$L$399), ROW(외환대장!$L$2:$L$399)),IF(($D$1=외환대장!$L$2:$L$399),MATCH(ROW(외환대장!$L$2:$L$399), ROW(외환대장!$L$2:$L$399)),"")), ROWS($A$1:D22)), COLUMNS($A$1:D22)),"")</f>
        <v>0</v>
      </c>
      <c r="N30" s="15" t="str">
        <f t="array" ref="N30">IFERROR(INDEX(외환대장!$A$2:$K$401, SMALL(IF(($C$1=외환대장!$L$2:$L$399),MATCH(ROW(외환대장!$L$2:$L$399), ROW(외환대장!$L$2:$L$399)),IF(($D$1=외환대장!$L$2:$L$399),MATCH(ROW(외환대장!$L$2:$L$399), ROW(외환대장!$L$2:$L$399)),"")), ROWS($A$1:E22)), COLUMNS($A$1:E22)),"")</f>
        <v>INT/190</v>
      </c>
      <c r="O30" s="16">
        <f t="array" ref="O30">IFERROR(INDEX(외환대장!$A$2:$K$401, SMALL(IF(($C$1=외환대장!$L$2:$L$399),MATCH(ROW(외환대장!$L$2:$L$399), ROW(외환대장!$L$2:$L$399)),IF(($D$1=외환대장!$L$2:$L$399),MATCH(ROW(외환대장!$L$2:$L$399), ROW(외환대장!$L$2:$L$399)),"")), ROWS($A$1:F22)), COLUMNS($A$1:F22)),"")</f>
        <v>8330</v>
      </c>
      <c r="P30" s="17">
        <f t="array" ref="P30">IFERROR(INDEX(외환대장!$A$2:$K$401, SMALL(IF(($C$1=외환대장!$L$2:$L$399),MATCH(ROW(외환대장!$L$2:$L$399), ROW(외환대장!$L$2:$L$399)),IF(($D$1=외환대장!$L$2:$L$399),MATCH(ROW(외환대장!$L$2:$L$399), ROW(외환대장!$L$2:$L$399)),"")), ROWS($A$1:G22)), COLUMNS($A$1:G22)),"")</f>
        <v>1218.3</v>
      </c>
      <c r="Q30" s="18">
        <f t="array" ref="Q30">IFERROR(INDEX(외환대장!$A$2:$K$401, SMALL(IF(($C$1=외환대장!$L$2:$L$399),MATCH(ROW(외환대장!$L$2:$L$399), ROW(외환대장!$L$2:$L$399)),IF(($D$1=외환대장!$L$2:$L$399),MATCH(ROW(외환대장!$L$2:$L$399), ROW(외환대장!$L$2:$L$399)),"")), ROWS($A$1:H22)), COLUMNS($A$1:H22)),"")</f>
        <v>8330</v>
      </c>
      <c r="R30" s="19">
        <f t="array" ref="R30">IFERROR(INDEX(외환대장!$A$2:$K$401, SMALL(IF(($C$1=외환대장!$L$2:$L$399),MATCH(ROW(외환대장!$L$2:$L$399), ROW(외환대장!$L$2:$L$399)),IF(($D$1=외환대장!$L$2:$L$399),MATCH(ROW(외환대장!$L$2:$L$399), ROW(외환대장!$L$2:$L$399)),"")), ROWS($A$1:I22)), COLUMNS($A$1:I22)),"")</f>
        <v>1270.3</v>
      </c>
      <c r="S30" s="20">
        <f t="array" ref="S30">IFERROR(INDEX(외환대장!$A$2:$K$401, SMALL(IF(($C$1=외환대장!$L$2:$L$399),MATCH(ROW(외환대장!$L$2:$L$399), ROW(외환대장!$L$2:$L$399)),IF(($D$1=외환대장!$L$2:$L$399),MATCH(ROW(외환대장!$L$2:$L$399), ROW(외환대장!$L$2:$L$399)),"")), ROWS($A$1:J22)), COLUMNS($A$1:J22)),"")</f>
        <v>44680</v>
      </c>
      <c r="T30" s="106">
        <f t="shared" si="1"/>
        <v>10148439</v>
      </c>
      <c r="U30" s="107" t="str">
        <f t="shared" si="2"/>
        <v>NT/190</v>
      </c>
      <c r="V30" s="72"/>
      <c r="W30" s="108">
        <f t="shared" si="3"/>
        <v>44750</v>
      </c>
      <c r="X30" s="100" t="str">
        <f t="shared" si="4"/>
        <v>NT/202</v>
      </c>
      <c r="Y30" s="109" t="str">
        <f>IF($X30="","",_xlfn.IFNA(VLOOKUP($X30,수출신고!$A:$G,4,0),"국내계류중"))</f>
        <v>1098622070015X</v>
      </c>
      <c r="Z30" s="110">
        <f>_xlfn.IFNA(VLOOKUP(W30,환율!$A:$H,8,0),"")</f>
        <v>1302.7</v>
      </c>
      <c r="AA30" s="111">
        <f t="shared" si="5"/>
        <v>35513</v>
      </c>
      <c r="AB30" s="112">
        <f t="shared" si="12"/>
        <v>35513</v>
      </c>
      <c r="AC30" s="113">
        <f t="shared" si="7"/>
        <v>0</v>
      </c>
      <c r="AD30" s="114">
        <f t="shared" si="8"/>
        <v>46262785.100000001</v>
      </c>
      <c r="AE30" s="115">
        <f t="shared" si="9"/>
        <v>45624797.299999997</v>
      </c>
      <c r="AF30" s="114">
        <f t="shared" si="10"/>
        <v>0</v>
      </c>
      <c r="AG30" s="114">
        <f t="shared" si="11"/>
        <v>-637987.80000000447</v>
      </c>
    </row>
    <row r="31" spans="1:33" ht="16.5" customHeight="1">
      <c r="A31" s="96">
        <f>IF($H31="","",_xlfn.IFNA(VLOOKUP($H31,수출신고!$A:$G,2,0),""))</f>
        <v>44758</v>
      </c>
      <c r="B31" s="118">
        <v>44748</v>
      </c>
      <c r="C31" s="119" t="s">
        <v>1888</v>
      </c>
      <c r="D31" s="119" t="s">
        <v>982</v>
      </c>
      <c r="E31" s="119" t="s">
        <v>28</v>
      </c>
      <c r="F31" s="120">
        <v>10307</v>
      </c>
      <c r="G31" s="100">
        <f>IF($H31="","",_xlfn.IFNA(VLOOKUP($H31,수출신고!$A:$G,6,0),""))</f>
        <v>12295</v>
      </c>
      <c r="H31" s="101" t="str">
        <f t="shared" si="0"/>
        <v>RR/286</v>
      </c>
      <c r="J31" s="1">
        <f t="array" ref="J31">IFERROR(INDEX(외환대장!$A$2:$K$401, SMALL(IF(($C$1=외환대장!$L$2:$L$399),MATCH(ROW(외환대장!$L$2:$L$399), ROW(외환대장!$L$2:$L$399)),IF(($D$1=외환대장!$L$2:$L$399),MATCH(ROW(외환대장!$L$2:$L$399), ROW(외환대장!$L$2:$L$399)),"")), ROWS($A$1:A23)), COLUMNS($A$1:A23)),"")</f>
        <v>44649</v>
      </c>
      <c r="K31" s="14">
        <f t="array" ref="K31">IFERROR(INDEX(외환대장!$A$2:$K$401, SMALL(IF(($C$1=외환대장!$L$2:$L$399),MATCH(ROW(외환대장!$L$2:$L$399), ROW(외환대장!$L$2:$L$399)),IF(($D$1=외환대장!$L$2:$L$399),MATCH(ROW(외환대장!$L$2:$L$399), ROW(외환대장!$L$2:$L$399)),"")), ROWS($A$1:B23)), COLUMNS($A$1:B23)),"")</f>
        <v>7980</v>
      </c>
      <c r="L31" s="14">
        <f t="array" ref="L31">IFERROR(INDEX(외환대장!$A$2:$K$401, SMALL(IF(($C$1=외환대장!$L$2:$L$399),MATCH(ROW(외환대장!$L$2:$L$399), ROW(외환대장!$L$2:$L$399)),IF(($D$1=외환대장!$L$2:$L$399),MATCH(ROW(외환대장!$L$2:$L$399), ROW(외환대장!$L$2:$L$399)),"")), ROWS($A$1:C23)), COLUMNS($A$1:C23)),"")</f>
        <v>5</v>
      </c>
      <c r="M31" s="14">
        <f t="array" ref="M31">IFERROR(INDEX(외환대장!$A$2:$K$401, SMALL(IF(($C$1=외환대장!$L$2:$L$399),MATCH(ROW(외환대장!$L$2:$L$399), ROW(외환대장!$L$2:$L$399)),IF(($D$1=외환대장!$L$2:$L$399),MATCH(ROW(외환대장!$L$2:$L$399), ROW(외환대장!$L$2:$L$399)),"")), ROWS($A$1:D23)), COLUMNS($A$1:D23)),"")</f>
        <v>0</v>
      </c>
      <c r="N31" s="15" t="str">
        <f t="array" ref="N31">IFERROR(INDEX(외환대장!$A$2:$K$401, SMALL(IF(($C$1=외환대장!$L$2:$L$399),MATCH(ROW(외환대장!$L$2:$L$399), ROW(외환대장!$L$2:$L$399)),IF(($D$1=외환대장!$L$2:$L$399),MATCH(ROW(외환대장!$L$2:$L$399), ROW(외환대장!$L$2:$L$399)),"")), ROWS($A$1:E23)), COLUMNS($A$1:E23)),"")</f>
        <v>INT/190</v>
      </c>
      <c r="O31" s="16">
        <f t="array" ref="O31">IFERROR(INDEX(외환대장!$A$2:$K$401, SMALL(IF(($C$1=외환대장!$L$2:$L$399),MATCH(ROW(외환대장!$L$2:$L$399), ROW(외환대장!$L$2:$L$399)),IF(($D$1=외환대장!$L$2:$L$399),MATCH(ROW(외환대장!$L$2:$L$399), ROW(외환대장!$L$2:$L$399)),"")), ROWS($A$1:F23)), COLUMNS($A$1:F23)),"")</f>
        <v>7975</v>
      </c>
      <c r="P31" s="17">
        <f t="array" ref="P31">IFERROR(INDEX(외환대장!$A$2:$K$401, SMALL(IF(($C$1=외환대장!$L$2:$L$399),MATCH(ROW(외환대장!$L$2:$L$399), ROW(외환대장!$L$2:$L$399)),IF(($D$1=외환대장!$L$2:$L$399),MATCH(ROW(외환대장!$L$2:$L$399), ROW(외환대장!$L$2:$L$399)),"")), ROWS($A$1:G23)), COLUMNS($A$1:G23)),"")</f>
        <v>1225.7</v>
      </c>
      <c r="Q31" s="18">
        <f t="array" ref="Q31">IFERROR(INDEX(외환대장!$A$2:$K$401, SMALL(IF(($C$1=외환대장!$L$2:$L$399),MATCH(ROW(외환대장!$L$2:$L$399), ROW(외환대장!$L$2:$L$399)),IF(($D$1=외환대장!$L$2:$L$399),MATCH(ROW(외환대장!$L$2:$L$399), ROW(외환대장!$L$2:$L$399)),"")), ROWS($A$1:H23)), COLUMNS($A$1:H23)),"")</f>
        <v>7975</v>
      </c>
      <c r="R31" s="19">
        <f t="array" ref="R31">IFERROR(INDEX(외환대장!$A$2:$K$401, SMALL(IF(($C$1=외환대장!$L$2:$L$399),MATCH(ROW(외환대장!$L$2:$L$399), ROW(외환대장!$L$2:$L$399)),IF(($D$1=외환대장!$L$2:$L$399),MATCH(ROW(외환대장!$L$2:$L$399), ROW(외환대장!$L$2:$L$399)),"")), ROWS($A$1:I23)), COLUMNS($A$1:I23)),"")</f>
        <v>1270.3</v>
      </c>
      <c r="S31" s="20">
        <f t="array" ref="S31">IFERROR(INDEX(외환대장!$A$2:$K$401, SMALL(IF(($C$1=외환대장!$L$2:$L$399),MATCH(ROW(외환대장!$L$2:$L$399), ROW(외환대장!$L$2:$L$399)),IF(($D$1=외환대장!$L$2:$L$399),MATCH(ROW(외환대장!$L$2:$L$399), ROW(외환대장!$L$2:$L$399)),"")), ROWS($A$1:J23)), COLUMNS($A$1:J23)),"")</f>
        <v>44680</v>
      </c>
      <c r="T31" s="106">
        <f t="shared" si="1"/>
        <v>9774957.5</v>
      </c>
      <c r="U31" s="107" t="str">
        <f t="shared" si="2"/>
        <v>NT/190</v>
      </c>
      <c r="V31" s="72"/>
      <c r="W31" s="108">
        <f t="shared" si="3"/>
        <v>44758</v>
      </c>
      <c r="X31" s="100" t="str">
        <f t="shared" si="4"/>
        <v>RR/286</v>
      </c>
      <c r="Y31" s="109" t="str">
        <f>IF($X31="","",_xlfn.IFNA(VLOOKUP($X31,수출신고!$A:$G,4,0),"국내계류중"))</f>
        <v>1098622070055X</v>
      </c>
      <c r="Z31" s="110">
        <f>_xlfn.IFNA(VLOOKUP(W31,환율!$A:$H,8,0),"")</f>
        <v>1310</v>
      </c>
      <c r="AA31" s="111">
        <f t="shared" si="5"/>
        <v>12295</v>
      </c>
      <c r="AB31" s="112">
        <f t="shared" si="12"/>
        <v>12295</v>
      </c>
      <c r="AC31" s="113">
        <f t="shared" si="7"/>
        <v>0</v>
      </c>
      <c r="AD31" s="114">
        <f t="shared" si="8"/>
        <v>16106450</v>
      </c>
      <c r="AE31" s="115">
        <f t="shared" si="9"/>
        <v>15935767.199999999</v>
      </c>
      <c r="AF31" s="114">
        <f t="shared" si="10"/>
        <v>0</v>
      </c>
      <c r="AG31" s="114">
        <f t="shared" si="11"/>
        <v>-170682.80000000075</v>
      </c>
    </row>
    <row r="32" spans="1:33" ht="16.5" customHeight="1">
      <c r="A32" s="96">
        <f>IF($H32="","",_xlfn.IFNA(VLOOKUP($H32,수출신고!$A:$G,2,0),""))</f>
        <v>44764</v>
      </c>
      <c r="B32" s="118">
        <v>44757</v>
      </c>
      <c r="C32" s="119" t="s">
        <v>1891</v>
      </c>
      <c r="D32" s="119" t="s">
        <v>980</v>
      </c>
      <c r="E32" s="119" t="s">
        <v>17</v>
      </c>
      <c r="F32" s="120">
        <v>36134</v>
      </c>
      <c r="G32" s="100">
        <f>IF($H32="","",_xlfn.IFNA(VLOOKUP($H32,수출신고!$A:$G,6,0),""))</f>
        <v>36134</v>
      </c>
      <c r="H32" s="101" t="str">
        <f t="shared" si="0"/>
        <v>NT/204</v>
      </c>
      <c r="J32" s="1">
        <f t="array" ref="J32">IFERROR(INDEX(외환대장!$A$2:$K$401, SMALL(IF(($C$1=외환대장!$L$2:$L$399),MATCH(ROW(외환대장!$L$2:$L$399), ROW(외환대장!$L$2:$L$399)),IF(($D$1=외환대장!$L$2:$L$399),MATCH(ROW(외환대장!$L$2:$L$399), ROW(외환대장!$L$2:$L$399)),"")), ROWS($A$1:A24)), COLUMNS($A$1:A24)),"")</f>
        <v>44649</v>
      </c>
      <c r="K32" s="14">
        <f t="array" ref="K32">IFERROR(INDEX(외환대장!$A$2:$K$401, SMALL(IF(($C$1=외환대장!$L$2:$L$399),MATCH(ROW(외환대장!$L$2:$L$399), ROW(외환대장!$L$2:$L$399)),IF(($D$1=외환대장!$L$2:$L$399),MATCH(ROW(외환대장!$L$2:$L$399), ROW(외환대장!$L$2:$L$399)),"")), ROWS($A$1:B24)), COLUMNS($A$1:B24)),"")</f>
        <v>6341</v>
      </c>
      <c r="L32" s="14">
        <f t="array" ref="L32">IFERROR(INDEX(외환대장!$A$2:$K$401, SMALL(IF(($C$1=외환대장!$L$2:$L$399),MATCH(ROW(외환대장!$L$2:$L$399), ROW(외환대장!$L$2:$L$399)),IF(($D$1=외환대장!$L$2:$L$399),MATCH(ROW(외환대장!$L$2:$L$399), ROW(외환대장!$L$2:$L$399)),"")), ROWS($A$1:C24)), COLUMNS($A$1:C24)),"")</f>
        <v>5</v>
      </c>
      <c r="M32" s="14">
        <f t="array" ref="M32">IFERROR(INDEX(외환대장!$A$2:$K$401, SMALL(IF(($C$1=외환대장!$L$2:$L$399),MATCH(ROW(외환대장!$L$2:$L$399), ROW(외환대장!$L$2:$L$399)),IF(($D$1=외환대장!$L$2:$L$399),MATCH(ROW(외환대장!$L$2:$L$399), ROW(외환대장!$L$2:$L$399)),"")), ROWS($A$1:D24)), COLUMNS($A$1:D24)),"")</f>
        <v>0</v>
      </c>
      <c r="N32" s="15" t="str">
        <f t="array" ref="N32">IFERROR(INDEX(외환대장!$A$2:$K$401, SMALL(IF(($C$1=외환대장!$L$2:$L$399),MATCH(ROW(외환대장!$L$2:$L$399), ROW(외환대장!$L$2:$L$399)),IF(($D$1=외환대장!$L$2:$L$399),MATCH(ROW(외환대장!$L$2:$L$399), ROW(외환대장!$L$2:$L$399)),"")), ROWS($A$1:E24)), COLUMNS($A$1:E24)),"")</f>
        <v>INT/190</v>
      </c>
      <c r="O32" s="16">
        <f t="array" ref="O32">IFERROR(INDEX(외환대장!$A$2:$K$401, SMALL(IF(($C$1=외환대장!$L$2:$L$399),MATCH(ROW(외환대장!$L$2:$L$399), ROW(외환대장!$L$2:$L$399)),IF(($D$1=외환대장!$L$2:$L$399),MATCH(ROW(외환대장!$L$2:$L$399), ROW(외환대장!$L$2:$L$399)),"")), ROWS($A$1:F24)), COLUMNS($A$1:F24)),"")</f>
        <v>6336</v>
      </c>
      <c r="P32" s="17">
        <f t="array" ref="P32">IFERROR(INDEX(외환대장!$A$2:$K$401, SMALL(IF(($C$1=외환대장!$L$2:$L$399),MATCH(ROW(외환대장!$L$2:$L$399), ROW(외환대장!$L$2:$L$399)),IF(($D$1=외환대장!$L$2:$L$399),MATCH(ROW(외환대장!$L$2:$L$399), ROW(외환대장!$L$2:$L$399)),"")), ROWS($A$1:G24)), COLUMNS($A$1:G24)),"")</f>
        <v>1225.7</v>
      </c>
      <c r="Q32" s="18">
        <f t="array" ref="Q32">IFERROR(INDEX(외환대장!$A$2:$K$401, SMALL(IF(($C$1=외환대장!$L$2:$L$399),MATCH(ROW(외환대장!$L$2:$L$399), ROW(외환대장!$L$2:$L$399)),IF(($D$1=외환대장!$L$2:$L$399),MATCH(ROW(외환대장!$L$2:$L$399), ROW(외환대장!$L$2:$L$399)),"")), ROWS($A$1:H24)), COLUMNS($A$1:H24)),"")</f>
        <v>6336</v>
      </c>
      <c r="R32" s="19">
        <f t="array" ref="R32">IFERROR(INDEX(외환대장!$A$2:$K$401, SMALL(IF(($C$1=외환대장!$L$2:$L$399),MATCH(ROW(외환대장!$L$2:$L$399), ROW(외환대장!$L$2:$L$399)),IF(($D$1=외환대장!$L$2:$L$399),MATCH(ROW(외환대장!$L$2:$L$399), ROW(외환대장!$L$2:$L$399)),"")), ROWS($A$1:I24)), COLUMNS($A$1:I24)),"")</f>
        <v>1270.3</v>
      </c>
      <c r="S32" s="20">
        <f t="array" ref="S32">IFERROR(INDEX(외환대장!$A$2:$K$401, SMALL(IF(($C$1=외환대장!$L$2:$L$399),MATCH(ROW(외환대장!$L$2:$L$399), ROW(외환대장!$L$2:$L$399)),IF(($D$1=외환대장!$L$2:$L$399),MATCH(ROW(외환대장!$L$2:$L$399), ROW(외환대장!$L$2:$L$399)),"")), ROWS($A$1:J24)), COLUMNS($A$1:J24)),"")</f>
        <v>44680</v>
      </c>
      <c r="T32" s="106">
        <f t="shared" si="1"/>
        <v>7766035.2000000002</v>
      </c>
      <c r="U32" s="107" t="str">
        <f t="shared" si="2"/>
        <v>NT/190</v>
      </c>
      <c r="V32" s="72"/>
      <c r="W32" s="108">
        <f t="shared" si="3"/>
        <v>44764</v>
      </c>
      <c r="X32" s="100" t="str">
        <f t="shared" si="4"/>
        <v>NT/204</v>
      </c>
      <c r="Y32" s="109" t="str">
        <f>IF($X32="","",_xlfn.IFNA(VLOOKUP($X32,수출신고!$A:$G,4,0),"국내계류중"))</f>
        <v>1098622070140X</v>
      </c>
      <c r="Z32" s="110">
        <f>_xlfn.IFNA(VLOOKUP(W32,환율!$A:$H,8,0),"")</f>
        <v>1312.1</v>
      </c>
      <c r="AA32" s="111">
        <f t="shared" si="5"/>
        <v>36134</v>
      </c>
      <c r="AB32" s="112">
        <f t="shared" si="12"/>
        <v>36134</v>
      </c>
      <c r="AC32" s="113">
        <f t="shared" si="7"/>
        <v>0</v>
      </c>
      <c r="AD32" s="114">
        <f t="shared" si="8"/>
        <v>47411421.399999999</v>
      </c>
      <c r="AE32" s="115">
        <f t="shared" si="9"/>
        <v>47326233.027000003</v>
      </c>
      <c r="AF32" s="114">
        <f t="shared" si="10"/>
        <v>0</v>
      </c>
      <c r="AG32" s="114">
        <f t="shared" si="11"/>
        <v>-85188.372999995947</v>
      </c>
    </row>
    <row r="33" spans="1:33" ht="16.5" customHeight="1">
      <c r="A33" s="96">
        <f>IF($H33="","",_xlfn.IFNA(VLOOKUP($H33,수출신고!$A:$G,2,0),""))</f>
        <v>44764</v>
      </c>
      <c r="B33" s="118">
        <v>44761</v>
      </c>
      <c r="C33" s="119" t="s">
        <v>1892</v>
      </c>
      <c r="D33" s="119" t="s">
        <v>982</v>
      </c>
      <c r="E33" s="119" t="s">
        <v>28</v>
      </c>
      <c r="F33" s="120">
        <v>12403</v>
      </c>
      <c r="G33" s="100">
        <f>IF($H33="","",_xlfn.IFNA(VLOOKUP($H33,수출신고!$A:$G,6,0),""))</f>
        <v>12403</v>
      </c>
      <c r="H33" s="101" t="str">
        <f t="shared" si="0"/>
        <v>RR/288</v>
      </c>
      <c r="J33" s="1">
        <f t="array" ref="J33">IFERROR(INDEX(외환대장!$A$2:$K$401, SMALL(IF(($C$1=외환대장!$L$2:$L$399),MATCH(ROW(외환대장!$L$2:$L$399), ROW(외환대장!$L$2:$L$399)),IF(($D$1=외환대장!$L$2:$L$399),MATCH(ROW(외환대장!$L$2:$L$399), ROW(외환대장!$L$2:$L$399)),"")), ROWS($A$1:A25)), COLUMNS($A$1:A25)),"")</f>
        <v>44649</v>
      </c>
      <c r="K33" s="14">
        <f t="array" ref="K33">IFERROR(INDEX(외환대장!$A$2:$K$401, SMALL(IF(($C$1=외환대장!$L$2:$L$399),MATCH(ROW(외환대장!$L$2:$L$399), ROW(외환대장!$L$2:$L$399)),IF(($D$1=외환대장!$L$2:$L$399),MATCH(ROW(외환대장!$L$2:$L$399), ROW(외환대장!$L$2:$L$399)),"")), ROWS($A$1:B25)), COLUMNS($A$1:B25)),"")</f>
        <v>1030</v>
      </c>
      <c r="L33" s="14">
        <f t="array" ref="L33">IFERROR(INDEX(외환대장!$A$2:$K$401, SMALL(IF(($C$1=외환대장!$L$2:$L$399),MATCH(ROW(외환대장!$L$2:$L$399), ROW(외환대장!$L$2:$L$399)),IF(($D$1=외환대장!$L$2:$L$399),MATCH(ROW(외환대장!$L$2:$L$399), ROW(외환대장!$L$2:$L$399)),"")), ROWS($A$1:C25)), COLUMNS($A$1:C25)),"")</f>
        <v>0</v>
      </c>
      <c r="M33" s="14">
        <f t="array" ref="M33">IFERROR(INDEX(외환대장!$A$2:$K$401, SMALL(IF(($C$1=외환대장!$L$2:$L$399),MATCH(ROW(외환대장!$L$2:$L$399), ROW(외환대장!$L$2:$L$399)),IF(($D$1=외환대장!$L$2:$L$399),MATCH(ROW(외환대장!$L$2:$L$399), ROW(외환대장!$L$2:$L$399)),"")), ROWS($A$1:D25)), COLUMNS($A$1:D25)),"")</f>
        <v>0</v>
      </c>
      <c r="N33" s="15" t="str">
        <f t="array" ref="N33">IFERROR(INDEX(외환대장!$A$2:$K$401, SMALL(IF(($C$1=외환대장!$L$2:$L$399),MATCH(ROW(외환대장!$L$2:$L$399), ROW(외환대장!$L$2:$L$399)),IF(($D$1=외환대장!$L$2:$L$399),MATCH(ROW(외환대장!$L$2:$L$399), ROW(외환대장!$L$2:$L$399)),"")), ROWS($A$1:E25)), COLUMNS($A$1:E25)),"")</f>
        <v>IRR/0003</v>
      </c>
      <c r="O33" s="16">
        <f t="array" ref="O33">IFERROR(INDEX(외환대장!$A$2:$K$401, SMALL(IF(($C$1=외환대장!$L$2:$L$399),MATCH(ROW(외환대장!$L$2:$L$399), ROW(외환대장!$L$2:$L$399)),IF(($D$1=외환대장!$L$2:$L$399),MATCH(ROW(외환대장!$L$2:$L$399), ROW(외환대장!$L$2:$L$399)),"")), ROWS($A$1:F25)), COLUMNS($A$1:F25)),"")</f>
        <v>1030</v>
      </c>
      <c r="P33" s="17">
        <f t="array" ref="P33">IFERROR(INDEX(외환대장!$A$2:$K$401, SMALL(IF(($C$1=외환대장!$L$2:$L$399),MATCH(ROW(외환대장!$L$2:$L$399), ROW(외환대장!$L$2:$L$399)),IF(($D$1=외환대장!$L$2:$L$399),MATCH(ROW(외환대장!$L$2:$L$399), ROW(외환대장!$L$2:$L$399)),"")), ROWS($A$1:G25)), COLUMNS($A$1:G25)),"")</f>
        <v>1225.7</v>
      </c>
      <c r="Q33" s="18">
        <f t="array" ref="Q33">IFERROR(INDEX(외환대장!$A$2:$K$401, SMALL(IF(($C$1=외환대장!$L$2:$L$399),MATCH(ROW(외환대장!$L$2:$L$399), ROW(외환대장!$L$2:$L$399)),IF(($D$1=외환대장!$L$2:$L$399),MATCH(ROW(외환대장!$L$2:$L$399), ROW(외환대장!$L$2:$L$399)),"")), ROWS($A$1:H25)), COLUMNS($A$1:H25)),"")</f>
        <v>1030</v>
      </c>
      <c r="R33" s="19">
        <f t="array" ref="R33">IFERROR(INDEX(외환대장!$A$2:$K$401, SMALL(IF(($C$1=외환대장!$L$2:$L$399),MATCH(ROW(외환대장!$L$2:$L$399), ROW(외환대장!$L$2:$L$399)),IF(($D$1=외환대장!$L$2:$L$399),MATCH(ROW(외환대장!$L$2:$L$399), ROW(외환대장!$L$2:$L$399)),"")), ROWS($A$1:I25)), COLUMNS($A$1:I25)),"")</f>
        <v>1270.3</v>
      </c>
      <c r="S33" s="20">
        <f t="array" ref="S33">IFERROR(INDEX(외환대장!$A$2:$K$401, SMALL(IF(($C$1=외환대장!$L$2:$L$399),MATCH(ROW(외환대장!$L$2:$L$399), ROW(외환대장!$L$2:$L$399)),IF(($D$1=외환대장!$L$2:$L$399),MATCH(ROW(외환대장!$L$2:$L$399), ROW(외환대장!$L$2:$L$399)),"")), ROWS($A$1:J25)), COLUMNS($A$1:J25)),"")</f>
        <v>44680</v>
      </c>
      <c r="T33" s="106">
        <f t="shared" si="1"/>
        <v>1262471</v>
      </c>
      <c r="U33" s="107" t="str">
        <f t="shared" si="2"/>
        <v>R/0003</v>
      </c>
      <c r="V33" s="72"/>
      <c r="W33" s="108">
        <f t="shared" si="3"/>
        <v>44764</v>
      </c>
      <c r="X33" s="100" t="str">
        <f t="shared" si="4"/>
        <v>RR/288</v>
      </c>
      <c r="Y33" s="109" t="str">
        <f>IF($X33="","",_xlfn.IFNA(VLOOKUP($X33,수출신고!$A:$G,4,0),"국내계류중"))</f>
        <v>1098622070151X</v>
      </c>
      <c r="Z33" s="110">
        <f>_xlfn.IFNA(VLOOKUP(W33,환율!$A:$H,8,0),"")</f>
        <v>1312.1</v>
      </c>
      <c r="AA33" s="111">
        <f t="shared" si="5"/>
        <v>12403</v>
      </c>
      <c r="AB33" s="112">
        <f t="shared" si="12"/>
        <v>12403</v>
      </c>
      <c r="AC33" s="113">
        <f t="shared" si="7"/>
        <v>0</v>
      </c>
      <c r="AD33" s="114">
        <f t="shared" si="8"/>
        <v>16273976.299999999</v>
      </c>
      <c r="AE33" s="115">
        <f t="shared" si="9"/>
        <v>16417851.100000001</v>
      </c>
      <c r="AF33" s="114">
        <f t="shared" si="10"/>
        <v>0</v>
      </c>
      <c r="AG33" s="114">
        <f t="shared" si="11"/>
        <v>143874.80000000261</v>
      </c>
    </row>
    <row r="34" spans="1:33" ht="16.5" customHeight="1">
      <c r="A34" s="96">
        <f>IF($H34="","",_xlfn.IFNA(VLOOKUP($H34,수출신고!$A:$G,2,0),""))</f>
        <v>44781</v>
      </c>
      <c r="B34" s="118">
        <v>44777</v>
      </c>
      <c r="C34" s="119" t="s">
        <v>1975</v>
      </c>
      <c r="D34" s="119" t="s">
        <v>980</v>
      </c>
      <c r="E34" s="119" t="s">
        <v>17</v>
      </c>
      <c r="F34" s="120">
        <v>35882</v>
      </c>
      <c r="G34" s="100">
        <f>IF($H34="","",_xlfn.IFNA(VLOOKUP($H34,수출신고!$A:$G,6,0),""))</f>
        <v>35882</v>
      </c>
      <c r="H34" s="101" t="str">
        <f t="shared" si="0"/>
        <v>NT/206</v>
      </c>
      <c r="J34" s="1">
        <f t="array" ref="J34">IFERROR(INDEX(외환대장!$A$2:$K$401, SMALL(IF(($C$1=외환대장!$L$2:$L$399),MATCH(ROW(외환대장!$L$2:$L$399), ROW(외환대장!$L$2:$L$399)),IF(($D$1=외환대장!$L$2:$L$399),MATCH(ROW(외환대장!$L$2:$L$399), ROW(외환대장!$L$2:$L$399)),"")), ROWS($A$1:A26)), COLUMNS($A$1:A26)),"")</f>
        <v>44657</v>
      </c>
      <c r="K34" s="14">
        <f t="array" ref="K34">IFERROR(INDEX(외환대장!$A$2:$K$401, SMALL(IF(($C$1=외환대장!$L$2:$L$399),MATCH(ROW(외환대장!$L$2:$L$399), ROW(외환대장!$L$2:$L$399)),IF(($D$1=외환대장!$L$2:$L$399),MATCH(ROW(외환대장!$L$2:$L$399), ROW(외환대장!$L$2:$L$399)),"")), ROWS($A$1:B26)), COLUMNS($A$1:B26)),"")</f>
        <v>7384</v>
      </c>
      <c r="L34" s="14">
        <f t="array" ref="L34">IFERROR(INDEX(외환대장!$A$2:$K$401, SMALL(IF(($C$1=외환대장!$L$2:$L$399),MATCH(ROW(외환대장!$L$2:$L$399), ROW(외환대장!$L$2:$L$399)),IF(($D$1=외환대장!$L$2:$L$399),MATCH(ROW(외환대장!$L$2:$L$399), ROW(외환대장!$L$2:$L$399)),"")), ROWS($A$1:C26)), COLUMNS($A$1:C26)),"")</f>
        <v>49.759999999998399</v>
      </c>
      <c r="M34" s="14">
        <f t="array" ref="M34">IFERROR(INDEX(외환대장!$A$2:$K$401, SMALL(IF(($C$1=외환대장!$L$2:$L$399),MATCH(ROW(외환대장!$L$2:$L$399), ROW(외환대장!$L$2:$L$399)),IF(($D$1=외환대장!$L$2:$L$399),MATCH(ROW(외환대장!$L$2:$L$399), ROW(외환대장!$L$2:$L$399)),"")), ROWS($A$1:D26)), COLUMNS($A$1:D26)),"")</f>
        <v>0</v>
      </c>
      <c r="N34" s="15" t="str">
        <f t="array" ref="N34">IFERROR(INDEX(외환대장!$A$2:$K$401, SMALL(IF(($C$1=외환대장!$L$2:$L$399),MATCH(ROW(외환대장!$L$2:$L$399), ROW(외환대장!$L$2:$L$399)),IF(($D$1=외환대장!$L$2:$L$399),MATCH(ROW(외환대장!$L$2:$L$399), ROW(외환대장!$L$2:$L$399)),"")), ROWS($A$1:E26)), COLUMNS($A$1:E26)),"")</f>
        <v>IRR/0003</v>
      </c>
      <c r="O34" s="16">
        <f t="array" ref="O34">IFERROR(INDEX(외환대장!$A$2:$K$401, SMALL(IF(($C$1=외환대장!$L$2:$L$399),MATCH(ROW(외환대장!$L$2:$L$399), ROW(외환대장!$L$2:$L$399)),IF(($D$1=외환대장!$L$2:$L$399),MATCH(ROW(외환대장!$L$2:$L$399), ROW(외환대장!$L$2:$L$399)),"")), ROWS($A$1:F26)), COLUMNS($A$1:F26)),"")</f>
        <v>7334.2400000000016</v>
      </c>
      <c r="P34" s="17">
        <f t="array" ref="P34">IFERROR(INDEX(외환대장!$A$2:$K$401, SMALL(IF(($C$1=외환대장!$L$2:$L$399),MATCH(ROW(외환대장!$L$2:$L$399), ROW(외환대장!$L$2:$L$399)),IF(($D$1=외환대장!$L$2:$L$399),MATCH(ROW(외환대장!$L$2:$L$399), ROW(외환대장!$L$2:$L$399)),"")), ROWS($A$1:G26)), COLUMNS($A$1:G26)),"")</f>
        <v>1212.5999999999999</v>
      </c>
      <c r="Q34" s="18">
        <f t="array" ref="Q34">IFERROR(INDEX(외환대장!$A$2:$K$401, SMALL(IF(($C$1=외환대장!$L$2:$L$399),MATCH(ROW(외환대장!$L$2:$L$399), ROW(외환대장!$L$2:$L$399)),IF(($D$1=외환대장!$L$2:$L$399),MATCH(ROW(외환대장!$L$2:$L$399), ROW(외환대장!$L$2:$L$399)),"")), ROWS($A$1:H26)), COLUMNS($A$1:H26)),"")</f>
        <v>7334.2400000000016</v>
      </c>
      <c r="R34" s="19">
        <f t="array" ref="R34">IFERROR(INDEX(외환대장!$A$2:$K$401, SMALL(IF(($C$1=외환대장!$L$2:$L$399),MATCH(ROW(외환대장!$L$2:$L$399), ROW(외환대장!$L$2:$L$399)),IF(($D$1=외환대장!$L$2:$L$399),MATCH(ROW(외환대장!$L$2:$L$399), ROW(외환대장!$L$2:$L$399)),"")), ROWS($A$1:I26)), COLUMNS($A$1:I26)),"")</f>
        <v>1270.3</v>
      </c>
      <c r="S34" s="20">
        <f t="array" ref="S34">IFERROR(INDEX(외환대장!$A$2:$K$401, SMALL(IF(($C$1=외환대장!$L$2:$L$399),MATCH(ROW(외환대장!$L$2:$L$399), ROW(외환대장!$L$2:$L$399)),IF(($D$1=외환대장!$L$2:$L$399),MATCH(ROW(외환대장!$L$2:$L$399), ROW(외환대장!$L$2:$L$399)),"")), ROWS($A$1:J26)), COLUMNS($A$1:J26)),"")</f>
        <v>44680</v>
      </c>
      <c r="T34" s="106">
        <f t="shared" si="1"/>
        <v>8893499.4240000006</v>
      </c>
      <c r="U34" s="107" t="str">
        <f t="shared" si="2"/>
        <v>R/0003</v>
      </c>
      <c r="V34" s="72"/>
      <c r="W34" s="108">
        <f t="shared" si="3"/>
        <v>44781</v>
      </c>
      <c r="X34" s="100" t="str">
        <f t="shared" si="4"/>
        <v>NT/206</v>
      </c>
      <c r="Y34" s="109" t="str">
        <f>IF($X34="","",_xlfn.IFNA(VLOOKUP($X34,수출신고!$A:$G,4,0),"국내계류중"))</f>
        <v>1098622080050X</v>
      </c>
      <c r="Z34" s="110">
        <f>_xlfn.IFNA(VLOOKUP(W34,환율!$A:$H,8,0),"")</f>
        <v>1299.3</v>
      </c>
      <c r="AA34" s="111">
        <f t="shared" si="5"/>
        <v>35882</v>
      </c>
      <c r="AB34" s="112">
        <f t="shared" si="12"/>
        <v>35882</v>
      </c>
      <c r="AC34" s="113">
        <f t="shared" si="7"/>
        <v>0</v>
      </c>
      <c r="AD34" s="114">
        <f t="shared" si="8"/>
        <v>46621482.600000001</v>
      </c>
      <c r="AE34" s="115">
        <f t="shared" si="9"/>
        <v>46975643.099999994</v>
      </c>
      <c r="AF34" s="114">
        <f t="shared" si="10"/>
        <v>0</v>
      </c>
      <c r="AG34" s="114">
        <f t="shared" si="11"/>
        <v>354160.49999999255</v>
      </c>
    </row>
    <row r="35" spans="1:33" ht="16.5" customHeight="1">
      <c r="A35" s="96">
        <f>IF($H35="","",_xlfn.IFNA(VLOOKUP($H35,수출신고!$A:$G,2,0),""))</f>
        <v>44781</v>
      </c>
      <c r="B35" s="118">
        <v>44781</v>
      </c>
      <c r="C35" s="119" t="s">
        <v>1977</v>
      </c>
      <c r="D35" s="119" t="s">
        <v>982</v>
      </c>
      <c r="E35" s="119" t="s">
        <v>28</v>
      </c>
      <c r="F35" s="120">
        <v>12748</v>
      </c>
      <c r="G35" s="100">
        <f>IF($H35="","",_xlfn.IFNA(VLOOKUP($H35,수출신고!$A:$G,6,0),""))</f>
        <v>12748</v>
      </c>
      <c r="H35" s="101" t="str">
        <f t="shared" si="0"/>
        <v>RR/290</v>
      </c>
      <c r="J35" s="1">
        <f t="array" ref="J35">IFERROR(INDEX(외환대장!$A$2:$K$401, SMALL(IF(($C$1=외환대장!$L$2:$L$399),MATCH(ROW(외환대장!$L$2:$L$399), ROW(외환대장!$L$2:$L$399)),IF(($D$1=외환대장!$L$2:$L$399),MATCH(ROW(외환대장!$L$2:$L$399), ROW(외환대장!$L$2:$L$399)),"")), ROWS($A$1:A27)), COLUMNS($A$1:A27)),"")</f>
        <v>44657</v>
      </c>
      <c r="K35" s="14">
        <f t="array" ref="K35">IFERROR(INDEX(외환대장!$A$2:$K$401, SMALL(IF(($C$1=외환대장!$L$2:$L$399),MATCH(ROW(외환대장!$L$2:$L$399), ROW(외환대장!$L$2:$L$399)),IF(($D$1=외환대장!$L$2:$L$399),MATCH(ROW(외환대장!$L$2:$L$399), ROW(외환대장!$L$2:$L$399)),"")), ROWS($A$1:B27)), COLUMNS($A$1:B27)),"")</f>
        <v>12616</v>
      </c>
      <c r="L35" s="14">
        <f t="array" ref="L35">IFERROR(INDEX(외환대장!$A$2:$K$401, SMALL(IF(($C$1=외환대장!$L$2:$L$399),MATCH(ROW(외환대장!$L$2:$L$399), ROW(외환대장!$L$2:$L$399)),IF(($D$1=외환대장!$L$2:$L$399),MATCH(ROW(외환대장!$L$2:$L$399), ROW(외환대장!$L$2:$L$399)),"")), ROWS($A$1:C27)), COLUMNS($A$1:C27)),"")</f>
        <v>0</v>
      </c>
      <c r="M35" s="14">
        <f t="array" ref="M35">IFERROR(INDEX(외환대장!$A$2:$K$401, SMALL(IF(($C$1=외환대장!$L$2:$L$399),MATCH(ROW(외환대장!$L$2:$L$399), ROW(외환대장!$L$2:$L$399)),IF(($D$1=외환대장!$L$2:$L$399),MATCH(ROW(외환대장!$L$2:$L$399), ROW(외환대장!$L$2:$L$399)),"")), ROWS($A$1:D27)), COLUMNS($A$1:D27)),"")</f>
        <v>0</v>
      </c>
      <c r="N35" s="15" t="str">
        <f t="array" ref="N35">IFERROR(INDEX(외환대장!$A$2:$K$401, SMALL(IF(($C$1=외환대장!$L$2:$L$399),MATCH(ROW(외환대장!$L$2:$L$399), ROW(외환대장!$L$2:$L$399)),IF(($D$1=외환대장!$L$2:$L$399),MATCH(ROW(외환대장!$L$2:$L$399), ROW(외환대장!$L$2:$L$399)),"")), ROWS($A$1:E27)), COLUMNS($A$1:E27)),"")</f>
        <v>INT/191</v>
      </c>
      <c r="O35" s="16">
        <f t="array" ref="O35">IFERROR(INDEX(외환대장!$A$2:$K$401, SMALL(IF(($C$1=외환대장!$L$2:$L$399),MATCH(ROW(외환대장!$L$2:$L$399), ROW(외환대장!$L$2:$L$399)),IF(($D$1=외환대장!$L$2:$L$399),MATCH(ROW(외환대장!$L$2:$L$399), ROW(외환대장!$L$2:$L$399)),"")), ROWS($A$1:F27)), COLUMNS($A$1:F27)),"")</f>
        <v>12616</v>
      </c>
      <c r="P35" s="17">
        <f t="array" ref="P35">IFERROR(INDEX(외환대장!$A$2:$K$401, SMALL(IF(($C$1=외환대장!$L$2:$L$399),MATCH(ROW(외환대장!$L$2:$L$399), ROW(외환대장!$L$2:$L$399)),IF(($D$1=외환대장!$L$2:$L$399),MATCH(ROW(외환대장!$L$2:$L$399), ROW(외환대장!$L$2:$L$399)),"")), ROWS($A$1:G27)), COLUMNS($A$1:G27)),"")</f>
        <v>1212.5999999999999</v>
      </c>
      <c r="Q35" s="18">
        <f t="array" ref="Q35">IFERROR(INDEX(외환대장!$A$2:$K$401, SMALL(IF(($C$1=외환대장!$L$2:$L$399),MATCH(ROW(외환대장!$L$2:$L$399), ROW(외환대장!$L$2:$L$399)),IF(($D$1=외환대장!$L$2:$L$399),MATCH(ROW(외환대장!$L$2:$L$399), ROW(외환대장!$L$2:$L$399)),"")), ROWS($A$1:H27)), COLUMNS($A$1:H27)),"")</f>
        <v>12616</v>
      </c>
      <c r="R35" s="19">
        <f t="array" ref="R35">IFERROR(INDEX(외환대장!$A$2:$K$401, SMALL(IF(($C$1=외환대장!$L$2:$L$399),MATCH(ROW(외환대장!$L$2:$L$399), ROW(외환대장!$L$2:$L$399)),IF(($D$1=외환대장!$L$2:$L$399),MATCH(ROW(외환대장!$L$2:$L$399), ROW(외환대장!$L$2:$L$399)),"")), ROWS($A$1:I27)), COLUMNS($A$1:I27)),"")</f>
        <v>1270.3</v>
      </c>
      <c r="S35" s="20">
        <f t="array" ref="S35">IFERROR(INDEX(외환대장!$A$2:$K$401, SMALL(IF(($C$1=외환대장!$L$2:$L$399),MATCH(ROW(외환대장!$L$2:$L$399), ROW(외환대장!$L$2:$L$399)),IF(($D$1=외환대장!$L$2:$L$399),MATCH(ROW(외환대장!$L$2:$L$399), ROW(외환대장!$L$2:$L$399)),"")), ROWS($A$1:J27)), COLUMNS($A$1:J27)),"")</f>
        <v>44680</v>
      </c>
      <c r="T35" s="106">
        <f t="shared" si="1"/>
        <v>15298161.6</v>
      </c>
      <c r="U35" s="107" t="str">
        <f t="shared" si="2"/>
        <v>NT/191</v>
      </c>
      <c r="V35" s="72"/>
      <c r="W35" s="108">
        <f t="shared" si="3"/>
        <v>44781</v>
      </c>
      <c r="X35" s="100" t="str">
        <f t="shared" si="4"/>
        <v>RR/290</v>
      </c>
      <c r="Y35" s="109" t="str">
        <f>IF($X35="","",_xlfn.IFNA(VLOOKUP($X35,수출신고!$A:$G,4,0),"국내계류중"))</f>
        <v>1098622080053X</v>
      </c>
      <c r="Z35" s="110">
        <f>_xlfn.IFNA(VLOOKUP(W35,환율!$A:$H,8,0),"")</f>
        <v>1299.3</v>
      </c>
      <c r="AA35" s="111">
        <f t="shared" si="5"/>
        <v>12748</v>
      </c>
      <c r="AB35" s="112">
        <f t="shared" si="12"/>
        <v>12748</v>
      </c>
      <c r="AC35" s="113">
        <f t="shared" si="7"/>
        <v>0</v>
      </c>
      <c r="AD35" s="114">
        <f t="shared" si="8"/>
        <v>16563476.399999999</v>
      </c>
      <c r="AE35" s="115">
        <f t="shared" si="9"/>
        <v>16843562.699999999</v>
      </c>
      <c r="AF35" s="114">
        <f t="shared" si="10"/>
        <v>0</v>
      </c>
      <c r="AG35" s="114">
        <f t="shared" si="11"/>
        <v>280086.30000000075</v>
      </c>
    </row>
    <row r="36" spans="1:33" ht="16.5" customHeight="1">
      <c r="A36" s="96">
        <f>IF($H36="","",_xlfn.IFNA(VLOOKUP($H36,수출신고!$A:$G,2,0),""))</f>
        <v>44813</v>
      </c>
      <c r="B36" s="118">
        <v>44804</v>
      </c>
      <c r="C36" s="119" t="s">
        <v>1982</v>
      </c>
      <c r="D36" s="119" t="s">
        <v>980</v>
      </c>
      <c r="E36" s="119" t="s">
        <v>17</v>
      </c>
      <c r="F36" s="120">
        <v>38335</v>
      </c>
      <c r="G36" s="100">
        <f>IF($H36="","",_xlfn.IFNA(VLOOKUP($H36,수출신고!$A:$G,6,0),""))</f>
        <v>38335</v>
      </c>
      <c r="H36" s="101" t="str">
        <f t="shared" si="0"/>
        <v>NT/208</v>
      </c>
      <c r="J36" s="1">
        <f t="array" ref="J36">IFERROR(INDEX(외환대장!$A$2:$K$401, SMALL(IF(($C$1=외환대장!$L$2:$L$399),MATCH(ROW(외환대장!$L$2:$L$399), ROW(외환대장!$L$2:$L$399)),IF(($D$1=외환대장!$L$2:$L$399),MATCH(ROW(외환대장!$L$2:$L$399), ROW(외환대장!$L$2:$L$399)),"")), ROWS($A$1:A28)), COLUMNS($A$1:A28)),"")</f>
        <v>44659</v>
      </c>
      <c r="K36" s="14">
        <f t="array" ref="K36">IFERROR(INDEX(외환대장!$A$2:$K$401, SMALL(IF(($C$1=외환대장!$L$2:$L$399),MATCH(ROW(외환대장!$L$2:$L$399), ROW(외환대장!$L$2:$L$399)),IF(($D$1=외환대장!$L$2:$L$399),MATCH(ROW(외환대장!$L$2:$L$399), ROW(외환대장!$L$2:$L$399)),"")), ROWS($A$1:B28)), COLUMNS($A$1:B28)),"")</f>
        <v>20748</v>
      </c>
      <c r="L36" s="14">
        <f t="array" ref="L36">IFERROR(INDEX(외환대장!$A$2:$K$401, SMALL(IF(($C$1=외환대장!$L$2:$L$399),MATCH(ROW(외환대장!$L$2:$L$399), ROW(외환대장!$L$2:$L$399)),IF(($D$1=외환대장!$L$2:$L$399),MATCH(ROW(외환대장!$L$2:$L$399), ROW(외환대장!$L$2:$L$399)),"")), ROWS($A$1:C28)), COLUMNS($A$1:C28)),"")</f>
        <v>5</v>
      </c>
      <c r="M36" s="14">
        <f t="array" ref="M36">IFERROR(INDEX(외환대장!$A$2:$K$401, SMALL(IF(($C$1=외환대장!$L$2:$L$399),MATCH(ROW(외환대장!$L$2:$L$399), ROW(외환대장!$L$2:$L$399)),IF(($D$1=외환대장!$L$2:$L$399),MATCH(ROW(외환대장!$L$2:$L$399), ROW(외환대장!$L$2:$L$399)),"")), ROWS($A$1:D28)), COLUMNS($A$1:D28)),"")</f>
        <v>0</v>
      </c>
      <c r="N36" s="15" t="str">
        <f t="array" ref="N36">IFERROR(INDEX(외환대장!$A$2:$K$401, SMALL(IF(($C$1=외환대장!$L$2:$L$399),MATCH(ROW(외환대장!$L$2:$L$399), ROW(외환대장!$L$2:$L$399)),IF(($D$1=외환대장!$L$2:$L$399),MATCH(ROW(외환대장!$L$2:$L$399), ROW(외환대장!$L$2:$L$399)),"")), ROWS($A$1:E28)), COLUMNS($A$1:E28)),"")</f>
        <v>INT/191</v>
      </c>
      <c r="O36" s="16">
        <f t="array" ref="O36">IFERROR(INDEX(외환대장!$A$2:$K$401, SMALL(IF(($C$1=외환대장!$L$2:$L$399),MATCH(ROW(외환대장!$L$2:$L$399), ROW(외환대장!$L$2:$L$399)),IF(($D$1=외환대장!$L$2:$L$399),MATCH(ROW(외환대장!$L$2:$L$399), ROW(외환대장!$L$2:$L$399)),"")), ROWS($A$1:F28)), COLUMNS($A$1:F28)),"")</f>
        <v>20743</v>
      </c>
      <c r="P36" s="17">
        <f t="array" ref="P36">IFERROR(INDEX(외환대장!$A$2:$K$401, SMALL(IF(($C$1=외환대장!$L$2:$L$399),MATCH(ROW(외환대장!$L$2:$L$399), ROW(외환대장!$L$2:$L$399)),IF(($D$1=외환대장!$L$2:$L$399),MATCH(ROW(외환대장!$L$2:$L$399), ROW(외환대장!$L$2:$L$399)),"")), ROWS($A$1:G28)), COLUMNS($A$1:G28)),"")</f>
        <v>1218.5</v>
      </c>
      <c r="Q36" s="18">
        <f t="array" ref="Q36">IFERROR(INDEX(외환대장!$A$2:$K$401, SMALL(IF(($C$1=외환대장!$L$2:$L$399),MATCH(ROW(외환대장!$L$2:$L$399), ROW(외환대장!$L$2:$L$399)),IF(($D$1=외환대장!$L$2:$L$399),MATCH(ROW(외환대장!$L$2:$L$399), ROW(외환대장!$L$2:$L$399)),"")), ROWS($A$1:H28)), COLUMNS($A$1:H28)),"")</f>
        <v>20743</v>
      </c>
      <c r="R36" s="19">
        <f t="array" ref="R36">IFERROR(INDEX(외환대장!$A$2:$K$401, SMALL(IF(($C$1=외환대장!$L$2:$L$399),MATCH(ROW(외환대장!$L$2:$L$399), ROW(외환대장!$L$2:$L$399)),IF(($D$1=외환대장!$L$2:$L$399),MATCH(ROW(외환대장!$L$2:$L$399), ROW(외환대장!$L$2:$L$399)),"")), ROWS($A$1:I28)), COLUMNS($A$1:I28)),"")</f>
        <v>1270.3</v>
      </c>
      <c r="S36" s="20">
        <f t="array" ref="S36">IFERROR(INDEX(외환대장!$A$2:$K$401, SMALL(IF(($C$1=외환대장!$L$2:$L$399),MATCH(ROW(외환대장!$L$2:$L$399), ROW(외환대장!$L$2:$L$399)),IF(($D$1=외환대장!$L$2:$L$399),MATCH(ROW(외환대장!$L$2:$L$399), ROW(외환대장!$L$2:$L$399)),"")), ROWS($A$1:J28)), COLUMNS($A$1:J28)),"")</f>
        <v>44680</v>
      </c>
      <c r="T36" s="106">
        <f t="shared" si="1"/>
        <v>25275345.5</v>
      </c>
      <c r="U36" s="107" t="str">
        <f t="shared" si="2"/>
        <v>NT/191</v>
      </c>
      <c r="V36" s="72"/>
      <c r="W36" s="108">
        <f t="shared" si="3"/>
        <v>44813</v>
      </c>
      <c r="X36" s="100" t="str">
        <f t="shared" si="4"/>
        <v>NT/208</v>
      </c>
      <c r="Y36" s="109" t="str">
        <f>IF($X36="","",_xlfn.IFNA(VLOOKUP($X36,수출신고!$A:$G,4,0),"국내계류중"))</f>
        <v>1098622090007X</v>
      </c>
      <c r="Z36" s="110">
        <f>_xlfn.IFNA(VLOOKUP(W36,환율!$A:$H,8,0),"")</f>
        <v>1385.3</v>
      </c>
      <c r="AA36" s="111">
        <f t="shared" si="5"/>
        <v>38335</v>
      </c>
      <c r="AB36" s="112">
        <f t="shared" si="12"/>
        <v>38335</v>
      </c>
      <c r="AC36" s="113">
        <f t="shared" si="7"/>
        <v>0</v>
      </c>
      <c r="AD36" s="114">
        <f t="shared" si="8"/>
        <v>53105475.5</v>
      </c>
      <c r="AE36" s="115">
        <f t="shared" si="9"/>
        <v>51184296.200000003</v>
      </c>
      <c r="AF36" s="114">
        <f t="shared" si="10"/>
        <v>0</v>
      </c>
      <c r="AG36" s="114">
        <f t="shared" si="11"/>
        <v>-1921179.299999997</v>
      </c>
    </row>
    <row r="37" spans="1:33" ht="16.5" customHeight="1">
      <c r="A37" s="96">
        <f>IF($H37="","",_xlfn.IFNA(VLOOKUP($H37,수출신고!$A:$G,2,0),""))</f>
        <v>44817</v>
      </c>
      <c r="B37" s="118">
        <v>44805</v>
      </c>
      <c r="C37" s="119" t="s">
        <v>1983</v>
      </c>
      <c r="D37" s="119" t="s">
        <v>982</v>
      </c>
      <c r="E37" s="119" t="s">
        <v>28</v>
      </c>
      <c r="F37" s="120">
        <v>12900</v>
      </c>
      <c r="G37" s="100">
        <f>IF($H37="","",_xlfn.IFNA(VLOOKUP($H37,수출신고!$A:$G,6,0),""))</f>
        <v>12900</v>
      </c>
      <c r="H37" s="101" t="str">
        <f t="shared" si="0"/>
        <v>RR/292</v>
      </c>
      <c r="J37" s="1">
        <f t="array" ref="J37">IFERROR(INDEX(외환대장!$A$2:$K$401, SMALL(IF(($C$1=외환대장!$L$2:$L$399),MATCH(ROW(외환대장!$L$2:$L$399), ROW(외환대장!$L$2:$L$399)),IF(($D$1=외환대장!$L$2:$L$399),MATCH(ROW(외환대장!$L$2:$L$399), ROW(외환대장!$L$2:$L$399)),"")), ROWS($A$1:A29)), COLUMNS($A$1:A29)),"")</f>
        <v>44659</v>
      </c>
      <c r="K37" s="14">
        <f t="array" ref="K37">IFERROR(INDEX(외환대장!$A$2:$K$401, SMALL(IF(($C$1=외환대장!$L$2:$L$399),MATCH(ROW(외환대장!$L$2:$L$399), ROW(외환대장!$L$2:$L$399)),IF(($D$1=외환대장!$L$2:$L$399),MATCH(ROW(외환대장!$L$2:$L$399), ROW(외환대장!$L$2:$L$399)),"")), ROWS($A$1:B29)), COLUMNS($A$1:B29)),"")</f>
        <v>4252</v>
      </c>
      <c r="L37" s="14">
        <f t="array" ref="L37">IFERROR(INDEX(외환대장!$A$2:$K$401, SMALL(IF(($C$1=외환대장!$L$2:$L$399),MATCH(ROW(외환대장!$L$2:$L$399), ROW(외환대장!$L$2:$L$399)),IF(($D$1=외환대장!$L$2:$L$399),MATCH(ROW(외환대장!$L$2:$L$399), ROW(외환대장!$L$2:$L$399)),"")), ROWS($A$1:C29)), COLUMNS($A$1:C29)),"")</f>
        <v>0</v>
      </c>
      <c r="M37" s="14">
        <f t="array" ref="M37">IFERROR(INDEX(외환대장!$A$2:$K$401, SMALL(IF(($C$1=외환대장!$L$2:$L$399),MATCH(ROW(외환대장!$L$2:$L$399), ROW(외환대장!$L$2:$L$399)),IF(($D$1=외환대장!$L$2:$L$399),MATCH(ROW(외환대장!$L$2:$L$399), ROW(외환대장!$L$2:$L$399)),"")), ROWS($A$1:D29)), COLUMNS($A$1:D29)),"")</f>
        <v>0</v>
      </c>
      <c r="N37" s="15" t="str">
        <f t="array" ref="N37">IFERROR(INDEX(외환대장!$A$2:$K$401, SMALL(IF(($C$1=외환대장!$L$2:$L$399),MATCH(ROW(외환대장!$L$2:$L$399), ROW(외환대장!$L$2:$L$399)),IF(($D$1=외환대장!$L$2:$L$399),MATCH(ROW(외환대장!$L$2:$L$399), ROW(외환대장!$L$2:$L$399)),"")), ROWS($A$1:E29)), COLUMNS($A$1:E29)),"")</f>
        <v>IRR/275</v>
      </c>
      <c r="O37" s="16">
        <f t="array" ref="O37">IFERROR(INDEX(외환대장!$A$2:$K$401, SMALL(IF(($C$1=외환대장!$L$2:$L$399),MATCH(ROW(외환대장!$L$2:$L$399), ROW(외환대장!$L$2:$L$399)),IF(($D$1=외환대장!$L$2:$L$399),MATCH(ROW(외환대장!$L$2:$L$399), ROW(외환대장!$L$2:$L$399)),"")), ROWS($A$1:F29)), COLUMNS($A$1:F29)),"")</f>
        <v>4252</v>
      </c>
      <c r="P37" s="17">
        <f t="array" ref="P37">IFERROR(INDEX(외환대장!$A$2:$K$401, SMALL(IF(($C$1=외환대장!$L$2:$L$399),MATCH(ROW(외환대장!$L$2:$L$399), ROW(외환대장!$L$2:$L$399)),IF(($D$1=외환대장!$L$2:$L$399),MATCH(ROW(외환대장!$L$2:$L$399), ROW(외환대장!$L$2:$L$399)),"")), ROWS($A$1:G29)), COLUMNS($A$1:G29)),"")</f>
        <v>1218.5</v>
      </c>
      <c r="Q37" s="18">
        <f t="array" ref="Q37">IFERROR(INDEX(외환대장!$A$2:$K$401, SMALL(IF(($C$1=외환대장!$L$2:$L$399),MATCH(ROW(외환대장!$L$2:$L$399), ROW(외환대장!$L$2:$L$399)),IF(($D$1=외환대장!$L$2:$L$399),MATCH(ROW(외환대장!$L$2:$L$399), ROW(외환대장!$L$2:$L$399)),"")), ROWS($A$1:H29)), COLUMNS($A$1:H29)),"")</f>
        <v>4252</v>
      </c>
      <c r="R37" s="19">
        <f t="array" ref="R37">IFERROR(INDEX(외환대장!$A$2:$K$401, SMALL(IF(($C$1=외환대장!$L$2:$L$399),MATCH(ROW(외환대장!$L$2:$L$399), ROW(외환대장!$L$2:$L$399)),IF(($D$1=외환대장!$L$2:$L$399),MATCH(ROW(외환대장!$L$2:$L$399), ROW(외환대장!$L$2:$L$399)),"")), ROWS($A$1:I29)), COLUMNS($A$1:I29)),"")</f>
        <v>1270.3</v>
      </c>
      <c r="S37" s="20">
        <f t="array" ref="S37">IFERROR(INDEX(외환대장!$A$2:$K$401, SMALL(IF(($C$1=외환대장!$L$2:$L$399),MATCH(ROW(외환대장!$L$2:$L$399), ROW(외환대장!$L$2:$L$399)),IF(($D$1=외환대장!$L$2:$L$399),MATCH(ROW(외환대장!$L$2:$L$399), ROW(외환대장!$L$2:$L$399)),"")), ROWS($A$1:J29)), COLUMNS($A$1:J29)),"")</f>
        <v>44680</v>
      </c>
      <c r="T37" s="106">
        <f t="shared" si="1"/>
        <v>5181062</v>
      </c>
      <c r="U37" s="107" t="str">
        <f t="shared" si="2"/>
        <v>RR/275</v>
      </c>
      <c r="V37" s="72"/>
      <c r="W37" s="108">
        <f t="shared" si="3"/>
        <v>44817</v>
      </c>
      <c r="X37" s="100" t="str">
        <f t="shared" si="4"/>
        <v>RR/292</v>
      </c>
      <c r="Y37" s="109" t="str">
        <f>IF($X37="","",_xlfn.IFNA(VLOOKUP($X37,수출신고!$A:$G,4,0),"국내계류중"))</f>
        <v>1098622090005X</v>
      </c>
      <c r="Z37" s="110">
        <f>_xlfn.IFNA(VLOOKUP(W37,환율!$A:$H,8,0),"")</f>
        <v>1381.2</v>
      </c>
      <c r="AA37" s="111">
        <f t="shared" si="5"/>
        <v>12900</v>
      </c>
      <c r="AB37" s="112">
        <f t="shared" si="12"/>
        <v>12900</v>
      </c>
      <c r="AC37" s="113">
        <f t="shared" si="7"/>
        <v>0</v>
      </c>
      <c r="AD37" s="114">
        <f t="shared" si="8"/>
        <v>17817480</v>
      </c>
      <c r="AE37" s="115">
        <f t="shared" si="9"/>
        <v>17449068.600000001</v>
      </c>
      <c r="AF37" s="114">
        <f t="shared" si="10"/>
        <v>0</v>
      </c>
      <c r="AG37" s="114">
        <f t="shared" si="11"/>
        <v>-368411.39999999851</v>
      </c>
    </row>
    <row r="38" spans="1:33" ht="16.5" customHeight="1">
      <c r="A38" s="96">
        <f>IF($H38="","",_xlfn.IFNA(VLOOKUP($H38,수출신고!$A:$G,2,0),""))</f>
        <v>44834</v>
      </c>
      <c r="B38" s="118">
        <v>44824</v>
      </c>
      <c r="C38" s="119" t="s">
        <v>1985</v>
      </c>
      <c r="D38" s="119" t="s">
        <v>982</v>
      </c>
      <c r="E38" s="119" t="s">
        <v>28</v>
      </c>
      <c r="F38" s="120">
        <v>12842</v>
      </c>
      <c r="G38" s="100">
        <f>IF($H38="","",_xlfn.IFNA(VLOOKUP($H38,수출신고!$A:$G,6,0),""))</f>
        <v>12842</v>
      </c>
      <c r="H38" s="101" t="str">
        <f t="shared" si="0"/>
        <v>RR/294</v>
      </c>
      <c r="J38" s="1">
        <f t="array" ref="J38">IFERROR(INDEX(외환대장!$A$2:$K$401, SMALL(IF(($C$1=외환대장!$L$2:$L$399),MATCH(ROW(외환대장!$L$2:$L$399), ROW(외환대장!$L$2:$L$399)),IF(($D$1=외환대장!$L$2:$L$399),MATCH(ROW(외환대장!$L$2:$L$399), ROW(외환대장!$L$2:$L$399)),"")), ROWS($A$1:A30)), COLUMNS($A$1:A30)),"")</f>
        <v>44659</v>
      </c>
      <c r="K38" s="14">
        <f t="array" ref="K38">IFERROR(INDEX(외환대장!$A$2:$K$401, SMALL(IF(($C$1=외환대장!$L$2:$L$399),MATCH(ROW(외환대장!$L$2:$L$399), ROW(외환대장!$L$2:$L$399)),IF(($D$1=외환대장!$L$2:$L$399),MATCH(ROW(외환대장!$L$2:$L$399), ROW(외환대장!$L$2:$L$399)),"")), ROWS($A$1:B30)), COLUMNS($A$1:B30)),"")</f>
        <v>478</v>
      </c>
      <c r="L38" s="14">
        <f t="array" ref="L38">IFERROR(INDEX(외환대장!$A$2:$K$401, SMALL(IF(($C$1=외환대장!$L$2:$L$399),MATCH(ROW(외환대장!$L$2:$L$399), ROW(외환대장!$L$2:$L$399)),IF(($D$1=외환대장!$L$2:$L$399),MATCH(ROW(외환대장!$L$2:$L$399), ROW(외환대장!$L$2:$L$399)),"")), ROWS($A$1:C30)), COLUMNS($A$1:C30)),"")</f>
        <v>10</v>
      </c>
      <c r="M38" s="14">
        <f t="array" ref="M38">IFERROR(INDEX(외환대장!$A$2:$K$401, SMALL(IF(($C$1=외환대장!$L$2:$L$399),MATCH(ROW(외환대장!$L$2:$L$399), ROW(외환대장!$L$2:$L$399)),IF(($D$1=외환대장!$L$2:$L$399),MATCH(ROW(외환대장!$L$2:$L$399), ROW(외환대장!$L$2:$L$399)),"")), ROWS($A$1:D30)), COLUMNS($A$1:D30)),"")</f>
        <v>0</v>
      </c>
      <c r="N38" s="15" t="str">
        <f t="array" ref="N38">IFERROR(INDEX(외환대장!$A$2:$K$401, SMALL(IF(($C$1=외환대장!$L$2:$L$399),MATCH(ROW(외환대장!$L$2:$L$399), ROW(외환대장!$L$2:$L$399)),IF(($D$1=외환대장!$L$2:$L$399),MATCH(ROW(외환대장!$L$2:$L$399), ROW(외환대장!$L$2:$L$399)),"")), ROWS($A$1:E30)), COLUMNS($A$1:E30)),"")</f>
        <v>IRR/275</v>
      </c>
      <c r="O38" s="16">
        <f t="array" ref="O38">IFERROR(INDEX(외환대장!$A$2:$K$401, SMALL(IF(($C$1=외환대장!$L$2:$L$399),MATCH(ROW(외환대장!$L$2:$L$399), ROW(외환대장!$L$2:$L$399)),IF(($D$1=외환대장!$L$2:$L$399),MATCH(ROW(외환대장!$L$2:$L$399), ROW(외환대장!$L$2:$L$399)),"")), ROWS($A$1:F30)), COLUMNS($A$1:F30)),"")</f>
        <v>468</v>
      </c>
      <c r="P38" s="17">
        <f t="array" ref="P38">IFERROR(INDEX(외환대장!$A$2:$K$401, SMALL(IF(($C$1=외환대장!$L$2:$L$399),MATCH(ROW(외환대장!$L$2:$L$399), ROW(외환대장!$L$2:$L$399)),IF(($D$1=외환대장!$L$2:$L$399),MATCH(ROW(외환대장!$L$2:$L$399), ROW(외환대장!$L$2:$L$399)),"")), ROWS($A$1:G30)), COLUMNS($A$1:G30)),"")</f>
        <v>1218.5</v>
      </c>
      <c r="Q38" s="18">
        <f t="array" ref="Q38">IFERROR(INDEX(외환대장!$A$2:$K$401, SMALL(IF(($C$1=외환대장!$L$2:$L$399),MATCH(ROW(외환대장!$L$2:$L$399), ROW(외환대장!$L$2:$L$399)),IF(($D$1=외환대장!$L$2:$L$399),MATCH(ROW(외환대장!$L$2:$L$399), ROW(외환대장!$L$2:$L$399)),"")), ROWS($A$1:H30)), COLUMNS($A$1:H30)),"")</f>
        <v>468</v>
      </c>
      <c r="R38" s="19">
        <f t="array" ref="R38">IFERROR(INDEX(외환대장!$A$2:$K$401, SMALL(IF(($C$1=외환대장!$L$2:$L$399),MATCH(ROW(외환대장!$L$2:$L$399), ROW(외환대장!$L$2:$L$399)),IF(($D$1=외환대장!$L$2:$L$399),MATCH(ROW(외환대장!$L$2:$L$399), ROW(외환대장!$L$2:$L$399)),"")), ROWS($A$1:I30)), COLUMNS($A$1:I30)),"")</f>
        <v>1270.3</v>
      </c>
      <c r="S38" s="20">
        <f t="array" ref="S38">IFERROR(INDEX(외환대장!$A$2:$K$401, SMALL(IF(($C$1=외환대장!$L$2:$L$399),MATCH(ROW(외환대장!$L$2:$L$399), ROW(외환대장!$L$2:$L$399)),IF(($D$1=외환대장!$L$2:$L$399),MATCH(ROW(외환대장!$L$2:$L$399), ROW(외환대장!$L$2:$L$399)),"")), ROWS($A$1:J30)), COLUMNS($A$1:J30)),"")</f>
        <v>44680</v>
      </c>
      <c r="T38" s="106">
        <f t="shared" si="1"/>
        <v>570258</v>
      </c>
      <c r="U38" s="107" t="str">
        <f t="shared" si="2"/>
        <v>RR/275</v>
      </c>
      <c r="V38" s="72"/>
      <c r="W38" s="108">
        <f t="shared" si="3"/>
        <v>44834</v>
      </c>
      <c r="X38" s="100" t="str">
        <f t="shared" si="4"/>
        <v>RR/294</v>
      </c>
      <c r="Y38" s="109" t="str">
        <f>IF($X38="","",_xlfn.IFNA(VLOOKUP($X38,수출신고!$A:$G,4,0),"국내계류중"))</f>
        <v>1098622090169X</v>
      </c>
      <c r="Z38" s="110">
        <f>_xlfn.IFNA(VLOOKUP(W38,환율!$A:$H,8,0),"")</f>
        <v>1434.8</v>
      </c>
      <c r="AA38" s="111">
        <f t="shared" si="5"/>
        <v>12842</v>
      </c>
      <c r="AB38" s="112">
        <f t="shared" si="12"/>
        <v>12842</v>
      </c>
      <c r="AC38" s="113">
        <f t="shared" si="7"/>
        <v>0</v>
      </c>
      <c r="AD38" s="114">
        <f t="shared" si="8"/>
        <v>18425701.599999998</v>
      </c>
      <c r="AE38" s="115">
        <f t="shared" si="9"/>
        <v>17597392.599999998</v>
      </c>
      <c r="AF38" s="114">
        <f t="shared" si="10"/>
        <v>0</v>
      </c>
      <c r="AG38" s="114">
        <f t="shared" si="11"/>
        <v>-828309</v>
      </c>
    </row>
    <row r="39" spans="1:33" ht="16.5" customHeight="1">
      <c r="A39" s="96">
        <f>IF($H39="","",_xlfn.IFNA(VLOOKUP($H39,수출신고!$A:$G,2,0),""))</f>
        <v>44834</v>
      </c>
      <c r="B39" s="118">
        <v>44827</v>
      </c>
      <c r="C39" s="119" t="s">
        <v>2143</v>
      </c>
      <c r="D39" s="119" t="s">
        <v>980</v>
      </c>
      <c r="E39" s="119" t="s">
        <v>17</v>
      </c>
      <c r="F39" s="120">
        <v>38151</v>
      </c>
      <c r="G39" s="100">
        <f>IF($H39="","",_xlfn.IFNA(VLOOKUP($H39,수출신고!$A:$G,6,0),""))</f>
        <v>38151</v>
      </c>
      <c r="H39" s="101" t="str">
        <f t="shared" si="0"/>
        <v>NT/211</v>
      </c>
      <c r="J39" s="1">
        <f t="array" ref="J39">IFERROR(INDEX(외환대장!$A$2:$K$401, SMALL(IF(($C$1=외환대장!$L$2:$L$399),MATCH(ROW(외환대장!$L$2:$L$399), ROW(외환대장!$L$2:$L$399)),IF(($D$1=외환대장!$L$2:$L$399),MATCH(ROW(외환대장!$L$2:$L$399), ROW(외환대장!$L$2:$L$399)),"")), ROWS($A$1:A31)), COLUMNS($A$1:A31)),"")</f>
        <v>44665</v>
      </c>
      <c r="K39" s="14">
        <f t="array" ref="K39">IFERROR(INDEX(외환대장!$A$2:$K$401, SMALL(IF(($C$1=외환대장!$L$2:$L$399),MATCH(ROW(외환대장!$L$2:$L$399), ROW(외환대장!$L$2:$L$399)),IF(($D$1=외환대장!$L$2:$L$399),MATCH(ROW(외환대장!$L$2:$L$399), ROW(외환대장!$L$2:$L$399)),"")), ROWS($A$1:B31)), COLUMNS($A$1:B31)),"")</f>
        <v>6051</v>
      </c>
      <c r="L39" s="14">
        <f t="array" ref="L39">IFERROR(INDEX(외환대장!$A$2:$K$401, SMALL(IF(($C$1=외환대장!$L$2:$L$399),MATCH(ROW(외환대장!$L$2:$L$399), ROW(외환대장!$L$2:$L$399)),IF(($D$1=외환대장!$L$2:$L$399),MATCH(ROW(외환대장!$L$2:$L$399), ROW(외환대장!$L$2:$L$399)),"")), ROWS($A$1:C31)), COLUMNS($A$1:C31)),"")</f>
        <v>106.19999999999982</v>
      </c>
      <c r="M39" s="14">
        <f t="array" ref="M39">IFERROR(INDEX(외환대장!$A$2:$K$401, SMALL(IF(($C$1=외환대장!$L$2:$L$399),MATCH(ROW(외환대장!$L$2:$L$399), ROW(외환대장!$L$2:$L$399)),IF(($D$1=외환대장!$L$2:$L$399),MATCH(ROW(외환대장!$L$2:$L$399), ROW(외환대장!$L$2:$L$399)),"")), ROWS($A$1:D31)), COLUMNS($A$1:D31)),"")</f>
        <v>0</v>
      </c>
      <c r="N39" s="15" t="str">
        <f t="array" ref="N39">IFERROR(INDEX(외환대장!$A$2:$K$401, SMALL(IF(($C$1=외환대장!$L$2:$L$399),MATCH(ROW(외환대장!$L$2:$L$399), ROW(외환대장!$L$2:$L$399)),IF(($D$1=외환대장!$L$2:$L$399),MATCH(ROW(외환대장!$L$2:$L$399), ROW(외환대장!$L$2:$L$399)),"")), ROWS($A$1:E31)), COLUMNS($A$1:E31)),"")</f>
        <v>IRR/275</v>
      </c>
      <c r="O39" s="16">
        <f t="array" ref="O39">IFERROR(INDEX(외환대장!$A$2:$K$401, SMALL(IF(($C$1=외환대장!$L$2:$L$399),MATCH(ROW(외환대장!$L$2:$L$399), ROW(외환대장!$L$2:$L$399)),IF(($D$1=외환대장!$L$2:$L$399),MATCH(ROW(외환대장!$L$2:$L$399), ROW(외환대장!$L$2:$L$399)),"")), ROWS($A$1:F31)), COLUMNS($A$1:F31)),"")</f>
        <v>5944.8</v>
      </c>
      <c r="P39" s="17">
        <f t="array" ref="P39">IFERROR(INDEX(외환대장!$A$2:$K$401, SMALL(IF(($C$1=외환대장!$L$2:$L$399),MATCH(ROW(외환대장!$L$2:$L$399), ROW(외환대장!$L$2:$L$399)),IF(($D$1=외환대장!$L$2:$L$399),MATCH(ROW(외환대장!$L$2:$L$399), ROW(외환대장!$L$2:$L$399)),"")), ROWS($A$1:G31)), COLUMNS($A$1:G31)),"")</f>
        <v>1227.7</v>
      </c>
      <c r="Q39" s="18">
        <f t="array" ref="Q39">IFERROR(INDEX(외환대장!$A$2:$K$401, SMALL(IF(($C$1=외환대장!$L$2:$L$399),MATCH(ROW(외환대장!$L$2:$L$399), ROW(외환대장!$L$2:$L$399)),IF(($D$1=외환대장!$L$2:$L$399),MATCH(ROW(외환대장!$L$2:$L$399), ROW(외환대장!$L$2:$L$399)),"")), ROWS($A$1:H31)), COLUMNS($A$1:H31)),"")</f>
        <v>5944.8</v>
      </c>
      <c r="R39" s="19">
        <f t="array" ref="R39">IFERROR(INDEX(외환대장!$A$2:$K$401, SMALL(IF(($C$1=외환대장!$L$2:$L$399),MATCH(ROW(외환대장!$L$2:$L$399), ROW(외환대장!$L$2:$L$399)),IF(($D$1=외환대장!$L$2:$L$399),MATCH(ROW(외환대장!$L$2:$L$399), ROW(외환대장!$L$2:$L$399)),"")), ROWS($A$1:I31)), COLUMNS($A$1:I31)),"")</f>
        <v>1254.7</v>
      </c>
      <c r="S39" s="20">
        <f t="array" ref="S39">IFERROR(INDEX(외환대장!$A$2:$K$401, SMALL(IF(($C$1=외환대장!$L$2:$L$399),MATCH(ROW(외환대장!$L$2:$L$399), ROW(외환대장!$L$2:$L$399)),IF(($D$1=외환대장!$L$2:$L$399),MATCH(ROW(외환대장!$L$2:$L$399), ROW(외환대장!$L$2:$L$399)),"")), ROWS($A$1:J31)), COLUMNS($A$1:J31)),"")</f>
        <v>44719</v>
      </c>
      <c r="T39" s="106">
        <f t="shared" si="1"/>
        <v>7298430.9600000009</v>
      </c>
      <c r="U39" s="107" t="str">
        <f t="shared" si="2"/>
        <v>RR/275</v>
      </c>
      <c r="V39" s="72"/>
      <c r="W39" s="108">
        <f t="shared" si="3"/>
        <v>44834</v>
      </c>
      <c r="X39" s="100" t="str">
        <f t="shared" si="4"/>
        <v>NT/211</v>
      </c>
      <c r="Y39" s="109" t="str">
        <f>IF($X39="","",_xlfn.IFNA(VLOOKUP($X39,수출신고!$A:$G,4,0),"국내계류중"))</f>
        <v>1098622090188X</v>
      </c>
      <c r="Z39" s="110">
        <f>_xlfn.IFNA(VLOOKUP(W39,환율!$A:$H,8,0),"")</f>
        <v>1434.8</v>
      </c>
      <c r="AA39" s="111">
        <f t="shared" si="5"/>
        <v>38151</v>
      </c>
      <c r="AB39" s="112">
        <f t="shared" si="12"/>
        <v>38151</v>
      </c>
      <c r="AC39" s="113">
        <f t="shared" si="7"/>
        <v>0</v>
      </c>
      <c r="AD39" s="114">
        <f t="shared" si="8"/>
        <v>54739054.799999997</v>
      </c>
      <c r="AE39" s="115">
        <f t="shared" si="9"/>
        <v>53455990.700000003</v>
      </c>
      <c r="AF39" s="114">
        <f t="shared" si="10"/>
        <v>0</v>
      </c>
      <c r="AG39" s="114">
        <f t="shared" si="11"/>
        <v>-1283064.099999994</v>
      </c>
    </row>
    <row r="40" spans="1:33" ht="16.5" customHeight="1">
      <c r="A40" s="96">
        <f>IF($H40="","",_xlfn.IFNA(VLOOKUP($H40,수출신고!$A:$G,2,0),""))</f>
        <v>44848</v>
      </c>
      <c r="B40" s="118">
        <v>44840</v>
      </c>
      <c r="C40" s="119" t="s">
        <v>1992</v>
      </c>
      <c r="D40" s="119" t="s">
        <v>982</v>
      </c>
      <c r="E40" s="119" t="s">
        <v>28</v>
      </c>
      <c r="F40" s="120">
        <v>12852</v>
      </c>
      <c r="G40" s="100">
        <f>IF($H40="","",_xlfn.IFNA(VLOOKUP($H40,수출신고!$A:$G,6,0),""))</f>
        <v>12852</v>
      </c>
      <c r="H40" s="101" t="str">
        <f t="shared" si="0"/>
        <v>RR/296</v>
      </c>
      <c r="J40" s="1">
        <f t="array" ref="J40">IFERROR(INDEX(외환대장!$A$2:$K$401, SMALL(IF(($C$1=외환대장!$L$2:$L$399),MATCH(ROW(외환대장!$L$2:$L$399), ROW(외환대장!$L$2:$L$399)),IF(($D$1=외환대장!$L$2:$L$399),MATCH(ROW(외환대장!$L$2:$L$399), ROW(외환대장!$L$2:$L$399)),"")), ROWS($A$1:A32)), COLUMNS($A$1:A32)),"")</f>
        <v>44665</v>
      </c>
      <c r="K40" s="14">
        <f t="array" ref="K40">IFERROR(INDEX(외환대장!$A$2:$K$401, SMALL(IF(($C$1=외환대장!$L$2:$L$399),MATCH(ROW(외환대장!$L$2:$L$399), ROW(외환대장!$L$2:$L$399)),IF(($D$1=외환대장!$L$2:$L$399),MATCH(ROW(외환대장!$L$2:$L$399), ROW(외환대장!$L$2:$L$399)),"")), ROWS($A$1:B32)), COLUMNS($A$1:B32)),"")</f>
        <v>18949</v>
      </c>
      <c r="L40" s="14">
        <f t="array" ref="L40">IFERROR(INDEX(외환대장!$A$2:$K$401, SMALL(IF(($C$1=외환대장!$L$2:$L$399),MATCH(ROW(외환대장!$L$2:$L$399), ROW(외환대장!$L$2:$L$399)),IF(($D$1=외환대장!$L$2:$L$399),MATCH(ROW(외환대장!$L$2:$L$399), ROW(외환대장!$L$2:$L$399)),"")), ROWS($A$1:C32)), COLUMNS($A$1:C32)),"")</f>
        <v>0</v>
      </c>
      <c r="M40" s="14">
        <f t="array" ref="M40">IFERROR(INDEX(외환대장!$A$2:$K$401, SMALL(IF(($C$1=외환대장!$L$2:$L$399),MATCH(ROW(외환대장!$L$2:$L$399), ROW(외환대장!$L$2:$L$399)),IF(($D$1=외환대장!$L$2:$L$399),MATCH(ROW(외환대장!$L$2:$L$399), ROW(외환대장!$L$2:$L$399)),"")), ROWS($A$1:D32)), COLUMNS($A$1:D32)),"")</f>
        <v>0</v>
      </c>
      <c r="N40" s="15" t="str">
        <f t="array" ref="N40">IFERROR(INDEX(외환대장!$A$2:$K$401, SMALL(IF(($C$1=외환대장!$L$2:$L$399),MATCH(ROW(외환대장!$L$2:$L$399), ROW(외환대장!$L$2:$L$399)),IF(($D$1=외환대장!$L$2:$L$399),MATCH(ROW(외환대장!$L$2:$L$399), ROW(외환대장!$L$2:$L$399)),"")), ROWS($A$1:E32)), COLUMNS($A$1:E32)),"")</f>
        <v>INT/193</v>
      </c>
      <c r="O40" s="16">
        <f t="array" ref="O40">IFERROR(INDEX(외환대장!$A$2:$K$401, SMALL(IF(($C$1=외환대장!$L$2:$L$399),MATCH(ROW(외환대장!$L$2:$L$399), ROW(외환대장!$L$2:$L$399)),IF(($D$1=외환대장!$L$2:$L$399),MATCH(ROW(외환대장!$L$2:$L$399), ROW(외환대장!$L$2:$L$399)),"")), ROWS($A$1:F32)), COLUMNS($A$1:F32)),"")</f>
        <v>18949</v>
      </c>
      <c r="P40" s="17">
        <f t="array" ref="P40">IFERROR(INDEX(외환대장!$A$2:$K$401, SMALL(IF(($C$1=외환대장!$L$2:$L$399),MATCH(ROW(외환대장!$L$2:$L$399), ROW(외환대장!$L$2:$L$399)),IF(($D$1=외환대장!$L$2:$L$399),MATCH(ROW(외환대장!$L$2:$L$399), ROW(외환대장!$L$2:$L$399)),"")), ROWS($A$1:G32)), COLUMNS($A$1:G32)),"")</f>
        <v>1227.7</v>
      </c>
      <c r="Q40" s="18">
        <f t="array" ref="Q40">IFERROR(INDEX(외환대장!$A$2:$K$401, SMALL(IF(($C$1=외환대장!$L$2:$L$399),MATCH(ROW(외환대장!$L$2:$L$399), ROW(외환대장!$L$2:$L$399)),IF(($D$1=외환대장!$L$2:$L$399),MATCH(ROW(외환대장!$L$2:$L$399), ROW(외환대장!$L$2:$L$399)),"")), ROWS($A$1:H32)), COLUMNS($A$1:H32)),"")</f>
        <v>18949</v>
      </c>
      <c r="R40" s="19">
        <f t="array" ref="R40">IFERROR(INDEX(외환대장!$A$2:$K$401, SMALL(IF(($C$1=외환대장!$L$2:$L$399),MATCH(ROW(외환대장!$L$2:$L$399), ROW(외환대장!$L$2:$L$399)),IF(($D$1=외환대장!$L$2:$L$399),MATCH(ROW(외환대장!$L$2:$L$399), ROW(외환대장!$L$2:$L$399)),"")), ROWS($A$1:I32)), COLUMNS($A$1:I32)),"")</f>
        <v>1254.7</v>
      </c>
      <c r="S40" s="20">
        <f t="array" ref="S40">IFERROR(INDEX(외환대장!$A$2:$K$401, SMALL(IF(($C$1=외환대장!$L$2:$L$399),MATCH(ROW(외환대장!$L$2:$L$399), ROW(외환대장!$L$2:$L$399)),IF(($D$1=외환대장!$L$2:$L$399),MATCH(ROW(외환대장!$L$2:$L$399), ROW(외환대장!$L$2:$L$399)),"")), ROWS($A$1:J32)), COLUMNS($A$1:J32)),"")</f>
        <v>44719</v>
      </c>
      <c r="T40" s="106">
        <f t="shared" si="1"/>
        <v>23263687.300000001</v>
      </c>
      <c r="U40" s="107" t="str">
        <f t="shared" si="2"/>
        <v>NT/193</v>
      </c>
      <c r="V40" s="72"/>
      <c r="W40" s="108">
        <f t="shared" si="3"/>
        <v>44848</v>
      </c>
      <c r="X40" s="100" t="str">
        <f t="shared" si="4"/>
        <v>RR/296</v>
      </c>
      <c r="Y40" s="109" t="str">
        <f>IF($X40="","",_xlfn.IFNA(VLOOKUP($X40,수출신고!$A:$G,4,0),"국내계류중"))</f>
        <v>1098622100036X</v>
      </c>
      <c r="Z40" s="110">
        <f>_xlfn.IFNA(VLOOKUP(W40,환율!$A:$H,8,0),"")</f>
        <v>1427</v>
      </c>
      <c r="AA40" s="111">
        <f t="shared" si="5"/>
        <v>12852</v>
      </c>
      <c r="AB40" s="112">
        <f t="shared" si="12"/>
        <v>12852</v>
      </c>
      <c r="AC40" s="113">
        <f t="shared" si="7"/>
        <v>0</v>
      </c>
      <c r="AD40" s="114">
        <f t="shared" si="8"/>
        <v>18339804</v>
      </c>
      <c r="AE40" s="115">
        <f t="shared" si="9"/>
        <v>18310687.5</v>
      </c>
      <c r="AF40" s="114">
        <f t="shared" si="10"/>
        <v>0</v>
      </c>
      <c r="AG40" s="114">
        <f t="shared" si="11"/>
        <v>-29116.5</v>
      </c>
    </row>
    <row r="41" spans="1:33" ht="16.5" customHeight="1">
      <c r="A41" s="96">
        <f>IF($H41="","",_xlfn.IFNA(VLOOKUP($H41,수출신고!$A:$G,2,0),""))</f>
        <v>44874</v>
      </c>
      <c r="B41" s="118">
        <v>44853</v>
      </c>
      <c r="C41" s="119" t="s">
        <v>1996</v>
      </c>
      <c r="D41" s="119" t="s">
        <v>980</v>
      </c>
      <c r="E41" s="119" t="s">
        <v>17</v>
      </c>
      <c r="F41" s="120">
        <v>37966</v>
      </c>
      <c r="G41" s="100">
        <f>IF($H41="","",_xlfn.IFNA(VLOOKUP($H41,수출신고!$A:$G,6,0),""))</f>
        <v>37966</v>
      </c>
      <c r="H41" s="101" t="str">
        <f t="shared" si="0"/>
        <v>NT/213</v>
      </c>
      <c r="J41" s="1">
        <f t="array" ref="J41">IFERROR(INDEX(외환대장!$A$2:$K$401, SMALL(IF(($C$1=외환대장!$L$2:$L$399),MATCH(ROW(외환대장!$L$2:$L$399), ROW(외환대장!$L$2:$L$399)),IF(($D$1=외환대장!$L$2:$L$399),MATCH(ROW(외환대장!$L$2:$L$399), ROW(외환대장!$L$2:$L$399)),"")), ROWS($A$1:A33)), COLUMNS($A$1:A33)),"")</f>
        <v>44672</v>
      </c>
      <c r="K41" s="14">
        <f t="array" ref="K41">IFERROR(INDEX(외환대장!$A$2:$K$401, SMALL(IF(($C$1=외환대장!$L$2:$L$399),MATCH(ROW(외환대장!$L$2:$L$399), ROW(외환대장!$L$2:$L$399)),IF(($D$1=외환대장!$L$2:$L$399),MATCH(ROW(외환대장!$L$2:$L$399), ROW(외환대장!$L$2:$L$399)),"")), ROWS($A$1:B33)), COLUMNS($A$1:B33)),"")</f>
        <v>7434</v>
      </c>
      <c r="L41" s="14">
        <f t="array" ref="L41">IFERROR(INDEX(외환대장!$A$2:$K$401, SMALL(IF(($C$1=외환대장!$L$2:$L$399),MATCH(ROW(외환대장!$L$2:$L$399), ROW(외환대장!$L$2:$L$399)),IF(($D$1=외환대장!$L$2:$L$399),MATCH(ROW(외환대장!$L$2:$L$399), ROW(외환대장!$L$2:$L$399)),"")), ROWS($A$1:C33)), COLUMNS($A$1:C33)),"")</f>
        <v>5</v>
      </c>
      <c r="M41" s="14">
        <f t="array" ref="M41">IFERROR(INDEX(외환대장!$A$2:$K$401, SMALL(IF(($C$1=외환대장!$L$2:$L$399),MATCH(ROW(외환대장!$L$2:$L$399), ROW(외환대장!$L$2:$L$399)),IF(($D$1=외환대장!$L$2:$L$399),MATCH(ROW(외환대장!$L$2:$L$399), ROW(외환대장!$L$2:$L$399)),"")), ROWS($A$1:D33)), COLUMNS($A$1:D33)),"")</f>
        <v>0</v>
      </c>
      <c r="N41" s="15" t="str">
        <f t="array" ref="N41">IFERROR(INDEX(외환대장!$A$2:$K$401, SMALL(IF(($C$1=외환대장!$L$2:$L$399),MATCH(ROW(외환대장!$L$2:$L$399), ROW(외환대장!$L$2:$L$399)),IF(($D$1=외환대장!$L$2:$L$399),MATCH(ROW(외환대장!$L$2:$L$399), ROW(외환대장!$L$2:$L$399)),"")), ROWS($A$1:E33)), COLUMNS($A$1:E33)),"")</f>
        <v>INT/193</v>
      </c>
      <c r="O41" s="16">
        <f t="array" ref="O41">IFERROR(INDEX(외환대장!$A$2:$K$401, SMALL(IF(($C$1=외환대장!$L$2:$L$399),MATCH(ROW(외환대장!$L$2:$L$399), ROW(외환대장!$L$2:$L$399)),IF(($D$1=외환대장!$L$2:$L$399),MATCH(ROW(외환대장!$L$2:$L$399), ROW(외환대장!$L$2:$L$399)),"")), ROWS($A$1:F33)), COLUMNS($A$1:F33)),"")</f>
        <v>7429</v>
      </c>
      <c r="P41" s="17">
        <f t="array" ref="P41">IFERROR(INDEX(외환대장!$A$2:$K$401, SMALL(IF(($C$1=외환대장!$L$2:$L$399),MATCH(ROW(외환대장!$L$2:$L$399), ROW(외환대장!$L$2:$L$399)),IF(($D$1=외환대장!$L$2:$L$399),MATCH(ROW(외환대장!$L$2:$L$399), ROW(외환대장!$L$2:$L$399)),"")), ROWS($A$1:G33)), COLUMNS($A$1:G33)),"")</f>
        <v>1237.0999999999999</v>
      </c>
      <c r="Q41" s="18">
        <f t="array" ref="Q41">IFERROR(INDEX(외환대장!$A$2:$K$401, SMALL(IF(($C$1=외환대장!$L$2:$L$399),MATCH(ROW(외환대장!$L$2:$L$399), ROW(외환대장!$L$2:$L$399)),IF(($D$1=외환대장!$L$2:$L$399),MATCH(ROW(외환대장!$L$2:$L$399), ROW(외환대장!$L$2:$L$399)),"")), ROWS($A$1:H33)), COLUMNS($A$1:H33)),"")</f>
        <v>7429</v>
      </c>
      <c r="R41" s="19">
        <f t="array" ref="R41">IFERROR(INDEX(외환대장!$A$2:$K$401, SMALL(IF(($C$1=외환대장!$L$2:$L$399),MATCH(ROW(외환대장!$L$2:$L$399), ROW(외환대장!$L$2:$L$399)),IF(($D$1=외환대장!$L$2:$L$399),MATCH(ROW(외환대장!$L$2:$L$399), ROW(외환대장!$L$2:$L$399)),"")), ROWS($A$1:I33)), COLUMNS($A$1:I33)),"")</f>
        <v>1254.7</v>
      </c>
      <c r="S41" s="20">
        <f t="array" ref="S41">IFERROR(INDEX(외환대장!$A$2:$K$401, SMALL(IF(($C$1=외환대장!$L$2:$L$399),MATCH(ROW(외환대장!$L$2:$L$399), ROW(외환대장!$L$2:$L$399)),IF(($D$1=외환대장!$L$2:$L$399),MATCH(ROW(외환대장!$L$2:$L$399), ROW(외환대장!$L$2:$L$399)),"")), ROWS($A$1:J33)), COLUMNS($A$1:J33)),"")</f>
        <v>44719</v>
      </c>
      <c r="T41" s="106">
        <f t="shared" si="1"/>
        <v>9190415.8999999985</v>
      </c>
      <c r="U41" s="107" t="str">
        <f t="shared" si="2"/>
        <v>NT/193</v>
      </c>
      <c r="V41" s="121"/>
      <c r="W41" s="108">
        <f t="shared" si="3"/>
        <v>44874</v>
      </c>
      <c r="X41" s="100" t="str">
        <f t="shared" si="4"/>
        <v>NT/213</v>
      </c>
      <c r="Y41" s="109" t="str">
        <f>IF($X41="","",_xlfn.IFNA(VLOOKUP($X41,수출신고!$A:$G,4,0),"국내계류중"))</f>
        <v>1098622100272X</v>
      </c>
      <c r="Z41" s="110">
        <f>_xlfn.IFNA(VLOOKUP(W41,환율!$A:$H,8,0),"")</f>
        <v>1387.3</v>
      </c>
      <c r="AA41" s="111">
        <f t="shared" si="5"/>
        <v>37966</v>
      </c>
      <c r="AB41" s="112">
        <f t="shared" si="12"/>
        <v>37966</v>
      </c>
      <c r="AC41" s="113">
        <f t="shared" si="7"/>
        <v>0</v>
      </c>
      <c r="AD41" s="114">
        <f t="shared" si="8"/>
        <v>52670231.799999997</v>
      </c>
      <c r="AE41" s="115">
        <f t="shared" si="9"/>
        <v>53301722.615000002</v>
      </c>
      <c r="AF41" s="114">
        <f t="shared" si="10"/>
        <v>0</v>
      </c>
      <c r="AG41" s="114">
        <f t="shared" si="11"/>
        <v>631490.81500000507</v>
      </c>
    </row>
    <row r="42" spans="1:33" ht="16.5" customHeight="1">
      <c r="A42" s="96">
        <f>IF($H42="","",_xlfn.IFNA(VLOOKUP($H42,수출신고!$A:$G,2,0),""))</f>
        <v>44873</v>
      </c>
      <c r="B42" s="118">
        <v>44862</v>
      </c>
      <c r="C42" s="119" t="s">
        <v>1997</v>
      </c>
      <c r="D42" s="119" t="s">
        <v>982</v>
      </c>
      <c r="E42" s="119" t="s">
        <v>28</v>
      </c>
      <c r="F42" s="120">
        <v>12511</v>
      </c>
      <c r="G42" s="100">
        <f>IF($H42="","",_xlfn.IFNA(VLOOKUP($H42,수출신고!$A:$G,6,0),""))</f>
        <v>11887</v>
      </c>
      <c r="H42" s="101" t="str">
        <f t="shared" si="0"/>
        <v>RR/298</v>
      </c>
      <c r="J42" s="1">
        <f t="array" ref="J42">IFERROR(INDEX(외환대장!$A$2:$K$401, SMALL(IF(($C$1=외환대장!$L$2:$L$399),MATCH(ROW(외환대장!$L$2:$L$399), ROW(외환대장!$L$2:$L$399)),IF(($D$1=외환대장!$L$2:$L$399),MATCH(ROW(외환대장!$L$2:$L$399), ROW(외환대장!$L$2:$L$399)),"")), ROWS($A$1:A34)), COLUMNS($A$1:A34)),"")</f>
        <v>44690</v>
      </c>
      <c r="K42" s="14">
        <f t="array" ref="K42">IFERROR(INDEX(외환대장!$A$2:$K$401, SMALL(IF(($C$1=외환대장!$L$2:$L$399),MATCH(ROW(외환대장!$L$2:$L$399), ROW(외환대장!$L$2:$L$399)),IF(($D$1=외환대장!$L$2:$L$399),MATCH(ROW(외환대장!$L$2:$L$399), ROW(외환대장!$L$2:$L$399)),"")), ROWS($A$1:B34)), COLUMNS($A$1:B34)),"")</f>
        <v>6853</v>
      </c>
      <c r="L42" s="14">
        <f t="array" ref="L42">IFERROR(INDEX(외환대장!$A$2:$K$401, SMALL(IF(($C$1=외환대장!$L$2:$L$399),MATCH(ROW(외환대장!$L$2:$L$399), ROW(외환대장!$L$2:$L$399)),IF(($D$1=외환대장!$L$2:$L$399),MATCH(ROW(외환대장!$L$2:$L$399), ROW(외환대장!$L$2:$L$399)),"")), ROWS($A$1:C34)), COLUMNS($A$1:C34)),"")</f>
        <v>5</v>
      </c>
      <c r="M42" s="14">
        <f t="array" ref="M42">IFERROR(INDEX(외환대장!$A$2:$K$401, SMALL(IF(($C$1=외환대장!$L$2:$L$399),MATCH(ROW(외환대장!$L$2:$L$399), ROW(외환대장!$L$2:$L$399)),IF(($D$1=외환대장!$L$2:$L$399),MATCH(ROW(외환대장!$L$2:$L$399), ROW(외환대장!$L$2:$L$399)),"")), ROWS($A$1:D34)), COLUMNS($A$1:D34)),"")</f>
        <v>0</v>
      </c>
      <c r="N42" s="15" t="str">
        <f t="array" ref="N42">IFERROR(INDEX(외환대장!$A$2:$K$401, SMALL(IF(($C$1=외환대장!$L$2:$L$399),MATCH(ROW(외환대장!$L$2:$L$399), ROW(외환대장!$L$2:$L$399)),IF(($D$1=외환대장!$L$2:$L$399),MATCH(ROW(외환대장!$L$2:$L$399), ROW(외환대장!$L$2:$L$399)),"")), ROWS($A$1:E34)), COLUMNS($A$1:E34)),"")</f>
        <v>INT/193</v>
      </c>
      <c r="O42" s="16">
        <f t="array" ref="O42">IFERROR(INDEX(외환대장!$A$2:$K$401, SMALL(IF(($C$1=외환대장!$L$2:$L$399),MATCH(ROW(외환대장!$L$2:$L$399), ROW(외환대장!$L$2:$L$399)),IF(($D$1=외환대장!$L$2:$L$399),MATCH(ROW(외환대장!$L$2:$L$399), ROW(외환대장!$L$2:$L$399)),"")), ROWS($A$1:F34)), COLUMNS($A$1:F34)),"")</f>
        <v>6848</v>
      </c>
      <c r="P42" s="17">
        <f t="array" ref="P42">IFERROR(INDEX(외환대장!$A$2:$K$401, SMALL(IF(($C$1=외환대장!$L$2:$L$399),MATCH(ROW(외환대장!$L$2:$L$399), ROW(외환대장!$L$2:$L$399)),IF(($D$1=외환대장!$L$2:$L$399),MATCH(ROW(외환대장!$L$2:$L$399), ROW(외환대장!$L$2:$L$399)),"")), ROWS($A$1:G34)), COLUMNS($A$1:G34)),"")</f>
        <v>1272.7</v>
      </c>
      <c r="Q42" s="18">
        <f t="array" ref="Q42">IFERROR(INDEX(외환대장!$A$2:$K$401, SMALL(IF(($C$1=외환대장!$L$2:$L$399),MATCH(ROW(외환대장!$L$2:$L$399), ROW(외환대장!$L$2:$L$399)),IF(($D$1=외환대장!$L$2:$L$399),MATCH(ROW(외환대장!$L$2:$L$399), ROW(외환대장!$L$2:$L$399)),"")), ROWS($A$1:H34)), COLUMNS($A$1:H34)),"")</f>
        <v>6848</v>
      </c>
      <c r="R42" s="19">
        <f t="array" ref="R42">IFERROR(INDEX(외환대장!$A$2:$K$401, SMALL(IF(($C$1=외환대장!$L$2:$L$399),MATCH(ROW(외환대장!$L$2:$L$399), ROW(외환대장!$L$2:$L$399)),IF(($D$1=외환대장!$L$2:$L$399),MATCH(ROW(외환대장!$L$2:$L$399), ROW(외환대장!$L$2:$L$399)),"")), ROWS($A$1:I34)), COLUMNS($A$1:I34)),"")</f>
        <v>1254.7</v>
      </c>
      <c r="S42" s="20">
        <f t="array" ref="S42">IFERROR(INDEX(외환대장!$A$2:$K$401, SMALL(IF(($C$1=외환대장!$L$2:$L$399),MATCH(ROW(외환대장!$L$2:$L$399), ROW(외환대장!$L$2:$L$399)),IF(($D$1=외환대장!$L$2:$L$399),MATCH(ROW(외환대장!$L$2:$L$399), ROW(외환대장!$L$2:$L$399)),"")), ROWS($A$1:J34)), COLUMNS($A$1:J34)),"")</f>
        <v>44719</v>
      </c>
      <c r="T42" s="106">
        <f t="shared" si="1"/>
        <v>8715449.5999999996</v>
      </c>
      <c r="U42" s="107" t="str">
        <f t="shared" si="2"/>
        <v>NT/193</v>
      </c>
      <c r="V42" s="72"/>
      <c r="W42" s="108">
        <f t="shared" si="3"/>
        <v>44873</v>
      </c>
      <c r="X42" s="100" t="str">
        <f t="shared" si="4"/>
        <v>RR/298</v>
      </c>
      <c r="Y42" s="109" t="str">
        <f>IF($X42="","",_xlfn.IFNA(VLOOKUP($X42,수출신고!$A:$G,4,0),"국내계류중"))</f>
        <v>1098622110016X</v>
      </c>
      <c r="Z42" s="110">
        <f>_xlfn.IFNA(VLOOKUP(W42,환율!$A:$H,8,0),"")</f>
        <v>1406.5</v>
      </c>
      <c r="AA42" s="111">
        <f t="shared" si="5"/>
        <v>11887</v>
      </c>
      <c r="AB42" s="112">
        <f t="shared" si="12"/>
        <v>11887</v>
      </c>
      <c r="AC42" s="113">
        <f t="shared" si="7"/>
        <v>0</v>
      </c>
      <c r="AD42" s="114">
        <f t="shared" si="8"/>
        <v>16719065.5</v>
      </c>
      <c r="AE42" s="115">
        <f t="shared" si="9"/>
        <v>16523248.6</v>
      </c>
      <c r="AF42" s="114">
        <f t="shared" si="10"/>
        <v>0</v>
      </c>
      <c r="AG42" s="114">
        <f t="shared" si="11"/>
        <v>-195816.90000000037</v>
      </c>
    </row>
    <row r="43" spans="1:33" ht="16.5" customHeight="1">
      <c r="A43" s="96">
        <f>IF($H43="","",_xlfn.IFNA(VLOOKUP($H43,수출신고!$A:$G,2,0),""))</f>
        <v>44903</v>
      </c>
      <c r="B43" s="118">
        <v>44887</v>
      </c>
      <c r="C43" s="119" t="s">
        <v>2002</v>
      </c>
      <c r="D43" s="119" t="s">
        <v>980</v>
      </c>
      <c r="E43" s="119" t="s">
        <v>17</v>
      </c>
      <c r="F43" s="120">
        <v>37442</v>
      </c>
      <c r="G43" s="100">
        <f>IF($H43="","",_xlfn.IFNA(VLOOKUP($H43,수출신고!$A:$G,6,0),""))</f>
        <v>37442</v>
      </c>
      <c r="H43" s="101" t="str">
        <f t="shared" si="0"/>
        <v>NT/001</v>
      </c>
      <c r="J43" s="1">
        <f t="array" ref="J43">IFERROR(INDEX(외환대장!$A$2:$K$401, SMALL(IF(($C$1=외환대장!$L$2:$L$399),MATCH(ROW(외환대장!$L$2:$L$399), ROW(외환대장!$L$2:$L$399)),IF(($D$1=외환대장!$L$2:$L$399),MATCH(ROW(외환대장!$L$2:$L$399), ROW(외환대장!$L$2:$L$399)),"")), ROWS($A$1:A35)), COLUMNS($A$1:A35)),"")</f>
        <v>44692</v>
      </c>
      <c r="K43" s="14">
        <f t="array" ref="K43">IFERROR(INDEX(외환대장!$A$2:$K$401, SMALL(IF(($C$1=외환대장!$L$2:$L$399),MATCH(ROW(외환대장!$L$2:$L$399), ROW(외환대장!$L$2:$L$399)),IF(($D$1=외환대장!$L$2:$L$399),MATCH(ROW(외환대장!$L$2:$L$399), ROW(외환대장!$L$2:$L$399)),"")), ROWS($A$1:B35)), COLUMNS($A$1:B35)),"")</f>
        <v>114</v>
      </c>
      <c r="L43" s="14">
        <f t="array" ref="L43">IFERROR(INDEX(외환대장!$A$2:$K$401, SMALL(IF(($C$1=외환대장!$L$2:$L$399),MATCH(ROW(외환대장!$L$2:$L$399), ROW(외환대장!$L$2:$L$399)),IF(($D$1=외환대장!$L$2:$L$399),MATCH(ROW(외환대장!$L$2:$L$399), ROW(외환대장!$L$2:$L$399)),"")), ROWS($A$1:C35)), COLUMNS($A$1:C35)),"")</f>
        <v>15</v>
      </c>
      <c r="M43" s="14">
        <f t="array" ref="M43">IFERROR(INDEX(외환대장!$A$2:$K$401, SMALL(IF(($C$1=외환대장!$L$2:$L$399),MATCH(ROW(외환대장!$L$2:$L$399), ROW(외환대장!$L$2:$L$399)),IF(($D$1=외환대장!$L$2:$L$399),MATCH(ROW(외환대장!$L$2:$L$399), ROW(외환대장!$L$2:$L$399)),"")), ROWS($A$1:D35)), COLUMNS($A$1:D35)),"")</f>
        <v>0</v>
      </c>
      <c r="N43" s="15" t="str">
        <f t="array" ref="N43">IFERROR(INDEX(외환대장!$A$2:$K$401, SMALL(IF(($C$1=외환대장!$L$2:$L$399),MATCH(ROW(외환대장!$L$2:$L$399), ROW(외환대장!$L$2:$L$399)),IF(($D$1=외환대장!$L$2:$L$399),MATCH(ROW(외환대장!$L$2:$L$399), ROW(외환대장!$L$2:$L$399)),"")), ROWS($A$1:E35)), COLUMNS($A$1:E35)),"")</f>
        <v>INT/193</v>
      </c>
      <c r="O43" s="16">
        <f t="array" ref="O43">IFERROR(INDEX(외환대장!$A$2:$K$401, SMALL(IF(($C$1=외환대장!$L$2:$L$399),MATCH(ROW(외환대장!$L$2:$L$399), ROW(외환대장!$L$2:$L$399)),IF(($D$1=외환대장!$L$2:$L$399),MATCH(ROW(외환대장!$L$2:$L$399), ROW(외환대장!$L$2:$L$399)),"")), ROWS($A$1:F35)), COLUMNS($A$1:F35)),"")</f>
        <v>99</v>
      </c>
      <c r="P43" s="17">
        <f t="array" ref="P43">IFERROR(INDEX(외환대장!$A$2:$K$401, SMALL(IF(($C$1=외환대장!$L$2:$L$399),MATCH(ROW(외환대장!$L$2:$L$399), ROW(외환대장!$L$2:$L$399)),IF(($D$1=외환대장!$L$2:$L$399),MATCH(ROW(외환대장!$L$2:$L$399), ROW(외환대장!$L$2:$L$399)),"")), ROWS($A$1:G35)), COLUMNS($A$1:G35)),"")</f>
        <v>1275.5</v>
      </c>
      <c r="Q43" s="18">
        <f t="array" ref="Q43">IFERROR(INDEX(외환대장!$A$2:$K$401, SMALL(IF(($C$1=외환대장!$L$2:$L$399),MATCH(ROW(외환대장!$L$2:$L$399), ROW(외환대장!$L$2:$L$399)),IF(($D$1=외환대장!$L$2:$L$399),MATCH(ROW(외환대장!$L$2:$L$399), ROW(외환대장!$L$2:$L$399)),"")), ROWS($A$1:H35)), COLUMNS($A$1:H35)),"")</f>
        <v>99</v>
      </c>
      <c r="R43" s="19">
        <f t="array" ref="R43">IFERROR(INDEX(외환대장!$A$2:$K$401, SMALL(IF(($C$1=외환대장!$L$2:$L$399),MATCH(ROW(외환대장!$L$2:$L$399), ROW(외환대장!$L$2:$L$399)),IF(($D$1=외환대장!$L$2:$L$399),MATCH(ROW(외환대장!$L$2:$L$399), ROW(외환대장!$L$2:$L$399)),"")), ROWS($A$1:I35)), COLUMNS($A$1:I35)),"")</f>
        <v>1254.7</v>
      </c>
      <c r="S43" s="20">
        <f t="array" ref="S43">IFERROR(INDEX(외환대장!$A$2:$K$401, SMALL(IF(($C$1=외환대장!$L$2:$L$399),MATCH(ROW(외환대장!$L$2:$L$399), ROW(외환대장!$L$2:$L$399)),IF(($D$1=외환대장!$L$2:$L$399),MATCH(ROW(외환대장!$L$2:$L$399), ROW(외환대장!$L$2:$L$399)),"")), ROWS($A$1:J35)), COLUMNS($A$1:J35)),"")</f>
        <v>44719</v>
      </c>
      <c r="T43" s="106">
        <f t="shared" si="1"/>
        <v>126274.5</v>
      </c>
      <c r="U43" s="107" t="str">
        <f t="shared" si="2"/>
        <v>NT/193</v>
      </c>
      <c r="V43" s="72"/>
      <c r="W43" s="108">
        <f t="shared" si="3"/>
        <v>44903</v>
      </c>
      <c r="X43" s="100" t="str">
        <f t="shared" si="4"/>
        <v>NT/001</v>
      </c>
      <c r="Y43" s="109" t="str">
        <f>IF($X43="","",_xlfn.IFNA(VLOOKUP($X43,수출신고!$A:$G,4,0),"국내계류중"))</f>
        <v>1098622110220X</v>
      </c>
      <c r="Z43" s="110">
        <f>_xlfn.IFNA(VLOOKUP(W43,환율!$A:$H,8,0),"")</f>
        <v>1319.5</v>
      </c>
      <c r="AA43" s="111">
        <f t="shared" si="5"/>
        <v>37442</v>
      </c>
      <c r="AB43" s="112">
        <f t="shared" si="12"/>
        <v>37442</v>
      </c>
      <c r="AC43" s="113">
        <f t="shared" si="7"/>
        <v>0</v>
      </c>
      <c r="AD43" s="114">
        <f t="shared" si="8"/>
        <v>49404719</v>
      </c>
      <c r="AE43" s="115">
        <f t="shared" si="9"/>
        <v>50021030.199999996</v>
      </c>
      <c r="AF43" s="114">
        <f t="shared" si="10"/>
        <v>0</v>
      </c>
      <c r="AG43" s="114">
        <f t="shared" si="11"/>
        <v>616311.19999999553</v>
      </c>
    </row>
    <row r="44" spans="1:33" ht="16.5" customHeight="1">
      <c r="A44" s="96">
        <f>IF($H44="","",_xlfn.IFNA(VLOOKUP($H44,수출신고!$A:$G,2,0),""))</f>
        <v>44888</v>
      </c>
      <c r="B44" s="118">
        <v>44886</v>
      </c>
      <c r="C44" s="119" t="s">
        <v>2003</v>
      </c>
      <c r="D44" s="119" t="s">
        <v>982</v>
      </c>
      <c r="E44" s="119" t="s">
        <v>28</v>
      </c>
      <c r="F44" s="120">
        <v>11801</v>
      </c>
      <c r="G44" s="100">
        <f>IF($H44="","",_xlfn.IFNA(VLOOKUP($H44,수출신고!$A:$G,6,0),""))</f>
        <v>11801</v>
      </c>
      <c r="H44" s="101" t="str">
        <f t="shared" si="0"/>
        <v>RR/002</v>
      </c>
      <c r="J44" s="1">
        <f t="array" ref="J44">IFERROR(INDEX(외환대장!$A$2:$K$401, SMALL(IF(($C$1=외환대장!$L$2:$L$399),MATCH(ROW(외환대장!$L$2:$L$399), ROW(외환대장!$L$2:$L$399)),IF(($D$1=외환대장!$L$2:$L$399),MATCH(ROW(외환대장!$L$2:$L$399), ROW(외환대장!$L$2:$L$399)),"")), ROWS($A$1:A36)), COLUMNS($A$1:A36)),"")</f>
        <v>44692</v>
      </c>
      <c r="K44" s="14">
        <f t="array" ref="K44">IFERROR(INDEX(외환대장!$A$2:$K$401, SMALL(IF(($C$1=외환대장!$L$2:$L$399),MATCH(ROW(외환대장!$L$2:$L$399), ROW(외환대장!$L$2:$L$399)),IF(($D$1=외환대장!$L$2:$L$399),MATCH(ROW(외환대장!$L$2:$L$399), ROW(외환대장!$L$2:$L$399)),"")), ROWS($A$1:B36)), COLUMNS($A$1:B36)),"")</f>
        <v>6431</v>
      </c>
      <c r="L44" s="14">
        <f t="array" ref="L44">IFERROR(INDEX(외환대장!$A$2:$K$401, SMALL(IF(($C$1=외환대장!$L$2:$L$399),MATCH(ROW(외환대장!$L$2:$L$399), ROW(외환대장!$L$2:$L$399)),IF(($D$1=외환대장!$L$2:$L$399),MATCH(ROW(외환대장!$L$2:$L$399), ROW(외환대장!$L$2:$L$399)),"")), ROWS($A$1:C36)), COLUMNS($A$1:C36)),"")</f>
        <v>0</v>
      </c>
      <c r="M44" s="14">
        <f t="array" ref="M44">IFERROR(INDEX(외환대장!$A$2:$K$401, SMALL(IF(($C$1=외환대장!$L$2:$L$399),MATCH(ROW(외환대장!$L$2:$L$399), ROW(외환대장!$L$2:$L$399)),IF(($D$1=외환대장!$L$2:$L$399),MATCH(ROW(외환대장!$L$2:$L$399), ROW(외환대장!$L$2:$L$399)),"")), ROWS($A$1:D36)), COLUMNS($A$1:D36)),"")</f>
        <v>0</v>
      </c>
      <c r="N44" s="15" t="str">
        <f t="array" ref="N44">IFERROR(INDEX(외환대장!$A$2:$K$401, SMALL(IF(($C$1=외환대장!$L$2:$L$399),MATCH(ROW(외환대장!$L$2:$L$399), ROW(외환대장!$L$2:$L$399)),IF(($D$1=외환대장!$L$2:$L$399),MATCH(ROW(외환대장!$L$2:$L$399), ROW(외환대장!$L$2:$L$399)),"")), ROWS($A$1:E36)), COLUMNS($A$1:E36)),"")</f>
        <v>IRR/277</v>
      </c>
      <c r="O44" s="16">
        <f t="array" ref="O44">IFERROR(INDEX(외환대장!$A$2:$K$401, SMALL(IF(($C$1=외환대장!$L$2:$L$399),MATCH(ROW(외환대장!$L$2:$L$399), ROW(외환대장!$L$2:$L$399)),IF(($D$1=외환대장!$L$2:$L$399),MATCH(ROW(외환대장!$L$2:$L$399), ROW(외환대장!$L$2:$L$399)),"")), ROWS($A$1:F36)), COLUMNS($A$1:F36)),"")</f>
        <v>6431</v>
      </c>
      <c r="P44" s="17">
        <f t="array" ref="P44">IFERROR(INDEX(외환대장!$A$2:$K$401, SMALL(IF(($C$1=외환대장!$L$2:$L$399),MATCH(ROW(외환대장!$L$2:$L$399), ROW(외환대장!$L$2:$L$399)),IF(($D$1=외환대장!$L$2:$L$399),MATCH(ROW(외환대장!$L$2:$L$399), ROW(외환대장!$L$2:$L$399)),"")), ROWS($A$1:G36)), COLUMNS($A$1:G36)),"")</f>
        <v>1275.5</v>
      </c>
      <c r="Q44" s="18">
        <f t="array" ref="Q44">IFERROR(INDEX(외환대장!$A$2:$K$401, SMALL(IF(($C$1=외환대장!$L$2:$L$399),MATCH(ROW(외환대장!$L$2:$L$399), ROW(외환대장!$L$2:$L$399)),IF(($D$1=외환대장!$L$2:$L$399),MATCH(ROW(외환대장!$L$2:$L$399), ROW(외환대장!$L$2:$L$399)),"")), ROWS($A$1:H36)), COLUMNS($A$1:H36)),"")</f>
        <v>6431</v>
      </c>
      <c r="R44" s="19">
        <f t="array" ref="R44">IFERROR(INDEX(외환대장!$A$2:$K$401, SMALL(IF(($C$1=외환대장!$L$2:$L$399),MATCH(ROW(외환대장!$L$2:$L$399), ROW(외환대장!$L$2:$L$399)),IF(($D$1=외환대장!$L$2:$L$399),MATCH(ROW(외환대장!$L$2:$L$399), ROW(외환대장!$L$2:$L$399)),"")), ROWS($A$1:I36)), COLUMNS($A$1:I36)),"")</f>
        <v>1254.7</v>
      </c>
      <c r="S44" s="20">
        <f t="array" ref="S44">IFERROR(INDEX(외환대장!$A$2:$K$401, SMALL(IF(($C$1=외환대장!$L$2:$L$399),MATCH(ROW(외환대장!$L$2:$L$399), ROW(외환대장!$L$2:$L$399)),IF(($D$1=외환대장!$L$2:$L$399),MATCH(ROW(외환대장!$L$2:$L$399), ROW(외환대장!$L$2:$L$399)),"")), ROWS($A$1:J36)), COLUMNS($A$1:J36)),"")</f>
        <v>44719</v>
      </c>
      <c r="T44" s="106">
        <f t="shared" si="1"/>
        <v>8202740.5</v>
      </c>
      <c r="U44" s="107" t="str">
        <f t="shared" si="2"/>
        <v>RR/277</v>
      </c>
      <c r="V44" s="72"/>
      <c r="W44" s="108">
        <f t="shared" si="3"/>
        <v>44888</v>
      </c>
      <c r="X44" s="100" t="str">
        <f t="shared" si="4"/>
        <v>RR/002</v>
      </c>
      <c r="Y44" s="109" t="str">
        <f>IF($X44="","",_xlfn.IFNA(VLOOKUP($X44,수출신고!$A:$G,4,0),"국내계류중"))</f>
        <v>1098622110153X</v>
      </c>
      <c r="Z44" s="110">
        <f>_xlfn.IFNA(VLOOKUP(W44,환율!$A:$H,8,0),"")</f>
        <v>1355.7</v>
      </c>
      <c r="AA44" s="111">
        <f t="shared" si="5"/>
        <v>11801</v>
      </c>
      <c r="AB44" s="112">
        <f t="shared" si="12"/>
        <v>11801</v>
      </c>
      <c r="AC44" s="113">
        <f t="shared" si="7"/>
        <v>0</v>
      </c>
      <c r="AD44" s="114">
        <f t="shared" si="8"/>
        <v>15998615.700000001</v>
      </c>
      <c r="AE44" s="115">
        <f t="shared" si="9"/>
        <v>15681340.300000001</v>
      </c>
      <c r="AF44" s="114">
        <f t="shared" si="10"/>
        <v>0</v>
      </c>
      <c r="AG44" s="114">
        <f t="shared" si="11"/>
        <v>-317275.40000000037</v>
      </c>
    </row>
    <row r="45" spans="1:33" ht="16.5" customHeight="1">
      <c r="A45" s="96">
        <f>IF($H45="","",_xlfn.IFNA(VLOOKUP($H45,수출신고!$A:$G,2,0),""))</f>
        <v>44911</v>
      </c>
      <c r="B45" s="118">
        <v>44904</v>
      </c>
      <c r="C45" s="119" t="s">
        <v>2007</v>
      </c>
      <c r="D45" s="119" t="s">
        <v>982</v>
      </c>
      <c r="E45" s="119" t="s">
        <v>28</v>
      </c>
      <c r="F45" s="120">
        <v>11405</v>
      </c>
      <c r="G45" s="100">
        <f>IF($H45="","",_xlfn.IFNA(VLOOKUP($H45,수출신고!$A:$G,6,0),""))</f>
        <v>11128</v>
      </c>
      <c r="H45" s="101" t="str">
        <f t="shared" si="0"/>
        <v>RR/004</v>
      </c>
      <c r="J45" s="1">
        <f t="array" ref="J45">IFERROR(INDEX(외환대장!$A$2:$K$401, SMALL(IF(($C$1=외환대장!$L$2:$L$399),MATCH(ROW(외환대장!$L$2:$L$399), ROW(외환대장!$L$2:$L$399)),IF(($D$1=외환대장!$L$2:$L$399),MATCH(ROW(외환대장!$L$2:$L$399), ROW(외환대장!$L$2:$L$399)),"")), ROWS($A$1:A37)), COLUMNS($A$1:A37)),"")</f>
        <v>44694</v>
      </c>
      <c r="K45" s="14">
        <f t="array" ref="K45">IFERROR(INDEX(외환대장!$A$2:$K$401, SMALL(IF(($C$1=외환대장!$L$2:$L$399),MATCH(ROW(외환대장!$L$2:$L$399), ROW(외환대장!$L$2:$L$399)),IF(($D$1=외환대장!$L$2:$L$399),MATCH(ROW(외환대장!$L$2:$L$399), ROW(외환대장!$L$2:$L$399)),"")), ROWS($A$1:B37)), COLUMNS($A$1:B37)),"")</f>
        <v>4585</v>
      </c>
      <c r="L45" s="14">
        <f t="array" ref="L45">IFERROR(INDEX(외환대장!$A$2:$K$401, SMALL(IF(($C$1=외환대장!$L$2:$L$399),MATCH(ROW(외환대장!$L$2:$L$399), ROW(외환대장!$L$2:$L$399)),IF(($D$1=외환대장!$L$2:$L$399),MATCH(ROW(외환대장!$L$2:$L$399), ROW(외환대장!$L$2:$L$399)),"")), ROWS($A$1:C37)), COLUMNS($A$1:C37)),"")</f>
        <v>19</v>
      </c>
      <c r="M45" s="14">
        <f t="array" ref="M45">IFERROR(INDEX(외환대장!$A$2:$K$401, SMALL(IF(($C$1=외환대장!$L$2:$L$399),MATCH(ROW(외환대장!$L$2:$L$399), ROW(외환대장!$L$2:$L$399)),IF(($D$1=외환대장!$L$2:$L$399),MATCH(ROW(외환대장!$L$2:$L$399), ROW(외환대장!$L$2:$L$399)),"")), ROWS($A$1:D37)), COLUMNS($A$1:D37)),"")</f>
        <v>0</v>
      </c>
      <c r="N45" s="15" t="str">
        <f t="array" ref="N45">IFERROR(INDEX(외환대장!$A$2:$K$401, SMALL(IF(($C$1=외환대장!$L$2:$L$399),MATCH(ROW(외환대장!$L$2:$L$399), ROW(외환대장!$L$2:$L$399)),IF(($D$1=외환대장!$L$2:$L$399),MATCH(ROW(외환대장!$L$2:$L$399), ROW(외환대장!$L$2:$L$399)),"")), ROWS($A$1:E37)), COLUMNS($A$1:E37)),"")</f>
        <v>IRR/277</v>
      </c>
      <c r="O45" s="16">
        <f t="array" ref="O45">IFERROR(INDEX(외환대장!$A$2:$K$401, SMALL(IF(($C$1=외환대장!$L$2:$L$399),MATCH(ROW(외환대장!$L$2:$L$399), ROW(외환대장!$L$2:$L$399)),IF(($D$1=외환대장!$L$2:$L$399),MATCH(ROW(외환대장!$L$2:$L$399), ROW(외환대장!$L$2:$L$399)),"")), ROWS($A$1:F37)), COLUMNS($A$1:F37)),"")</f>
        <v>4566</v>
      </c>
      <c r="P45" s="17">
        <f t="array" ref="P45">IFERROR(INDEX(외환대장!$A$2:$K$401, SMALL(IF(($C$1=외환대장!$L$2:$L$399),MATCH(ROW(외환대장!$L$2:$L$399), ROW(외환대장!$L$2:$L$399)),IF(($D$1=외환대장!$L$2:$L$399),MATCH(ROW(외환대장!$L$2:$L$399), ROW(외환대장!$L$2:$L$399)),"")), ROWS($A$1:G37)), COLUMNS($A$1:G37)),"")</f>
        <v>1286.4000000000001</v>
      </c>
      <c r="Q45" s="18">
        <f t="array" ref="Q45">IFERROR(INDEX(외환대장!$A$2:$K$401, SMALL(IF(($C$1=외환대장!$L$2:$L$399),MATCH(ROW(외환대장!$L$2:$L$399), ROW(외환대장!$L$2:$L$399)),IF(($D$1=외환대장!$L$2:$L$399),MATCH(ROW(외환대장!$L$2:$L$399), ROW(외환대장!$L$2:$L$399)),"")), ROWS($A$1:H37)), COLUMNS($A$1:H37)),"")</f>
        <v>4566</v>
      </c>
      <c r="R45" s="19">
        <f t="array" ref="R45">IFERROR(INDEX(외환대장!$A$2:$K$401, SMALL(IF(($C$1=외환대장!$L$2:$L$399),MATCH(ROW(외환대장!$L$2:$L$399), ROW(외환대장!$L$2:$L$399)),IF(($D$1=외환대장!$L$2:$L$399),MATCH(ROW(외환대장!$L$2:$L$399), ROW(외환대장!$L$2:$L$399)),"")), ROWS($A$1:I37)), COLUMNS($A$1:I37)),"")</f>
        <v>1289</v>
      </c>
      <c r="S45" s="20">
        <f t="array" ref="S45">IFERROR(INDEX(외환대장!$A$2:$K$401, SMALL(IF(($C$1=외환대장!$L$2:$L$399),MATCH(ROW(외환대장!$L$2:$L$399), ROW(외환대장!$L$2:$L$399)),IF(($D$1=외환대장!$L$2:$L$399),MATCH(ROW(외환대장!$L$2:$L$399), ROW(외환대장!$L$2:$L$399)),"")), ROWS($A$1:J37)), COLUMNS($A$1:J37)),"")</f>
        <v>44726</v>
      </c>
      <c r="T45" s="106">
        <f t="shared" si="1"/>
        <v>5873702.4000000004</v>
      </c>
      <c r="U45" s="107" t="str">
        <f t="shared" si="2"/>
        <v>RR/277</v>
      </c>
      <c r="V45" s="72"/>
      <c r="W45" s="108">
        <f t="shared" si="3"/>
        <v>44911</v>
      </c>
      <c r="X45" s="100" t="str">
        <f t="shared" si="4"/>
        <v>RR/004</v>
      </c>
      <c r="Y45" s="109" t="str">
        <f>IF($X45="","",_xlfn.IFNA(VLOOKUP($X45,수출신고!$A:$G,4,0),"국내계류중"))</f>
        <v>1098622120065X</v>
      </c>
      <c r="Z45" s="110">
        <f>_xlfn.IFNA(VLOOKUP(W45,환율!$A:$H,8,0),"")</f>
        <v>1301</v>
      </c>
      <c r="AA45" s="111">
        <f t="shared" si="5"/>
        <v>11128</v>
      </c>
      <c r="AB45" s="112">
        <f t="shared" si="12"/>
        <v>11128</v>
      </c>
      <c r="AC45" s="113">
        <f t="shared" si="7"/>
        <v>0</v>
      </c>
      <c r="AD45" s="114">
        <f t="shared" si="8"/>
        <v>14477528</v>
      </c>
      <c r="AE45" s="115">
        <f t="shared" si="9"/>
        <v>14742232.5</v>
      </c>
      <c r="AF45" s="114">
        <f t="shared" si="10"/>
        <v>0</v>
      </c>
      <c r="AG45" s="114">
        <f t="shared" si="11"/>
        <v>264704.5</v>
      </c>
    </row>
    <row r="46" spans="1:33" ht="16.5" customHeight="1">
      <c r="A46" s="96">
        <f>IF($H46="","",_xlfn.IFNA(VLOOKUP($H46,수출신고!$A:$G,2,0),""))</f>
        <v>44916</v>
      </c>
      <c r="B46" s="118">
        <v>44909</v>
      </c>
      <c r="C46" s="119" t="s">
        <v>2009</v>
      </c>
      <c r="D46" s="119" t="s">
        <v>980</v>
      </c>
      <c r="E46" s="119" t="s">
        <v>17</v>
      </c>
      <c r="F46" s="120">
        <v>35813</v>
      </c>
      <c r="G46" s="100">
        <f>IF($H46="","",_xlfn.IFNA(VLOOKUP($H46,수출신고!$A:$G,6,0),""))</f>
        <v>35813</v>
      </c>
      <c r="H46" s="101" t="str">
        <f t="shared" si="0"/>
        <v>NT/003</v>
      </c>
      <c r="J46" s="1">
        <f t="array" ref="J46">IFERROR(INDEX(외환대장!$A$2:$K$401, SMALL(IF(($C$1=외환대장!$L$2:$L$399),MATCH(ROW(외환대장!$L$2:$L$399), ROW(외환대장!$L$2:$L$399)),IF(($D$1=외환대장!$L$2:$L$399),MATCH(ROW(외환대장!$L$2:$L$399), ROW(외환대장!$L$2:$L$399)),"")), ROWS($A$1:A38)), COLUMNS($A$1:A38)),"")</f>
        <v>44694</v>
      </c>
      <c r="K46" s="14">
        <f t="array" ref="K46">IFERROR(INDEX(외환대장!$A$2:$K$401, SMALL(IF(($C$1=외환대장!$L$2:$L$399),MATCH(ROW(외환대장!$L$2:$L$399), ROW(외환대장!$L$2:$L$399)),IF(($D$1=외환대장!$L$2:$L$399),MATCH(ROW(외환대장!$L$2:$L$399), ROW(외환대장!$L$2:$L$399)),"")), ROWS($A$1:B38)), COLUMNS($A$1:B38)),"")</f>
        <v>2303</v>
      </c>
      <c r="L46" s="14">
        <f t="array" ref="L46">IFERROR(INDEX(외환대장!$A$2:$K$401, SMALL(IF(($C$1=외환대장!$L$2:$L$399),MATCH(ROW(외환대장!$L$2:$L$399), ROW(외환대장!$L$2:$L$399)),IF(($D$1=외환대장!$L$2:$L$399),MATCH(ROW(외환대장!$L$2:$L$399), ROW(외환대장!$L$2:$L$399)),"")), ROWS($A$1:C38)), COLUMNS($A$1:C38)),"")</f>
        <v>0</v>
      </c>
      <c r="M46" s="14">
        <f t="array" ref="M46">IFERROR(INDEX(외환대장!$A$2:$K$401, SMALL(IF(($C$1=외환대장!$L$2:$L$399),MATCH(ROW(외환대장!$L$2:$L$399), ROW(외환대장!$L$2:$L$399)),IF(($D$1=외환대장!$L$2:$L$399),MATCH(ROW(외환대장!$L$2:$L$399), ROW(외환대장!$L$2:$L$399)),"")), ROWS($A$1:D38)), COLUMNS($A$1:D38)),"")</f>
        <v>0</v>
      </c>
      <c r="N46" s="15" t="str">
        <f t="array" ref="N46">IFERROR(INDEX(외환대장!$A$2:$K$401, SMALL(IF(($C$1=외환대장!$L$2:$L$399),MATCH(ROW(외환대장!$L$2:$L$399), ROW(외환대장!$L$2:$L$399)),IF(($D$1=외환대장!$L$2:$L$399),MATCH(ROW(외환대장!$L$2:$L$399), ROW(외환대장!$L$2:$L$399)),"")), ROWS($A$1:E38)), COLUMNS($A$1:E38)),"")</f>
        <v>INT/195</v>
      </c>
      <c r="O46" s="16">
        <f t="array" ref="O46">IFERROR(INDEX(외환대장!$A$2:$K$401, SMALL(IF(($C$1=외환대장!$L$2:$L$399),MATCH(ROW(외환대장!$L$2:$L$399), ROW(외환대장!$L$2:$L$399)),IF(($D$1=외환대장!$L$2:$L$399),MATCH(ROW(외환대장!$L$2:$L$399), ROW(외환대장!$L$2:$L$399)),"")), ROWS($A$1:F38)), COLUMNS($A$1:F38)),"")</f>
        <v>2303</v>
      </c>
      <c r="P46" s="17">
        <f t="array" ref="P46">IFERROR(INDEX(외환대장!$A$2:$K$401, SMALL(IF(($C$1=외환대장!$L$2:$L$399),MATCH(ROW(외환대장!$L$2:$L$399), ROW(외환대장!$L$2:$L$399)),IF(($D$1=외환대장!$L$2:$L$399),MATCH(ROW(외환대장!$L$2:$L$399), ROW(외환대장!$L$2:$L$399)),"")), ROWS($A$1:G38)), COLUMNS($A$1:G38)),"")</f>
        <v>1286.4000000000001</v>
      </c>
      <c r="Q46" s="18">
        <f t="array" ref="Q46">IFERROR(INDEX(외환대장!$A$2:$K$401, SMALL(IF(($C$1=외환대장!$L$2:$L$399),MATCH(ROW(외환대장!$L$2:$L$399), ROW(외환대장!$L$2:$L$399)),IF(($D$1=외환대장!$L$2:$L$399),MATCH(ROW(외환대장!$L$2:$L$399), ROW(외환대장!$L$2:$L$399)),"")), ROWS($A$1:H38)), COLUMNS($A$1:H38)),"")</f>
        <v>2303</v>
      </c>
      <c r="R46" s="19">
        <f t="array" ref="R46">IFERROR(INDEX(외환대장!$A$2:$K$401, SMALL(IF(($C$1=외환대장!$L$2:$L$399),MATCH(ROW(외환대장!$L$2:$L$399), ROW(외환대장!$L$2:$L$399)),IF(($D$1=외환대장!$L$2:$L$399),MATCH(ROW(외환대장!$L$2:$L$399), ROW(외환대장!$L$2:$L$399)),"")), ROWS($A$1:I38)), COLUMNS($A$1:I38)),"")</f>
        <v>1289</v>
      </c>
      <c r="S46" s="20">
        <f t="array" ref="S46">IFERROR(INDEX(외환대장!$A$2:$K$401, SMALL(IF(($C$1=외환대장!$L$2:$L$399),MATCH(ROW(외환대장!$L$2:$L$399), ROW(외환대장!$L$2:$L$399)),IF(($D$1=외환대장!$L$2:$L$399),MATCH(ROW(외환대장!$L$2:$L$399), ROW(외환대장!$L$2:$L$399)),"")), ROWS($A$1:J38)), COLUMNS($A$1:J38)),"")</f>
        <v>44726</v>
      </c>
      <c r="T46" s="106">
        <f t="shared" si="1"/>
        <v>2962579.2</v>
      </c>
      <c r="U46" s="107" t="str">
        <f t="shared" si="2"/>
        <v>NT/195</v>
      </c>
      <c r="V46" s="72"/>
      <c r="W46" s="108">
        <f t="shared" si="3"/>
        <v>44916</v>
      </c>
      <c r="X46" s="100" t="str">
        <f t="shared" si="4"/>
        <v>NT/003</v>
      </c>
      <c r="Y46" s="109" t="str">
        <f>IF($X46="","",_xlfn.IFNA(VLOOKUP($X46,수출신고!$A:$G,4,0),"국내계류중"))</f>
        <v>1098622120094X</v>
      </c>
      <c r="Z46" s="110">
        <f>_xlfn.IFNA(VLOOKUP(W46,환율!$A:$H,8,0),"")</f>
        <v>1298</v>
      </c>
      <c r="AA46" s="111">
        <f t="shared" si="5"/>
        <v>35813</v>
      </c>
      <c r="AB46" s="112">
        <f t="shared" si="12"/>
        <v>35813</v>
      </c>
      <c r="AC46" s="113">
        <f t="shared" si="7"/>
        <v>0</v>
      </c>
      <c r="AD46" s="114">
        <f t="shared" si="8"/>
        <v>46485274</v>
      </c>
      <c r="AE46" s="115">
        <f t="shared" si="9"/>
        <v>46329094.561999999</v>
      </c>
      <c r="AF46" s="114">
        <f t="shared" si="10"/>
        <v>0</v>
      </c>
      <c r="AG46" s="114">
        <f t="shared" si="11"/>
        <v>-156179.43800000101</v>
      </c>
    </row>
    <row r="47" spans="1:33" ht="16.5" customHeight="1">
      <c r="A47" s="96" t="str">
        <f>IF($H47="","",_xlfn.IFNA(VLOOKUP($H47,수출신고!$A:$G,2,0),""))</f>
        <v/>
      </c>
      <c r="B47" s="118">
        <v>44923</v>
      </c>
      <c r="C47" s="119" t="s">
        <v>2014</v>
      </c>
      <c r="D47" s="119" t="s">
        <v>982</v>
      </c>
      <c r="E47" s="119" t="s">
        <v>28</v>
      </c>
      <c r="F47" s="120">
        <v>11129</v>
      </c>
      <c r="G47" s="100" t="str">
        <f>IF($H47="","",_xlfn.IFNA(VLOOKUP($H47,수출신고!$A:$G,6,0),""))</f>
        <v/>
      </c>
      <c r="H47" s="101" t="str">
        <f t="shared" si="0"/>
        <v>RR/006</v>
      </c>
      <c r="J47" s="1">
        <f t="array" ref="J47">IFERROR(INDEX(외환대장!$A$2:$K$401, SMALL(IF(($C$1=외환대장!$L$2:$L$399),MATCH(ROW(외환대장!$L$2:$L$399), ROW(외환대장!$L$2:$L$399)),IF(($D$1=외환대장!$L$2:$L$399),MATCH(ROW(외환대장!$L$2:$L$399), ROW(외환대장!$L$2:$L$399)),"")), ROWS($A$1:A39)), COLUMNS($A$1:A39)),"")</f>
        <v>44705</v>
      </c>
      <c r="K47" s="14">
        <f t="array" ref="K47">IFERROR(INDEX(외환대장!$A$2:$K$401, SMALL(IF(($C$1=외환대장!$L$2:$L$399),MATCH(ROW(외환대장!$L$2:$L$399), ROW(외환대장!$L$2:$L$399)),IF(($D$1=외환대장!$L$2:$L$399),MATCH(ROW(외환대장!$L$2:$L$399), ROW(외환대장!$L$2:$L$399)),"")), ROWS($A$1:B39)), COLUMNS($A$1:B39)),"")</f>
        <v>24000</v>
      </c>
      <c r="L47" s="14">
        <f t="array" ref="L47">IFERROR(INDEX(외환대장!$A$2:$K$401, SMALL(IF(($C$1=외환대장!$L$2:$L$399),MATCH(ROW(외환대장!$L$2:$L$399), ROW(외환대장!$L$2:$L$399)),IF(($D$1=외환대장!$L$2:$L$399),MATCH(ROW(외환대장!$L$2:$L$399), ROW(외환대장!$L$2:$L$399)),"")), ROWS($A$1:C39)), COLUMNS($A$1:C39)),"")</f>
        <v>5</v>
      </c>
      <c r="M47" s="14">
        <f t="array" ref="M47">IFERROR(INDEX(외환대장!$A$2:$K$401, SMALL(IF(($C$1=외환대장!$L$2:$L$399),MATCH(ROW(외환대장!$L$2:$L$399), ROW(외환대장!$L$2:$L$399)),IF(($D$1=외환대장!$L$2:$L$399),MATCH(ROW(외환대장!$L$2:$L$399), ROW(외환대장!$L$2:$L$399)),"")), ROWS($A$1:D39)), COLUMNS($A$1:D39)),"")</f>
        <v>0</v>
      </c>
      <c r="N47" s="15" t="str">
        <f t="array" ref="N47">IFERROR(INDEX(외환대장!$A$2:$K$401, SMALL(IF(($C$1=외환대장!$L$2:$L$399),MATCH(ROW(외환대장!$L$2:$L$399), ROW(외환대장!$L$2:$L$399)),IF(($D$1=외환대장!$L$2:$L$399),MATCH(ROW(외환대장!$L$2:$L$399), ROW(외환대장!$L$2:$L$399)),"")), ROWS($A$1:E39)), COLUMNS($A$1:E39)),"")</f>
        <v>INT/195</v>
      </c>
      <c r="O47" s="16">
        <f t="array" ref="O47">IFERROR(INDEX(외환대장!$A$2:$K$401, SMALL(IF(($C$1=외환대장!$L$2:$L$399),MATCH(ROW(외환대장!$L$2:$L$399), ROW(외환대장!$L$2:$L$399)),IF(($D$1=외환대장!$L$2:$L$399),MATCH(ROW(외환대장!$L$2:$L$399), ROW(외환대장!$L$2:$L$399)),"")), ROWS($A$1:F39)), COLUMNS($A$1:F39)),"")</f>
        <v>23995</v>
      </c>
      <c r="P47" s="17">
        <f t="array" ref="P47">IFERROR(INDEX(외환대장!$A$2:$K$401, SMALL(IF(($C$1=외환대장!$L$2:$L$399),MATCH(ROW(외환대장!$L$2:$L$399), ROW(외환대장!$L$2:$L$399)),IF(($D$1=외환대장!$L$2:$L$399),MATCH(ROW(외환대장!$L$2:$L$399), ROW(외환대장!$L$2:$L$399)),"")), ROWS($A$1:G39)), COLUMNS($A$1:G39)),"")</f>
        <v>1267.7</v>
      </c>
      <c r="Q47" s="18">
        <f t="array" ref="Q47">IFERROR(INDEX(외환대장!$A$2:$K$401, SMALL(IF(($C$1=외환대장!$L$2:$L$399),MATCH(ROW(외환대장!$L$2:$L$399), ROW(외환대장!$L$2:$L$399)),IF(($D$1=외환대장!$L$2:$L$399),MATCH(ROW(외환대장!$L$2:$L$399), ROW(외환대장!$L$2:$L$399)),"")), ROWS($A$1:H39)), COLUMNS($A$1:H39)),"")</f>
        <v>23995</v>
      </c>
      <c r="R47" s="19">
        <f t="array" ref="R47">IFERROR(INDEX(외환대장!$A$2:$K$401, SMALL(IF(($C$1=외환대장!$L$2:$L$399),MATCH(ROW(외환대장!$L$2:$L$399), ROW(외환대장!$L$2:$L$399)),IF(($D$1=외환대장!$L$2:$L$399),MATCH(ROW(외환대장!$L$2:$L$399), ROW(외환대장!$L$2:$L$399)),"")), ROWS($A$1:I39)), COLUMNS($A$1:I39)),"")</f>
        <v>1289</v>
      </c>
      <c r="S47" s="20">
        <f t="array" ref="S47">IFERROR(INDEX(외환대장!$A$2:$K$401, SMALL(IF(($C$1=외환대장!$L$2:$L$399),MATCH(ROW(외환대장!$L$2:$L$399), ROW(외환대장!$L$2:$L$399)),IF(($D$1=외환대장!$L$2:$L$399),MATCH(ROW(외환대장!$L$2:$L$399), ROW(외환대장!$L$2:$L$399)),"")), ROWS($A$1:J39)), COLUMNS($A$1:J39)),"")</f>
        <v>44726</v>
      </c>
      <c r="T47" s="106">
        <f t="shared" si="1"/>
        <v>30418461.5</v>
      </c>
      <c r="U47" s="107" t="str">
        <f t="shared" si="2"/>
        <v>NT/195</v>
      </c>
      <c r="V47" s="72"/>
      <c r="W47" s="108">
        <f t="shared" si="3"/>
        <v>44923</v>
      </c>
      <c r="X47" s="100" t="str">
        <f t="shared" si="4"/>
        <v>RR/006</v>
      </c>
      <c r="Y47" s="109" t="str">
        <f>IF($X47="","",_xlfn.IFNA(VLOOKUP($X47,수출신고!$A:$G,4,0),"국내계류중"))</f>
        <v>국내계류중</v>
      </c>
      <c r="Z47" s="110">
        <f>_xlfn.IFNA(VLOOKUP(W47,환율!$A:$H,8,0),"")</f>
        <v>1268.3</v>
      </c>
      <c r="AA47" s="111">
        <f t="shared" si="5"/>
        <v>11129</v>
      </c>
      <c r="AB47" s="112">
        <f t="shared" si="12"/>
        <v>12119</v>
      </c>
      <c r="AC47" s="113">
        <f t="shared" si="7"/>
        <v>-990</v>
      </c>
      <c r="AD47" s="114">
        <f t="shared" si="8"/>
        <v>14114910.699999999</v>
      </c>
      <c r="AE47" s="115">
        <f t="shared" si="9"/>
        <v>15538981.800000001</v>
      </c>
      <c r="AF47" s="114">
        <f t="shared" si="10"/>
        <v>-1255617</v>
      </c>
      <c r="AG47" s="114">
        <f t="shared" si="11"/>
        <v>168454.10000000149</v>
      </c>
    </row>
    <row r="48" spans="1:33" ht="16.5" customHeight="1">
      <c r="A48" s="96" t="str">
        <f>IF($H48="","",_xlfn.IFNA(VLOOKUP($H48,수출신고!$A:$G,2,0),""))</f>
        <v/>
      </c>
      <c r="B48" s="118"/>
      <c r="C48" s="119"/>
      <c r="D48" s="119"/>
      <c r="E48" s="119"/>
      <c r="F48" s="120"/>
      <c r="G48" s="100" t="str">
        <f>IF($H48="","",_xlfn.IFNA(VLOOKUP($H48,수출신고!$A:$G,6,0),""))</f>
        <v/>
      </c>
      <c r="H48" s="101" t="str">
        <f t="shared" si="0"/>
        <v/>
      </c>
      <c r="J48" s="1">
        <f t="array" ref="J48">IFERROR(INDEX(외환대장!$A$2:$K$401, SMALL(IF(($C$1=외환대장!$L$2:$L$399),MATCH(ROW(외환대장!$L$2:$L$399), ROW(외환대장!$L$2:$L$399)),IF(($D$1=외환대장!$L$2:$L$399),MATCH(ROW(외환대장!$L$2:$L$399), ROW(외환대장!$L$2:$L$399)),"")), ROWS($A$1:A40)), COLUMNS($A$1:A40)),"")</f>
        <v>44708</v>
      </c>
      <c r="K48" s="14">
        <f t="array" ref="K48">IFERROR(INDEX(외환대장!$A$2:$K$401, SMALL(IF(($C$1=외환대장!$L$2:$L$399),MATCH(ROW(외환대장!$L$2:$L$399), ROW(외환대장!$L$2:$L$399)),IF(($D$1=외환대장!$L$2:$L$399),MATCH(ROW(외환대장!$L$2:$L$399), ROW(외환대장!$L$2:$L$399)),"")), ROWS($A$1:B40)), COLUMNS($A$1:B40)),"")</f>
        <v>7411</v>
      </c>
      <c r="L48" s="14">
        <f t="array" ref="L48">IFERROR(INDEX(외환대장!$A$2:$K$401, SMALL(IF(($C$1=외환대장!$L$2:$L$399),MATCH(ROW(외환대장!$L$2:$L$399), ROW(외환대장!$L$2:$L$399)),IF(($D$1=외환대장!$L$2:$L$399),MATCH(ROW(외환대장!$L$2:$L$399), ROW(외환대장!$L$2:$L$399)),"")), ROWS($A$1:C40)), COLUMNS($A$1:C40)),"")</f>
        <v>5</v>
      </c>
      <c r="M48" s="14">
        <f t="array" ref="M48">IFERROR(INDEX(외환대장!$A$2:$K$401, SMALL(IF(($C$1=외환대장!$L$2:$L$399),MATCH(ROW(외환대장!$L$2:$L$399), ROW(외환대장!$L$2:$L$399)),IF(($D$1=외환대장!$L$2:$L$399),MATCH(ROW(외환대장!$L$2:$L$399), ROW(외환대장!$L$2:$L$399)),"")), ROWS($A$1:D40)), COLUMNS($A$1:D40)),"")</f>
        <v>0</v>
      </c>
      <c r="N48" s="15" t="str">
        <f t="array" ref="N48">IFERROR(INDEX(외환대장!$A$2:$K$401, SMALL(IF(($C$1=외환대장!$L$2:$L$399),MATCH(ROW(외환대장!$L$2:$L$399), ROW(외환대장!$L$2:$L$399)),IF(($D$1=외환대장!$L$2:$L$399),MATCH(ROW(외환대장!$L$2:$L$399), ROW(외환대장!$L$2:$L$399)),"")), ROWS($A$1:E40)), COLUMNS($A$1:E40)),"")</f>
        <v>INT/195</v>
      </c>
      <c r="O48" s="16">
        <f t="array" ref="O48">IFERROR(INDEX(외환대장!$A$2:$K$401, SMALL(IF(($C$1=외환대장!$L$2:$L$399),MATCH(ROW(외환대장!$L$2:$L$399), ROW(외환대장!$L$2:$L$399)),IF(($D$1=외환대장!$L$2:$L$399),MATCH(ROW(외환대장!$L$2:$L$399), ROW(외환대장!$L$2:$L$399)),"")), ROWS($A$1:F40)), COLUMNS($A$1:F40)),"")</f>
        <v>7406</v>
      </c>
      <c r="P48" s="17">
        <f t="array" ref="P48">IFERROR(INDEX(외환대장!$A$2:$K$401, SMALL(IF(($C$1=외환대장!$L$2:$L$399),MATCH(ROW(외환대장!$L$2:$L$399), ROW(외환대장!$L$2:$L$399)),IF(($D$1=외환대장!$L$2:$L$399),MATCH(ROW(외환대장!$L$2:$L$399), ROW(외환대장!$L$2:$L$399)),"")), ROWS($A$1:G40)), COLUMNS($A$1:G40)),"")</f>
        <v>1266.4000000000001</v>
      </c>
      <c r="Q48" s="18">
        <f t="array" ref="Q48">IFERROR(INDEX(외환대장!$A$2:$K$401, SMALL(IF(($C$1=외환대장!$L$2:$L$399),MATCH(ROW(외환대장!$L$2:$L$399), ROW(외환대장!$L$2:$L$399)),IF(($D$1=외환대장!$L$2:$L$399),MATCH(ROW(외환대장!$L$2:$L$399), ROW(외환대장!$L$2:$L$399)),"")), ROWS($A$1:H40)), COLUMNS($A$1:H40)),"")</f>
        <v>7406</v>
      </c>
      <c r="R48" s="19">
        <f t="array" ref="R48">IFERROR(INDEX(외환대장!$A$2:$K$401, SMALL(IF(($C$1=외환대장!$L$2:$L$399),MATCH(ROW(외환대장!$L$2:$L$399), ROW(외환대장!$L$2:$L$399)),IF(($D$1=외환대장!$L$2:$L$399),MATCH(ROW(외환대장!$L$2:$L$399), ROW(외환대장!$L$2:$L$399)),"")), ROWS($A$1:I40)), COLUMNS($A$1:I40)),"")</f>
        <v>1289</v>
      </c>
      <c r="S48" s="20">
        <f t="array" ref="S48">IFERROR(INDEX(외환대장!$A$2:$K$401, SMALL(IF(($C$1=외환대장!$L$2:$L$399),MATCH(ROW(외환대장!$L$2:$L$399), ROW(외환대장!$L$2:$L$399)),IF(($D$1=외환대장!$L$2:$L$399),MATCH(ROW(외환대장!$L$2:$L$399), ROW(외환대장!$L$2:$L$399)),"")), ROWS($A$1:J40)), COLUMNS($A$1:J40)),"")</f>
        <v>44726</v>
      </c>
      <c r="T48" s="106">
        <f t="shared" si="1"/>
        <v>9378958.4000000004</v>
      </c>
      <c r="U48" s="107" t="str">
        <f t="shared" si="2"/>
        <v>NT/195</v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12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2"/>
      <c r="C49" s="123"/>
      <c r="D49" s="123"/>
      <c r="E49" s="123"/>
      <c r="F49" s="124"/>
      <c r="G49" s="100" t="str">
        <f>IF($H49="","",_xlfn.IFNA(VLOOKUP($H49,수출신고!$A:$G,6,0),""))</f>
        <v/>
      </c>
      <c r="H49" s="101" t="str">
        <f t="shared" si="0"/>
        <v/>
      </c>
      <c r="J49" s="1">
        <f t="array" ref="J49">IFERROR(INDEX(외환대장!$A$2:$K$401, SMALL(IF(($C$1=외환대장!$L$2:$L$399),MATCH(ROW(외환대장!$L$2:$L$399), ROW(외환대장!$L$2:$L$399)),IF(($D$1=외환대장!$L$2:$L$399),MATCH(ROW(외환대장!$L$2:$L$399), ROW(외환대장!$L$2:$L$399)),"")), ROWS($A$1:A41)), COLUMNS($A$1:A41)),"")</f>
        <v>44708</v>
      </c>
      <c r="K49" s="14">
        <f t="array" ref="K49">IFERROR(INDEX(외환대장!$A$2:$K$401, SMALL(IF(($C$1=외환대장!$L$2:$L$399),MATCH(ROW(외환대장!$L$2:$L$399), ROW(외환대장!$L$2:$L$399)),IF(($D$1=외환대장!$L$2:$L$399),MATCH(ROW(외환대장!$L$2:$L$399), ROW(외환대장!$L$2:$L$399)),"")), ROWS($A$1:B41)), COLUMNS($A$1:B41)),"")</f>
        <v>156</v>
      </c>
      <c r="L49" s="14">
        <f t="array" ref="L49">IFERROR(INDEX(외환대장!$A$2:$K$401, SMALL(IF(($C$1=외환대장!$L$2:$L$399),MATCH(ROW(외환대장!$L$2:$L$399), ROW(외환대장!$L$2:$L$399)),IF(($D$1=외환대장!$L$2:$L$399),MATCH(ROW(외환대장!$L$2:$L$399), ROW(외환대장!$L$2:$L$399)),"")), ROWS($A$1:C41)), COLUMNS($A$1:C41)),"")</f>
        <v>0</v>
      </c>
      <c r="M49" s="14">
        <f t="array" ref="M49">IFERROR(INDEX(외환대장!$A$2:$K$401, SMALL(IF(($C$1=외환대장!$L$2:$L$399),MATCH(ROW(외환대장!$L$2:$L$399), ROW(외환대장!$L$2:$L$399)),IF(($D$1=외환대장!$L$2:$L$399),MATCH(ROW(외환대장!$L$2:$L$399), ROW(외환대장!$L$2:$L$399)),"")), ROWS($A$1:D41)), COLUMNS($A$1:D41)),"")</f>
        <v>0</v>
      </c>
      <c r="N49" s="15" t="str">
        <f t="array" ref="N49">IFERROR(INDEX(외환대장!$A$2:$K$401, SMALL(IF(($C$1=외환대장!$L$2:$L$399),MATCH(ROW(외환대장!$L$2:$L$399), ROW(외환대장!$L$2:$L$399)),IF(($D$1=외환대장!$L$2:$L$399),MATCH(ROW(외환대장!$L$2:$L$399), ROW(외환대장!$L$2:$L$399)),"")), ROWS($A$1:E41)), COLUMNS($A$1:E41)),"")</f>
        <v>INT/197</v>
      </c>
      <c r="O49" s="16">
        <f t="array" ref="O49">IFERROR(INDEX(외환대장!$A$2:$K$401, SMALL(IF(($C$1=외환대장!$L$2:$L$399),MATCH(ROW(외환대장!$L$2:$L$399), ROW(외환대장!$L$2:$L$399)),IF(($D$1=외환대장!$L$2:$L$399),MATCH(ROW(외환대장!$L$2:$L$399), ROW(외환대장!$L$2:$L$399)),"")), ROWS($A$1:F41)), COLUMNS($A$1:F41)),"")</f>
        <v>156</v>
      </c>
      <c r="P49" s="17">
        <f t="array" ref="P49">IFERROR(INDEX(외환대장!$A$2:$K$401, SMALL(IF(($C$1=외환대장!$L$2:$L$399),MATCH(ROW(외환대장!$L$2:$L$399), ROW(외환대장!$L$2:$L$399)),IF(($D$1=외환대장!$L$2:$L$399),MATCH(ROW(외환대장!$L$2:$L$399), ROW(외환대장!$L$2:$L$399)),"")), ROWS($A$1:G41)), COLUMNS($A$1:G41)),"")</f>
        <v>1266.4000000000001</v>
      </c>
      <c r="Q49" s="18">
        <f t="array" ref="Q49">IFERROR(INDEX(외환대장!$A$2:$K$401, SMALL(IF(($C$1=외환대장!$L$2:$L$399),MATCH(ROW(외환대장!$L$2:$L$399), ROW(외환대장!$L$2:$L$399)),IF(($D$1=외환대장!$L$2:$L$399),MATCH(ROW(외환대장!$L$2:$L$399), ROW(외환대장!$L$2:$L$399)),"")), ROWS($A$1:H41)), COLUMNS($A$1:H41)),"")</f>
        <v>156</v>
      </c>
      <c r="R49" s="19">
        <f t="array" ref="R49">IFERROR(INDEX(외환대장!$A$2:$K$401, SMALL(IF(($C$1=외환대장!$L$2:$L$399),MATCH(ROW(외환대장!$L$2:$L$399), ROW(외환대장!$L$2:$L$399)),IF(($D$1=외환대장!$L$2:$L$399),MATCH(ROW(외환대장!$L$2:$L$399), ROW(외환대장!$L$2:$L$399)),"")), ROWS($A$1:I41)), COLUMNS($A$1:I41)),"")</f>
        <v>1289</v>
      </c>
      <c r="S49" s="20">
        <f t="array" ref="S49">IFERROR(INDEX(외환대장!$A$2:$K$401, SMALL(IF(($C$1=외환대장!$L$2:$L$399),MATCH(ROW(외환대장!$L$2:$L$399), ROW(외환대장!$L$2:$L$399)),IF(($D$1=외환대장!$L$2:$L$399),MATCH(ROW(외환대장!$L$2:$L$399), ROW(외환대장!$L$2:$L$399)),"")), ROWS($A$1:J41)), COLUMNS($A$1:J41)),"")</f>
        <v>44726</v>
      </c>
      <c r="T49" s="106">
        <f t="shared" si="1"/>
        <v>197558.40000000002</v>
      </c>
      <c r="U49" s="107" t="str">
        <f t="shared" si="2"/>
        <v>NT/197</v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12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I50" s="130"/>
      <c r="J50" s="1">
        <f t="array" ref="J50">IFERROR(INDEX(외환대장!$A$2:$K$401, SMALL(IF(($C$1=외환대장!$L$2:$L$399),MATCH(ROW(외환대장!$L$2:$L$399), ROW(외환대장!$L$2:$L$399)),IF(($D$1=외환대장!$L$2:$L$399),MATCH(ROW(외환대장!$L$2:$L$399), ROW(외환대장!$L$2:$L$399)),"")), ROWS($A$1:A42)), COLUMNS($A$1:A42)),"")</f>
        <v>44714</v>
      </c>
      <c r="K50" s="14">
        <f t="array" ref="K50">IFERROR(INDEX(외환대장!$A$2:$K$401, SMALL(IF(($C$1=외환대장!$L$2:$L$399),MATCH(ROW(외환대장!$L$2:$L$399), ROW(외환대장!$L$2:$L$399)),IF(($D$1=외환대장!$L$2:$L$399),MATCH(ROW(외환대장!$L$2:$L$399), ROW(외환대장!$L$2:$L$399)),"")), ROWS($A$1:B42)), COLUMNS($A$1:B42)),"")</f>
        <v>30000</v>
      </c>
      <c r="L50" s="14">
        <f t="array" ref="L50">IFERROR(INDEX(외환대장!$A$2:$K$401, SMALL(IF(($C$1=외환대장!$L$2:$L$399),MATCH(ROW(외환대장!$L$2:$L$399), ROW(외환대장!$L$2:$L$399)),IF(($D$1=외환대장!$L$2:$L$399),MATCH(ROW(외환대장!$L$2:$L$399), ROW(외환대장!$L$2:$L$399)),"")), ROWS($A$1:C42)), COLUMNS($A$1:C42)),"")</f>
        <v>71</v>
      </c>
      <c r="M50" s="14">
        <f t="array" ref="M50">IFERROR(INDEX(외환대장!$A$2:$K$401, SMALL(IF(($C$1=외환대장!$L$2:$L$399),MATCH(ROW(외환대장!$L$2:$L$399), ROW(외환대장!$L$2:$L$399)),IF(($D$1=외환대장!$L$2:$L$399),MATCH(ROW(외환대장!$L$2:$L$399), ROW(외환대장!$L$2:$L$399)),"")), ROWS($A$1:D42)), COLUMNS($A$1:D42)),"")</f>
        <v>0</v>
      </c>
      <c r="N50" s="15" t="str">
        <f t="array" ref="N50">IFERROR(INDEX(외환대장!$A$2:$K$401, SMALL(IF(($C$1=외환대장!$L$2:$L$399),MATCH(ROW(외환대장!$L$2:$L$399), ROW(외환대장!$L$2:$L$399)),IF(($D$1=외환대장!$L$2:$L$399),MATCH(ROW(외환대장!$L$2:$L$399), ROW(외환대장!$L$2:$L$399)),"")), ROWS($A$1:E42)), COLUMNS($A$1:E42)),"")</f>
        <v>INT/197</v>
      </c>
      <c r="O50" s="16">
        <f t="array" ref="O50">IFERROR(INDEX(외환대장!$A$2:$K$401, SMALL(IF(($C$1=외환대장!$L$2:$L$399),MATCH(ROW(외환대장!$L$2:$L$399), ROW(외환대장!$L$2:$L$399)),IF(($D$1=외환대장!$L$2:$L$399),MATCH(ROW(외환대장!$L$2:$L$399), ROW(외환대장!$L$2:$L$399)),"")), ROWS($A$1:F42)), COLUMNS($A$1:F42)),"")</f>
        <v>29929</v>
      </c>
      <c r="P50" s="17">
        <f t="array" ref="P50">IFERROR(INDEX(외환대장!$A$2:$K$401, SMALL(IF(($C$1=외환대장!$L$2:$L$399),MATCH(ROW(외환대장!$L$2:$L$399), ROW(외환대장!$L$2:$L$399)),IF(($D$1=외환대장!$L$2:$L$399),MATCH(ROW(외환대장!$L$2:$L$399), ROW(외환대장!$L$2:$L$399)),"")), ROWS($A$1:G42)), COLUMNS($A$1:G42)),"")</f>
        <v>1238.4000000000001</v>
      </c>
      <c r="Q50" s="18">
        <f t="array" ref="Q50">IFERROR(INDEX(외환대장!$A$2:$K$401, SMALL(IF(($C$1=외환대장!$L$2:$L$399),MATCH(ROW(외환대장!$L$2:$L$399), ROW(외환대장!$L$2:$L$399)),IF(($D$1=외환대장!$L$2:$L$399),MATCH(ROW(외환대장!$L$2:$L$399), ROW(외환대장!$L$2:$L$399)),"")), ROWS($A$1:H42)), COLUMNS($A$1:H42)),"")</f>
        <v>29929</v>
      </c>
      <c r="R50" s="19">
        <f t="array" ref="R50">IFERROR(INDEX(외환대장!$A$2:$K$401, SMALL(IF(($C$1=외환대장!$L$2:$L$399),MATCH(ROW(외환대장!$L$2:$L$399), ROW(외환대장!$L$2:$L$399)),IF(($D$1=외환대장!$L$2:$L$399),MATCH(ROW(외환대장!$L$2:$L$399), ROW(외환대장!$L$2:$L$399)),"")), ROWS($A$1:I42)), COLUMNS($A$1:I42)),"")</f>
        <v>1289</v>
      </c>
      <c r="S50" s="20">
        <f t="array" ref="S50">IFERROR(INDEX(외환대장!$A$2:$K$401, SMALL(IF(($C$1=외환대장!$L$2:$L$399),MATCH(ROW(외환대장!$L$2:$L$399), ROW(외환대장!$L$2:$L$399)),IF(($D$1=외환대장!$L$2:$L$399),MATCH(ROW(외환대장!$L$2:$L$399), ROW(외환대장!$L$2:$L$399)),"")), ROWS($A$1:J42)), COLUMNS($A$1:J42)),"")</f>
        <v>44726</v>
      </c>
      <c r="T50" s="106">
        <f t="shared" si="1"/>
        <v>37064073.600000001</v>
      </c>
      <c r="U50" s="107" t="str">
        <f t="shared" si="2"/>
        <v>NT/197</v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12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25"/>
      <c r="C51" s="126"/>
      <c r="D51" s="127"/>
      <c r="E51" s="128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>
        <f t="array" ref="J51">IFERROR(INDEX(외환대장!$A$2:$K$401, SMALL(IF(($C$1=외환대장!$L$2:$L$399),MATCH(ROW(외환대장!$L$2:$L$399), ROW(외환대장!$L$2:$L$399)),IF(($D$1=외환대장!$L$2:$L$399),MATCH(ROW(외환대장!$L$2:$L$399), ROW(외환대장!$L$2:$L$399)),"")), ROWS($A$1:A43)), COLUMNS($A$1:A43)),"")</f>
        <v>44715</v>
      </c>
      <c r="K51" s="14">
        <f t="array" ref="K51">IFERROR(INDEX(외환대장!$A$2:$K$401, SMALL(IF(($C$1=외환대장!$L$2:$L$399),MATCH(ROW(외환대장!$L$2:$L$399), ROW(외환대장!$L$2:$L$399)),IF(($D$1=외환대장!$L$2:$L$399),MATCH(ROW(외환대장!$L$2:$L$399), ROW(외환대장!$L$2:$L$399)),"")), ROWS($A$1:B43)), COLUMNS($A$1:B43)),"")</f>
        <v>5658</v>
      </c>
      <c r="L51" s="14">
        <f t="array" ref="L51">IFERROR(INDEX(외환대장!$A$2:$K$401, SMALL(IF(($C$1=외환대장!$L$2:$L$399),MATCH(ROW(외환대장!$L$2:$L$399), ROW(외환대장!$L$2:$L$399)),IF(($D$1=외환대장!$L$2:$L$399),MATCH(ROW(외환대장!$L$2:$L$399), ROW(외환대장!$L$2:$L$399)),"")), ROWS($A$1:C43)), COLUMNS($A$1:C43)),"")</f>
        <v>51</v>
      </c>
      <c r="M51" s="14">
        <f t="array" ref="M51">IFERROR(INDEX(외환대장!$A$2:$K$401, SMALL(IF(($C$1=외환대장!$L$2:$L$399),MATCH(ROW(외환대장!$L$2:$L$399), ROW(외환대장!$L$2:$L$399)),IF(($D$1=외환대장!$L$2:$L$399),MATCH(ROW(외환대장!$L$2:$L$399), ROW(외환대장!$L$2:$L$399)),"")), ROWS($A$1:D43)), COLUMNS($A$1:D43)),"")</f>
        <v>0</v>
      </c>
      <c r="N51" s="15" t="str">
        <f t="array" ref="N51">IFERROR(INDEX(외환대장!$A$2:$K$401, SMALL(IF(($C$1=외환대장!$L$2:$L$399),MATCH(ROW(외환대장!$L$2:$L$399), ROW(외환대장!$L$2:$L$399)),IF(($D$1=외환대장!$L$2:$L$399),MATCH(ROW(외환대장!$L$2:$L$399), ROW(외환대장!$L$2:$L$399)),"")), ROWS($A$1:E43)), COLUMNS($A$1:E43)),"")</f>
        <v>INT/197</v>
      </c>
      <c r="O51" s="16">
        <f t="array" ref="O51">IFERROR(INDEX(외환대장!$A$2:$K$401, SMALL(IF(($C$1=외환대장!$L$2:$L$399),MATCH(ROW(외환대장!$L$2:$L$399), ROW(외환대장!$L$2:$L$399)),IF(($D$1=외환대장!$L$2:$L$399),MATCH(ROW(외환대장!$L$2:$L$399), ROW(외환대장!$L$2:$L$399)),"")), ROWS($A$1:F43)), COLUMNS($A$1:F43)),"")</f>
        <v>5607</v>
      </c>
      <c r="P51" s="17">
        <f t="array" ref="P51">IFERROR(INDEX(외환대장!$A$2:$K$401, SMALL(IF(($C$1=외환대장!$L$2:$L$399),MATCH(ROW(외환대장!$L$2:$L$399), ROW(외환대장!$L$2:$L$399)),IF(($D$1=외환대장!$L$2:$L$399),MATCH(ROW(외환대장!$L$2:$L$399), ROW(외환대장!$L$2:$L$399)),"")), ROWS($A$1:G43)), COLUMNS($A$1:G43)),"")</f>
        <v>1251.2</v>
      </c>
      <c r="Q51" s="18">
        <f t="array" ref="Q51">IFERROR(INDEX(외환대장!$A$2:$K$401, SMALL(IF(($C$1=외환대장!$L$2:$L$399),MATCH(ROW(외환대장!$L$2:$L$399), ROW(외환대장!$L$2:$L$399)),IF(($D$1=외환대장!$L$2:$L$399),MATCH(ROW(외환대장!$L$2:$L$399), ROW(외환대장!$L$2:$L$399)),"")), ROWS($A$1:H43)), COLUMNS($A$1:H43)),"")</f>
        <v>5607</v>
      </c>
      <c r="R51" s="19">
        <f t="array" ref="R51">IFERROR(INDEX(외환대장!$A$2:$K$401, SMALL(IF(($C$1=외환대장!$L$2:$L$399),MATCH(ROW(외환대장!$L$2:$L$399), ROW(외환대장!$L$2:$L$399)),IF(($D$1=외환대장!$L$2:$L$399),MATCH(ROW(외환대장!$L$2:$L$399), ROW(외환대장!$L$2:$L$399)),"")), ROWS($A$1:I43)), COLUMNS($A$1:I43)),"")</f>
        <v>1289</v>
      </c>
      <c r="S51" s="20">
        <f t="array" ref="S51">IFERROR(INDEX(외환대장!$A$2:$K$401, SMALL(IF(($C$1=외환대장!$L$2:$L$399),MATCH(ROW(외환대장!$L$2:$L$399), ROW(외환대장!$L$2:$L$399)),IF(($D$1=외환대장!$L$2:$L$399),MATCH(ROW(외환대장!$L$2:$L$399), ROW(외환대장!$L$2:$L$399)),"")), ROWS($A$1:J43)), COLUMNS($A$1:J43)),"")</f>
        <v>44726</v>
      </c>
      <c r="T51" s="106">
        <f t="shared" si="1"/>
        <v>7015478.4000000004</v>
      </c>
      <c r="U51" s="107" t="str">
        <f t="shared" si="2"/>
        <v>NT/197</v>
      </c>
      <c r="V51" s="72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12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25"/>
      <c r="C52" s="126"/>
      <c r="D52" s="127"/>
      <c r="E52" s="128"/>
      <c r="F52" s="129"/>
      <c r="G52" s="100" t="str">
        <f>IF($H52="","",_xlfn.IFNA(VLOOKUP($H52,수출신고!$A:$G,6,0),""))</f>
        <v/>
      </c>
      <c r="H52" s="101" t="str">
        <f t="shared" si="0"/>
        <v/>
      </c>
      <c r="J52" s="1">
        <f t="array" ref="J52">IFERROR(INDEX(외환대장!$A$2:$K$401, SMALL(IF(($C$1=외환대장!$L$2:$L$399),MATCH(ROW(외환대장!$L$2:$L$399), ROW(외환대장!$L$2:$L$399)),IF(($D$1=외환대장!$L$2:$L$399),MATCH(ROW(외환대장!$L$2:$L$399), ROW(외환대장!$L$2:$L$399)),"")), ROWS($A$1:A44)), COLUMNS($A$1:A44)),"")</f>
        <v>44715</v>
      </c>
      <c r="K52" s="14">
        <f t="array" ref="K52">IFERROR(INDEX(외환대장!$A$2:$K$401, SMALL(IF(($C$1=외환대장!$L$2:$L$399),MATCH(ROW(외환대장!$L$2:$L$399), ROW(외환대장!$L$2:$L$399)),IF(($D$1=외환대장!$L$2:$L$399),MATCH(ROW(외환대장!$L$2:$L$399), ROW(외환대장!$L$2:$L$399)),"")), ROWS($A$1:B44)), COLUMNS($A$1:B44)),"")</f>
        <v>8342</v>
      </c>
      <c r="L52" s="14">
        <f t="array" ref="L52">IFERROR(INDEX(외환대장!$A$2:$K$401, SMALL(IF(($C$1=외환대장!$L$2:$L$399),MATCH(ROW(외환대장!$L$2:$L$399), ROW(외환대장!$L$2:$L$399)),IF(($D$1=외환대장!$L$2:$L$399),MATCH(ROW(외환대장!$L$2:$L$399), ROW(외환대장!$L$2:$L$399)),"")), ROWS($A$1:C44)), COLUMNS($A$1:C44)),"")</f>
        <v>0</v>
      </c>
      <c r="M52" s="14">
        <f t="array" ref="M52">IFERROR(INDEX(외환대장!$A$2:$K$401, SMALL(IF(($C$1=외환대장!$L$2:$L$399),MATCH(ROW(외환대장!$L$2:$L$399), ROW(외환대장!$L$2:$L$399)),IF(($D$1=외환대장!$L$2:$L$399),MATCH(ROW(외환대장!$L$2:$L$399), ROW(외환대장!$L$2:$L$399)),"")), ROWS($A$1:D44)), COLUMNS($A$1:D44)),"")</f>
        <v>0</v>
      </c>
      <c r="N52" s="15" t="str">
        <f t="array" ref="N52">IFERROR(INDEX(외환대장!$A$2:$K$401, SMALL(IF(($C$1=외환대장!$L$2:$L$399),MATCH(ROW(외환대장!$L$2:$L$399), ROW(외환대장!$L$2:$L$399)),IF(($D$1=외환대장!$L$2:$L$399),MATCH(ROW(외환대장!$L$2:$L$399), ROW(외환대장!$L$2:$L$399)),"")), ROWS($A$1:E44)), COLUMNS($A$1:E44)),"")</f>
        <v>IRR/279</v>
      </c>
      <c r="O52" s="16">
        <f t="array" ref="O52">IFERROR(INDEX(외환대장!$A$2:$K$401, SMALL(IF(($C$1=외환대장!$L$2:$L$399),MATCH(ROW(외환대장!$L$2:$L$399), ROW(외환대장!$L$2:$L$399)),IF(($D$1=외환대장!$L$2:$L$399),MATCH(ROW(외환대장!$L$2:$L$399), ROW(외환대장!$L$2:$L$399)),"")), ROWS($A$1:F44)), COLUMNS($A$1:F44)),"")</f>
        <v>8342</v>
      </c>
      <c r="P52" s="17">
        <f t="array" ref="P52">IFERROR(INDEX(외환대장!$A$2:$K$401, SMALL(IF(($C$1=외환대장!$L$2:$L$399),MATCH(ROW(외환대장!$L$2:$L$399), ROW(외환대장!$L$2:$L$399)),IF(($D$1=외환대장!$L$2:$L$399),MATCH(ROW(외환대장!$L$2:$L$399), ROW(외환대장!$L$2:$L$399)),"")), ROWS($A$1:G44)), COLUMNS($A$1:G44)),"")</f>
        <v>1251.2</v>
      </c>
      <c r="Q52" s="18">
        <f t="array" ref="Q52">IFERROR(INDEX(외환대장!$A$2:$K$401, SMALL(IF(($C$1=외환대장!$L$2:$L$399),MATCH(ROW(외환대장!$L$2:$L$399), ROW(외환대장!$L$2:$L$399)),IF(($D$1=외환대장!$L$2:$L$399),MATCH(ROW(외환대장!$L$2:$L$399), ROW(외환대장!$L$2:$L$399)),"")), ROWS($A$1:H44)), COLUMNS($A$1:H44)),"")</f>
        <v>8342</v>
      </c>
      <c r="R52" s="19">
        <f t="array" ref="R52">IFERROR(INDEX(외환대장!$A$2:$K$401, SMALL(IF(($C$1=외환대장!$L$2:$L$399),MATCH(ROW(외환대장!$L$2:$L$399), ROW(외환대장!$L$2:$L$399)),IF(($D$1=외환대장!$L$2:$L$399),MATCH(ROW(외환대장!$L$2:$L$399), ROW(외환대장!$L$2:$L$399)),"")), ROWS($A$1:I44)), COLUMNS($A$1:I44)),"")</f>
        <v>1289</v>
      </c>
      <c r="S52" s="20">
        <f t="array" ref="S52">IFERROR(INDEX(외환대장!$A$2:$K$401, SMALL(IF(($C$1=외환대장!$L$2:$L$399),MATCH(ROW(외환대장!$L$2:$L$399), ROW(외환대장!$L$2:$L$399)),IF(($D$1=외환대장!$L$2:$L$399),MATCH(ROW(외환대장!$L$2:$L$399), ROW(외환대장!$L$2:$L$399)),"")), ROWS($A$1:J44)), COLUMNS($A$1:J44)),"")</f>
        <v>44726</v>
      </c>
      <c r="T52" s="106">
        <f t="shared" si="1"/>
        <v>10437510.4</v>
      </c>
      <c r="U52" s="107" t="str">
        <f t="shared" si="2"/>
        <v>RR/279</v>
      </c>
      <c r="V52" s="72"/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12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25"/>
      <c r="C53" s="127"/>
      <c r="D53" s="127"/>
      <c r="E53" s="127"/>
      <c r="F53" s="129"/>
      <c r="G53" s="100" t="str">
        <f>IF($H53="","",_xlfn.IFNA(VLOOKUP($H53,수출신고!$A:$G,6,0),""))</f>
        <v/>
      </c>
      <c r="H53" s="101" t="str">
        <f t="shared" si="0"/>
        <v/>
      </c>
      <c r="J53" s="1">
        <f t="array" ref="J53">IFERROR(INDEX(외환대장!$A$2:$K$401, SMALL(IF(($C$1=외환대장!$L$2:$L$399),MATCH(ROW(외환대장!$L$2:$L$399), ROW(외환대장!$L$2:$L$399)),IF(($D$1=외환대장!$L$2:$L$399),MATCH(ROW(외환대장!$L$2:$L$399), ROW(외환대장!$L$2:$L$399)),"")), ROWS($A$1:A45)), COLUMNS($A$1:A45)),"")</f>
        <v>44720</v>
      </c>
      <c r="K53" s="14">
        <f t="array" ref="K53">IFERROR(INDEX(외환대장!$A$2:$K$401, SMALL(IF(($C$1=외환대장!$L$2:$L$399),MATCH(ROW(외환대장!$L$2:$L$399), ROW(외환대장!$L$2:$L$399)),IF(($D$1=외환대장!$L$2:$L$399),MATCH(ROW(외환대장!$L$2:$L$399), ROW(외환대장!$L$2:$L$399)),"")), ROWS($A$1:B45)), COLUMNS($A$1:B45)),"")</f>
        <v>3372</v>
      </c>
      <c r="L53" s="14">
        <f t="array" ref="L53">IFERROR(INDEX(외환대장!$A$2:$K$401, SMALL(IF(($C$1=외환대장!$L$2:$L$399),MATCH(ROW(외환대장!$L$2:$L$399), ROW(외환대장!$L$2:$L$399)),IF(($D$1=외환대장!$L$2:$L$399),MATCH(ROW(외환대장!$L$2:$L$399), ROW(외환대장!$L$2:$L$399)),"")), ROWS($A$1:C45)), COLUMNS($A$1:C45)),"")</f>
        <v>35</v>
      </c>
      <c r="M53" s="14">
        <f t="array" ref="M53">IFERROR(INDEX(외환대장!$A$2:$K$401, SMALL(IF(($C$1=외환대장!$L$2:$L$399),MATCH(ROW(외환대장!$L$2:$L$399), ROW(외환대장!$L$2:$L$399)),IF(($D$1=외환대장!$L$2:$L$399),MATCH(ROW(외환대장!$L$2:$L$399), ROW(외환대장!$L$2:$L$399)),"")), ROWS($A$1:D45)), COLUMNS($A$1:D45)),"")</f>
        <v>0</v>
      </c>
      <c r="N53" s="15" t="str">
        <f t="array" ref="N53">IFERROR(INDEX(외환대장!$A$2:$K$401, SMALL(IF(($C$1=외환대장!$L$2:$L$399),MATCH(ROW(외환대장!$L$2:$L$399), ROW(외환대장!$L$2:$L$399)),IF(($D$1=외환대장!$L$2:$L$399),MATCH(ROW(외환대장!$L$2:$L$399), ROW(외환대장!$L$2:$L$399)),"")), ROWS($A$1:E45)), COLUMNS($A$1:E45)),"")</f>
        <v>IRR/279</v>
      </c>
      <c r="O53" s="16">
        <f t="array" ref="O53">IFERROR(INDEX(외환대장!$A$2:$K$401, SMALL(IF(($C$1=외환대장!$L$2:$L$399),MATCH(ROW(외환대장!$L$2:$L$399), ROW(외환대장!$L$2:$L$399)),IF(($D$1=외환대장!$L$2:$L$399),MATCH(ROW(외환대장!$L$2:$L$399), ROW(외환대장!$L$2:$L$399)),"")), ROWS($A$1:F45)), COLUMNS($A$1:F45)),"")</f>
        <v>3337</v>
      </c>
      <c r="P53" s="17">
        <f t="array" ref="P53">IFERROR(INDEX(외환대장!$A$2:$K$401, SMALL(IF(($C$1=외환대장!$L$2:$L$399),MATCH(ROW(외환대장!$L$2:$L$399), ROW(외환대장!$L$2:$L$399)),IF(($D$1=외환대장!$L$2:$L$399),MATCH(ROW(외환대장!$L$2:$L$399), ROW(외환대장!$L$2:$L$399)),"")), ROWS($A$1:G45)), COLUMNS($A$1:G45)),"")</f>
        <v>1257.0999999999999</v>
      </c>
      <c r="Q53" s="18">
        <f t="array" ref="Q53">IFERROR(INDEX(외환대장!$A$2:$K$401, SMALL(IF(($C$1=외환대장!$L$2:$L$399),MATCH(ROW(외환대장!$L$2:$L$399), ROW(외환대장!$L$2:$L$399)),IF(($D$1=외환대장!$L$2:$L$399),MATCH(ROW(외환대장!$L$2:$L$399), ROW(외환대장!$L$2:$L$399)),"")), ROWS($A$1:H45)), COLUMNS($A$1:H45)),"")</f>
        <v>3337</v>
      </c>
      <c r="R53" s="19">
        <f t="array" ref="R53">IFERROR(INDEX(외환대장!$A$2:$K$401, SMALL(IF(($C$1=외환대장!$L$2:$L$399),MATCH(ROW(외환대장!$L$2:$L$399), ROW(외환대장!$L$2:$L$399)),IF(($D$1=외환대장!$L$2:$L$399),MATCH(ROW(외환대장!$L$2:$L$399), ROW(외환대장!$L$2:$L$399)),"")), ROWS($A$1:I45)), COLUMNS($A$1:I45)),"")</f>
        <v>1312.6</v>
      </c>
      <c r="S53" s="20">
        <f t="array" ref="S53">IFERROR(INDEX(외환대장!$A$2:$K$401, SMALL(IF(($C$1=외환대장!$L$2:$L$399),MATCH(ROW(외환대장!$L$2:$L$399), ROW(외환대장!$L$2:$L$399)),IF(($D$1=외환대장!$L$2:$L$399),MATCH(ROW(외환대장!$L$2:$L$399), ROW(외환대장!$L$2:$L$399)),"")), ROWS($A$1:J45)), COLUMNS($A$1:J45)),"")</f>
        <v>44769</v>
      </c>
      <c r="T53" s="106">
        <f t="shared" si="1"/>
        <v>4194942.6999999993</v>
      </c>
      <c r="U53" s="107" t="str">
        <f t="shared" si="2"/>
        <v>RR/279</v>
      </c>
      <c r="V53" s="121"/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12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18"/>
      <c r="C54" s="119"/>
      <c r="D54" s="119"/>
      <c r="E54" s="119"/>
      <c r="F54" s="120"/>
      <c r="G54" s="100" t="str">
        <f>IF($H54="","",_xlfn.IFNA(VLOOKUP($H54,수출신고!$A:$G,6,0),""))</f>
        <v/>
      </c>
      <c r="H54" s="101" t="str">
        <f t="shared" si="0"/>
        <v/>
      </c>
      <c r="J54" s="1">
        <f t="array" ref="J54">IFERROR(INDEX(외환대장!$A$2:$K$401, SMALL(IF(($C$1=외환대장!$L$2:$L$399),MATCH(ROW(외환대장!$L$2:$L$399), ROW(외환대장!$L$2:$L$399)),IF(($D$1=외환대장!$L$2:$L$399),MATCH(ROW(외환대장!$L$2:$L$399), ROW(외환대장!$L$2:$L$399)),"")), ROWS($A$1:A46)), COLUMNS($A$1:A46)),"")</f>
        <v>44720</v>
      </c>
      <c r="K54" s="14">
        <f t="array" ref="K54">IFERROR(INDEX(외환대장!$A$2:$K$401, SMALL(IF(($C$1=외환대장!$L$2:$L$399),MATCH(ROW(외환대장!$L$2:$L$399), ROW(외환대장!$L$2:$L$399)),IF(($D$1=외환대장!$L$2:$L$399),MATCH(ROW(외환대장!$L$2:$L$399), ROW(외환대장!$L$2:$L$399)),"")), ROWS($A$1:B46)), COLUMNS($A$1:B46)),"")</f>
        <v>3156</v>
      </c>
      <c r="L54" s="14">
        <f t="array" ref="L54">IFERROR(INDEX(외환대장!$A$2:$K$401, SMALL(IF(($C$1=외환대장!$L$2:$L$399),MATCH(ROW(외환대장!$L$2:$L$399), ROW(외환대장!$L$2:$L$399)),IF(($D$1=외환대장!$L$2:$L$399),MATCH(ROW(외환대장!$L$2:$L$399), ROW(외환대장!$L$2:$L$399)),"")), ROWS($A$1:C46)), COLUMNS($A$1:C46)),"")</f>
        <v>0</v>
      </c>
      <c r="M54" s="14">
        <f t="array" ref="M54">IFERROR(INDEX(외환대장!$A$2:$K$401, SMALL(IF(($C$1=외환대장!$L$2:$L$399),MATCH(ROW(외환대장!$L$2:$L$399), ROW(외환대장!$L$2:$L$399)),IF(($D$1=외환대장!$L$2:$L$399),MATCH(ROW(외환대장!$L$2:$L$399), ROW(외환대장!$L$2:$L$399)),"")), ROWS($A$1:D46)), COLUMNS($A$1:D46)),"")</f>
        <v>0</v>
      </c>
      <c r="N54" s="15" t="str">
        <f t="array" ref="N54">IFERROR(INDEX(외환대장!$A$2:$K$401, SMALL(IF(($C$1=외환대장!$L$2:$L$399),MATCH(ROW(외환대장!$L$2:$L$399), ROW(외환대장!$L$2:$L$399)),IF(($D$1=외환대장!$L$2:$L$399),MATCH(ROW(외환대장!$L$2:$L$399), ROW(외환대장!$L$2:$L$399)),"")), ROWS($A$1:E46)), COLUMNS($A$1:E46)),"")</f>
        <v>IRR/282</v>
      </c>
      <c r="O54" s="16">
        <f t="array" ref="O54">IFERROR(INDEX(외환대장!$A$2:$K$401, SMALL(IF(($C$1=외환대장!$L$2:$L$399),MATCH(ROW(외환대장!$L$2:$L$399), ROW(외환대장!$L$2:$L$399)),IF(($D$1=외환대장!$L$2:$L$399),MATCH(ROW(외환대장!$L$2:$L$399), ROW(외환대장!$L$2:$L$399)),"")), ROWS($A$1:F46)), COLUMNS($A$1:F46)),"")</f>
        <v>3156</v>
      </c>
      <c r="P54" s="17">
        <f t="array" ref="P54">IFERROR(INDEX(외환대장!$A$2:$K$401, SMALL(IF(($C$1=외환대장!$L$2:$L$399),MATCH(ROW(외환대장!$L$2:$L$399), ROW(외환대장!$L$2:$L$399)),IF(($D$1=외환대장!$L$2:$L$399),MATCH(ROW(외환대장!$L$2:$L$399), ROW(외환대장!$L$2:$L$399)),"")), ROWS($A$1:G46)), COLUMNS($A$1:G46)),"")</f>
        <v>1257.0999999999999</v>
      </c>
      <c r="Q54" s="18">
        <f t="array" ref="Q54">IFERROR(INDEX(외환대장!$A$2:$K$401, SMALL(IF(($C$1=외환대장!$L$2:$L$399),MATCH(ROW(외환대장!$L$2:$L$399), ROW(외환대장!$L$2:$L$399)),IF(($D$1=외환대장!$L$2:$L$399),MATCH(ROW(외환대장!$L$2:$L$399), ROW(외환대장!$L$2:$L$399)),"")), ROWS($A$1:H46)), COLUMNS($A$1:H46)),"")</f>
        <v>3156</v>
      </c>
      <c r="R54" s="19">
        <f t="array" ref="R54">IFERROR(INDEX(외환대장!$A$2:$K$401, SMALL(IF(($C$1=외환대장!$L$2:$L$399),MATCH(ROW(외환대장!$L$2:$L$399), ROW(외환대장!$L$2:$L$399)),IF(($D$1=외환대장!$L$2:$L$399),MATCH(ROW(외환대장!$L$2:$L$399), ROW(외환대장!$L$2:$L$399)),"")), ROWS($A$1:I46)), COLUMNS($A$1:I46)),"")</f>
        <v>1312.6</v>
      </c>
      <c r="S54" s="20">
        <f t="array" ref="S54">IFERROR(INDEX(외환대장!$A$2:$K$401, SMALL(IF(($C$1=외환대장!$L$2:$L$399),MATCH(ROW(외환대장!$L$2:$L$399), ROW(외환대장!$L$2:$L$399)),IF(($D$1=외환대장!$L$2:$L$399),MATCH(ROW(외환대장!$L$2:$L$399), ROW(외환대장!$L$2:$L$399)),"")), ROWS($A$1:J46)), COLUMNS($A$1:J46)),"")</f>
        <v>44769</v>
      </c>
      <c r="T54" s="106">
        <f t="shared" si="1"/>
        <v>3967407.5999999996</v>
      </c>
      <c r="U54" s="107" t="str">
        <f t="shared" si="2"/>
        <v>RR/282</v>
      </c>
      <c r="V54" s="72"/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12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96" t="str">
        <f>IF($H55="","",_xlfn.IFNA(VLOOKUP($H55,수출신고!$A:$G,2,0),""))</f>
        <v/>
      </c>
      <c r="B55" s="118"/>
      <c r="C55" s="119"/>
      <c r="D55" s="119"/>
      <c r="E55" s="119"/>
      <c r="F55" s="120"/>
      <c r="G55" s="100" t="str">
        <f>IF($H55="","",_xlfn.IFNA(VLOOKUP($H55,수출신고!$A:$G,6,0),""))</f>
        <v/>
      </c>
      <c r="H55" s="101" t="str">
        <f t="shared" si="0"/>
        <v/>
      </c>
      <c r="J55" s="1">
        <f t="array" ref="J55">IFERROR(INDEX(외환대장!$A$2:$K$401, SMALL(IF(($C$1=외환대장!$L$2:$L$399),MATCH(ROW(외환대장!$L$2:$L$399), ROW(외환대장!$L$2:$L$399)),IF(($D$1=외환대장!$L$2:$L$399),MATCH(ROW(외환대장!$L$2:$L$399), ROW(외환대장!$L$2:$L$399)),"")), ROWS($A$1:A47)), COLUMNS($A$1:A47)),"")</f>
        <v>44720</v>
      </c>
      <c r="K55" s="14">
        <f t="array" ref="K55">IFERROR(INDEX(외환대장!$A$2:$K$401, SMALL(IF(($C$1=외환대장!$L$2:$L$399),MATCH(ROW(외환대장!$L$2:$L$399), ROW(외환대장!$L$2:$L$399)),IF(($D$1=외환대장!$L$2:$L$399),MATCH(ROW(외환대장!$L$2:$L$399), ROW(외환대장!$L$2:$L$399)),"")), ROWS($A$1:B47)), COLUMNS($A$1:B47)),"")</f>
        <v>8956</v>
      </c>
      <c r="L55" s="14">
        <f t="array" ref="L55">IFERROR(INDEX(외환대장!$A$2:$K$401, SMALL(IF(($C$1=외환대장!$L$2:$L$399),MATCH(ROW(외환대장!$L$2:$L$399), ROW(외환대장!$L$2:$L$399)),IF(($D$1=외환대장!$L$2:$L$399),MATCH(ROW(외환대장!$L$2:$L$399), ROW(외환대장!$L$2:$L$399)),"")), ROWS($A$1:C47)), COLUMNS($A$1:C47)),"")</f>
        <v>5</v>
      </c>
      <c r="M55" s="14">
        <f t="array" ref="M55">IFERROR(INDEX(외환대장!$A$2:$K$401, SMALL(IF(($C$1=외환대장!$L$2:$L$399),MATCH(ROW(외환대장!$L$2:$L$399), ROW(외환대장!$L$2:$L$399)),IF(($D$1=외환대장!$L$2:$L$399),MATCH(ROW(외환대장!$L$2:$L$399), ROW(외환대장!$L$2:$L$399)),"")), ROWS($A$1:D47)), COLUMNS($A$1:D47)),"")</f>
        <v>0</v>
      </c>
      <c r="N55" s="15" t="str">
        <f t="array" ref="N55">IFERROR(INDEX(외환대장!$A$2:$K$401, SMALL(IF(($C$1=외환대장!$L$2:$L$399),MATCH(ROW(외환대장!$L$2:$L$399), ROW(외환대장!$L$2:$L$399)),IF(($D$1=외환대장!$L$2:$L$399),MATCH(ROW(외환대장!$L$2:$L$399), ROW(외환대장!$L$2:$L$399)),"")), ROWS($A$1:E47)), COLUMNS($A$1:E47)),"")</f>
        <v>IRR/282</v>
      </c>
      <c r="O55" s="16">
        <f t="array" ref="O55">IFERROR(INDEX(외환대장!$A$2:$K$401, SMALL(IF(($C$1=외환대장!$L$2:$L$399),MATCH(ROW(외환대장!$L$2:$L$399), ROW(외환대장!$L$2:$L$399)),IF(($D$1=외환대장!$L$2:$L$399),MATCH(ROW(외환대장!$L$2:$L$399), ROW(외환대장!$L$2:$L$399)),"")), ROWS($A$1:F47)), COLUMNS($A$1:F47)),"")</f>
        <v>8951</v>
      </c>
      <c r="P55" s="17">
        <f t="array" ref="P55">IFERROR(INDEX(외환대장!$A$2:$K$401, SMALL(IF(($C$1=외환대장!$L$2:$L$399),MATCH(ROW(외환대장!$L$2:$L$399), ROW(외환대장!$L$2:$L$399)),IF(($D$1=외환대장!$L$2:$L$399),MATCH(ROW(외환대장!$L$2:$L$399), ROW(외환대장!$L$2:$L$399)),"")), ROWS($A$1:G47)), COLUMNS($A$1:G47)),"")</f>
        <v>1257.0999999999999</v>
      </c>
      <c r="Q55" s="18">
        <f t="array" ref="Q55">IFERROR(INDEX(외환대장!$A$2:$K$401, SMALL(IF(($C$1=외환대장!$L$2:$L$399),MATCH(ROW(외환대장!$L$2:$L$399), ROW(외환대장!$L$2:$L$399)),IF(($D$1=외환대장!$L$2:$L$399),MATCH(ROW(외환대장!$L$2:$L$399), ROW(외환대장!$L$2:$L$399)),"")), ROWS($A$1:H47)), COLUMNS($A$1:H47)),"")</f>
        <v>8951</v>
      </c>
      <c r="R55" s="19">
        <f t="array" ref="R55">IFERROR(INDEX(외환대장!$A$2:$K$401, SMALL(IF(($C$1=외환대장!$L$2:$L$399),MATCH(ROW(외환대장!$L$2:$L$399), ROW(외환대장!$L$2:$L$399)),IF(($D$1=외환대장!$L$2:$L$399),MATCH(ROW(외환대장!$L$2:$L$399), ROW(외환대장!$L$2:$L$399)),"")), ROWS($A$1:I47)), COLUMNS($A$1:I47)),"")</f>
        <v>1312.6</v>
      </c>
      <c r="S55" s="20">
        <f t="array" ref="S55">IFERROR(INDEX(외환대장!$A$2:$K$401, SMALL(IF(($C$1=외환대장!$L$2:$L$399),MATCH(ROW(외환대장!$L$2:$L$399), ROW(외환대장!$L$2:$L$399)),IF(($D$1=외환대장!$L$2:$L$399),MATCH(ROW(외환대장!$L$2:$L$399), ROW(외환대장!$L$2:$L$399)),"")), ROWS($A$1:J47)), COLUMNS($A$1:J47)),"")</f>
        <v>44769</v>
      </c>
      <c r="T55" s="106">
        <f t="shared" si="1"/>
        <v>11252302.1</v>
      </c>
      <c r="U55" s="107" t="str">
        <f t="shared" si="2"/>
        <v>RR/282</v>
      </c>
      <c r="V55" s="72"/>
      <c r="W55" s="108" t="str">
        <f t="shared" si="3"/>
        <v/>
      </c>
      <c r="X55" s="100" t="str">
        <f t="shared" si="4"/>
        <v/>
      </c>
      <c r="Y55" s="109" t="str">
        <f>IF($X55="","",_xlfn.IFNA(VLOOKUP($X55,수출신고!$A:$G,4,0),"국내계류중"))</f>
        <v/>
      </c>
      <c r="Z55" s="110" t="str">
        <f>_xlfn.IFNA(VLOOKUP(W55,환율!$A:$H,8,0),"")</f>
        <v/>
      </c>
      <c r="AA55" s="111" t="str">
        <f t="shared" si="5"/>
        <v/>
      </c>
      <c r="AB55" s="112" t="str">
        <f t="shared" si="12"/>
        <v/>
      </c>
      <c r="AC55" s="113" t="str">
        <f t="shared" si="7"/>
        <v/>
      </c>
      <c r="AD55" s="114" t="str">
        <f t="shared" si="8"/>
        <v/>
      </c>
      <c r="AE55" s="115" t="str">
        <f t="shared" si="9"/>
        <v/>
      </c>
      <c r="AF55" s="114" t="str">
        <f t="shared" si="10"/>
        <v/>
      </c>
      <c r="AG55" s="114" t="str">
        <f t="shared" si="11"/>
        <v/>
      </c>
    </row>
    <row r="56" spans="1:33" ht="16.5" customHeight="1">
      <c r="A56" s="96" t="str">
        <f>IF($H56="","",_xlfn.IFNA(VLOOKUP($H56,수출신고!$A:$G,2,0),""))</f>
        <v/>
      </c>
      <c r="B56" s="118"/>
      <c r="C56" s="119"/>
      <c r="D56" s="119"/>
      <c r="E56" s="119"/>
      <c r="F56" s="120"/>
      <c r="G56" s="100" t="str">
        <f>IF($H56="","",_xlfn.IFNA(VLOOKUP($H56,수출신고!$A:$G,6,0),""))</f>
        <v/>
      </c>
      <c r="H56" s="101" t="str">
        <f t="shared" si="0"/>
        <v/>
      </c>
      <c r="J56" s="1">
        <f t="array" ref="J56">IFERROR(INDEX(외환대장!$A$2:$K$401, SMALL(IF(($C$1=외환대장!$L$2:$L$399),MATCH(ROW(외환대장!$L$2:$L$399), ROW(외환대장!$L$2:$L$399)),IF(($D$1=외환대장!$L$2:$L$399),MATCH(ROW(외환대장!$L$2:$L$399), ROW(외환대장!$L$2:$L$399)),"")), ROWS($A$1:A48)), COLUMNS($A$1:A48)),"")</f>
        <v>44720</v>
      </c>
      <c r="K56" s="14">
        <f t="array" ref="K56">IFERROR(INDEX(외환대장!$A$2:$K$401, SMALL(IF(($C$1=외환대장!$L$2:$L$399),MATCH(ROW(외환대장!$L$2:$L$399), ROW(외환대장!$L$2:$L$399)),IF(($D$1=외환대장!$L$2:$L$399),MATCH(ROW(외환대장!$L$2:$L$399), ROW(외환대장!$L$2:$L$399)),"")), ROWS($A$1:B48)), COLUMNS($A$1:B48)),"")</f>
        <v>15044</v>
      </c>
      <c r="L56" s="14">
        <f t="array" ref="L56">IFERROR(INDEX(외환대장!$A$2:$K$401, SMALL(IF(($C$1=외환대장!$L$2:$L$399),MATCH(ROW(외환대장!$L$2:$L$399), ROW(외환대장!$L$2:$L$399)),IF(($D$1=외환대장!$L$2:$L$399),MATCH(ROW(외환대장!$L$2:$L$399), ROW(외환대장!$L$2:$L$399)),"")), ROWS($A$1:C48)), COLUMNS($A$1:C48)),"")</f>
        <v>0</v>
      </c>
      <c r="M56" s="14">
        <f t="array" ref="M56">IFERROR(INDEX(외환대장!$A$2:$K$401, SMALL(IF(($C$1=외환대장!$L$2:$L$399),MATCH(ROW(외환대장!$L$2:$L$399), ROW(외환대장!$L$2:$L$399)),IF(($D$1=외환대장!$L$2:$L$399),MATCH(ROW(외환대장!$L$2:$L$399), ROW(외환대장!$L$2:$L$399)),"")), ROWS($A$1:D48)), COLUMNS($A$1:D48)),"")</f>
        <v>0</v>
      </c>
      <c r="N56" s="15" t="str">
        <f t="array" ref="N56">IFERROR(INDEX(외환대장!$A$2:$K$401, SMALL(IF(($C$1=외환대장!$L$2:$L$399),MATCH(ROW(외환대장!$L$2:$L$399), ROW(외환대장!$L$2:$L$399)),IF(($D$1=외환대장!$L$2:$L$399),MATCH(ROW(외환대장!$L$2:$L$399), ROW(외환대장!$L$2:$L$399)),"")), ROWS($A$1:E48)), COLUMNS($A$1:E48)),"")</f>
        <v>INT/200</v>
      </c>
      <c r="O56" s="16">
        <f t="array" ref="O56">IFERROR(INDEX(외환대장!$A$2:$K$401, SMALL(IF(($C$1=외환대장!$L$2:$L$399),MATCH(ROW(외환대장!$L$2:$L$399), ROW(외환대장!$L$2:$L$399)),IF(($D$1=외환대장!$L$2:$L$399),MATCH(ROW(외환대장!$L$2:$L$399), ROW(외환대장!$L$2:$L$399)),"")), ROWS($A$1:F48)), COLUMNS($A$1:F48)),"")</f>
        <v>15044</v>
      </c>
      <c r="P56" s="17">
        <f t="array" ref="P56">IFERROR(INDEX(외환대장!$A$2:$K$401, SMALL(IF(($C$1=외환대장!$L$2:$L$399),MATCH(ROW(외환대장!$L$2:$L$399), ROW(외환대장!$L$2:$L$399)),IF(($D$1=외환대장!$L$2:$L$399),MATCH(ROW(외환대장!$L$2:$L$399), ROW(외환대장!$L$2:$L$399)),"")), ROWS($A$1:G48)), COLUMNS($A$1:G48)),"")</f>
        <v>1257.0999999999999</v>
      </c>
      <c r="Q56" s="18">
        <f t="array" ref="Q56">IFERROR(INDEX(외환대장!$A$2:$K$401, SMALL(IF(($C$1=외환대장!$L$2:$L$399),MATCH(ROW(외환대장!$L$2:$L$399), ROW(외환대장!$L$2:$L$399)),IF(($D$1=외환대장!$L$2:$L$399),MATCH(ROW(외환대장!$L$2:$L$399), ROW(외환대장!$L$2:$L$399)),"")), ROWS($A$1:H48)), COLUMNS($A$1:H48)),"")</f>
        <v>15044</v>
      </c>
      <c r="R56" s="19">
        <f t="array" ref="R56">IFERROR(INDEX(외환대장!$A$2:$K$401, SMALL(IF(($C$1=외환대장!$L$2:$L$399),MATCH(ROW(외환대장!$L$2:$L$399), ROW(외환대장!$L$2:$L$399)),IF(($D$1=외환대장!$L$2:$L$399),MATCH(ROW(외환대장!$L$2:$L$399), ROW(외환대장!$L$2:$L$399)),"")), ROWS($A$1:I48)), COLUMNS($A$1:I48)),"")</f>
        <v>1312.6</v>
      </c>
      <c r="S56" s="20">
        <f t="array" ref="S56">IFERROR(INDEX(외환대장!$A$2:$K$401, SMALL(IF(($C$1=외환대장!$L$2:$L$399),MATCH(ROW(외환대장!$L$2:$L$399), ROW(외환대장!$L$2:$L$399)),IF(($D$1=외환대장!$L$2:$L$399),MATCH(ROW(외환대장!$L$2:$L$399), ROW(외환대장!$L$2:$L$399)),"")), ROWS($A$1:J48)), COLUMNS($A$1:J48)),"")</f>
        <v>44769</v>
      </c>
      <c r="T56" s="106">
        <f t="shared" si="1"/>
        <v>18911812.399999999</v>
      </c>
      <c r="U56" s="107" t="str">
        <f t="shared" si="2"/>
        <v>NT/200</v>
      </c>
      <c r="V56" s="72"/>
      <c r="W56" s="108" t="str">
        <f t="shared" si="3"/>
        <v/>
      </c>
      <c r="X56" s="100" t="str">
        <f t="shared" si="4"/>
        <v/>
      </c>
      <c r="Y56" s="109" t="str">
        <f>IF($X56="","",_xlfn.IFNA(VLOOKUP($X56,수출신고!$A:$G,4,0),"국내계류중"))</f>
        <v/>
      </c>
      <c r="Z56" s="110" t="str">
        <f>_xlfn.IFNA(VLOOKUP(W56,환율!$A:$H,8,0),"")</f>
        <v/>
      </c>
      <c r="AA56" s="111" t="str">
        <f t="shared" si="5"/>
        <v/>
      </c>
      <c r="AB56" s="112" t="str">
        <f t="shared" si="12"/>
        <v/>
      </c>
      <c r="AC56" s="113" t="str">
        <f t="shared" si="7"/>
        <v/>
      </c>
      <c r="AD56" s="114" t="str">
        <f t="shared" si="8"/>
        <v/>
      </c>
      <c r="AE56" s="115" t="str">
        <f t="shared" si="9"/>
        <v/>
      </c>
      <c r="AF56" s="114" t="str">
        <f t="shared" si="10"/>
        <v/>
      </c>
      <c r="AG56" s="114" t="str">
        <f t="shared" si="11"/>
        <v/>
      </c>
    </row>
    <row r="57" spans="1:33" ht="16.5" customHeight="1">
      <c r="A57" s="96" t="str">
        <f>IF($H57="","",_xlfn.IFNA(VLOOKUP($H57,수출신고!$A:$G,2,0),""))</f>
        <v/>
      </c>
      <c r="B57" s="118"/>
      <c r="C57" s="119"/>
      <c r="D57" s="119"/>
      <c r="E57" s="119"/>
      <c r="F57" s="120"/>
      <c r="G57" s="100" t="str">
        <f>IF($H57="","",_xlfn.IFNA(VLOOKUP($H57,수출신고!$A:$G,6,0),""))</f>
        <v/>
      </c>
      <c r="H57" s="101" t="str">
        <f t="shared" si="0"/>
        <v/>
      </c>
      <c r="J57" s="1">
        <f t="array" ref="J57">IFERROR(INDEX(외환대장!$A$2:$K$401, SMALL(IF(($C$1=외환대장!$L$2:$L$399),MATCH(ROW(외환대장!$L$2:$L$399), ROW(외환대장!$L$2:$L$399)),IF(($D$1=외환대장!$L$2:$L$399),MATCH(ROW(외환대장!$L$2:$L$399), ROW(외환대장!$L$2:$L$399)),"")), ROWS($A$1:A49)), COLUMNS($A$1:A49)),"")</f>
        <v>44720</v>
      </c>
      <c r="K57" s="14">
        <f t="array" ref="K57">IFERROR(INDEX(외환대장!$A$2:$K$401, SMALL(IF(($C$1=외환대장!$L$2:$L$399),MATCH(ROW(외환대장!$L$2:$L$399), ROW(외환대장!$L$2:$L$399)),IF(($D$1=외환대장!$L$2:$L$399),MATCH(ROW(외환대장!$L$2:$L$399), ROW(외환대장!$L$2:$L$399)),"")), ROWS($A$1:B49)), COLUMNS($A$1:B49)),"")</f>
        <v>20571</v>
      </c>
      <c r="L57" s="14">
        <f t="array" ref="L57">IFERROR(INDEX(외환대장!$A$2:$K$401, SMALL(IF(($C$1=외환대장!$L$2:$L$399),MATCH(ROW(외환대장!$L$2:$L$399), ROW(외환대장!$L$2:$L$399)),IF(($D$1=외환대장!$L$2:$L$399),MATCH(ROW(외환대장!$L$2:$L$399), ROW(외환대장!$L$2:$L$399)),"")), ROWS($A$1:C49)), COLUMNS($A$1:C49)),"")</f>
        <v>5</v>
      </c>
      <c r="M57" s="14">
        <f t="array" ref="M57">IFERROR(INDEX(외환대장!$A$2:$K$401, SMALL(IF(($C$1=외환대장!$L$2:$L$399),MATCH(ROW(외환대장!$L$2:$L$399), ROW(외환대장!$L$2:$L$399)),IF(($D$1=외환대장!$L$2:$L$399),MATCH(ROW(외환대장!$L$2:$L$399), ROW(외환대장!$L$2:$L$399)),"")), ROWS($A$1:D49)), COLUMNS($A$1:D49)),"")</f>
        <v>0</v>
      </c>
      <c r="N57" s="15" t="str">
        <f t="array" ref="N57">IFERROR(INDEX(외환대장!$A$2:$K$401, SMALL(IF(($C$1=외환대장!$L$2:$L$399),MATCH(ROW(외환대장!$L$2:$L$399), ROW(외환대장!$L$2:$L$399)),IF(($D$1=외환대장!$L$2:$L$399),MATCH(ROW(외환대장!$L$2:$L$399), ROW(외환대장!$L$2:$L$399)),"")), ROWS($A$1:E49)), COLUMNS($A$1:E49)),"")</f>
        <v>INT/200</v>
      </c>
      <c r="O57" s="16">
        <f t="array" ref="O57">IFERROR(INDEX(외환대장!$A$2:$K$401, SMALL(IF(($C$1=외환대장!$L$2:$L$399),MATCH(ROW(외환대장!$L$2:$L$399), ROW(외환대장!$L$2:$L$399)),IF(($D$1=외환대장!$L$2:$L$399),MATCH(ROW(외환대장!$L$2:$L$399), ROW(외환대장!$L$2:$L$399)),"")), ROWS($A$1:F49)), COLUMNS($A$1:F49)),"")</f>
        <v>20566</v>
      </c>
      <c r="P57" s="17">
        <f t="array" ref="P57">IFERROR(INDEX(외환대장!$A$2:$K$401, SMALL(IF(($C$1=외환대장!$L$2:$L$399),MATCH(ROW(외환대장!$L$2:$L$399), ROW(외환대장!$L$2:$L$399)),IF(($D$1=외환대장!$L$2:$L$399),MATCH(ROW(외환대장!$L$2:$L$399), ROW(외환대장!$L$2:$L$399)),"")), ROWS($A$1:G49)), COLUMNS($A$1:G49)),"")</f>
        <v>1257.0999999999999</v>
      </c>
      <c r="Q57" s="18">
        <f t="array" ref="Q57">IFERROR(INDEX(외환대장!$A$2:$K$401, SMALL(IF(($C$1=외환대장!$L$2:$L$399),MATCH(ROW(외환대장!$L$2:$L$399), ROW(외환대장!$L$2:$L$399)),IF(($D$1=외환대장!$L$2:$L$399),MATCH(ROW(외환대장!$L$2:$L$399), ROW(외환대장!$L$2:$L$399)),"")), ROWS($A$1:H49)), COLUMNS($A$1:H49)),"")</f>
        <v>20566</v>
      </c>
      <c r="R57" s="19">
        <f t="array" ref="R57">IFERROR(INDEX(외환대장!$A$2:$K$401, SMALL(IF(($C$1=외환대장!$L$2:$L$399),MATCH(ROW(외환대장!$L$2:$L$399), ROW(외환대장!$L$2:$L$399)),IF(($D$1=외환대장!$L$2:$L$399),MATCH(ROW(외환대장!$L$2:$L$399), ROW(외환대장!$L$2:$L$399)),"")), ROWS($A$1:I49)), COLUMNS($A$1:I49)),"")</f>
        <v>1312.6</v>
      </c>
      <c r="S57" s="20">
        <f t="array" ref="S57">IFERROR(INDEX(외환대장!$A$2:$K$401, SMALL(IF(($C$1=외환대장!$L$2:$L$399),MATCH(ROW(외환대장!$L$2:$L$399), ROW(외환대장!$L$2:$L$399)),IF(($D$1=외환대장!$L$2:$L$399),MATCH(ROW(외환대장!$L$2:$L$399), ROW(외환대장!$L$2:$L$399)),"")), ROWS($A$1:J49)), COLUMNS($A$1:J49)),"")</f>
        <v>44769</v>
      </c>
      <c r="T57" s="106">
        <f t="shared" si="1"/>
        <v>25853518.599999998</v>
      </c>
      <c r="U57" s="107" t="str">
        <f t="shared" si="2"/>
        <v>NT/200</v>
      </c>
      <c r="V57" s="72"/>
      <c r="W57" s="108" t="str">
        <f t="shared" si="3"/>
        <v/>
      </c>
      <c r="X57" s="100" t="str">
        <f t="shared" si="4"/>
        <v/>
      </c>
      <c r="Y57" s="109" t="str">
        <f>IF($X57="","",_xlfn.IFNA(VLOOKUP($X57,수출신고!$A:$G,4,0),"국내계류중"))</f>
        <v/>
      </c>
      <c r="Z57" s="110" t="str">
        <f>_xlfn.IFNA(VLOOKUP(W57,환율!$A:$H,8,0),"")</f>
        <v/>
      </c>
      <c r="AA57" s="111" t="str">
        <f t="shared" si="5"/>
        <v/>
      </c>
      <c r="AB57" s="112" t="str">
        <f t="shared" si="12"/>
        <v/>
      </c>
      <c r="AC57" s="113" t="str">
        <f t="shared" si="7"/>
        <v/>
      </c>
      <c r="AD57" s="114" t="str">
        <f t="shared" si="8"/>
        <v/>
      </c>
      <c r="AE57" s="115" t="str">
        <f t="shared" si="9"/>
        <v/>
      </c>
      <c r="AF57" s="114" t="str">
        <f t="shared" si="10"/>
        <v/>
      </c>
      <c r="AG57" s="114" t="str">
        <f t="shared" si="11"/>
        <v/>
      </c>
    </row>
    <row r="58" spans="1:33" ht="16.5" customHeight="1">
      <c r="A58" s="96" t="str">
        <f>IF($H58="","",_xlfn.IFNA(VLOOKUP($H58,수출신고!$A:$G,2,0),""))</f>
        <v/>
      </c>
      <c r="B58" s="122"/>
      <c r="C58" s="123"/>
      <c r="D58" s="123"/>
      <c r="E58" s="123"/>
      <c r="F58" s="124"/>
      <c r="G58" s="100" t="str">
        <f>IF($H58="","",_xlfn.IFNA(VLOOKUP($H58,수출신고!$A:$G,6,0),""))</f>
        <v/>
      </c>
      <c r="H58" s="101" t="str">
        <f t="shared" si="0"/>
        <v/>
      </c>
      <c r="J58" s="1">
        <f t="array" ref="J58">IFERROR(INDEX(외환대장!$A$2:$K$401, SMALL(IF(($C$1=외환대장!$L$2:$L$399),MATCH(ROW(외환대장!$L$2:$L$399), ROW(외환대장!$L$2:$L$399)),IF(($D$1=외환대장!$L$2:$L$399),MATCH(ROW(외환대장!$L$2:$L$399), ROW(외환대장!$L$2:$L$399)),"")), ROWS($A$1:A50)), COLUMNS($A$1:A50)),"")</f>
        <v>44720</v>
      </c>
      <c r="K58" s="14">
        <f t="array" ref="K58">IFERROR(INDEX(외환대장!$A$2:$K$401, SMALL(IF(($C$1=외환대장!$L$2:$L$399),MATCH(ROW(외환대장!$L$2:$L$399), ROW(외환대장!$L$2:$L$399)),IF(($D$1=외환대장!$L$2:$L$399),MATCH(ROW(외환대장!$L$2:$L$399), ROW(외환대장!$L$2:$L$399)),"")), ROWS($A$1:B50)), COLUMNS($A$1:B50)),"")</f>
        <v>6431</v>
      </c>
      <c r="L58" s="14">
        <f t="array" ref="L58">IFERROR(INDEX(외환대장!$A$2:$K$401, SMALL(IF(($C$1=외환대장!$L$2:$L$399),MATCH(ROW(외환대장!$L$2:$L$399), ROW(외환대장!$L$2:$L$399)),IF(($D$1=외환대장!$L$2:$L$399),MATCH(ROW(외환대장!$L$2:$L$399), ROW(외환대장!$L$2:$L$399)),"")), ROWS($A$1:C50)), COLUMNS($A$1:C50)),"")</f>
        <v>0</v>
      </c>
      <c r="M58" s="14">
        <f t="array" ref="M58">IFERROR(INDEX(외환대장!$A$2:$K$401, SMALL(IF(($C$1=외환대장!$L$2:$L$399),MATCH(ROW(외환대장!$L$2:$L$399), ROW(외환대장!$L$2:$L$399)),IF(($D$1=외환대장!$L$2:$L$399),MATCH(ROW(외환대장!$L$2:$L$399), ROW(외환대장!$L$2:$L$399)),"")), ROWS($A$1:D50)), COLUMNS($A$1:D50)),"")</f>
        <v>0</v>
      </c>
      <c r="N58" s="15" t="str">
        <f t="array" ref="N58">IFERROR(INDEX(외환대장!$A$2:$K$401, SMALL(IF(($C$1=외환대장!$L$2:$L$399),MATCH(ROW(외환대장!$L$2:$L$399), ROW(외환대장!$L$2:$L$399)),IF(($D$1=외환대장!$L$2:$L$399),MATCH(ROW(외환대장!$L$2:$L$399), ROW(외환대장!$L$2:$L$399)),"")), ROWS($A$1:E50)), COLUMNS($A$1:E50)),"")</f>
        <v>IRR/284</v>
      </c>
      <c r="O58" s="16">
        <f t="array" ref="O58">IFERROR(INDEX(외환대장!$A$2:$K$401, SMALL(IF(($C$1=외환대장!$L$2:$L$399),MATCH(ROW(외환대장!$L$2:$L$399), ROW(외환대장!$L$2:$L$399)),IF(($D$1=외환대장!$L$2:$L$399),MATCH(ROW(외환대장!$L$2:$L$399), ROW(외환대장!$L$2:$L$399)),"")), ROWS($A$1:F50)), COLUMNS($A$1:F50)),"")</f>
        <v>6431</v>
      </c>
      <c r="P58" s="17">
        <f t="array" ref="P58">IFERROR(INDEX(외환대장!$A$2:$K$401, SMALL(IF(($C$1=외환대장!$L$2:$L$399),MATCH(ROW(외환대장!$L$2:$L$399), ROW(외환대장!$L$2:$L$399)),IF(($D$1=외환대장!$L$2:$L$399),MATCH(ROW(외환대장!$L$2:$L$399), ROW(외환대장!$L$2:$L$399)),"")), ROWS($A$1:G50)), COLUMNS($A$1:G50)),"")</f>
        <v>1257.0999999999999</v>
      </c>
      <c r="Q58" s="18">
        <f t="array" ref="Q58">IFERROR(INDEX(외환대장!$A$2:$K$401, SMALL(IF(($C$1=외환대장!$L$2:$L$399),MATCH(ROW(외환대장!$L$2:$L$399), ROW(외환대장!$L$2:$L$399)),IF(($D$1=외환대장!$L$2:$L$399),MATCH(ROW(외환대장!$L$2:$L$399), ROW(외환대장!$L$2:$L$399)),"")), ROWS($A$1:H50)), COLUMNS($A$1:H50)),"")</f>
        <v>6431</v>
      </c>
      <c r="R58" s="19">
        <f t="array" ref="R58">IFERROR(INDEX(외환대장!$A$2:$K$401, SMALL(IF(($C$1=외환대장!$L$2:$L$399),MATCH(ROW(외환대장!$L$2:$L$399), ROW(외환대장!$L$2:$L$399)),IF(($D$1=외환대장!$L$2:$L$399),MATCH(ROW(외환대장!$L$2:$L$399), ROW(외환대장!$L$2:$L$399)),"")), ROWS($A$1:I50)), COLUMNS($A$1:I50)),"")</f>
        <v>1312.6</v>
      </c>
      <c r="S58" s="20">
        <f t="array" ref="S58">IFERROR(INDEX(외환대장!$A$2:$K$401, SMALL(IF(($C$1=외환대장!$L$2:$L$399),MATCH(ROW(외환대장!$L$2:$L$399), ROW(외환대장!$L$2:$L$399)),IF(($D$1=외환대장!$L$2:$L$399),MATCH(ROW(외환대장!$L$2:$L$399), ROW(외환대장!$L$2:$L$399)),"")), ROWS($A$1:J50)), COLUMNS($A$1:J50)),"")</f>
        <v>44769</v>
      </c>
      <c r="T58" s="106">
        <f t="shared" si="1"/>
        <v>8084410.0999999996</v>
      </c>
      <c r="U58" s="107" t="str">
        <f t="shared" si="2"/>
        <v>RR/284</v>
      </c>
      <c r="V58" s="72"/>
      <c r="W58" s="108" t="str">
        <f t="shared" si="3"/>
        <v/>
      </c>
      <c r="X58" s="100" t="str">
        <f t="shared" si="4"/>
        <v/>
      </c>
      <c r="Y58" s="109" t="str">
        <f>IF($X58="","",_xlfn.IFNA(VLOOKUP($X58,수출신고!$A:$G,4,0),"국내계류중"))</f>
        <v/>
      </c>
      <c r="Z58" s="110" t="str">
        <f>_xlfn.IFNA(VLOOKUP(W58,환율!$A:$H,8,0),"")</f>
        <v/>
      </c>
      <c r="AA58" s="111" t="str">
        <f t="shared" si="5"/>
        <v/>
      </c>
      <c r="AB58" s="112" t="str">
        <f t="shared" si="12"/>
        <v/>
      </c>
      <c r="AC58" s="113" t="str">
        <f t="shared" si="7"/>
        <v/>
      </c>
      <c r="AD58" s="114" t="str">
        <f t="shared" si="8"/>
        <v/>
      </c>
      <c r="AE58" s="115" t="str">
        <f t="shared" si="9"/>
        <v/>
      </c>
      <c r="AF58" s="114" t="str">
        <f t="shared" si="10"/>
        <v/>
      </c>
      <c r="AG58" s="114" t="str">
        <f t="shared" si="11"/>
        <v/>
      </c>
    </row>
    <row r="59" spans="1:33" ht="16.5" customHeight="1">
      <c r="A59" s="96" t="str">
        <f>IF($H59="","",_xlfn.IFNA(VLOOKUP($H59,수출신고!$A:$G,2,0),""))</f>
        <v/>
      </c>
      <c r="B59" s="125"/>
      <c r="C59" s="126"/>
      <c r="D59" s="127"/>
      <c r="E59" s="128"/>
      <c r="F59" s="129"/>
      <c r="G59" s="100" t="str">
        <f>IF($H59="","",_xlfn.IFNA(VLOOKUP($H59,수출신고!$A:$G,6,0),""))</f>
        <v/>
      </c>
      <c r="H59" s="101" t="str">
        <f t="shared" si="0"/>
        <v/>
      </c>
      <c r="I59" s="130"/>
      <c r="J59" s="1">
        <f t="array" ref="J59">IFERROR(INDEX(외환대장!$A$2:$K$401, SMALL(IF(($C$1=외환대장!$L$2:$L$399),MATCH(ROW(외환대장!$L$2:$L$399), ROW(외환대장!$L$2:$L$399)),IF(($D$1=외환대장!$L$2:$L$399),MATCH(ROW(외환대장!$L$2:$L$399), ROW(외환대장!$L$2:$L$399)),"")), ROWS($A$1:A51)), COLUMNS($A$1:A51)),"")</f>
        <v>44729</v>
      </c>
      <c r="K59" s="14">
        <f t="array" ref="K59">IFERROR(INDEX(외환대장!$A$2:$K$401, SMALL(IF(($C$1=외환대장!$L$2:$L$399),MATCH(ROW(외환대장!$L$2:$L$399), ROW(외환대장!$L$2:$L$399)),IF(($D$1=외환대장!$L$2:$L$399),MATCH(ROW(외환대장!$L$2:$L$399), ROW(외환대장!$L$2:$L$399)),"")), ROWS($A$1:B51)), COLUMNS($A$1:B51)),"")</f>
        <v>5899</v>
      </c>
      <c r="L59" s="14">
        <f t="array" ref="L59">IFERROR(INDEX(외환대장!$A$2:$K$401, SMALL(IF(($C$1=외환대장!$L$2:$L$399),MATCH(ROW(외환대장!$L$2:$L$399), ROW(외환대장!$L$2:$L$399)),IF(($D$1=외환대장!$L$2:$L$399),MATCH(ROW(외환대장!$L$2:$L$399), ROW(외환대장!$L$2:$L$399)),"")), ROWS($A$1:C51)), COLUMNS($A$1:C51)),"")</f>
        <v>112.44999999999982</v>
      </c>
      <c r="M59" s="14">
        <f t="array" ref="M59">IFERROR(INDEX(외환대장!$A$2:$K$401, SMALL(IF(($C$1=외환대장!$L$2:$L$399),MATCH(ROW(외환대장!$L$2:$L$399), ROW(외환대장!$L$2:$L$399)),IF(($D$1=외환대장!$L$2:$L$399),MATCH(ROW(외환대장!$L$2:$L$399), ROW(외환대장!$L$2:$L$399)),"")), ROWS($A$1:D51)), COLUMNS($A$1:D51)),"")</f>
        <v>0</v>
      </c>
      <c r="N59" s="15" t="str">
        <f t="array" ref="N59">IFERROR(INDEX(외환대장!$A$2:$K$401, SMALL(IF(($C$1=외환대장!$L$2:$L$399),MATCH(ROW(외환대장!$L$2:$L$399), ROW(외환대장!$L$2:$L$399)),IF(($D$1=외환대장!$L$2:$L$399),MATCH(ROW(외환대장!$L$2:$L$399), ROW(외환대장!$L$2:$L$399)),"")), ROWS($A$1:E51)), COLUMNS($A$1:E51)),"")</f>
        <v>IRR/284</v>
      </c>
      <c r="O59" s="16">
        <f t="array" ref="O59">IFERROR(INDEX(외환대장!$A$2:$K$401, SMALL(IF(($C$1=외환대장!$L$2:$L$399),MATCH(ROW(외환대장!$L$2:$L$399), ROW(외환대장!$L$2:$L$399)),IF(($D$1=외환대장!$L$2:$L$399),MATCH(ROW(외환대장!$L$2:$L$399), ROW(외환대장!$L$2:$L$399)),"")), ROWS($A$1:F51)), COLUMNS($A$1:F51)),"")</f>
        <v>5786.55</v>
      </c>
      <c r="P59" s="17">
        <f t="array" ref="P59">IFERROR(INDEX(외환대장!$A$2:$K$401, SMALL(IF(($C$1=외환대장!$L$2:$L$399),MATCH(ROW(외환대장!$L$2:$L$399), ROW(외환대장!$L$2:$L$399)),IF(($D$1=외환대장!$L$2:$L$399),MATCH(ROW(외환대장!$L$2:$L$399), ROW(외환대장!$L$2:$L$399)),"")), ROWS($A$1:G51)), COLUMNS($A$1:G51)),"")</f>
        <v>1284.0999999999999</v>
      </c>
      <c r="Q59" s="18">
        <f t="array" ref="Q59">IFERROR(INDEX(외환대장!$A$2:$K$401, SMALL(IF(($C$1=외환대장!$L$2:$L$399),MATCH(ROW(외환대장!$L$2:$L$399), ROW(외환대장!$L$2:$L$399)),IF(($D$1=외환대장!$L$2:$L$399),MATCH(ROW(외환대장!$L$2:$L$399), ROW(외환대장!$L$2:$L$399)),"")), ROWS($A$1:H51)), COLUMNS($A$1:H51)),"")</f>
        <v>5786.55</v>
      </c>
      <c r="R59" s="19">
        <f t="array" ref="R59">IFERROR(INDEX(외환대장!$A$2:$K$401, SMALL(IF(($C$1=외환대장!$L$2:$L$399),MATCH(ROW(외환대장!$L$2:$L$399), ROW(외환대장!$L$2:$L$399)),IF(($D$1=외환대장!$L$2:$L$399),MATCH(ROW(외환대장!$L$2:$L$399), ROW(외환대장!$L$2:$L$399)),"")), ROWS($A$1:I51)), COLUMNS($A$1:I51)),"")</f>
        <v>1312.6</v>
      </c>
      <c r="S59" s="20">
        <f t="array" ref="S59">IFERROR(INDEX(외환대장!$A$2:$K$401, SMALL(IF(($C$1=외환대장!$L$2:$L$399),MATCH(ROW(외환대장!$L$2:$L$399), ROW(외환대장!$L$2:$L$399)),IF(($D$1=외환대장!$L$2:$L$399),MATCH(ROW(외환대장!$L$2:$L$399), ROW(외환대장!$L$2:$L$399)),"")), ROWS($A$1:J51)), COLUMNS($A$1:J51)),"")</f>
        <v>44769</v>
      </c>
      <c r="T59" s="106">
        <f t="shared" si="1"/>
        <v>7430508.8549999995</v>
      </c>
      <c r="U59" s="107" t="str">
        <f t="shared" si="2"/>
        <v>RR/284</v>
      </c>
      <c r="V59" s="72"/>
      <c r="W59" s="108" t="str">
        <f t="shared" si="3"/>
        <v/>
      </c>
      <c r="X59" s="100" t="str">
        <f t="shared" si="4"/>
        <v/>
      </c>
      <c r="Y59" s="109" t="str">
        <f>IF($X59="","",_xlfn.IFNA(VLOOKUP($X59,수출신고!$A:$G,4,0),"국내계류중"))</f>
        <v/>
      </c>
      <c r="Z59" s="110" t="str">
        <f>_xlfn.IFNA(VLOOKUP(W59,환율!$A:$H,8,0),"")</f>
        <v/>
      </c>
      <c r="AA59" s="111" t="str">
        <f t="shared" si="5"/>
        <v/>
      </c>
      <c r="AB59" s="112" t="str">
        <f t="shared" si="12"/>
        <v/>
      </c>
      <c r="AC59" s="113" t="str">
        <f t="shared" si="7"/>
        <v/>
      </c>
      <c r="AD59" s="114" t="str">
        <f t="shared" si="8"/>
        <v/>
      </c>
      <c r="AE59" s="115" t="str">
        <f t="shared" si="9"/>
        <v/>
      </c>
      <c r="AF59" s="114" t="str">
        <f t="shared" si="10"/>
        <v/>
      </c>
      <c r="AG59" s="114" t="str">
        <f t="shared" si="11"/>
        <v/>
      </c>
    </row>
    <row r="60" spans="1:33" ht="16.5" customHeight="1">
      <c r="A60" s="96" t="str">
        <f>IF($H60="","",_xlfn.IFNA(VLOOKUP($H60,수출신고!$A:$G,2,0),""))</f>
        <v/>
      </c>
      <c r="B60" s="125"/>
      <c r="C60" s="126"/>
      <c r="D60" s="127"/>
      <c r="E60" s="128"/>
      <c r="F60" s="129"/>
      <c r="G60" s="100" t="str">
        <f>IF($H60="","",_xlfn.IFNA(VLOOKUP($H60,수출신고!$A:$G,6,0),""))</f>
        <v/>
      </c>
      <c r="H60" s="101" t="str">
        <f t="shared" si="0"/>
        <v/>
      </c>
      <c r="J60" s="1">
        <f t="array" ref="J60">IFERROR(INDEX(외환대장!$A$2:$K$401, SMALL(IF(($C$1=외환대장!$L$2:$L$399),MATCH(ROW(외환대장!$L$2:$L$399), ROW(외환대장!$L$2:$L$399)),IF(($D$1=외환대장!$L$2:$L$399),MATCH(ROW(외환대장!$L$2:$L$399), ROW(외환대장!$L$2:$L$399)),"")), ROWS($A$1:A52)), COLUMNS($A$1:A52)),"")</f>
        <v>44729</v>
      </c>
      <c r="K60" s="14">
        <f t="array" ref="K60">IFERROR(INDEX(외환대장!$A$2:$K$401, SMALL(IF(($C$1=외환대장!$L$2:$L$399),MATCH(ROW(외환대장!$L$2:$L$399), ROW(외환대장!$L$2:$L$399)),IF(($D$1=외환대장!$L$2:$L$399),MATCH(ROW(외환대장!$L$2:$L$399), ROW(외환대장!$L$2:$L$399)),"")), ROWS($A$1:B52)), COLUMNS($A$1:B52)),"")</f>
        <v>24101</v>
      </c>
      <c r="L60" s="14">
        <f t="array" ref="L60">IFERROR(INDEX(외환대장!$A$2:$K$401, SMALL(IF(($C$1=외환대장!$L$2:$L$399),MATCH(ROW(외환대장!$L$2:$L$399), ROW(외환대장!$L$2:$L$399)),IF(($D$1=외환대장!$L$2:$L$399),MATCH(ROW(외환대장!$L$2:$L$399), ROW(외환대장!$L$2:$L$399)),"")), ROWS($A$1:C52)), COLUMNS($A$1:C52)),"")</f>
        <v>0</v>
      </c>
      <c r="M60" s="14">
        <f t="array" ref="M60">IFERROR(INDEX(외환대장!$A$2:$K$401, SMALL(IF(($C$1=외환대장!$L$2:$L$399),MATCH(ROW(외환대장!$L$2:$L$399), ROW(외환대장!$L$2:$L$399)),IF(($D$1=외환대장!$L$2:$L$399),MATCH(ROW(외환대장!$L$2:$L$399), ROW(외환대장!$L$2:$L$399)),"")), ROWS($A$1:D52)), COLUMNS($A$1:D52)),"")</f>
        <v>0</v>
      </c>
      <c r="N60" s="15" t="str">
        <f t="array" ref="N60">IFERROR(INDEX(외환대장!$A$2:$K$401, SMALL(IF(($C$1=외환대장!$L$2:$L$399),MATCH(ROW(외환대장!$L$2:$L$399), ROW(외환대장!$L$2:$L$399)),IF(($D$1=외환대장!$L$2:$L$399),MATCH(ROW(외환대장!$L$2:$L$399), ROW(외환대장!$L$2:$L$399)),"")), ROWS($A$1:E52)), COLUMNS($A$1:E52)),"")</f>
        <v>INT/202</v>
      </c>
      <c r="O60" s="16">
        <f t="array" ref="O60">IFERROR(INDEX(외환대장!$A$2:$K$401, SMALL(IF(($C$1=외환대장!$L$2:$L$399),MATCH(ROW(외환대장!$L$2:$L$399), ROW(외환대장!$L$2:$L$399)),IF(($D$1=외환대장!$L$2:$L$399),MATCH(ROW(외환대장!$L$2:$L$399), ROW(외환대장!$L$2:$L$399)),"")), ROWS($A$1:F52)), COLUMNS($A$1:F52)),"")</f>
        <v>24101</v>
      </c>
      <c r="P60" s="17">
        <f t="array" ref="P60">IFERROR(INDEX(외환대장!$A$2:$K$401, SMALL(IF(($C$1=외환대장!$L$2:$L$399),MATCH(ROW(외환대장!$L$2:$L$399), ROW(외환대장!$L$2:$L$399)),IF(($D$1=외환대장!$L$2:$L$399),MATCH(ROW(외환대장!$L$2:$L$399), ROW(외환대장!$L$2:$L$399)),"")), ROWS($A$1:G52)), COLUMNS($A$1:G52)),"")</f>
        <v>1284.0999999999999</v>
      </c>
      <c r="Q60" s="18">
        <f t="array" ref="Q60">IFERROR(INDEX(외환대장!$A$2:$K$401, SMALL(IF(($C$1=외환대장!$L$2:$L$399),MATCH(ROW(외환대장!$L$2:$L$399), ROW(외환대장!$L$2:$L$399)),IF(($D$1=외환대장!$L$2:$L$399),MATCH(ROW(외환대장!$L$2:$L$399), ROW(외환대장!$L$2:$L$399)),"")), ROWS($A$1:H52)), COLUMNS($A$1:H52)),"")</f>
        <v>24101</v>
      </c>
      <c r="R60" s="19">
        <f t="array" ref="R60">IFERROR(INDEX(외환대장!$A$2:$K$401, SMALL(IF(($C$1=외환대장!$L$2:$L$399),MATCH(ROW(외환대장!$L$2:$L$399), ROW(외환대장!$L$2:$L$399)),IF(($D$1=외환대장!$L$2:$L$399),MATCH(ROW(외환대장!$L$2:$L$399), ROW(외환대장!$L$2:$L$399)),"")), ROWS($A$1:I52)), COLUMNS($A$1:I52)),"")</f>
        <v>1312.6</v>
      </c>
      <c r="S60" s="20">
        <f t="array" ref="S60">IFERROR(INDEX(외환대장!$A$2:$K$401, SMALL(IF(($C$1=외환대장!$L$2:$L$399),MATCH(ROW(외환대장!$L$2:$L$399), ROW(외환대장!$L$2:$L$399)),IF(($D$1=외환대장!$L$2:$L$399),MATCH(ROW(외환대장!$L$2:$L$399), ROW(외환대장!$L$2:$L$399)),"")), ROWS($A$1:J52)), COLUMNS($A$1:J52)),"")</f>
        <v>44769</v>
      </c>
      <c r="T60" s="106">
        <f t="shared" si="1"/>
        <v>30948094.099999998</v>
      </c>
      <c r="U60" s="107" t="str">
        <f t="shared" si="2"/>
        <v>NT/202</v>
      </c>
      <c r="V60" s="72"/>
      <c r="W60" s="108" t="str">
        <f t="shared" si="3"/>
        <v/>
      </c>
      <c r="X60" s="100" t="str">
        <f t="shared" si="4"/>
        <v/>
      </c>
      <c r="Y60" s="109" t="str">
        <f>IF($X60="","",_xlfn.IFNA(VLOOKUP($X60,수출신고!$A:$G,4,0),"국내계류중"))</f>
        <v/>
      </c>
      <c r="Z60" s="110" t="str">
        <f>_xlfn.IFNA(VLOOKUP(W60,환율!$A:$H,8,0),"")</f>
        <v/>
      </c>
      <c r="AA60" s="111" t="str">
        <f t="shared" si="5"/>
        <v/>
      </c>
      <c r="AB60" s="112" t="str">
        <f t="shared" si="12"/>
        <v/>
      </c>
      <c r="AC60" s="113" t="str">
        <f t="shared" si="7"/>
        <v/>
      </c>
      <c r="AD60" s="114" t="str">
        <f t="shared" si="8"/>
        <v/>
      </c>
      <c r="AE60" s="115" t="str">
        <f t="shared" si="9"/>
        <v/>
      </c>
      <c r="AF60" s="114" t="str">
        <f t="shared" si="10"/>
        <v/>
      </c>
      <c r="AG60" s="114" t="str">
        <f t="shared" si="11"/>
        <v/>
      </c>
    </row>
    <row r="61" spans="1:33" ht="16.5" customHeight="1">
      <c r="A61" s="96" t="str">
        <f>IF($H61="","",_xlfn.IFNA(VLOOKUP($H61,수출신고!$A:$G,2,0),""))</f>
        <v/>
      </c>
      <c r="B61" s="125"/>
      <c r="C61" s="126"/>
      <c r="D61" s="127"/>
      <c r="E61" s="128"/>
      <c r="F61" s="129"/>
      <c r="G61" s="100" t="str">
        <f>IF($H61="","",_xlfn.IFNA(VLOOKUP($H61,수출신고!$A:$G,6,0),""))</f>
        <v/>
      </c>
      <c r="H61" s="101" t="str">
        <f t="shared" si="0"/>
        <v/>
      </c>
      <c r="J61" s="1">
        <f t="array" ref="J61">IFERROR(INDEX(외환대장!$A$2:$K$401, SMALL(IF(($C$1=외환대장!$L$2:$L$399),MATCH(ROW(외환대장!$L$2:$L$399), ROW(외환대장!$L$2:$L$399)),IF(($D$1=외환대장!$L$2:$L$399),MATCH(ROW(외환대장!$L$2:$L$399), ROW(외환대장!$L$2:$L$399)),"")), ROWS($A$1:A53)), COLUMNS($A$1:A53)),"")</f>
        <v>44734</v>
      </c>
      <c r="K61" s="14">
        <f t="array" ref="K61">IFERROR(INDEX(외환대장!$A$2:$K$401, SMALL(IF(($C$1=외환대장!$L$2:$L$399),MATCH(ROW(외환대장!$L$2:$L$399), ROW(외환대장!$L$2:$L$399)),IF(($D$1=외환대장!$L$2:$L$399),MATCH(ROW(외환대장!$L$2:$L$399), ROW(외환대장!$L$2:$L$399)),"")), ROWS($A$1:B53)), COLUMNS($A$1:B53)),"")</f>
        <v>6490</v>
      </c>
      <c r="L61" s="14">
        <f t="array" ref="L61">IFERROR(INDEX(외환대장!$A$2:$K$401, SMALL(IF(($C$1=외환대장!$L$2:$L$399),MATCH(ROW(외환대장!$L$2:$L$399), ROW(외환대장!$L$2:$L$399)),IF(($D$1=외환대장!$L$2:$L$399),MATCH(ROW(외환대장!$L$2:$L$399), ROW(외환대장!$L$2:$L$399)),"")), ROWS($A$1:C53)), COLUMNS($A$1:C53)),"")</f>
        <v>35</v>
      </c>
      <c r="M61" s="14">
        <f t="array" ref="M61">IFERROR(INDEX(외환대장!$A$2:$K$401, SMALL(IF(($C$1=외환대장!$L$2:$L$399),MATCH(ROW(외환대장!$L$2:$L$399), ROW(외환대장!$L$2:$L$399)),IF(($D$1=외환대장!$L$2:$L$399),MATCH(ROW(외환대장!$L$2:$L$399), ROW(외환대장!$L$2:$L$399)),"")), ROWS($A$1:D53)), COLUMNS($A$1:D53)),"")</f>
        <v>0</v>
      </c>
      <c r="N61" s="15" t="str">
        <f t="array" ref="N61">IFERROR(INDEX(외환대장!$A$2:$K$401, SMALL(IF(($C$1=외환대장!$L$2:$L$399),MATCH(ROW(외환대장!$L$2:$L$399), ROW(외환대장!$L$2:$L$399)),IF(($D$1=외환대장!$L$2:$L$399),MATCH(ROW(외환대장!$L$2:$L$399), ROW(외환대장!$L$2:$L$399)),"")), ROWS($A$1:E53)), COLUMNS($A$1:E53)),"")</f>
        <v>INT/202</v>
      </c>
      <c r="O61" s="16">
        <f t="array" ref="O61">IFERROR(INDEX(외환대장!$A$2:$K$401, SMALL(IF(($C$1=외환대장!$L$2:$L$399),MATCH(ROW(외환대장!$L$2:$L$399), ROW(외환대장!$L$2:$L$399)),IF(($D$1=외환대장!$L$2:$L$399),MATCH(ROW(외환대장!$L$2:$L$399), ROW(외환대장!$L$2:$L$399)),"")), ROWS($A$1:F53)), COLUMNS($A$1:F53)),"")</f>
        <v>6455</v>
      </c>
      <c r="P61" s="17">
        <f t="array" ref="P61">IFERROR(INDEX(외환대장!$A$2:$K$401, SMALL(IF(($C$1=외환대장!$L$2:$L$399),MATCH(ROW(외환대장!$L$2:$L$399), ROW(외환대장!$L$2:$L$399)),IF(($D$1=외환대장!$L$2:$L$399),MATCH(ROW(외환대장!$L$2:$L$399), ROW(외환대장!$L$2:$L$399)),"")), ROWS($A$1:G53)), COLUMNS($A$1:G53)),"")</f>
        <v>1290.5999999999999</v>
      </c>
      <c r="Q61" s="18">
        <f t="array" ref="Q61">IFERROR(INDEX(외환대장!$A$2:$K$401, SMALL(IF(($C$1=외환대장!$L$2:$L$399),MATCH(ROW(외환대장!$L$2:$L$399), ROW(외환대장!$L$2:$L$399)),IF(($D$1=외환대장!$L$2:$L$399),MATCH(ROW(외환대장!$L$2:$L$399), ROW(외환대장!$L$2:$L$399)),"")), ROWS($A$1:H53)), COLUMNS($A$1:H53)),"")</f>
        <v>6455</v>
      </c>
      <c r="R61" s="19">
        <f t="array" ref="R61">IFERROR(INDEX(외환대장!$A$2:$K$401, SMALL(IF(($C$1=외환대장!$L$2:$L$399),MATCH(ROW(외환대장!$L$2:$L$399), ROW(외환대장!$L$2:$L$399)),IF(($D$1=외환대장!$L$2:$L$399),MATCH(ROW(외환대장!$L$2:$L$399), ROW(외환대장!$L$2:$L$399)),"")), ROWS($A$1:I53)), COLUMNS($A$1:I53)),"")</f>
        <v>1312.6</v>
      </c>
      <c r="S61" s="20">
        <f t="array" ref="S61">IFERROR(INDEX(외환대장!$A$2:$K$401, SMALL(IF(($C$1=외환대장!$L$2:$L$399),MATCH(ROW(외환대장!$L$2:$L$399), ROW(외환대장!$L$2:$L$399)),IF(($D$1=외환대장!$L$2:$L$399),MATCH(ROW(외환대장!$L$2:$L$399), ROW(외환대장!$L$2:$L$399)),"")), ROWS($A$1:J53)), COLUMNS($A$1:J53)),"")</f>
        <v>44769</v>
      </c>
      <c r="T61" s="106">
        <f t="shared" si="1"/>
        <v>8330822.9999999991</v>
      </c>
      <c r="U61" s="107" t="str">
        <f t="shared" si="2"/>
        <v>NT/202</v>
      </c>
      <c r="V61" s="72"/>
      <c r="W61" s="108" t="str">
        <f t="shared" si="3"/>
        <v/>
      </c>
      <c r="X61" s="100" t="str">
        <f t="shared" si="4"/>
        <v/>
      </c>
      <c r="Y61" s="109" t="str">
        <f>IF($X61="","",_xlfn.IFNA(VLOOKUP($X61,수출신고!$A:$G,4,0),"국내계류중"))</f>
        <v/>
      </c>
      <c r="Z61" s="110" t="str">
        <f>_xlfn.IFNA(VLOOKUP(W61,환율!$A:$H,8,0),"")</f>
        <v/>
      </c>
      <c r="AA61" s="111" t="str">
        <f t="shared" si="5"/>
        <v/>
      </c>
      <c r="AB61" s="112" t="str">
        <f t="shared" si="12"/>
        <v/>
      </c>
      <c r="AC61" s="113" t="str">
        <f t="shared" si="7"/>
        <v/>
      </c>
      <c r="AD61" s="114" t="str">
        <f t="shared" si="8"/>
        <v/>
      </c>
      <c r="AE61" s="115" t="str">
        <f t="shared" si="9"/>
        <v/>
      </c>
      <c r="AF61" s="114" t="str">
        <f t="shared" si="10"/>
        <v/>
      </c>
      <c r="AG61" s="114" t="str">
        <f t="shared" si="11"/>
        <v/>
      </c>
    </row>
    <row r="62" spans="1:33" ht="16.5" customHeight="1">
      <c r="A62" s="96" t="str">
        <f>IF($H62="","",_xlfn.IFNA(VLOOKUP($H62,수출신고!$A:$G,2,0),""))</f>
        <v/>
      </c>
      <c r="B62" s="125"/>
      <c r="C62" s="127"/>
      <c r="D62" s="127"/>
      <c r="E62" s="127"/>
      <c r="F62" s="129"/>
      <c r="G62" s="100" t="str">
        <f>IF($H62="","",_xlfn.IFNA(VLOOKUP($H62,수출신고!$A:$G,6,0),""))</f>
        <v/>
      </c>
      <c r="H62" s="101" t="str">
        <f t="shared" si="0"/>
        <v/>
      </c>
      <c r="J62" s="1">
        <f t="array" ref="J62">IFERROR(INDEX(외환대장!$A$2:$K$401, SMALL(IF(($C$1=외환대장!$L$2:$L$399),MATCH(ROW(외환대장!$L$2:$L$399), ROW(외환대장!$L$2:$L$399)),IF(($D$1=외환대장!$L$2:$L$399),MATCH(ROW(외환대장!$L$2:$L$399), ROW(외환대장!$L$2:$L$399)),"")), ROWS($A$1:A54)), COLUMNS($A$1:A54)),"")</f>
        <v>44734</v>
      </c>
      <c r="K62" s="14">
        <f t="array" ref="K62">IFERROR(INDEX(외환대장!$A$2:$K$401, SMALL(IF(($C$1=외환대장!$L$2:$L$399),MATCH(ROW(외환대장!$L$2:$L$399), ROW(외환대장!$L$2:$L$399)),IF(($D$1=외환대장!$L$2:$L$399),MATCH(ROW(외환대장!$L$2:$L$399), ROW(외환대장!$L$2:$L$399)),"")), ROWS($A$1:B54)), COLUMNS($A$1:B54)),"")</f>
        <v>4922</v>
      </c>
      <c r="L62" s="14">
        <f t="array" ref="L62">IFERROR(INDEX(외환대장!$A$2:$K$401, SMALL(IF(($C$1=외환대장!$L$2:$L$399),MATCH(ROW(외환대장!$L$2:$L$399), ROW(외환대장!$L$2:$L$399)),IF(($D$1=외환대장!$L$2:$L$399),MATCH(ROW(외환대장!$L$2:$L$399), ROW(외환대장!$L$2:$L$399)),"")), ROWS($A$1:C54)), COLUMNS($A$1:C54)),"")</f>
        <v>5</v>
      </c>
      <c r="M62" s="14">
        <f t="array" ref="M62">IFERROR(INDEX(외환대장!$A$2:$K$401, SMALL(IF(($C$1=외환대장!$L$2:$L$399),MATCH(ROW(외환대장!$L$2:$L$399), ROW(외환대장!$L$2:$L$399)),IF(($D$1=외환대장!$L$2:$L$399),MATCH(ROW(외환대장!$L$2:$L$399), ROW(외환대장!$L$2:$L$399)),"")), ROWS($A$1:D54)), COLUMNS($A$1:D54)),"")</f>
        <v>0</v>
      </c>
      <c r="N62" s="15" t="str">
        <f t="array" ref="N62">IFERROR(INDEX(외환대장!$A$2:$K$401, SMALL(IF(($C$1=외환대장!$L$2:$L$399),MATCH(ROW(외환대장!$L$2:$L$399), ROW(외환대장!$L$2:$L$399)),IF(($D$1=외환대장!$L$2:$L$399),MATCH(ROW(외환대장!$L$2:$L$399), ROW(외환대장!$L$2:$L$399)),"")), ROWS($A$1:E54)), COLUMNS($A$1:E54)),"")</f>
        <v>INT/202</v>
      </c>
      <c r="O62" s="16">
        <f t="array" ref="O62">IFERROR(INDEX(외환대장!$A$2:$K$401, SMALL(IF(($C$1=외환대장!$L$2:$L$399),MATCH(ROW(외환대장!$L$2:$L$399), ROW(외환대장!$L$2:$L$399)),IF(($D$1=외환대장!$L$2:$L$399),MATCH(ROW(외환대장!$L$2:$L$399), ROW(외환대장!$L$2:$L$399)),"")), ROWS($A$1:F54)), COLUMNS($A$1:F54)),"")</f>
        <v>4917</v>
      </c>
      <c r="P62" s="17">
        <f t="array" ref="P62">IFERROR(INDEX(외환대장!$A$2:$K$401, SMALL(IF(($C$1=외환대장!$L$2:$L$399),MATCH(ROW(외환대장!$L$2:$L$399), ROW(외환대장!$L$2:$L$399)),IF(($D$1=외환대장!$L$2:$L$399),MATCH(ROW(외환대장!$L$2:$L$399), ROW(외환대장!$L$2:$L$399)),"")), ROWS($A$1:G54)), COLUMNS($A$1:G54)),"")</f>
        <v>1290.5999999999999</v>
      </c>
      <c r="Q62" s="18">
        <f t="array" ref="Q62">IFERROR(INDEX(외환대장!$A$2:$K$401, SMALL(IF(($C$1=외환대장!$L$2:$L$399),MATCH(ROW(외환대장!$L$2:$L$399), ROW(외환대장!$L$2:$L$399)),IF(($D$1=외환대장!$L$2:$L$399),MATCH(ROW(외환대장!$L$2:$L$399), ROW(외환대장!$L$2:$L$399)),"")), ROWS($A$1:H54)), COLUMNS($A$1:H54)),"")</f>
        <v>4917</v>
      </c>
      <c r="R62" s="19">
        <f t="array" ref="R62">IFERROR(INDEX(외환대장!$A$2:$K$401, SMALL(IF(($C$1=외환대장!$L$2:$L$399),MATCH(ROW(외환대장!$L$2:$L$399), ROW(외환대장!$L$2:$L$399)),IF(($D$1=외환대장!$L$2:$L$399),MATCH(ROW(외환대장!$L$2:$L$399), ROW(외환대장!$L$2:$L$399)),"")), ROWS($A$1:I54)), COLUMNS($A$1:I54)),"")</f>
        <v>1312.6</v>
      </c>
      <c r="S62" s="20">
        <f t="array" ref="S62">IFERROR(INDEX(외환대장!$A$2:$K$401, SMALL(IF(($C$1=외환대장!$L$2:$L$399),MATCH(ROW(외환대장!$L$2:$L$399), ROW(외환대장!$L$2:$L$399)),IF(($D$1=외환대장!$L$2:$L$399),MATCH(ROW(외환대장!$L$2:$L$399), ROW(외환대장!$L$2:$L$399)),"")), ROWS($A$1:J54)), COLUMNS($A$1:J54)),"")</f>
        <v>44769</v>
      </c>
      <c r="T62" s="106">
        <f t="shared" si="1"/>
        <v>6345880.1999999993</v>
      </c>
      <c r="U62" s="107" t="str">
        <f t="shared" si="2"/>
        <v>NT/202</v>
      </c>
      <c r="V62" s="121"/>
      <c r="W62" s="108" t="str">
        <f t="shared" si="3"/>
        <v/>
      </c>
      <c r="X62" s="100" t="str">
        <f t="shared" si="4"/>
        <v/>
      </c>
      <c r="Y62" s="109" t="str">
        <f>IF($X62="","",_xlfn.IFNA(VLOOKUP($X62,수출신고!$A:$G,4,0),"국내계류중"))</f>
        <v/>
      </c>
      <c r="Z62" s="110" t="str">
        <f>_xlfn.IFNA(VLOOKUP(W62,환율!$A:$H,8,0),"")</f>
        <v/>
      </c>
      <c r="AA62" s="111" t="str">
        <f t="shared" si="5"/>
        <v/>
      </c>
      <c r="AB62" s="112" t="str">
        <f t="shared" si="12"/>
        <v/>
      </c>
      <c r="AC62" s="113" t="str">
        <f t="shared" si="7"/>
        <v/>
      </c>
      <c r="AD62" s="114" t="str">
        <f t="shared" si="8"/>
        <v/>
      </c>
      <c r="AE62" s="115" t="str">
        <f t="shared" si="9"/>
        <v/>
      </c>
      <c r="AF62" s="114" t="str">
        <f t="shared" si="10"/>
        <v/>
      </c>
      <c r="AG62" s="114" t="str">
        <f t="shared" si="11"/>
        <v/>
      </c>
    </row>
    <row r="63" spans="1:33" ht="16.5" customHeight="1">
      <c r="A63" s="96" t="str">
        <f>IF($H63="","",_xlfn.IFNA(VLOOKUP($H63,수출신고!$A:$G,2,0),""))</f>
        <v/>
      </c>
      <c r="B63" s="125"/>
      <c r="C63" s="126"/>
      <c r="D63" s="127"/>
      <c r="E63" s="128"/>
      <c r="F63" s="129"/>
      <c r="G63" s="100" t="str">
        <f>IF($H63="","",_xlfn.IFNA(VLOOKUP($H63,수출신고!$A:$G,6,0),""))</f>
        <v/>
      </c>
      <c r="H63" s="101" t="str">
        <f t="shared" si="0"/>
        <v/>
      </c>
      <c r="I63" s="130"/>
      <c r="J63" s="1">
        <f t="array" ref="J63">IFERROR(INDEX(외환대장!$A$2:$K$401, SMALL(IF(($C$1=외환대장!$L$2:$L$399),MATCH(ROW(외환대장!$L$2:$L$399), ROW(외환대장!$L$2:$L$399)),IF(($D$1=외환대장!$L$2:$L$399),MATCH(ROW(외환대장!$L$2:$L$399), ROW(외환대장!$L$2:$L$399)),"")), ROWS($A$1:A55)), COLUMNS($A$1:A55)),"")</f>
        <v>44734</v>
      </c>
      <c r="K63" s="14">
        <f t="array" ref="K63">IFERROR(INDEX(외환대장!$A$2:$K$401, SMALL(IF(($C$1=외환대장!$L$2:$L$399),MATCH(ROW(외환대장!$L$2:$L$399), ROW(외환대장!$L$2:$L$399)),IF(($D$1=외환대장!$L$2:$L$399),MATCH(ROW(외환대장!$L$2:$L$399), ROW(외환대장!$L$2:$L$399)),"")), ROWS($A$1:B55)), COLUMNS($A$1:B55)),"")</f>
        <v>2439</v>
      </c>
      <c r="L63" s="14">
        <f t="array" ref="L63">IFERROR(INDEX(외환대장!$A$2:$K$401, SMALL(IF(($C$1=외환대장!$L$2:$L$399),MATCH(ROW(외환대장!$L$2:$L$399), ROW(외환대장!$L$2:$L$399)),IF(($D$1=외환대장!$L$2:$L$399),MATCH(ROW(외환대장!$L$2:$L$399), ROW(외환대장!$L$2:$L$399)),"")), ROWS($A$1:C55)), COLUMNS($A$1:C55)),"")</f>
        <v>0</v>
      </c>
      <c r="M63" s="14">
        <f t="array" ref="M63">IFERROR(INDEX(외환대장!$A$2:$K$401, SMALL(IF(($C$1=외환대장!$L$2:$L$399),MATCH(ROW(외환대장!$L$2:$L$399), ROW(외환대장!$L$2:$L$399)),IF(($D$1=외환대장!$L$2:$L$399),MATCH(ROW(외환대장!$L$2:$L$399), ROW(외환대장!$L$2:$L$399)),"")), ROWS($A$1:D55)), COLUMNS($A$1:D55)),"")</f>
        <v>0</v>
      </c>
      <c r="N63" s="15" t="str">
        <f t="array" ref="N63">IFERROR(INDEX(외환대장!$A$2:$K$401, SMALL(IF(($C$1=외환대장!$L$2:$L$399),MATCH(ROW(외환대장!$L$2:$L$399), ROW(외환대장!$L$2:$L$399)),IF(($D$1=외환대장!$L$2:$L$399),MATCH(ROW(외환대장!$L$2:$L$399), ROW(외환대장!$L$2:$L$399)),"")), ROWS($A$1:E55)), COLUMNS($A$1:E55)),"")</f>
        <v>IRR/286</v>
      </c>
      <c r="O63" s="16">
        <f t="array" ref="O63">IFERROR(INDEX(외환대장!$A$2:$K$401, SMALL(IF(($C$1=외환대장!$L$2:$L$399),MATCH(ROW(외환대장!$L$2:$L$399), ROW(외환대장!$L$2:$L$399)),IF(($D$1=외환대장!$L$2:$L$399),MATCH(ROW(외환대장!$L$2:$L$399), ROW(외환대장!$L$2:$L$399)),"")), ROWS($A$1:F55)), COLUMNS($A$1:F55)),"")</f>
        <v>2439</v>
      </c>
      <c r="P63" s="17">
        <f t="array" ref="P63">IFERROR(INDEX(외환대장!$A$2:$K$401, SMALL(IF(($C$1=외환대장!$L$2:$L$399),MATCH(ROW(외환대장!$L$2:$L$399), ROW(외환대장!$L$2:$L$399)),IF(($D$1=외환대장!$L$2:$L$399),MATCH(ROW(외환대장!$L$2:$L$399), ROW(외환대장!$L$2:$L$399)),"")), ROWS($A$1:G55)), COLUMNS($A$1:G55)),"")</f>
        <v>1290.5999999999999</v>
      </c>
      <c r="Q63" s="18">
        <f t="array" ref="Q63">IFERROR(INDEX(외환대장!$A$2:$K$401, SMALL(IF(($C$1=외환대장!$L$2:$L$399),MATCH(ROW(외환대장!$L$2:$L$399), ROW(외환대장!$L$2:$L$399)),IF(($D$1=외환대장!$L$2:$L$399),MATCH(ROW(외환대장!$L$2:$L$399), ROW(외환대장!$L$2:$L$399)),"")), ROWS($A$1:H55)), COLUMNS($A$1:H55)),"")</f>
        <v>2439</v>
      </c>
      <c r="R63" s="19">
        <f t="array" ref="R63">IFERROR(INDEX(외환대장!$A$2:$K$401, SMALL(IF(($C$1=외환대장!$L$2:$L$399),MATCH(ROW(외환대장!$L$2:$L$399), ROW(외환대장!$L$2:$L$399)),IF(($D$1=외환대장!$L$2:$L$399),MATCH(ROW(외환대장!$L$2:$L$399), ROW(외환대장!$L$2:$L$399)),"")), ROWS($A$1:I55)), COLUMNS($A$1:I55)),"")</f>
        <v>1312.6</v>
      </c>
      <c r="S63" s="20">
        <f t="array" ref="S63">IFERROR(INDEX(외환대장!$A$2:$K$401, SMALL(IF(($C$1=외환대장!$L$2:$L$399),MATCH(ROW(외환대장!$L$2:$L$399), ROW(외환대장!$L$2:$L$399)),IF(($D$1=외환대장!$L$2:$L$399),MATCH(ROW(외환대장!$L$2:$L$399), ROW(외환대장!$L$2:$L$399)),"")), ROWS($A$1:J55)), COLUMNS($A$1:J55)),"")</f>
        <v>44769</v>
      </c>
      <c r="T63" s="106">
        <f t="shared" ref="T63:T97" si="13">IF(J63="","",O63*P63)</f>
        <v>3147773.4</v>
      </c>
      <c r="U63" s="107" t="str">
        <f t="shared" si="2"/>
        <v>RR/286</v>
      </c>
      <c r="V63" s="72"/>
      <c r="W63" s="108" t="str">
        <f t="shared" si="3"/>
        <v/>
      </c>
      <c r="X63" s="100" t="str">
        <f t="shared" si="4"/>
        <v/>
      </c>
      <c r="Y63" s="109" t="str">
        <f>IF($X63="","",_xlfn.IFNA(VLOOKUP($X63,수출신고!$A:$G,4,0),"국내계류중"))</f>
        <v/>
      </c>
      <c r="Z63" s="110" t="str">
        <f>_xlfn.IFNA(VLOOKUP(W63,환율!$A:$H,8,0),"")</f>
        <v/>
      </c>
      <c r="AA63" s="111" t="str">
        <f t="shared" si="5"/>
        <v/>
      </c>
      <c r="AB63" s="112" t="str">
        <f t="shared" si="12"/>
        <v/>
      </c>
      <c r="AC63" s="113" t="str">
        <f t="shared" si="7"/>
        <v/>
      </c>
      <c r="AD63" s="114" t="str">
        <f t="shared" si="8"/>
        <v/>
      </c>
      <c r="AE63" s="115" t="str">
        <f t="shared" si="9"/>
        <v/>
      </c>
      <c r="AF63" s="114" t="str">
        <f t="shared" si="10"/>
        <v/>
      </c>
      <c r="AG63" s="114" t="str">
        <f t="shared" si="11"/>
        <v/>
      </c>
    </row>
    <row r="64" spans="1:33" ht="16.5" customHeight="1">
      <c r="A64" s="96" t="str">
        <f>IF($H64="","",_xlfn.IFNA(VLOOKUP($H64,수출신고!$A:$G,2,0),""))</f>
        <v/>
      </c>
      <c r="B64" s="125"/>
      <c r="C64" s="126"/>
      <c r="D64" s="127"/>
      <c r="E64" s="128"/>
      <c r="F64" s="129"/>
      <c r="G64" s="100" t="str">
        <f>IF($H64="","",_xlfn.IFNA(VLOOKUP($H64,수출신고!$A:$G,6,0),""))</f>
        <v/>
      </c>
      <c r="H64" s="101" t="str">
        <f t="shared" si="0"/>
        <v/>
      </c>
      <c r="J64" s="1">
        <f t="array" ref="J64">IFERROR(INDEX(외환대장!$A$2:$K$401, SMALL(IF(($C$1=외환대장!$L$2:$L$399),MATCH(ROW(외환대장!$L$2:$L$399), ROW(외환대장!$L$2:$L$399)),IF(($D$1=외환대장!$L$2:$L$399),MATCH(ROW(외환대장!$L$2:$L$399), ROW(외환대장!$L$2:$L$399)),"")), ROWS($A$1:A56)), COLUMNS($A$1:A56)),"")</f>
        <v>44748</v>
      </c>
      <c r="K64" s="14">
        <f t="array" ref="K64">IFERROR(INDEX(외환대장!$A$2:$K$401, SMALL(IF(($C$1=외환대장!$L$2:$L$399),MATCH(ROW(외환대장!$L$2:$L$399), ROW(외환대장!$L$2:$L$399)),IF(($D$1=외환대장!$L$2:$L$399),MATCH(ROW(외환대장!$L$2:$L$399), ROW(외환대장!$L$2:$L$399)),"")), ROWS($A$1:B56)), COLUMNS($A$1:B56)),"")</f>
        <v>6818</v>
      </c>
      <c r="L64" s="14">
        <f t="array" ref="L64">IFERROR(INDEX(외환대장!$A$2:$K$401, SMALL(IF(($C$1=외환대장!$L$2:$L$399),MATCH(ROW(외환대장!$L$2:$L$399), ROW(외환대장!$L$2:$L$399)),IF(($D$1=외환대장!$L$2:$L$399),MATCH(ROW(외환대장!$L$2:$L$399), ROW(외환대장!$L$2:$L$399)),"")), ROWS($A$1:C56)), COLUMNS($A$1:C56)),"")</f>
        <v>5</v>
      </c>
      <c r="M64" s="14">
        <f t="array" ref="M64">IFERROR(INDEX(외환대장!$A$2:$K$401, SMALL(IF(($C$1=외환대장!$L$2:$L$399),MATCH(ROW(외환대장!$L$2:$L$399), ROW(외환대장!$L$2:$L$399)),IF(($D$1=외환대장!$L$2:$L$399),MATCH(ROW(외환대장!$L$2:$L$399), ROW(외환대장!$L$2:$L$399)),"")), ROWS($A$1:D56)), COLUMNS($A$1:D56)),"")</f>
        <v>0</v>
      </c>
      <c r="N64" s="15" t="str">
        <f t="array" ref="N64">IFERROR(INDEX(외환대장!$A$2:$K$401, SMALL(IF(($C$1=외환대장!$L$2:$L$399),MATCH(ROW(외환대장!$L$2:$L$399), ROW(외환대장!$L$2:$L$399)),IF(($D$1=외환대장!$L$2:$L$399),MATCH(ROW(외환대장!$L$2:$L$399), ROW(외환대장!$L$2:$L$399)),"")), ROWS($A$1:E56)), COLUMNS($A$1:E56)),"")</f>
        <v>IRR/286</v>
      </c>
      <c r="O64" s="16">
        <f t="array" ref="O64">IFERROR(INDEX(외환대장!$A$2:$K$401, SMALL(IF(($C$1=외환대장!$L$2:$L$399),MATCH(ROW(외환대장!$L$2:$L$399), ROW(외환대장!$L$2:$L$399)),IF(($D$1=외환대장!$L$2:$L$399),MATCH(ROW(외환대장!$L$2:$L$399), ROW(외환대장!$L$2:$L$399)),"")), ROWS($A$1:F56)), COLUMNS($A$1:F56)),"")</f>
        <v>6813</v>
      </c>
      <c r="P64" s="17">
        <f t="array" ref="P64">IFERROR(INDEX(외환대장!$A$2:$K$401, SMALL(IF(($C$1=외환대장!$L$2:$L$399),MATCH(ROW(외환대장!$L$2:$L$399), ROW(외환대장!$L$2:$L$399)),IF(($D$1=외환대장!$L$2:$L$399),MATCH(ROW(외환대장!$L$2:$L$399), ROW(외환대장!$L$2:$L$399)),"")), ROWS($A$1:G56)), COLUMNS($A$1:G56)),"")</f>
        <v>1298</v>
      </c>
      <c r="Q64" s="18">
        <f t="array" ref="Q64">IFERROR(INDEX(외환대장!$A$2:$K$401, SMALL(IF(($C$1=외환대장!$L$2:$L$399),MATCH(ROW(외환대장!$L$2:$L$399), ROW(외환대장!$L$2:$L$399)),IF(($D$1=외환대장!$L$2:$L$399),MATCH(ROW(외환대장!$L$2:$L$399), ROW(외환대장!$L$2:$L$399)),"")), ROWS($A$1:H56)), COLUMNS($A$1:H56)),"")</f>
        <v>6813</v>
      </c>
      <c r="R64" s="19">
        <f t="array" ref="R64">IFERROR(INDEX(외환대장!$A$2:$K$401, SMALL(IF(($C$1=외환대장!$L$2:$L$399),MATCH(ROW(외환대장!$L$2:$L$399), ROW(외환대장!$L$2:$L$399)),IF(($D$1=외환대장!$L$2:$L$399),MATCH(ROW(외환대장!$L$2:$L$399), ROW(외환대장!$L$2:$L$399)),"")), ROWS($A$1:I56)), COLUMNS($A$1:I56)),"")</f>
        <v>1312.6</v>
      </c>
      <c r="S64" s="20">
        <f t="array" ref="S64">IFERROR(INDEX(외환대장!$A$2:$K$401, SMALL(IF(($C$1=외환대장!$L$2:$L$399),MATCH(ROW(외환대장!$L$2:$L$399), ROW(외환대장!$L$2:$L$399)),IF(($D$1=외환대장!$L$2:$L$399),MATCH(ROW(외환대장!$L$2:$L$399), ROW(외환대장!$L$2:$L$399)),"")), ROWS($A$1:J56)), COLUMNS($A$1:J56)),"")</f>
        <v>44769</v>
      </c>
      <c r="T64" s="106">
        <f t="shared" si="13"/>
        <v>8843274</v>
      </c>
      <c r="U64" s="107" t="str">
        <f t="shared" si="2"/>
        <v>RR/286</v>
      </c>
      <c r="V64" s="72"/>
      <c r="W64" s="108" t="str">
        <f t="shared" si="3"/>
        <v/>
      </c>
      <c r="X64" s="100" t="str">
        <f t="shared" si="4"/>
        <v/>
      </c>
      <c r="Y64" s="109" t="str">
        <f>IF($X64="","",_xlfn.IFNA(VLOOKUP($X64,수출신고!$A:$G,4,0),"국내계류중"))</f>
        <v/>
      </c>
      <c r="Z64" s="110" t="str">
        <f>_xlfn.IFNA(VLOOKUP(W64,환율!$A:$H,8,0),"")</f>
        <v/>
      </c>
      <c r="AA64" s="111" t="str">
        <f t="shared" si="5"/>
        <v/>
      </c>
      <c r="AB64" s="112" t="str">
        <f t="shared" si="12"/>
        <v/>
      </c>
      <c r="AC64" s="113" t="str">
        <f t="shared" si="7"/>
        <v/>
      </c>
      <c r="AD64" s="114" t="str">
        <f t="shared" si="8"/>
        <v/>
      </c>
      <c r="AE64" s="115" t="str">
        <f t="shared" si="9"/>
        <v/>
      </c>
      <c r="AF64" s="114" t="str">
        <f t="shared" si="10"/>
        <v/>
      </c>
      <c r="AG64" s="114" t="str">
        <f t="shared" si="11"/>
        <v/>
      </c>
    </row>
    <row r="65" spans="1:33" ht="16.5" customHeight="1">
      <c r="A65" s="96" t="str">
        <f>IF($H65="","",_xlfn.IFNA(VLOOKUP($H65,수출신고!$A:$G,2,0),""))</f>
        <v/>
      </c>
      <c r="B65" s="125"/>
      <c r="C65" s="126"/>
      <c r="D65" s="127"/>
      <c r="E65" s="128"/>
      <c r="F65" s="129"/>
      <c r="G65" s="100" t="str">
        <f>IF($H65="","",_xlfn.IFNA(VLOOKUP($H65,수출신고!$A:$G,6,0),""))</f>
        <v/>
      </c>
      <c r="H65" s="101" t="str">
        <f t="shared" si="0"/>
        <v/>
      </c>
      <c r="J65" s="1">
        <f t="array" ref="J65">IFERROR(INDEX(외환대장!$A$2:$K$401, SMALL(IF(($C$1=외환대장!$L$2:$L$399),MATCH(ROW(외환대장!$L$2:$L$399), ROW(외환대장!$L$2:$L$399)),IF(($D$1=외환대장!$L$2:$L$399),MATCH(ROW(외환대장!$L$2:$L$399), ROW(외환대장!$L$2:$L$399)),"")), ROWS($A$1:A57)), COLUMNS($A$1:A57)),"")</f>
        <v>44754</v>
      </c>
      <c r="K65" s="14">
        <f t="array" ref="K65">IFERROR(INDEX(외환대장!$A$2:$K$401, SMALL(IF(($C$1=외환대장!$L$2:$L$399),MATCH(ROW(외환대장!$L$2:$L$399), ROW(외환대장!$L$2:$L$399)),IF(($D$1=외환대장!$L$2:$L$399),MATCH(ROW(외환대장!$L$2:$L$399), ROW(외환대장!$L$2:$L$399)),"")), ROWS($A$1:B57)), COLUMNS($A$1:B57)),"")</f>
        <v>3038</v>
      </c>
      <c r="L65" s="14">
        <f t="array" ref="L65">IFERROR(INDEX(외환대장!$A$2:$K$401, SMALL(IF(($C$1=외환대장!$L$2:$L$399),MATCH(ROW(외환대장!$L$2:$L$399), ROW(외환대장!$L$2:$L$399)),IF(($D$1=외환대장!$L$2:$L$399),MATCH(ROW(외환대장!$L$2:$L$399), ROW(외환대장!$L$2:$L$399)),"")), ROWS($A$1:C57)), COLUMNS($A$1:C57)),"")</f>
        <v>5</v>
      </c>
      <c r="M65" s="14">
        <f t="array" ref="M65">IFERROR(INDEX(외환대장!$A$2:$K$401, SMALL(IF(($C$1=외환대장!$L$2:$L$399),MATCH(ROW(외환대장!$L$2:$L$399), ROW(외환대장!$L$2:$L$399)),IF(($D$1=외환대장!$L$2:$L$399),MATCH(ROW(외환대장!$L$2:$L$399), ROW(외환대장!$L$2:$L$399)),"")), ROWS($A$1:D57)), COLUMNS($A$1:D57)),"")</f>
        <v>0</v>
      </c>
      <c r="N65" s="15" t="str">
        <f t="array" ref="N65">IFERROR(INDEX(외환대장!$A$2:$K$401, SMALL(IF(($C$1=외환대장!$L$2:$L$399),MATCH(ROW(외환대장!$L$2:$L$399), ROW(외환대장!$L$2:$L$399)),IF(($D$1=외환대장!$L$2:$L$399),MATCH(ROW(외환대장!$L$2:$L$399), ROW(외환대장!$L$2:$L$399)),"")), ROWS($A$1:E57)), COLUMNS($A$1:E57)),"")</f>
        <v>IRR/286</v>
      </c>
      <c r="O65" s="16">
        <f t="array" ref="O65">IFERROR(INDEX(외환대장!$A$2:$K$401, SMALL(IF(($C$1=외환대장!$L$2:$L$399),MATCH(ROW(외환대장!$L$2:$L$399), ROW(외환대장!$L$2:$L$399)),IF(($D$1=외환대장!$L$2:$L$399),MATCH(ROW(외환대장!$L$2:$L$399), ROW(외환대장!$L$2:$L$399)),"")), ROWS($A$1:F57)), COLUMNS($A$1:F57)),"")</f>
        <v>3033</v>
      </c>
      <c r="P65" s="17">
        <f t="array" ref="P65">IFERROR(INDEX(외환대장!$A$2:$K$401, SMALL(IF(($C$1=외환대장!$L$2:$L$399),MATCH(ROW(외환대장!$L$2:$L$399), ROW(외환대장!$L$2:$L$399)),IF(($D$1=외환대장!$L$2:$L$399),MATCH(ROW(외환대장!$L$2:$L$399), ROW(외환대장!$L$2:$L$399)),"")), ROWS($A$1:G57)), COLUMNS($A$1:G57)),"")</f>
        <v>1300.5999999999999</v>
      </c>
      <c r="Q65" s="18">
        <f t="array" ref="Q65">IFERROR(INDEX(외환대장!$A$2:$K$401, SMALL(IF(($C$1=외환대장!$L$2:$L$399),MATCH(ROW(외환대장!$L$2:$L$399), ROW(외환대장!$L$2:$L$399)),IF(($D$1=외환대장!$L$2:$L$399),MATCH(ROW(외환대장!$L$2:$L$399), ROW(외환대장!$L$2:$L$399)),"")), ROWS($A$1:H57)), COLUMNS($A$1:H57)),"")</f>
        <v>3033</v>
      </c>
      <c r="R65" s="19">
        <f t="array" ref="R65">IFERROR(INDEX(외환대장!$A$2:$K$401, SMALL(IF(($C$1=외환대장!$L$2:$L$399),MATCH(ROW(외환대장!$L$2:$L$399), ROW(외환대장!$L$2:$L$399)),IF(($D$1=외환대장!$L$2:$L$399),MATCH(ROW(외환대장!$L$2:$L$399), ROW(외환대장!$L$2:$L$399)),"")), ROWS($A$1:I57)), COLUMNS($A$1:I57)),"")</f>
        <v>1309.4000000000001</v>
      </c>
      <c r="S65" s="20">
        <f t="array" ref="S65">IFERROR(INDEX(외환대장!$A$2:$K$401, SMALL(IF(($C$1=외환대장!$L$2:$L$399),MATCH(ROW(외환대장!$L$2:$L$399), ROW(외환대장!$L$2:$L$399)),IF(($D$1=외환대장!$L$2:$L$399),MATCH(ROW(외환대장!$L$2:$L$399), ROW(외환대장!$L$2:$L$399)),"")), ROWS($A$1:J57)), COLUMNS($A$1:J57)),"")</f>
        <v>44783</v>
      </c>
      <c r="T65" s="106">
        <f t="shared" si="13"/>
        <v>3944719.8</v>
      </c>
      <c r="U65" s="107" t="str">
        <f t="shared" si="2"/>
        <v>RR/286</v>
      </c>
      <c r="V65" s="72"/>
      <c r="W65" s="108" t="str">
        <f t="shared" si="3"/>
        <v/>
      </c>
      <c r="X65" s="100" t="str">
        <f t="shared" si="4"/>
        <v/>
      </c>
      <c r="Y65" s="109" t="str">
        <f>IF($X65="","",_xlfn.IFNA(VLOOKUP($X65,수출신고!$A:$G,4,0),"국내계류중"))</f>
        <v/>
      </c>
      <c r="Z65" s="110" t="str">
        <f>_xlfn.IFNA(VLOOKUP(W65,환율!$A:$H,8,0),"")</f>
        <v/>
      </c>
      <c r="AA65" s="111" t="str">
        <f t="shared" si="5"/>
        <v/>
      </c>
      <c r="AB65" s="112" t="str">
        <f t="shared" si="12"/>
        <v/>
      </c>
      <c r="AC65" s="113" t="str">
        <f t="shared" si="7"/>
        <v/>
      </c>
      <c r="AD65" s="114" t="str">
        <f t="shared" si="8"/>
        <v/>
      </c>
      <c r="AE65" s="115" t="str">
        <f t="shared" si="9"/>
        <v/>
      </c>
      <c r="AF65" s="114" t="str">
        <f t="shared" si="10"/>
        <v/>
      </c>
      <c r="AG65" s="114" t="str">
        <f t="shared" si="11"/>
        <v/>
      </c>
    </row>
    <row r="66" spans="1:33" ht="16.5" customHeight="1">
      <c r="A66" s="96" t="str">
        <f>IF($H66="","",_xlfn.IFNA(VLOOKUP($H66,수출신고!$A:$G,2,0),""))</f>
        <v/>
      </c>
      <c r="B66" s="125"/>
      <c r="C66" s="127"/>
      <c r="D66" s="127"/>
      <c r="E66" s="127"/>
      <c r="F66" s="129"/>
      <c r="G66" s="100" t="str">
        <f>IF($H66="","",_xlfn.IFNA(VLOOKUP($H66,수출신고!$A:$G,6,0),""))</f>
        <v/>
      </c>
      <c r="H66" s="101" t="str">
        <f t="shared" si="0"/>
        <v/>
      </c>
      <c r="J66" s="1">
        <f t="array" ref="J66">IFERROR(INDEX(외환대장!$A$2:$K$401, SMALL(IF(($C$1=외환대장!$L$2:$L$399),MATCH(ROW(외환대장!$L$2:$L$399), ROW(외환대장!$L$2:$L$399)),IF(($D$1=외환대장!$L$2:$L$399),MATCH(ROW(외환대장!$L$2:$L$399), ROW(외환대장!$L$2:$L$399)),"")), ROWS($A$1:A58)), COLUMNS($A$1:A58)),"")</f>
        <v>44754</v>
      </c>
      <c r="K66" s="14">
        <f t="array" ref="K66">IFERROR(INDEX(외환대장!$A$2:$K$401, SMALL(IF(($C$1=외환대장!$L$2:$L$399),MATCH(ROW(외환대장!$L$2:$L$399), ROW(외환대장!$L$2:$L$399)),IF(($D$1=외환대장!$L$2:$L$399),MATCH(ROW(외환대장!$L$2:$L$399), ROW(외환대장!$L$2:$L$399)),"")), ROWS($A$1:B58)), COLUMNS($A$1:B58)),"")</f>
        <v>2991</v>
      </c>
      <c r="L66" s="14">
        <f t="array" ref="L66">IFERROR(INDEX(외환대장!$A$2:$K$401, SMALL(IF(($C$1=외환대장!$L$2:$L$399),MATCH(ROW(외환대장!$L$2:$L$399), ROW(외환대장!$L$2:$L$399)),IF(($D$1=외환대장!$L$2:$L$399),MATCH(ROW(외환대장!$L$2:$L$399), ROW(외환대장!$L$2:$L$399)),"")), ROWS($A$1:C58)), COLUMNS($A$1:C58)),"")</f>
        <v>0</v>
      </c>
      <c r="M66" s="14">
        <f t="array" ref="M66">IFERROR(INDEX(외환대장!$A$2:$K$401, SMALL(IF(($C$1=외환대장!$L$2:$L$399),MATCH(ROW(외환대장!$L$2:$L$399), ROW(외환대장!$L$2:$L$399)),IF(($D$1=외환대장!$L$2:$L$399),MATCH(ROW(외환대장!$L$2:$L$399), ROW(외환대장!$L$2:$L$399)),"")), ROWS($A$1:D58)), COLUMNS($A$1:D58)),"")</f>
        <v>0</v>
      </c>
      <c r="N66" s="15" t="str">
        <f t="array" ref="N66">IFERROR(INDEX(외환대장!$A$2:$K$401, SMALL(IF(($C$1=외환대장!$L$2:$L$399),MATCH(ROW(외환대장!$L$2:$L$399), ROW(외환대장!$L$2:$L$399)),IF(($D$1=외환대장!$L$2:$L$399),MATCH(ROW(외환대장!$L$2:$L$399), ROW(외환대장!$L$2:$L$399)),"")), ROWS($A$1:E58)), COLUMNS($A$1:E58)),"")</f>
        <v>INT/204</v>
      </c>
      <c r="O66" s="16">
        <f t="array" ref="O66">IFERROR(INDEX(외환대장!$A$2:$K$401, SMALL(IF(($C$1=외환대장!$L$2:$L$399),MATCH(ROW(외환대장!$L$2:$L$399), ROW(외환대장!$L$2:$L$399)),IF(($D$1=외환대장!$L$2:$L$399),MATCH(ROW(외환대장!$L$2:$L$399), ROW(외환대장!$L$2:$L$399)),"")), ROWS($A$1:F58)), COLUMNS($A$1:F58)),"")</f>
        <v>2991</v>
      </c>
      <c r="P66" s="17">
        <f t="array" ref="P66">IFERROR(INDEX(외환대장!$A$2:$K$401, SMALL(IF(($C$1=외환대장!$L$2:$L$399),MATCH(ROW(외환대장!$L$2:$L$399), ROW(외환대장!$L$2:$L$399)),IF(($D$1=외환대장!$L$2:$L$399),MATCH(ROW(외환대장!$L$2:$L$399), ROW(외환대장!$L$2:$L$399)),"")), ROWS($A$1:G58)), COLUMNS($A$1:G58)),"")</f>
        <v>1300.5999999999999</v>
      </c>
      <c r="Q66" s="18">
        <f t="array" ref="Q66">IFERROR(INDEX(외환대장!$A$2:$K$401, SMALL(IF(($C$1=외환대장!$L$2:$L$399),MATCH(ROW(외환대장!$L$2:$L$399), ROW(외환대장!$L$2:$L$399)),IF(($D$1=외환대장!$L$2:$L$399),MATCH(ROW(외환대장!$L$2:$L$399), ROW(외환대장!$L$2:$L$399)),"")), ROWS($A$1:H58)), COLUMNS($A$1:H58)),"")</f>
        <v>2991</v>
      </c>
      <c r="R66" s="19">
        <f t="array" ref="R66">IFERROR(INDEX(외환대장!$A$2:$K$401, SMALL(IF(($C$1=외환대장!$L$2:$L$399),MATCH(ROW(외환대장!$L$2:$L$399), ROW(외환대장!$L$2:$L$399)),IF(($D$1=외환대장!$L$2:$L$399),MATCH(ROW(외환대장!$L$2:$L$399), ROW(외환대장!$L$2:$L$399)),"")), ROWS($A$1:I58)), COLUMNS($A$1:I58)),"")</f>
        <v>1309.4000000000001</v>
      </c>
      <c r="S66" s="20">
        <f t="array" ref="S66">IFERROR(INDEX(외환대장!$A$2:$K$401, SMALL(IF(($C$1=외환대장!$L$2:$L$399),MATCH(ROW(외환대장!$L$2:$L$399), ROW(외환대장!$L$2:$L$399)),IF(($D$1=외환대장!$L$2:$L$399),MATCH(ROW(외환대장!$L$2:$L$399), ROW(외환대장!$L$2:$L$399)),"")), ROWS($A$1:J58)), COLUMNS($A$1:J58)),"")</f>
        <v>44783</v>
      </c>
      <c r="T66" s="106">
        <f t="shared" si="13"/>
        <v>3890094.5999999996</v>
      </c>
      <c r="U66" s="107" t="str">
        <f t="shared" si="2"/>
        <v>NT/204</v>
      </c>
      <c r="V66" s="121"/>
      <c r="W66" s="108" t="str">
        <f t="shared" si="3"/>
        <v/>
      </c>
      <c r="X66" s="100" t="str">
        <f t="shared" si="4"/>
        <v/>
      </c>
      <c r="Y66" s="109" t="str">
        <f>IF($X66="","",_xlfn.IFNA(VLOOKUP($X66,수출신고!$A:$G,4,0),"국내계류중"))</f>
        <v/>
      </c>
      <c r="Z66" s="110" t="str">
        <f>_xlfn.IFNA(VLOOKUP(W66,환율!$A:$H,8,0),"")</f>
        <v/>
      </c>
      <c r="AA66" s="111" t="str">
        <f t="shared" si="5"/>
        <v/>
      </c>
      <c r="AB66" s="112" t="str">
        <f t="shared" si="12"/>
        <v/>
      </c>
      <c r="AC66" s="113" t="str">
        <f t="shared" si="7"/>
        <v/>
      </c>
      <c r="AD66" s="114" t="str">
        <f t="shared" si="8"/>
        <v/>
      </c>
      <c r="AE66" s="115" t="str">
        <f t="shared" si="9"/>
        <v/>
      </c>
      <c r="AF66" s="114" t="str">
        <f t="shared" si="10"/>
        <v/>
      </c>
      <c r="AG66" s="114" t="str">
        <f t="shared" si="11"/>
        <v/>
      </c>
    </row>
    <row r="67" spans="1:33" ht="16.5" customHeight="1">
      <c r="A67" s="96" t="str">
        <f>IF($H67="","",_xlfn.IFNA(VLOOKUP($H67,수출신고!$A:$G,2,0),""))</f>
        <v/>
      </c>
      <c r="B67" s="125"/>
      <c r="C67" s="126"/>
      <c r="D67" s="127"/>
      <c r="E67" s="128"/>
      <c r="F67" s="129"/>
      <c r="G67" s="100" t="str">
        <f>IF($H67="","",_xlfn.IFNA(VLOOKUP($H67,수출신고!$A:$G,6,0),""))</f>
        <v/>
      </c>
      <c r="H67" s="101" t="str">
        <f t="shared" ref="H67:H74" si="14">RIGHT(C67,6)</f>
        <v/>
      </c>
      <c r="I67" s="130"/>
      <c r="J67" s="1">
        <f t="array" ref="J67">IFERROR(INDEX(외환대장!$A$2:$K$401, SMALL(IF(($C$1=외환대장!$L$2:$L$399),MATCH(ROW(외환대장!$L$2:$L$399), ROW(외환대장!$L$2:$L$399)),IF(($D$1=외환대장!$L$2:$L$399),MATCH(ROW(외환대장!$L$2:$L$399), ROW(외환대장!$L$2:$L$399)),"")), ROWS($A$1:A59)), COLUMNS($A$1:A59)),"")</f>
        <v>44755</v>
      </c>
      <c r="K67" s="14">
        <f t="array" ref="K67">IFERROR(INDEX(외환대장!$A$2:$K$401, SMALL(IF(($C$1=외환대장!$L$2:$L$399),MATCH(ROW(외환대장!$L$2:$L$399), ROW(외환대장!$L$2:$L$399)),IF(($D$1=외환대장!$L$2:$L$399),MATCH(ROW(외환대장!$L$2:$L$399), ROW(외환대장!$L$2:$L$399)),"")), ROWS($A$1:B59)), COLUMNS($A$1:B59)),"")</f>
        <v>30000</v>
      </c>
      <c r="L67" s="14">
        <f t="array" ref="L67">IFERROR(INDEX(외환대장!$A$2:$K$401, SMALL(IF(($C$1=외환대장!$L$2:$L$399),MATCH(ROW(외환대장!$L$2:$L$399), ROW(외환대장!$L$2:$L$399)),IF(($D$1=외환대장!$L$2:$L$399),MATCH(ROW(외환대장!$L$2:$L$399), ROW(외환대장!$L$2:$L$399)),"")), ROWS($A$1:C59)), COLUMNS($A$1:C59)),"")</f>
        <v>30</v>
      </c>
      <c r="M67" s="14">
        <f t="array" ref="M67">IFERROR(INDEX(외환대장!$A$2:$K$401, SMALL(IF(($C$1=외환대장!$L$2:$L$399),MATCH(ROW(외환대장!$L$2:$L$399), ROW(외환대장!$L$2:$L$399)),IF(($D$1=외환대장!$L$2:$L$399),MATCH(ROW(외환대장!$L$2:$L$399), ROW(외환대장!$L$2:$L$399)),"")), ROWS($A$1:D59)), COLUMNS($A$1:D59)),"")</f>
        <v>0</v>
      </c>
      <c r="N67" s="15" t="str">
        <f t="array" ref="N67">IFERROR(INDEX(외환대장!$A$2:$K$401, SMALL(IF(($C$1=외환대장!$L$2:$L$399),MATCH(ROW(외환대장!$L$2:$L$399), ROW(외환대장!$L$2:$L$399)),IF(($D$1=외환대장!$L$2:$L$399),MATCH(ROW(외환대장!$L$2:$L$399), ROW(외환대장!$L$2:$L$399)),"")), ROWS($A$1:E59)), COLUMNS($A$1:E59)),"")</f>
        <v>INT/204</v>
      </c>
      <c r="O67" s="16">
        <f t="array" ref="O67">IFERROR(INDEX(외환대장!$A$2:$K$401, SMALL(IF(($C$1=외환대장!$L$2:$L$399),MATCH(ROW(외환대장!$L$2:$L$399), ROW(외환대장!$L$2:$L$399)),IF(($D$1=외환대장!$L$2:$L$399),MATCH(ROW(외환대장!$L$2:$L$399), ROW(외환대장!$L$2:$L$399)),"")), ROWS($A$1:F59)), COLUMNS($A$1:F59)),"")</f>
        <v>29970</v>
      </c>
      <c r="P67" s="17">
        <f t="array" ref="P67">IFERROR(INDEX(외환대장!$A$2:$K$401, SMALL(IF(($C$1=외환대장!$L$2:$L$399),MATCH(ROW(외환대장!$L$2:$L$399), ROW(외환대장!$L$2:$L$399)),IF(($D$1=외환대장!$L$2:$L$399),MATCH(ROW(외환대장!$L$2:$L$399), ROW(외환대장!$L$2:$L$399)),"")), ROWS($A$1:G59)), COLUMNS($A$1:G59)),"")</f>
        <v>1312.9</v>
      </c>
      <c r="Q67" s="18">
        <f t="array" ref="Q67">IFERROR(INDEX(외환대장!$A$2:$K$401, SMALL(IF(($C$1=외환대장!$L$2:$L$399),MATCH(ROW(외환대장!$L$2:$L$399), ROW(외환대장!$L$2:$L$399)),IF(($D$1=외환대장!$L$2:$L$399),MATCH(ROW(외환대장!$L$2:$L$399), ROW(외환대장!$L$2:$L$399)),"")), ROWS($A$1:H59)), COLUMNS($A$1:H59)),"")</f>
        <v>29970</v>
      </c>
      <c r="R67" s="19">
        <f t="array" ref="R67">IFERROR(INDEX(외환대장!$A$2:$K$401, SMALL(IF(($C$1=외환대장!$L$2:$L$399),MATCH(ROW(외환대장!$L$2:$L$399), ROW(외환대장!$L$2:$L$399)),IF(($D$1=외환대장!$L$2:$L$399),MATCH(ROW(외환대장!$L$2:$L$399), ROW(외환대장!$L$2:$L$399)),"")), ROWS($A$1:I59)), COLUMNS($A$1:I59)),"")</f>
        <v>1309.4000000000001</v>
      </c>
      <c r="S67" s="20">
        <f t="array" ref="S67">IFERROR(INDEX(외환대장!$A$2:$K$401, SMALL(IF(($C$1=외환대장!$L$2:$L$399),MATCH(ROW(외환대장!$L$2:$L$399), ROW(외환대장!$L$2:$L$399)),IF(($D$1=외환대장!$L$2:$L$399),MATCH(ROW(외환대장!$L$2:$L$399), ROW(외환대장!$L$2:$L$399)),"")), ROWS($A$1:J59)), COLUMNS($A$1:J59)),"")</f>
        <v>44783</v>
      </c>
      <c r="T67" s="106">
        <f t="shared" si="13"/>
        <v>39347613</v>
      </c>
      <c r="U67" s="107" t="str">
        <f t="shared" ref="U67:U74" si="15">RIGHT(N67,6)</f>
        <v>NT/204</v>
      </c>
      <c r="V67" s="72"/>
      <c r="W67" s="108" t="str">
        <f t="shared" ref="W67:W74" si="16">IF(A67="",IF(B67="","",B67),A67)</f>
        <v/>
      </c>
      <c r="X67" s="100" t="str">
        <f t="shared" ref="X67:X74" si="17">RIGHT(H67,7)</f>
        <v/>
      </c>
      <c r="Y67" s="109" t="str">
        <f>IF($X67="","",_xlfn.IFNA(VLOOKUP($X67,수출신고!$A:$G,4,0),"국내계류중"))</f>
        <v/>
      </c>
      <c r="Z67" s="110" t="str">
        <f>_xlfn.IFNA(VLOOKUP(W67,환율!$A:$H,8,0),"")</f>
        <v/>
      </c>
      <c r="AA67" s="111" t="str">
        <f t="shared" ref="AA67:AA74" si="18">IF(G67&lt;&gt;"",G67,IF(F67&lt;&gt;"",F67,""))</f>
        <v/>
      </c>
      <c r="AB67" s="112" t="str">
        <f t="shared" si="12"/>
        <v/>
      </c>
      <c r="AC67" s="113" t="str">
        <f t="shared" ref="AC67:AC74" si="19">IFERROR(AA67-AB67,"")</f>
        <v/>
      </c>
      <c r="AD67" s="114" t="str">
        <f t="shared" ref="AD67:AD74" si="20">IF(H67="","",AA67*Z67)</f>
        <v/>
      </c>
      <c r="AE67" s="115" t="str">
        <f t="shared" ref="AE67:AE114" si="21">IF(H67="","",SUMIF(U:U,X67,T:T))</f>
        <v/>
      </c>
      <c r="AF67" s="114" t="str">
        <f t="shared" ref="AF67:AF74" si="22">IF(H67="","",IF(AC67&lt;&gt;0,AC67*Z67,0))</f>
        <v/>
      </c>
      <c r="AG67" s="114" t="str">
        <f t="shared" ref="AG67:AG74" si="23">IF(H67="","",IF(AC67=0,-(AD67-AE67),IF(AE67=0,"미수",-(AB67*Z67-AE67))))</f>
        <v/>
      </c>
    </row>
    <row r="68" spans="1:33" ht="16.5" customHeight="1">
      <c r="A68" s="96" t="str">
        <f>IF($H68="","",_xlfn.IFNA(VLOOKUP($H68,수출신고!$A:$G,2,0),""))</f>
        <v/>
      </c>
      <c r="B68" s="125"/>
      <c r="C68" s="126"/>
      <c r="D68" s="127"/>
      <c r="E68" s="128"/>
      <c r="F68" s="129"/>
      <c r="G68" s="100" t="str">
        <f>IF($H68="","",_xlfn.IFNA(VLOOKUP($H68,수출신고!$A:$G,6,0),""))</f>
        <v/>
      </c>
      <c r="H68" s="101" t="str">
        <f t="shared" si="14"/>
        <v/>
      </c>
      <c r="J68" s="1">
        <f t="array" ref="J68">IFERROR(INDEX(외환대장!$A$2:$K$401, SMALL(IF(($C$1=외환대장!$L$2:$L$399),MATCH(ROW(외환대장!$L$2:$L$399), ROW(외환대장!$L$2:$L$399)),IF(($D$1=외환대장!$L$2:$L$399),MATCH(ROW(외환대장!$L$2:$L$399), ROW(외환대장!$L$2:$L$399)),"")), ROWS($A$1:A60)), COLUMNS($A$1:A60)),"")</f>
        <v>44760</v>
      </c>
      <c r="K68" s="14">
        <f t="array" ref="K68">IFERROR(INDEX(외환대장!$A$2:$K$401, SMALL(IF(($C$1=외환대장!$L$2:$L$399),MATCH(ROW(외환대장!$L$2:$L$399), ROW(외환대장!$L$2:$L$399)),IF(($D$1=외환대장!$L$2:$L$399),MATCH(ROW(외환대장!$L$2:$L$399), ROW(외환대장!$L$2:$L$399)),"")), ROWS($A$1:B60)), COLUMNS($A$1:B60)),"")</f>
        <v>3143</v>
      </c>
      <c r="L68" s="14">
        <f t="array" ref="L68">IFERROR(INDEX(외환대장!$A$2:$K$401, SMALL(IF(($C$1=외환대장!$L$2:$L$399),MATCH(ROW(외환대장!$L$2:$L$399), ROW(외환대장!$L$2:$L$399)),IF(($D$1=외환대장!$L$2:$L$399),MATCH(ROW(외환대장!$L$2:$L$399), ROW(외환대장!$L$2:$L$399)),"")), ROWS($A$1:C60)), COLUMNS($A$1:C60)),"")</f>
        <v>54.289999999999964</v>
      </c>
      <c r="M68" s="14">
        <f t="array" ref="M68">IFERROR(INDEX(외환대장!$A$2:$K$401, SMALL(IF(($C$1=외환대장!$L$2:$L$399),MATCH(ROW(외환대장!$L$2:$L$399), ROW(외환대장!$L$2:$L$399)),IF(($D$1=외환대장!$L$2:$L$399),MATCH(ROW(외환대장!$L$2:$L$399), ROW(외환대장!$L$2:$L$399)),"")), ROWS($A$1:D60)), COLUMNS($A$1:D60)),"")</f>
        <v>0</v>
      </c>
      <c r="N68" s="15" t="str">
        <f t="array" ref="N68">IFERROR(INDEX(외환대장!$A$2:$K$401, SMALL(IF(($C$1=외환대장!$L$2:$L$399),MATCH(ROW(외환대장!$L$2:$L$399), ROW(외환대장!$L$2:$L$399)),IF(($D$1=외환대장!$L$2:$L$399),MATCH(ROW(외환대장!$L$2:$L$399), ROW(외환대장!$L$2:$L$399)),"")), ROWS($A$1:E60)), COLUMNS($A$1:E60)),"")</f>
        <v>INT/204</v>
      </c>
      <c r="O68" s="16">
        <f t="array" ref="O68">IFERROR(INDEX(외환대장!$A$2:$K$401, SMALL(IF(($C$1=외환대장!$L$2:$L$399),MATCH(ROW(외환대장!$L$2:$L$399), ROW(외환대장!$L$2:$L$399)),IF(($D$1=외환대장!$L$2:$L$399),MATCH(ROW(외환대장!$L$2:$L$399), ROW(외환대장!$L$2:$L$399)),"")), ROWS($A$1:F60)), COLUMNS($A$1:F60)),"")</f>
        <v>3088.71</v>
      </c>
      <c r="P68" s="17">
        <f t="array" ref="P68">IFERROR(INDEX(외환대장!$A$2:$K$401, SMALL(IF(($C$1=외환대장!$L$2:$L$399),MATCH(ROW(외환대장!$L$2:$L$399), ROW(외환대장!$L$2:$L$399)),IF(($D$1=외환대장!$L$2:$L$399),MATCH(ROW(외환대장!$L$2:$L$399), ROW(외환대장!$L$2:$L$399)),"")), ROWS($A$1:G60)), COLUMNS($A$1:G60)),"")</f>
        <v>1323.7</v>
      </c>
      <c r="Q68" s="18">
        <f t="array" ref="Q68">IFERROR(INDEX(외환대장!$A$2:$K$401, SMALL(IF(($C$1=외환대장!$L$2:$L$399),MATCH(ROW(외환대장!$L$2:$L$399), ROW(외환대장!$L$2:$L$399)),IF(($D$1=외환대장!$L$2:$L$399),MATCH(ROW(외환대장!$L$2:$L$399), ROW(외환대장!$L$2:$L$399)),"")), ROWS($A$1:H60)), COLUMNS($A$1:H60)),"")</f>
        <v>3088.71</v>
      </c>
      <c r="R68" s="19">
        <f t="array" ref="R68">IFERROR(INDEX(외환대장!$A$2:$K$401, SMALL(IF(($C$1=외환대장!$L$2:$L$399),MATCH(ROW(외환대장!$L$2:$L$399), ROW(외환대장!$L$2:$L$399)),IF(($D$1=외환대장!$L$2:$L$399),MATCH(ROW(외환대장!$L$2:$L$399), ROW(외환대장!$L$2:$L$399)),"")), ROWS($A$1:I60)), COLUMNS($A$1:I60)),"")</f>
        <v>1309.4000000000001</v>
      </c>
      <c r="S68" s="20">
        <f t="array" ref="S68">IFERROR(INDEX(외환대장!$A$2:$K$401, SMALL(IF(($C$1=외환대장!$L$2:$L$399),MATCH(ROW(외환대장!$L$2:$L$399), ROW(외환대장!$L$2:$L$399)),IF(($D$1=외환대장!$L$2:$L$399),MATCH(ROW(외환대장!$L$2:$L$399), ROW(외환대장!$L$2:$L$399)),"")), ROWS($A$1:J60)), COLUMNS($A$1:J60)),"")</f>
        <v>44783</v>
      </c>
      <c r="T68" s="106">
        <f t="shared" si="13"/>
        <v>4088525.4270000001</v>
      </c>
      <c r="U68" s="107" t="str">
        <f t="shared" si="15"/>
        <v>NT/204</v>
      </c>
      <c r="V68" s="72"/>
      <c r="W68" s="108" t="str">
        <f t="shared" si="16"/>
        <v/>
      </c>
      <c r="X68" s="100" t="str">
        <f t="shared" si="17"/>
        <v/>
      </c>
      <c r="Y68" s="109" t="str">
        <f>IF($X68="","",_xlfn.IFNA(VLOOKUP($X68,수출신고!$A:$G,4,0),"국내계류중"))</f>
        <v/>
      </c>
      <c r="Z68" s="110" t="str">
        <f>_xlfn.IFNA(VLOOKUP(W68,환율!$A:$H,8,0),"")</f>
        <v/>
      </c>
      <c r="AA68" s="111" t="str">
        <f t="shared" si="18"/>
        <v/>
      </c>
      <c r="AB68" s="112" t="str">
        <f t="shared" si="12"/>
        <v/>
      </c>
      <c r="AC68" s="113" t="str">
        <f t="shared" si="19"/>
        <v/>
      </c>
      <c r="AD68" s="114" t="str">
        <f t="shared" si="20"/>
        <v/>
      </c>
      <c r="AE68" s="115" t="str">
        <f t="shared" si="21"/>
        <v/>
      </c>
      <c r="AF68" s="114" t="str">
        <f t="shared" si="22"/>
        <v/>
      </c>
      <c r="AG68" s="114" t="str">
        <f t="shared" si="23"/>
        <v/>
      </c>
    </row>
    <row r="69" spans="1:33" ht="16.5" customHeight="1">
      <c r="A69" s="96" t="str">
        <f>IF($H69="","",_xlfn.IFNA(VLOOKUP($H69,수출신고!$A:$G,2,0),""))</f>
        <v/>
      </c>
      <c r="B69" s="125"/>
      <c r="C69" s="126"/>
      <c r="D69" s="127"/>
      <c r="E69" s="128"/>
      <c r="F69" s="129"/>
      <c r="G69" s="100" t="str">
        <f>IF($H69="","",_xlfn.IFNA(VLOOKUP($H69,수출신고!$A:$G,6,0),""))</f>
        <v/>
      </c>
      <c r="H69" s="101" t="str">
        <f t="shared" si="14"/>
        <v/>
      </c>
      <c r="J69" s="1">
        <f t="array" ref="J69">IFERROR(INDEX(외환대장!$A$2:$K$401, SMALL(IF(($C$1=외환대장!$L$2:$L$399),MATCH(ROW(외환대장!$L$2:$L$399), ROW(외환대장!$L$2:$L$399)),IF(($D$1=외환대장!$L$2:$L$399),MATCH(ROW(외환대장!$L$2:$L$399), ROW(외환대장!$L$2:$L$399)),"")), ROWS($A$1:A61)), COLUMNS($A$1:A61)),"")</f>
        <v>44760</v>
      </c>
      <c r="K69" s="14">
        <f t="array" ref="K69">IFERROR(INDEX(외환대장!$A$2:$K$401, SMALL(IF(($C$1=외환대장!$L$2:$L$399),MATCH(ROW(외환대장!$L$2:$L$399), ROW(외환대장!$L$2:$L$399)),IF(($D$1=외환대장!$L$2:$L$399),MATCH(ROW(외환대장!$L$2:$L$399), ROW(외환대장!$L$2:$L$399)),"")), ROWS($A$1:B61)), COLUMNS($A$1:B61)),"")</f>
        <v>12403</v>
      </c>
      <c r="L69" s="14">
        <f t="array" ref="L69">IFERROR(INDEX(외환대장!$A$2:$K$401, SMALL(IF(($C$1=외환대장!$L$2:$L$399),MATCH(ROW(외환대장!$L$2:$L$399), ROW(외환대장!$L$2:$L$399)),IF(($D$1=외환대장!$L$2:$L$399),MATCH(ROW(외환대장!$L$2:$L$399), ROW(외환대장!$L$2:$L$399)),"")), ROWS($A$1:C61)), COLUMNS($A$1:C61)),"")</f>
        <v>0</v>
      </c>
      <c r="M69" s="14">
        <f t="array" ref="M69">IFERROR(INDEX(외환대장!$A$2:$K$401, SMALL(IF(($C$1=외환대장!$L$2:$L$399),MATCH(ROW(외환대장!$L$2:$L$399), ROW(외환대장!$L$2:$L$399)),IF(($D$1=외환대장!$L$2:$L$399),MATCH(ROW(외환대장!$L$2:$L$399), ROW(외환대장!$L$2:$L$399)),"")), ROWS($A$1:D61)), COLUMNS($A$1:D61)),"")</f>
        <v>0</v>
      </c>
      <c r="N69" s="15" t="str">
        <f t="array" ref="N69">IFERROR(INDEX(외환대장!$A$2:$K$401, SMALL(IF(($C$1=외환대장!$L$2:$L$399),MATCH(ROW(외환대장!$L$2:$L$399), ROW(외환대장!$L$2:$L$399)),IF(($D$1=외환대장!$L$2:$L$399),MATCH(ROW(외환대장!$L$2:$L$399), ROW(외환대장!$L$2:$L$399)),"")), ROWS($A$1:E61)), COLUMNS($A$1:E61)),"")</f>
        <v>IRR/288</v>
      </c>
      <c r="O69" s="16">
        <f t="array" ref="O69">IFERROR(INDEX(외환대장!$A$2:$K$401, SMALL(IF(($C$1=외환대장!$L$2:$L$399),MATCH(ROW(외환대장!$L$2:$L$399), ROW(외환대장!$L$2:$L$399)),IF(($D$1=외환대장!$L$2:$L$399),MATCH(ROW(외환대장!$L$2:$L$399), ROW(외환대장!$L$2:$L$399)),"")), ROWS($A$1:F61)), COLUMNS($A$1:F61)),"")</f>
        <v>12403</v>
      </c>
      <c r="P69" s="17">
        <f t="array" ref="P69">IFERROR(INDEX(외환대장!$A$2:$K$401, SMALL(IF(($C$1=외환대장!$L$2:$L$399),MATCH(ROW(외환대장!$L$2:$L$399), ROW(외환대장!$L$2:$L$399)),IF(($D$1=외환대장!$L$2:$L$399),MATCH(ROW(외환대장!$L$2:$L$399), ROW(외환대장!$L$2:$L$399)),"")), ROWS($A$1:G61)), COLUMNS($A$1:G61)),"")</f>
        <v>1323.7</v>
      </c>
      <c r="Q69" s="18">
        <f t="array" ref="Q69">IFERROR(INDEX(외환대장!$A$2:$K$401, SMALL(IF(($C$1=외환대장!$L$2:$L$399),MATCH(ROW(외환대장!$L$2:$L$399), ROW(외환대장!$L$2:$L$399)),IF(($D$1=외환대장!$L$2:$L$399),MATCH(ROW(외환대장!$L$2:$L$399), ROW(외환대장!$L$2:$L$399)),"")), ROWS($A$1:H61)), COLUMNS($A$1:H61)),"")</f>
        <v>12403</v>
      </c>
      <c r="R69" s="19">
        <f t="array" ref="R69">IFERROR(INDEX(외환대장!$A$2:$K$401, SMALL(IF(($C$1=외환대장!$L$2:$L$399),MATCH(ROW(외환대장!$L$2:$L$399), ROW(외환대장!$L$2:$L$399)),IF(($D$1=외환대장!$L$2:$L$399),MATCH(ROW(외환대장!$L$2:$L$399), ROW(외환대장!$L$2:$L$399)),"")), ROWS($A$1:I61)), COLUMNS($A$1:I61)),"")</f>
        <v>1309.4000000000001</v>
      </c>
      <c r="S69" s="20">
        <f t="array" ref="S69">IFERROR(INDEX(외환대장!$A$2:$K$401, SMALL(IF(($C$1=외환대장!$L$2:$L$399),MATCH(ROW(외환대장!$L$2:$L$399), ROW(외환대장!$L$2:$L$399)),IF(($D$1=외환대장!$L$2:$L$399),MATCH(ROW(외환대장!$L$2:$L$399), ROW(외환대장!$L$2:$L$399)),"")), ROWS($A$1:J61)), COLUMNS($A$1:J61)),"")</f>
        <v>44783</v>
      </c>
      <c r="T69" s="106">
        <f t="shared" si="13"/>
        <v>16417851.100000001</v>
      </c>
      <c r="U69" s="107" t="str">
        <f t="shared" si="15"/>
        <v>RR/288</v>
      </c>
      <c r="V69" s="72"/>
      <c r="W69" s="108" t="str">
        <f t="shared" si="16"/>
        <v/>
      </c>
      <c r="X69" s="100" t="str">
        <f t="shared" si="17"/>
        <v/>
      </c>
      <c r="Y69" s="109" t="str">
        <f>IF($X69="","",_xlfn.IFNA(VLOOKUP($X69,수출신고!$A:$G,4,0),"국내계류중"))</f>
        <v/>
      </c>
      <c r="Z69" s="110" t="str">
        <f>_xlfn.IFNA(VLOOKUP(W69,환율!$A:$H,8,0),"")</f>
        <v/>
      </c>
      <c r="AA69" s="111" t="str">
        <f t="shared" si="18"/>
        <v/>
      </c>
      <c r="AB69" s="112" t="str">
        <f t="shared" si="12"/>
        <v/>
      </c>
      <c r="AC69" s="113" t="str">
        <f t="shared" si="19"/>
        <v/>
      </c>
      <c r="AD69" s="114" t="str">
        <f t="shared" si="20"/>
        <v/>
      </c>
      <c r="AE69" s="115" t="str">
        <f t="shared" si="21"/>
        <v/>
      </c>
      <c r="AF69" s="114" t="str">
        <f t="shared" si="22"/>
        <v/>
      </c>
      <c r="AG69" s="114" t="str">
        <f t="shared" si="23"/>
        <v/>
      </c>
    </row>
    <row r="70" spans="1:33" ht="16.5" customHeight="1">
      <c r="A70" s="96" t="str">
        <f>IF($H70="","",_xlfn.IFNA(VLOOKUP($H70,수출신고!$A:$G,2,0),""))</f>
        <v/>
      </c>
      <c r="B70" s="125"/>
      <c r="C70" s="127"/>
      <c r="D70" s="127"/>
      <c r="E70" s="127"/>
      <c r="F70" s="129"/>
      <c r="G70" s="100" t="str">
        <f>IF($H70="","",_xlfn.IFNA(VLOOKUP($H70,수출신고!$A:$G,6,0),""))</f>
        <v/>
      </c>
      <c r="H70" s="101" t="str">
        <f t="shared" si="14"/>
        <v/>
      </c>
      <c r="J70" s="1">
        <f t="array" ref="J70">IFERROR(INDEX(외환대장!$A$2:$K$401, SMALL(IF(($C$1=외환대장!$L$2:$L$399),MATCH(ROW(외환대장!$L$2:$L$399), ROW(외환대장!$L$2:$L$399)),IF(($D$1=외환대장!$L$2:$L$399),MATCH(ROW(외환대장!$L$2:$L$399), ROW(외환대장!$L$2:$L$399)),"")), ROWS($A$1:A62)), COLUMNS($A$1:A62)),"")</f>
        <v>44760</v>
      </c>
      <c r="K70" s="14">
        <f t="array" ref="K70">IFERROR(INDEX(외환대장!$A$2:$K$401, SMALL(IF(($C$1=외환대장!$L$2:$L$399),MATCH(ROW(외환대장!$L$2:$L$399), ROW(외환대장!$L$2:$L$399)),IF(($D$1=외환대장!$L$2:$L$399),MATCH(ROW(외환대장!$L$2:$L$399), ROW(외환대장!$L$2:$L$399)),"")), ROWS($A$1:B62)), COLUMNS($A$1:B62)),"")</f>
        <v>4454</v>
      </c>
      <c r="L70" s="14">
        <f t="array" ref="L70">IFERROR(INDEX(외환대장!$A$2:$K$401, SMALL(IF(($C$1=외환대장!$L$2:$L$399),MATCH(ROW(외환대장!$L$2:$L$399), ROW(외환대장!$L$2:$L$399)),IF(($D$1=외환대장!$L$2:$L$399),MATCH(ROW(외환대장!$L$2:$L$399), ROW(외환대장!$L$2:$L$399)),"")), ROWS($A$1:C62)), COLUMNS($A$1:C62)),"")</f>
        <v>0</v>
      </c>
      <c r="M70" s="14">
        <f t="array" ref="M70">IFERROR(INDEX(외환대장!$A$2:$K$401, SMALL(IF(($C$1=외환대장!$L$2:$L$399),MATCH(ROW(외환대장!$L$2:$L$399), ROW(외환대장!$L$2:$L$399)),IF(($D$1=외환대장!$L$2:$L$399),MATCH(ROW(외환대장!$L$2:$L$399), ROW(외환대장!$L$2:$L$399)),"")), ROWS($A$1:D62)), COLUMNS($A$1:D62)),"")</f>
        <v>0</v>
      </c>
      <c r="N70" s="15" t="str">
        <f t="array" ref="N70">IFERROR(INDEX(외환대장!$A$2:$K$401, SMALL(IF(($C$1=외환대장!$L$2:$L$399),MATCH(ROW(외환대장!$L$2:$L$399), ROW(외환대장!$L$2:$L$399)),IF(($D$1=외환대장!$L$2:$L$399),MATCH(ROW(외환대장!$L$2:$L$399), ROW(외환대장!$L$2:$L$399)),"")), ROWS($A$1:E62)), COLUMNS($A$1:E62)),"")</f>
        <v>INT/206</v>
      </c>
      <c r="O70" s="16">
        <f t="array" ref="O70">IFERROR(INDEX(외환대장!$A$2:$K$401, SMALL(IF(($C$1=외환대장!$L$2:$L$399),MATCH(ROW(외환대장!$L$2:$L$399), ROW(외환대장!$L$2:$L$399)),IF(($D$1=외환대장!$L$2:$L$399),MATCH(ROW(외환대장!$L$2:$L$399), ROW(외환대장!$L$2:$L$399)),"")), ROWS($A$1:F62)), COLUMNS($A$1:F62)),"")</f>
        <v>4454</v>
      </c>
      <c r="P70" s="17">
        <f t="array" ref="P70">IFERROR(INDEX(외환대장!$A$2:$K$401, SMALL(IF(($C$1=외환대장!$L$2:$L$399),MATCH(ROW(외환대장!$L$2:$L$399), ROW(외환대장!$L$2:$L$399)),IF(($D$1=외환대장!$L$2:$L$399),MATCH(ROW(외환대장!$L$2:$L$399), ROW(외환대장!$L$2:$L$399)),"")), ROWS($A$1:G62)), COLUMNS($A$1:G62)),"")</f>
        <v>1323.7</v>
      </c>
      <c r="Q70" s="18">
        <f t="array" ref="Q70">IFERROR(INDEX(외환대장!$A$2:$K$401, SMALL(IF(($C$1=외환대장!$L$2:$L$399),MATCH(ROW(외환대장!$L$2:$L$399), ROW(외환대장!$L$2:$L$399)),IF(($D$1=외환대장!$L$2:$L$399),MATCH(ROW(외환대장!$L$2:$L$399), ROW(외환대장!$L$2:$L$399)),"")), ROWS($A$1:H62)), COLUMNS($A$1:H62)),"")</f>
        <v>4454</v>
      </c>
      <c r="R70" s="19">
        <f t="array" ref="R70">IFERROR(INDEX(외환대장!$A$2:$K$401, SMALL(IF(($C$1=외환대장!$L$2:$L$399),MATCH(ROW(외환대장!$L$2:$L$399), ROW(외환대장!$L$2:$L$399)),IF(($D$1=외환대장!$L$2:$L$399),MATCH(ROW(외환대장!$L$2:$L$399), ROW(외환대장!$L$2:$L$399)),"")), ROWS($A$1:I62)), COLUMNS($A$1:I62)),"")</f>
        <v>1309.4000000000001</v>
      </c>
      <c r="S70" s="20">
        <f t="array" ref="S70">IFERROR(INDEX(외환대장!$A$2:$K$401, SMALL(IF(($C$1=외환대장!$L$2:$L$399),MATCH(ROW(외환대장!$L$2:$L$399), ROW(외환대장!$L$2:$L$399)),IF(($D$1=외환대장!$L$2:$L$399),MATCH(ROW(외환대장!$L$2:$L$399), ROW(외환대장!$L$2:$L$399)),"")), ROWS($A$1:J62)), COLUMNS($A$1:J62)),"")</f>
        <v>44783</v>
      </c>
      <c r="T70" s="106">
        <f t="shared" si="13"/>
        <v>5895759.7999999998</v>
      </c>
      <c r="U70" s="107" t="str">
        <f t="shared" si="15"/>
        <v>NT/206</v>
      </c>
      <c r="V70" s="121"/>
      <c r="W70" s="108" t="str">
        <f t="shared" si="16"/>
        <v/>
      </c>
      <c r="X70" s="100" t="str">
        <f t="shared" si="17"/>
        <v/>
      </c>
      <c r="Y70" s="109" t="str">
        <f>IF($X70="","",_xlfn.IFNA(VLOOKUP($X70,수출신고!$A:$G,4,0),"국내계류중"))</f>
        <v/>
      </c>
      <c r="Z70" s="110" t="str">
        <f>_xlfn.IFNA(VLOOKUP(W70,환율!$A:$H,8,0),"")</f>
        <v/>
      </c>
      <c r="AA70" s="111" t="str">
        <f t="shared" si="18"/>
        <v/>
      </c>
      <c r="AB70" s="112" t="str">
        <f t="shared" si="12"/>
        <v/>
      </c>
      <c r="AC70" s="113" t="str">
        <f t="shared" si="19"/>
        <v/>
      </c>
      <c r="AD70" s="114" t="str">
        <f t="shared" si="20"/>
        <v/>
      </c>
      <c r="AE70" s="115" t="str">
        <f t="shared" si="21"/>
        <v/>
      </c>
      <c r="AF70" s="114" t="str">
        <f t="shared" si="22"/>
        <v/>
      </c>
      <c r="AG70" s="114" t="str">
        <f t="shared" si="23"/>
        <v/>
      </c>
    </row>
    <row r="71" spans="1:33" ht="16.5" customHeight="1">
      <c r="A71" s="96" t="str">
        <f>IF($H71="","",_xlfn.IFNA(VLOOKUP($H71,수출신고!$A:$G,2,0),""))</f>
        <v/>
      </c>
      <c r="B71" s="125"/>
      <c r="C71" s="126"/>
      <c r="D71" s="127"/>
      <c r="E71" s="128"/>
      <c r="F71" s="129"/>
      <c r="G71" s="100" t="str">
        <f>IF($H71="","",_xlfn.IFNA(VLOOKUP($H71,수출신고!$A:$G,6,0),""))</f>
        <v/>
      </c>
      <c r="H71" s="101" t="str">
        <f t="shared" si="14"/>
        <v/>
      </c>
      <c r="I71" s="130"/>
      <c r="J71" s="1">
        <f t="array" ref="J71">IFERROR(INDEX(외환대장!$A$2:$K$401, SMALL(IF(($C$1=외환대장!$L$2:$L$399),MATCH(ROW(외환대장!$L$2:$L$399), ROW(외환대장!$L$2:$L$399)),IF(($D$1=외환대장!$L$2:$L$399),MATCH(ROW(외환대장!$L$2:$L$399), ROW(외환대장!$L$2:$L$399)),"")), ROWS($A$1:A63)), COLUMNS($A$1:A63)),"")</f>
        <v>44777</v>
      </c>
      <c r="K71" s="14">
        <f t="array" ref="K71">IFERROR(INDEX(외환대장!$A$2:$K$401, SMALL(IF(($C$1=외환대장!$L$2:$L$399),MATCH(ROW(외환대장!$L$2:$L$399), ROW(외환대장!$L$2:$L$399)),IF(($D$1=외환대장!$L$2:$L$399),MATCH(ROW(외환대장!$L$2:$L$399), ROW(외환대장!$L$2:$L$399)),"")), ROWS($A$1:B63)), COLUMNS($A$1:B63)),"")</f>
        <v>6465</v>
      </c>
      <c r="L71" s="14">
        <f t="array" ref="L71">IFERROR(INDEX(외환대장!$A$2:$K$401, SMALL(IF(($C$1=외환대장!$L$2:$L$399),MATCH(ROW(외환대장!$L$2:$L$399), ROW(외환대장!$L$2:$L$399)),IF(($D$1=외환대장!$L$2:$L$399),MATCH(ROW(외환대장!$L$2:$L$399), ROW(외환대장!$L$2:$L$399)),"")), ROWS($A$1:C63)), COLUMNS($A$1:C63)),"")</f>
        <v>34</v>
      </c>
      <c r="M71" s="14">
        <f t="array" ref="M71">IFERROR(INDEX(외환대장!$A$2:$K$401, SMALL(IF(($C$1=외환대장!$L$2:$L$399),MATCH(ROW(외환대장!$L$2:$L$399), ROW(외환대장!$L$2:$L$399)),IF(($D$1=외환대장!$L$2:$L$399),MATCH(ROW(외환대장!$L$2:$L$399), ROW(외환대장!$L$2:$L$399)),"")), ROWS($A$1:D63)), COLUMNS($A$1:D63)),"")</f>
        <v>0</v>
      </c>
      <c r="N71" s="15" t="str">
        <f t="array" ref="N71">IFERROR(INDEX(외환대장!$A$2:$K$401, SMALL(IF(($C$1=외환대장!$L$2:$L$399),MATCH(ROW(외환대장!$L$2:$L$399), ROW(외환대장!$L$2:$L$399)),IF(($D$1=외환대장!$L$2:$L$399),MATCH(ROW(외환대장!$L$2:$L$399), ROW(외환대장!$L$2:$L$399)),"")), ROWS($A$1:E63)), COLUMNS($A$1:E63)),"")</f>
        <v>INT/206</v>
      </c>
      <c r="O71" s="16">
        <f t="array" ref="O71">IFERROR(INDEX(외환대장!$A$2:$K$401, SMALL(IF(($C$1=외환대장!$L$2:$L$399),MATCH(ROW(외환대장!$L$2:$L$399), ROW(외환대장!$L$2:$L$399)),IF(($D$1=외환대장!$L$2:$L$399),MATCH(ROW(외환대장!$L$2:$L$399), ROW(외환대장!$L$2:$L$399)),"")), ROWS($A$1:F63)), COLUMNS($A$1:F63)),"")</f>
        <v>6431</v>
      </c>
      <c r="P71" s="17">
        <f t="array" ref="P71">IFERROR(INDEX(외환대장!$A$2:$K$401, SMALL(IF(($C$1=외환대장!$L$2:$L$399),MATCH(ROW(외환대장!$L$2:$L$399), ROW(외환대장!$L$2:$L$399)),IF(($D$1=외환대장!$L$2:$L$399),MATCH(ROW(외환대장!$L$2:$L$399), ROW(외환대장!$L$2:$L$399)),"")), ROWS($A$1:G63)), COLUMNS($A$1:G63)),"")</f>
        <v>1310.5</v>
      </c>
      <c r="Q71" s="18">
        <f t="array" ref="Q71">IFERROR(INDEX(외환대장!$A$2:$K$401, SMALL(IF(($C$1=외환대장!$L$2:$L$399),MATCH(ROW(외환대장!$L$2:$L$399), ROW(외환대장!$L$2:$L$399)),IF(($D$1=외환대장!$L$2:$L$399),MATCH(ROW(외환대장!$L$2:$L$399), ROW(외환대장!$L$2:$L$399)),"")), ROWS($A$1:H63)), COLUMNS($A$1:H63)),"")</f>
        <v>6431</v>
      </c>
      <c r="R71" s="19">
        <f t="array" ref="R71">IFERROR(INDEX(외환대장!$A$2:$K$401, SMALL(IF(($C$1=외환대장!$L$2:$L$399),MATCH(ROW(외환대장!$L$2:$L$399), ROW(외환대장!$L$2:$L$399)),IF(($D$1=외환대장!$L$2:$L$399),MATCH(ROW(외환대장!$L$2:$L$399), ROW(외환대장!$L$2:$L$399)),"")), ROWS($A$1:I63)), COLUMNS($A$1:I63)),"")</f>
        <v>1353</v>
      </c>
      <c r="S71" s="20">
        <f t="array" ref="S71">IFERROR(INDEX(외환대장!$A$2:$K$401, SMALL(IF(($C$1=외환대장!$L$2:$L$399),MATCH(ROW(외환대장!$L$2:$L$399), ROW(외환대장!$L$2:$L$399)),IF(($D$1=외환대장!$L$2:$L$399),MATCH(ROW(외환대장!$L$2:$L$399), ROW(외환대장!$L$2:$L$399)),"")), ROWS($A$1:J63)), COLUMNS($A$1:J63)),"")</f>
        <v>44805</v>
      </c>
      <c r="T71" s="106">
        <f t="shared" si="13"/>
        <v>8427825.5</v>
      </c>
      <c r="U71" s="107" t="str">
        <f t="shared" si="15"/>
        <v>NT/206</v>
      </c>
      <c r="V71" s="72"/>
      <c r="W71" s="108" t="str">
        <f t="shared" si="16"/>
        <v/>
      </c>
      <c r="X71" s="100" t="str">
        <f t="shared" si="17"/>
        <v/>
      </c>
      <c r="Y71" s="109" t="str">
        <f>IF($X71="","",_xlfn.IFNA(VLOOKUP($X71,수출신고!$A:$G,4,0),"국내계류중"))</f>
        <v/>
      </c>
      <c r="Z71" s="110" t="str">
        <f>_xlfn.IFNA(VLOOKUP(W71,환율!$A:$H,8,0),"")</f>
        <v/>
      </c>
      <c r="AA71" s="111" t="str">
        <f t="shared" si="18"/>
        <v/>
      </c>
      <c r="AB71" s="112" t="str">
        <f t="shared" si="12"/>
        <v/>
      </c>
      <c r="AC71" s="113" t="str">
        <f t="shared" si="19"/>
        <v/>
      </c>
      <c r="AD71" s="114" t="str">
        <f t="shared" si="20"/>
        <v/>
      </c>
      <c r="AE71" s="115" t="str">
        <f t="shared" si="21"/>
        <v/>
      </c>
      <c r="AF71" s="114" t="str">
        <f t="shared" si="22"/>
        <v/>
      </c>
      <c r="AG71" s="114" t="str">
        <f t="shared" si="23"/>
        <v/>
      </c>
    </row>
    <row r="72" spans="1:33" ht="16.5" customHeight="1">
      <c r="A72" s="96" t="str">
        <f>IF($H72="","",_xlfn.IFNA(VLOOKUP($H72,수출신고!$A:$G,2,0),""))</f>
        <v/>
      </c>
      <c r="B72" s="125"/>
      <c r="C72" s="126"/>
      <c r="D72" s="127"/>
      <c r="E72" s="128"/>
      <c r="F72" s="129"/>
      <c r="G72" s="100" t="str">
        <f>IF($H72="","",_xlfn.IFNA(VLOOKUP($H72,수출신고!$A:$G,6,0),""))</f>
        <v/>
      </c>
      <c r="H72" s="101" t="str">
        <f t="shared" si="14"/>
        <v/>
      </c>
      <c r="J72" s="1">
        <f t="array" ref="J72">IFERROR(INDEX(외환대장!$A$2:$K$401, SMALL(IF(($C$1=외환대장!$L$2:$L$399),MATCH(ROW(외환대장!$L$2:$L$399), ROW(외환대장!$L$2:$L$399)),IF(($D$1=외환대장!$L$2:$L$399),MATCH(ROW(외환대장!$L$2:$L$399), ROW(외환대장!$L$2:$L$399)),"")), ROWS($A$1:A64)), COLUMNS($A$1:A64)),"")</f>
        <v>44777</v>
      </c>
      <c r="K72" s="14">
        <f t="array" ref="K72">IFERROR(INDEX(외환대장!$A$2:$K$401, SMALL(IF(($C$1=외환대장!$L$2:$L$399),MATCH(ROW(외환대장!$L$2:$L$399), ROW(외환대장!$L$2:$L$399)),IF(($D$1=외환대장!$L$2:$L$399),MATCH(ROW(외환대장!$L$2:$L$399), ROW(외환대장!$L$2:$L$399)),"")), ROWS($A$1:B64)), COLUMNS($A$1:B64)),"")</f>
        <v>7406</v>
      </c>
      <c r="L72" s="14">
        <f t="array" ref="L72">IFERROR(INDEX(외환대장!$A$2:$K$401, SMALL(IF(($C$1=외환대장!$L$2:$L$399),MATCH(ROW(외환대장!$L$2:$L$399), ROW(외환대장!$L$2:$L$399)),IF(($D$1=외환대장!$L$2:$L$399),MATCH(ROW(외환대장!$L$2:$L$399), ROW(외환대장!$L$2:$L$399)),"")), ROWS($A$1:C64)), COLUMNS($A$1:C64)),"")</f>
        <v>5</v>
      </c>
      <c r="M72" s="14">
        <f t="array" ref="M72">IFERROR(INDEX(외환대장!$A$2:$K$401, SMALL(IF(($C$1=외환대장!$L$2:$L$399),MATCH(ROW(외환대장!$L$2:$L$399), ROW(외환대장!$L$2:$L$399)),IF(($D$1=외환대장!$L$2:$L$399),MATCH(ROW(외환대장!$L$2:$L$399), ROW(외환대장!$L$2:$L$399)),"")), ROWS($A$1:D64)), COLUMNS($A$1:D64)),"")</f>
        <v>0</v>
      </c>
      <c r="N72" s="15" t="str">
        <f t="array" ref="N72">IFERROR(INDEX(외환대장!$A$2:$K$401, SMALL(IF(($C$1=외환대장!$L$2:$L$399),MATCH(ROW(외환대장!$L$2:$L$399), ROW(외환대장!$L$2:$L$399)),IF(($D$1=외환대장!$L$2:$L$399),MATCH(ROW(외환대장!$L$2:$L$399), ROW(외환대장!$L$2:$L$399)),"")), ROWS($A$1:E64)), COLUMNS($A$1:E64)),"")</f>
        <v>INT/206</v>
      </c>
      <c r="O72" s="16">
        <f t="array" ref="O72">IFERROR(INDEX(외환대장!$A$2:$K$401, SMALL(IF(($C$1=외환대장!$L$2:$L$399),MATCH(ROW(외환대장!$L$2:$L$399), ROW(외환대장!$L$2:$L$399)),IF(($D$1=외환대장!$L$2:$L$399),MATCH(ROW(외환대장!$L$2:$L$399), ROW(외환대장!$L$2:$L$399)),"")), ROWS($A$1:F64)), COLUMNS($A$1:F64)),"")</f>
        <v>7401</v>
      </c>
      <c r="P72" s="17">
        <f t="array" ref="P72">IFERROR(INDEX(외환대장!$A$2:$K$401, SMALL(IF(($C$1=외환대장!$L$2:$L$399),MATCH(ROW(외환대장!$L$2:$L$399), ROW(외환대장!$L$2:$L$399)),IF(($D$1=외환대장!$L$2:$L$399),MATCH(ROW(외환대장!$L$2:$L$399), ROW(외환대장!$L$2:$L$399)),"")), ROWS($A$1:G64)), COLUMNS($A$1:G64)),"")</f>
        <v>1310.5</v>
      </c>
      <c r="Q72" s="18">
        <f t="array" ref="Q72">IFERROR(INDEX(외환대장!$A$2:$K$401, SMALL(IF(($C$1=외환대장!$L$2:$L$399),MATCH(ROW(외환대장!$L$2:$L$399), ROW(외환대장!$L$2:$L$399)),IF(($D$1=외환대장!$L$2:$L$399),MATCH(ROW(외환대장!$L$2:$L$399), ROW(외환대장!$L$2:$L$399)),"")), ROWS($A$1:H64)), COLUMNS($A$1:H64)),"")</f>
        <v>7401</v>
      </c>
      <c r="R72" s="19">
        <f t="array" ref="R72">IFERROR(INDEX(외환대장!$A$2:$K$401, SMALL(IF(($C$1=외환대장!$L$2:$L$399),MATCH(ROW(외환대장!$L$2:$L$399), ROW(외환대장!$L$2:$L$399)),IF(($D$1=외환대장!$L$2:$L$399),MATCH(ROW(외환대장!$L$2:$L$399), ROW(외환대장!$L$2:$L$399)),"")), ROWS($A$1:I64)), COLUMNS($A$1:I64)),"")</f>
        <v>1353</v>
      </c>
      <c r="S72" s="20">
        <f t="array" ref="S72">IFERROR(INDEX(외환대장!$A$2:$K$401, SMALL(IF(($C$1=외환대장!$L$2:$L$399),MATCH(ROW(외환대장!$L$2:$L$399), ROW(외환대장!$L$2:$L$399)),IF(($D$1=외환대장!$L$2:$L$399),MATCH(ROW(외환대장!$L$2:$L$399), ROW(외환대장!$L$2:$L$399)),"")), ROWS($A$1:J64)), COLUMNS($A$1:J64)),"")</f>
        <v>44805</v>
      </c>
      <c r="T72" s="106">
        <f t="shared" si="13"/>
        <v>9699010.5</v>
      </c>
      <c r="U72" s="107" t="str">
        <f t="shared" si="15"/>
        <v>NT/206</v>
      </c>
      <c r="V72" s="72"/>
      <c r="W72" s="108" t="str">
        <f t="shared" si="16"/>
        <v/>
      </c>
      <c r="X72" s="100" t="str">
        <f t="shared" si="17"/>
        <v/>
      </c>
      <c r="Y72" s="109" t="str">
        <f>IF($X72="","",_xlfn.IFNA(VLOOKUP($X72,수출신고!$A:$G,4,0),"국내계류중"))</f>
        <v/>
      </c>
      <c r="Z72" s="110" t="str">
        <f>_xlfn.IFNA(VLOOKUP(W72,환율!$A:$H,8,0),"")</f>
        <v/>
      </c>
      <c r="AA72" s="111" t="str">
        <f t="shared" si="18"/>
        <v/>
      </c>
      <c r="AB72" s="112" t="str">
        <f t="shared" si="12"/>
        <v/>
      </c>
      <c r="AC72" s="113" t="str">
        <f t="shared" si="19"/>
        <v/>
      </c>
      <c r="AD72" s="114" t="str">
        <f t="shared" si="20"/>
        <v/>
      </c>
      <c r="AE72" s="115" t="str">
        <f t="shared" si="21"/>
        <v/>
      </c>
      <c r="AF72" s="114" t="str">
        <f t="shared" si="22"/>
        <v/>
      </c>
      <c r="AG72" s="114" t="str">
        <f t="shared" si="23"/>
        <v/>
      </c>
    </row>
    <row r="73" spans="1:33" ht="16.5" customHeight="1">
      <c r="A73" s="96" t="str">
        <f>IF($H73="","",_xlfn.IFNA(VLOOKUP($H73,수출신고!$A:$G,2,0),""))</f>
        <v/>
      </c>
      <c r="B73" s="125"/>
      <c r="C73" s="126"/>
      <c r="D73" s="127"/>
      <c r="E73" s="128"/>
      <c r="F73" s="129"/>
      <c r="G73" s="100" t="str">
        <f>IF($H73="","",_xlfn.IFNA(VLOOKUP($H73,수출신고!$A:$G,6,0),""))</f>
        <v/>
      </c>
      <c r="H73" s="101" t="str">
        <f t="shared" si="14"/>
        <v/>
      </c>
      <c r="J73" s="1">
        <f t="array" ref="J73">IFERROR(INDEX(외환대장!$A$2:$K$401, SMALL(IF(($C$1=외환대장!$L$2:$L$399),MATCH(ROW(외환대장!$L$2:$L$399), ROW(외환대장!$L$2:$L$399)),IF(($D$1=외환대장!$L$2:$L$399),MATCH(ROW(외환대장!$L$2:$L$399), ROW(외환대장!$L$2:$L$399)),"")), ROWS($A$1:A65)), COLUMNS($A$1:A65)),"")</f>
        <v>44778</v>
      </c>
      <c r="K73" s="14">
        <f t="array" ref="K73">IFERROR(INDEX(외환대장!$A$2:$K$401, SMALL(IF(($C$1=외환대장!$L$2:$L$399),MATCH(ROW(외환대장!$L$2:$L$399), ROW(외환대장!$L$2:$L$399)),IF(($D$1=외환대장!$L$2:$L$399),MATCH(ROW(외환대장!$L$2:$L$399), ROW(외환대장!$L$2:$L$399)),"")), ROWS($A$1:B65)), COLUMNS($A$1:B65)),"")</f>
        <v>7315</v>
      </c>
      <c r="L73" s="14">
        <f t="array" ref="L73">IFERROR(INDEX(외환대장!$A$2:$K$401, SMALL(IF(($C$1=외환대장!$L$2:$L$399),MATCH(ROW(외환대장!$L$2:$L$399), ROW(외환대장!$L$2:$L$399)),IF(($D$1=외환대장!$L$2:$L$399),MATCH(ROW(외환대장!$L$2:$L$399), ROW(외환대장!$L$2:$L$399)),"")), ROWS($A$1:C65)), COLUMNS($A$1:C65)),"")</f>
        <v>5</v>
      </c>
      <c r="M73" s="14">
        <f t="array" ref="M73">IFERROR(INDEX(외환대장!$A$2:$K$401, SMALL(IF(($C$1=외환대장!$L$2:$L$399),MATCH(ROW(외환대장!$L$2:$L$399), ROW(외환대장!$L$2:$L$399)),IF(($D$1=외환대장!$L$2:$L$399),MATCH(ROW(외환대장!$L$2:$L$399), ROW(외환대장!$L$2:$L$399)),"")), ROWS($A$1:D65)), COLUMNS($A$1:D65)),"")</f>
        <v>0</v>
      </c>
      <c r="N73" s="15" t="str">
        <f t="array" ref="N73">IFERROR(INDEX(외환대장!$A$2:$K$401, SMALL(IF(($C$1=외환대장!$L$2:$L$399),MATCH(ROW(외환대장!$L$2:$L$399), ROW(외환대장!$L$2:$L$399)),IF(($D$1=외환대장!$L$2:$L$399),MATCH(ROW(외환대장!$L$2:$L$399), ROW(외환대장!$L$2:$L$399)),"")), ROWS($A$1:E65)), COLUMNS($A$1:E65)),"")</f>
        <v>INT/206</v>
      </c>
      <c r="O73" s="16">
        <f t="array" ref="O73">IFERROR(INDEX(외환대장!$A$2:$K$401, SMALL(IF(($C$1=외환대장!$L$2:$L$399),MATCH(ROW(외환대장!$L$2:$L$399), ROW(외환대장!$L$2:$L$399)),IF(($D$1=외환대장!$L$2:$L$399),MATCH(ROW(외환대장!$L$2:$L$399), ROW(외환대장!$L$2:$L$399)),"")), ROWS($A$1:F65)), COLUMNS($A$1:F65)),"")</f>
        <v>7310</v>
      </c>
      <c r="P73" s="17">
        <f t="array" ref="P73">IFERROR(INDEX(외환대장!$A$2:$K$401, SMALL(IF(($C$1=외환대장!$L$2:$L$399),MATCH(ROW(외환대장!$L$2:$L$399), ROW(외환대장!$L$2:$L$399)),IF(($D$1=외환대장!$L$2:$L$399),MATCH(ROW(외환대장!$L$2:$L$399), ROW(외환대장!$L$2:$L$399)),"")), ROWS($A$1:G65)), COLUMNS($A$1:G65)),"")</f>
        <v>1309.7</v>
      </c>
      <c r="Q73" s="18">
        <f t="array" ref="Q73">IFERROR(INDEX(외환대장!$A$2:$K$401, SMALL(IF(($C$1=외환대장!$L$2:$L$399),MATCH(ROW(외환대장!$L$2:$L$399), ROW(외환대장!$L$2:$L$399)),IF(($D$1=외환대장!$L$2:$L$399),MATCH(ROW(외환대장!$L$2:$L$399), ROW(외환대장!$L$2:$L$399)),"")), ROWS($A$1:H65)), COLUMNS($A$1:H65)),"")</f>
        <v>7310</v>
      </c>
      <c r="R73" s="19">
        <f t="array" ref="R73">IFERROR(INDEX(외환대장!$A$2:$K$401, SMALL(IF(($C$1=외환대장!$L$2:$L$399),MATCH(ROW(외환대장!$L$2:$L$399), ROW(외환대장!$L$2:$L$399)),IF(($D$1=외환대장!$L$2:$L$399),MATCH(ROW(외환대장!$L$2:$L$399), ROW(외환대장!$L$2:$L$399)),"")), ROWS($A$1:I65)), COLUMNS($A$1:I65)),"")</f>
        <v>1353</v>
      </c>
      <c r="S73" s="20">
        <f t="array" ref="S73">IFERROR(INDEX(외환대장!$A$2:$K$401, SMALL(IF(($C$1=외환대장!$L$2:$L$399),MATCH(ROW(외환대장!$L$2:$L$399), ROW(외환대장!$L$2:$L$399)),IF(($D$1=외환대장!$L$2:$L$399),MATCH(ROW(외환대장!$L$2:$L$399), ROW(외환대장!$L$2:$L$399)),"")), ROWS($A$1:J65)), COLUMNS($A$1:J65)),"")</f>
        <v>44805</v>
      </c>
      <c r="T73" s="106">
        <f t="shared" si="13"/>
        <v>9573907</v>
      </c>
      <c r="U73" s="107" t="str">
        <f t="shared" si="15"/>
        <v>NT/206</v>
      </c>
      <c r="V73" s="72"/>
      <c r="W73" s="108" t="str">
        <f t="shared" si="16"/>
        <v/>
      </c>
      <c r="X73" s="100" t="str">
        <f t="shared" si="17"/>
        <v/>
      </c>
      <c r="Y73" s="109" t="str">
        <f>IF($X73="","",_xlfn.IFNA(VLOOKUP($X73,수출신고!$A:$G,4,0),"국내계류중"))</f>
        <v/>
      </c>
      <c r="Z73" s="110" t="str">
        <f>_xlfn.IFNA(VLOOKUP(W73,환율!$A:$H,8,0),"")</f>
        <v/>
      </c>
      <c r="AA73" s="111" t="str">
        <f t="shared" si="18"/>
        <v/>
      </c>
      <c r="AB73" s="112" t="str">
        <f t="shared" ref="AB73:AB114" si="24">IF(AA73="","",SUMIF(U:U,X73,K:K))</f>
        <v/>
      </c>
      <c r="AC73" s="113" t="str">
        <f t="shared" si="19"/>
        <v/>
      </c>
      <c r="AD73" s="114" t="str">
        <f t="shared" si="20"/>
        <v/>
      </c>
      <c r="AE73" s="115" t="str">
        <f t="shared" si="21"/>
        <v/>
      </c>
      <c r="AF73" s="114" t="str">
        <f t="shared" si="22"/>
        <v/>
      </c>
      <c r="AG73" s="114" t="str">
        <f t="shared" si="23"/>
        <v/>
      </c>
    </row>
    <row r="74" spans="1:33" ht="16.5" customHeight="1">
      <c r="A74" s="96" t="str">
        <f>IF($H74="","",_xlfn.IFNA(VLOOKUP($H74,수출신고!$A:$G,2,0),""))</f>
        <v/>
      </c>
      <c r="B74" s="125"/>
      <c r="C74" s="127"/>
      <c r="D74" s="127"/>
      <c r="E74" s="127"/>
      <c r="F74" s="129"/>
      <c r="G74" s="100" t="str">
        <f>IF($H74="","",_xlfn.IFNA(VLOOKUP($H74,수출신고!$A:$G,6,0),""))</f>
        <v/>
      </c>
      <c r="H74" s="101" t="str">
        <f t="shared" si="14"/>
        <v/>
      </c>
      <c r="J74" s="1">
        <f t="array" ref="J74">IFERROR(INDEX(외환대장!$A$2:$K$401, SMALL(IF(($C$1=외환대장!$L$2:$L$399),MATCH(ROW(외환대장!$L$2:$L$399), ROW(외환대장!$L$2:$L$399)),IF(($D$1=외환대장!$L$2:$L$399),MATCH(ROW(외환대장!$L$2:$L$399), ROW(외환대장!$L$2:$L$399)),"")), ROWS($A$1:A66)), COLUMNS($A$1:A66)),"")</f>
        <v>44789</v>
      </c>
      <c r="K74" s="14">
        <f t="array" ref="K74">IFERROR(INDEX(외환대장!$A$2:$K$401, SMALL(IF(($C$1=외환대장!$L$2:$L$399),MATCH(ROW(외환대장!$L$2:$L$399), ROW(외환대장!$L$2:$L$399)),IF(($D$1=외환대장!$L$2:$L$399),MATCH(ROW(외환대장!$L$2:$L$399), ROW(외환대장!$L$2:$L$399)),"")), ROWS($A$1:B66)), COLUMNS($A$1:B66)),"")</f>
        <v>7469</v>
      </c>
      <c r="L74" s="14">
        <f t="array" ref="L74">IFERROR(INDEX(외환대장!$A$2:$K$401, SMALL(IF(($C$1=외환대장!$L$2:$L$399),MATCH(ROW(외환대장!$L$2:$L$399), ROW(외환대장!$L$2:$L$399)),IF(($D$1=외환대장!$L$2:$L$399),MATCH(ROW(외환대장!$L$2:$L$399), ROW(외환대장!$L$2:$L$399)),"")), ROWS($A$1:C66)), COLUMNS($A$1:C66)),"")</f>
        <v>0</v>
      </c>
      <c r="M74" s="14">
        <f t="array" ref="M74">IFERROR(INDEX(외환대장!$A$2:$K$401, SMALL(IF(($C$1=외환대장!$L$2:$L$399),MATCH(ROW(외환대장!$L$2:$L$399), ROW(외환대장!$L$2:$L$399)),IF(($D$1=외환대장!$L$2:$L$399),MATCH(ROW(외환대장!$L$2:$L$399), ROW(외환대장!$L$2:$L$399)),"")), ROWS($A$1:D66)), COLUMNS($A$1:D66)),"")</f>
        <v>0</v>
      </c>
      <c r="N74" s="15" t="str">
        <f t="array" ref="N74">IFERROR(INDEX(외환대장!$A$2:$K$401, SMALL(IF(($C$1=외환대장!$L$2:$L$399),MATCH(ROW(외환대장!$L$2:$L$399), ROW(외환대장!$L$2:$L$399)),IF(($D$1=외환대장!$L$2:$L$399),MATCH(ROW(외환대장!$L$2:$L$399), ROW(외환대장!$L$2:$L$399)),"")), ROWS($A$1:E66)), COLUMNS($A$1:E66)),"")</f>
        <v>INT/206</v>
      </c>
      <c r="O74" s="16">
        <f t="array" ref="O74">IFERROR(INDEX(외환대장!$A$2:$K$401, SMALL(IF(($C$1=외환대장!$L$2:$L$399),MATCH(ROW(외환대장!$L$2:$L$399), ROW(외환대장!$L$2:$L$399)),IF(($D$1=외환대장!$L$2:$L$399),MATCH(ROW(외환대장!$L$2:$L$399), ROW(외환대장!$L$2:$L$399)),"")), ROWS($A$1:F66)), COLUMNS($A$1:F66)),"")</f>
        <v>7469</v>
      </c>
      <c r="P74" s="17">
        <f t="array" ref="P74">IFERROR(INDEX(외환대장!$A$2:$K$401, SMALL(IF(($C$1=외환대장!$L$2:$L$399),MATCH(ROW(외환대장!$L$2:$L$399), ROW(외환대장!$L$2:$L$399)),IF(($D$1=외환대장!$L$2:$L$399),MATCH(ROW(외환대장!$L$2:$L$399), ROW(외환대장!$L$2:$L$399)),"")), ROWS($A$1:G66)), COLUMNS($A$1:G66)),"")</f>
        <v>1303.0999999999999</v>
      </c>
      <c r="Q74" s="18">
        <f t="array" ref="Q74">IFERROR(INDEX(외환대장!$A$2:$K$401, SMALL(IF(($C$1=외환대장!$L$2:$L$399),MATCH(ROW(외환대장!$L$2:$L$399), ROW(외환대장!$L$2:$L$399)),IF(($D$1=외환대장!$L$2:$L$399),MATCH(ROW(외환대장!$L$2:$L$399), ROW(외환대장!$L$2:$L$399)),"")), ROWS($A$1:H66)), COLUMNS($A$1:H66)),"")</f>
        <v>7469</v>
      </c>
      <c r="R74" s="19">
        <f t="array" ref="R74">IFERROR(INDEX(외환대장!$A$2:$K$401, SMALL(IF(($C$1=외환대장!$L$2:$L$399),MATCH(ROW(외환대장!$L$2:$L$399), ROW(외환대장!$L$2:$L$399)),IF(($D$1=외환대장!$L$2:$L$399),MATCH(ROW(외환대장!$L$2:$L$399), ROW(외환대장!$L$2:$L$399)),"")), ROWS($A$1:I66)), COLUMNS($A$1:I66)),"")</f>
        <v>1353</v>
      </c>
      <c r="S74" s="20">
        <f t="array" ref="S74">IFERROR(INDEX(외환대장!$A$2:$K$401, SMALL(IF(($C$1=외환대장!$L$2:$L$399),MATCH(ROW(외환대장!$L$2:$L$399), ROW(외환대장!$L$2:$L$399)),IF(($D$1=외환대장!$L$2:$L$399),MATCH(ROW(외환대장!$L$2:$L$399), ROW(외환대장!$L$2:$L$399)),"")), ROWS($A$1:J66)), COLUMNS($A$1:J66)),"")</f>
        <v>44805</v>
      </c>
      <c r="T74" s="106">
        <f t="shared" si="13"/>
        <v>9732853.8999999985</v>
      </c>
      <c r="U74" s="107" t="str">
        <f t="shared" si="15"/>
        <v>NT/206</v>
      </c>
      <c r="V74" s="121"/>
      <c r="W74" s="108" t="str">
        <f t="shared" si="16"/>
        <v/>
      </c>
      <c r="X74" s="100" t="str">
        <f t="shared" si="17"/>
        <v/>
      </c>
      <c r="Y74" s="109" t="str">
        <f>IF($X74="","",_xlfn.IFNA(VLOOKUP($X74,수출신고!$A:$G,4,0),"국내계류중"))</f>
        <v/>
      </c>
      <c r="Z74" s="110" t="str">
        <f>_xlfn.IFNA(VLOOKUP(W74,환율!$A:$H,8,0),"")</f>
        <v/>
      </c>
      <c r="AA74" s="111" t="str">
        <f t="shared" si="18"/>
        <v/>
      </c>
      <c r="AB74" s="112" t="str">
        <f t="shared" si="24"/>
        <v/>
      </c>
      <c r="AC74" s="113" t="str">
        <f t="shared" si="19"/>
        <v/>
      </c>
      <c r="AD74" s="114" t="str">
        <f t="shared" si="20"/>
        <v/>
      </c>
      <c r="AE74" s="115" t="str">
        <f t="shared" si="21"/>
        <v/>
      </c>
      <c r="AF74" s="114" t="str">
        <f t="shared" si="22"/>
        <v/>
      </c>
      <c r="AG74" s="114" t="str">
        <f t="shared" si="23"/>
        <v/>
      </c>
    </row>
    <row r="75" spans="1:33" ht="16.5" customHeight="1">
      <c r="A75" s="96" t="str">
        <f>IF($H75="","",_xlfn.IFNA(VLOOKUP($H75,수출신고!$A:$G,2,0),""))</f>
        <v/>
      </c>
      <c r="B75" s="125"/>
      <c r="C75" s="126"/>
      <c r="D75" s="127"/>
      <c r="E75" s="128"/>
      <c r="F75" s="129"/>
      <c r="G75" s="100" t="str">
        <f>IF($H75="","",_xlfn.IFNA(VLOOKUP($H75,수출신고!$A:$G,6,0),""))</f>
        <v/>
      </c>
      <c r="H75" s="101" t="str">
        <f t="shared" ref="H75:H90" si="25">RIGHT(C75,6)</f>
        <v/>
      </c>
      <c r="I75" s="130"/>
      <c r="J75" s="1">
        <f t="array" ref="J75">IFERROR(INDEX(외환대장!$A$2:$K$401, SMALL(IF(($C$1=외환대장!$L$2:$L$399),MATCH(ROW(외환대장!$L$2:$L$399), ROW(외환대장!$L$2:$L$399)),IF(($D$1=외환대장!$L$2:$L$399),MATCH(ROW(외환대장!$L$2:$L$399), ROW(외환대장!$L$2:$L$399)),"")), ROWS($A$1:A67)), COLUMNS($A$1:A67)),"")</f>
        <v>44792</v>
      </c>
      <c r="K75" s="14">
        <f t="array" ref="K75">IFERROR(INDEX(외환대장!$A$2:$K$401, SMALL(IF(($C$1=외환대장!$L$2:$L$399),MATCH(ROW(외환대장!$L$2:$L$399), ROW(외환대장!$L$2:$L$399)),IF(($D$1=외환대장!$L$2:$L$399),MATCH(ROW(외환대장!$L$2:$L$399), ROW(외환대장!$L$2:$L$399)),"")), ROWS($A$1:B67)), COLUMNS($A$1:B67)),"")</f>
        <v>2773</v>
      </c>
      <c r="L75" s="14">
        <f t="array" ref="L75">IFERROR(INDEX(외환대장!$A$2:$K$401, SMALL(IF(($C$1=외환대장!$L$2:$L$399),MATCH(ROW(외환대장!$L$2:$L$399), ROW(외환대장!$L$2:$L$399)),IF(($D$1=외환대장!$L$2:$L$399),MATCH(ROW(외환대장!$L$2:$L$399), ROW(외환대장!$L$2:$L$399)),"")), ROWS($A$1:C67)), COLUMNS($A$1:C67)),"")</f>
        <v>5</v>
      </c>
      <c r="M75" s="14">
        <f t="array" ref="M75">IFERROR(INDEX(외환대장!$A$2:$K$401, SMALL(IF(($C$1=외환대장!$L$2:$L$399),MATCH(ROW(외환대장!$L$2:$L$399), ROW(외환대장!$L$2:$L$399)),IF(($D$1=외환대장!$L$2:$L$399),MATCH(ROW(외환대장!$L$2:$L$399), ROW(외환대장!$L$2:$L$399)),"")), ROWS($A$1:D67)), COLUMNS($A$1:D67)),"")</f>
        <v>0</v>
      </c>
      <c r="N75" s="15" t="str">
        <f t="array" ref="N75">IFERROR(INDEX(외환대장!$A$2:$K$401, SMALL(IF(($C$1=외환대장!$L$2:$L$399),MATCH(ROW(외환대장!$L$2:$L$399), ROW(외환대장!$L$2:$L$399)),IF(($D$1=외환대장!$L$2:$L$399),MATCH(ROW(외환대장!$L$2:$L$399), ROW(외환대장!$L$2:$L$399)),"")), ROWS($A$1:E67)), COLUMNS($A$1:E67)),"")</f>
        <v>INT/206</v>
      </c>
      <c r="O75" s="16">
        <f t="array" ref="O75">IFERROR(INDEX(외환대장!$A$2:$K$401, SMALL(IF(($C$1=외환대장!$L$2:$L$399),MATCH(ROW(외환대장!$L$2:$L$399), ROW(외환대장!$L$2:$L$399)),IF(($D$1=외환대장!$L$2:$L$399),MATCH(ROW(외환대장!$L$2:$L$399), ROW(외환대장!$L$2:$L$399)),"")), ROWS($A$1:F67)), COLUMNS($A$1:F67)),"")</f>
        <v>2768</v>
      </c>
      <c r="P75" s="17">
        <f t="array" ref="P75">IFERROR(INDEX(외환대장!$A$2:$K$401, SMALL(IF(($C$1=외환대장!$L$2:$L$399),MATCH(ROW(외환대장!$L$2:$L$399), ROW(외환대장!$L$2:$L$399)),IF(($D$1=외환대장!$L$2:$L$399),MATCH(ROW(외환대장!$L$2:$L$399), ROW(외환대장!$L$2:$L$399)),"")), ROWS($A$1:G67)), COLUMNS($A$1:G67)),"")</f>
        <v>1317.3</v>
      </c>
      <c r="Q75" s="18">
        <f t="array" ref="Q75">IFERROR(INDEX(외환대장!$A$2:$K$401, SMALL(IF(($C$1=외환대장!$L$2:$L$399),MATCH(ROW(외환대장!$L$2:$L$399), ROW(외환대장!$L$2:$L$399)),IF(($D$1=외환대장!$L$2:$L$399),MATCH(ROW(외환대장!$L$2:$L$399), ROW(외환대장!$L$2:$L$399)),"")), ROWS($A$1:H67)), COLUMNS($A$1:H67)),"")</f>
        <v>2768</v>
      </c>
      <c r="R75" s="19">
        <f t="array" ref="R75">IFERROR(INDEX(외환대장!$A$2:$K$401, SMALL(IF(($C$1=외환대장!$L$2:$L$399),MATCH(ROW(외환대장!$L$2:$L$399), ROW(외환대장!$L$2:$L$399)),IF(($D$1=외환대장!$L$2:$L$399),MATCH(ROW(외환대장!$L$2:$L$399), ROW(외환대장!$L$2:$L$399)),"")), ROWS($A$1:I67)), COLUMNS($A$1:I67)),"")</f>
        <v>1394.2</v>
      </c>
      <c r="S75" s="20">
        <f t="array" ref="S75">IFERROR(INDEX(외환대장!$A$2:$K$401, SMALL(IF(($C$1=외환대장!$L$2:$L$399),MATCH(ROW(외환대장!$L$2:$L$399), ROW(외환대장!$L$2:$L$399)),IF(($D$1=외환대장!$L$2:$L$399),MATCH(ROW(외환대장!$L$2:$L$399), ROW(외환대장!$L$2:$L$399)),"")), ROWS($A$1:J67)), COLUMNS($A$1:J67)),"")</f>
        <v>44819</v>
      </c>
      <c r="T75" s="106">
        <f t="shared" si="13"/>
        <v>3646286.4</v>
      </c>
      <c r="U75" s="107" t="str">
        <f t="shared" ref="U75:U90" si="26">RIGHT(N75,6)</f>
        <v>NT/206</v>
      </c>
      <c r="V75" s="72"/>
      <c r="W75" s="108" t="str">
        <f t="shared" ref="W75:W90" si="27">IF(A75="",IF(B75="","",B75),A75)</f>
        <v/>
      </c>
      <c r="X75" s="100" t="str">
        <f t="shared" ref="X75:X90" si="28">RIGHT(H75,7)</f>
        <v/>
      </c>
      <c r="Y75" s="109" t="str">
        <f>IF($X75="","",_xlfn.IFNA(VLOOKUP($X75,수출신고!$A:$G,4,0),"국내계류중"))</f>
        <v/>
      </c>
      <c r="Z75" s="110" t="str">
        <f>_xlfn.IFNA(VLOOKUP(W75,환율!$A:$H,8,0),"")</f>
        <v/>
      </c>
      <c r="AA75" s="111" t="str">
        <f t="shared" ref="AA75:AA90" si="29">IF(G75&lt;&gt;"",G75,IF(F75&lt;&gt;"",F75,""))</f>
        <v/>
      </c>
      <c r="AB75" s="112" t="str">
        <f t="shared" si="24"/>
        <v/>
      </c>
      <c r="AC75" s="113" t="str">
        <f t="shared" ref="AC75:AC90" si="30">IFERROR(AA75-AB75,"")</f>
        <v/>
      </c>
      <c r="AD75" s="114" t="str">
        <f t="shared" ref="AD75:AD90" si="31">IF(H75="","",AA75*Z75)</f>
        <v/>
      </c>
      <c r="AE75" s="115" t="str">
        <f t="shared" si="21"/>
        <v/>
      </c>
      <c r="AF75" s="114" t="str">
        <f t="shared" ref="AF75:AF90" si="32">IF(H75="","",IF(AC75&lt;&gt;0,AC75*Z75,0))</f>
        <v/>
      </c>
      <c r="AG75" s="114" t="str">
        <f t="shared" ref="AG75:AG90" si="33">IF(H75="","",IF(AC75=0,-(AD75-AE75),IF(AE75=0,"미수",-(AB75*Z75-AE75))))</f>
        <v/>
      </c>
    </row>
    <row r="76" spans="1:33" ht="16.5" customHeight="1">
      <c r="A76" s="96" t="str">
        <f>IF($H76="","",_xlfn.IFNA(VLOOKUP($H76,수출신고!$A:$G,2,0),""))</f>
        <v/>
      </c>
      <c r="B76" s="125"/>
      <c r="C76" s="126"/>
      <c r="D76" s="127"/>
      <c r="E76" s="128"/>
      <c r="F76" s="129"/>
      <c r="G76" s="100" t="str">
        <f>IF($H76="","",_xlfn.IFNA(VLOOKUP($H76,수출신고!$A:$G,6,0),""))</f>
        <v/>
      </c>
      <c r="H76" s="101" t="str">
        <f t="shared" si="25"/>
        <v/>
      </c>
      <c r="J76" s="1">
        <f t="array" ref="J76">IFERROR(INDEX(외환대장!$A$2:$K$401, SMALL(IF(($C$1=외환대장!$L$2:$L$399),MATCH(ROW(외환대장!$L$2:$L$399), ROW(외환대장!$L$2:$L$399)),IF(($D$1=외환대장!$L$2:$L$399),MATCH(ROW(외환대장!$L$2:$L$399), ROW(외환대장!$L$2:$L$399)),"")), ROWS($A$1:A68)), COLUMNS($A$1:A68)),"")</f>
        <v>44792</v>
      </c>
      <c r="K76" s="14">
        <f t="array" ref="K76">IFERROR(INDEX(외환대장!$A$2:$K$401, SMALL(IF(($C$1=외환대장!$L$2:$L$399),MATCH(ROW(외환대장!$L$2:$L$399), ROW(외환대장!$L$2:$L$399)),IF(($D$1=외환대장!$L$2:$L$399),MATCH(ROW(외환대장!$L$2:$L$399), ROW(외환대장!$L$2:$L$399)),"")), ROWS($A$1:B68)), COLUMNS($A$1:B68)),"")</f>
        <v>4605</v>
      </c>
      <c r="L76" s="14">
        <f t="array" ref="L76">IFERROR(INDEX(외환대장!$A$2:$K$401, SMALL(IF(($C$1=외환대장!$L$2:$L$399),MATCH(ROW(외환대장!$L$2:$L$399), ROW(외환대장!$L$2:$L$399)),IF(($D$1=외환대장!$L$2:$L$399),MATCH(ROW(외환대장!$L$2:$L$399), ROW(외환대장!$L$2:$L$399)),"")), ROWS($A$1:C68)), COLUMNS($A$1:C68)),"")</f>
        <v>0</v>
      </c>
      <c r="M76" s="14">
        <f t="array" ref="M76">IFERROR(INDEX(외환대장!$A$2:$K$401, SMALL(IF(($C$1=외환대장!$L$2:$L$399),MATCH(ROW(외환대장!$L$2:$L$399), ROW(외환대장!$L$2:$L$399)),IF(($D$1=외환대장!$L$2:$L$399),MATCH(ROW(외환대장!$L$2:$L$399), ROW(외환대장!$L$2:$L$399)),"")), ROWS($A$1:D68)), COLUMNS($A$1:D68)),"")</f>
        <v>0</v>
      </c>
      <c r="N76" s="15" t="str">
        <f t="array" ref="N76">IFERROR(INDEX(외환대장!$A$2:$K$401, SMALL(IF(($C$1=외환대장!$L$2:$L$399),MATCH(ROW(외환대장!$L$2:$L$399), ROW(외환대장!$L$2:$L$399)),IF(($D$1=외환대장!$L$2:$L$399),MATCH(ROW(외환대장!$L$2:$L$399), ROW(외환대장!$L$2:$L$399)),"")), ROWS($A$1:E68)), COLUMNS($A$1:E68)),"")</f>
        <v>IRR/290</v>
      </c>
      <c r="O76" s="16">
        <f t="array" ref="O76">IFERROR(INDEX(외환대장!$A$2:$K$401, SMALL(IF(($C$1=외환대장!$L$2:$L$399),MATCH(ROW(외환대장!$L$2:$L$399), ROW(외환대장!$L$2:$L$399)),IF(($D$1=외환대장!$L$2:$L$399),MATCH(ROW(외환대장!$L$2:$L$399), ROW(외환대장!$L$2:$L$399)),"")), ROWS($A$1:F68)), COLUMNS($A$1:F68)),"")</f>
        <v>4605</v>
      </c>
      <c r="P76" s="17">
        <f t="array" ref="P76">IFERROR(INDEX(외환대장!$A$2:$K$401, SMALL(IF(($C$1=외환대장!$L$2:$L$399),MATCH(ROW(외환대장!$L$2:$L$399), ROW(외환대장!$L$2:$L$399)),IF(($D$1=외환대장!$L$2:$L$399),MATCH(ROW(외환대장!$L$2:$L$399), ROW(외환대장!$L$2:$L$399)),"")), ROWS($A$1:G68)), COLUMNS($A$1:G68)),"")</f>
        <v>1317.3</v>
      </c>
      <c r="Q76" s="18">
        <f t="array" ref="Q76">IFERROR(INDEX(외환대장!$A$2:$K$401, SMALL(IF(($C$1=외환대장!$L$2:$L$399),MATCH(ROW(외환대장!$L$2:$L$399), ROW(외환대장!$L$2:$L$399)),IF(($D$1=외환대장!$L$2:$L$399),MATCH(ROW(외환대장!$L$2:$L$399), ROW(외환대장!$L$2:$L$399)),"")), ROWS($A$1:H68)), COLUMNS($A$1:H68)),"")</f>
        <v>4605</v>
      </c>
      <c r="R76" s="19">
        <f t="array" ref="R76">IFERROR(INDEX(외환대장!$A$2:$K$401, SMALL(IF(($C$1=외환대장!$L$2:$L$399),MATCH(ROW(외환대장!$L$2:$L$399), ROW(외환대장!$L$2:$L$399)),IF(($D$1=외환대장!$L$2:$L$399),MATCH(ROW(외환대장!$L$2:$L$399), ROW(외환대장!$L$2:$L$399)),"")), ROWS($A$1:I68)), COLUMNS($A$1:I68)),"")</f>
        <v>1394.2</v>
      </c>
      <c r="S76" s="20">
        <f t="array" ref="S76">IFERROR(INDEX(외환대장!$A$2:$K$401, SMALL(IF(($C$1=외환대장!$L$2:$L$399),MATCH(ROW(외환대장!$L$2:$L$399), ROW(외환대장!$L$2:$L$399)),IF(($D$1=외환대장!$L$2:$L$399),MATCH(ROW(외환대장!$L$2:$L$399), ROW(외환대장!$L$2:$L$399)),"")), ROWS($A$1:J68)), COLUMNS($A$1:J68)),"")</f>
        <v>44819</v>
      </c>
      <c r="T76" s="106">
        <f t="shared" si="13"/>
        <v>6066166.5</v>
      </c>
      <c r="U76" s="107" t="str">
        <f t="shared" si="26"/>
        <v>RR/290</v>
      </c>
      <c r="V76" s="72"/>
      <c r="W76" s="108" t="str">
        <f t="shared" si="27"/>
        <v/>
      </c>
      <c r="X76" s="100" t="str">
        <f t="shared" si="28"/>
        <v/>
      </c>
      <c r="Y76" s="109" t="str">
        <f>IF($X76="","",_xlfn.IFNA(VLOOKUP($X76,수출신고!$A:$G,4,0),"국내계류중"))</f>
        <v/>
      </c>
      <c r="Z76" s="110" t="str">
        <f>_xlfn.IFNA(VLOOKUP(W76,환율!$A:$H,8,0),"")</f>
        <v/>
      </c>
      <c r="AA76" s="111" t="str">
        <f t="shared" si="29"/>
        <v/>
      </c>
      <c r="AB76" s="112" t="str">
        <f t="shared" si="24"/>
        <v/>
      </c>
      <c r="AC76" s="113" t="str">
        <f t="shared" si="30"/>
        <v/>
      </c>
      <c r="AD76" s="114" t="str">
        <f t="shared" si="31"/>
        <v/>
      </c>
      <c r="AE76" s="115" t="str">
        <f t="shared" si="21"/>
        <v/>
      </c>
      <c r="AF76" s="114" t="str">
        <f t="shared" si="32"/>
        <v/>
      </c>
      <c r="AG76" s="114" t="str">
        <f t="shared" si="33"/>
        <v/>
      </c>
    </row>
    <row r="77" spans="1:33" ht="16.5" customHeight="1">
      <c r="A77" s="96" t="str">
        <f>IF($H77="","",_xlfn.IFNA(VLOOKUP($H77,수출신고!$A:$G,2,0),""))</f>
        <v/>
      </c>
      <c r="B77" s="125"/>
      <c r="C77" s="126"/>
      <c r="D77" s="127"/>
      <c r="E77" s="128"/>
      <c r="F77" s="129"/>
      <c r="G77" s="100" t="str">
        <f>IF($H77="","",_xlfn.IFNA(VLOOKUP($H77,수출신고!$A:$G,6,0),""))</f>
        <v/>
      </c>
      <c r="H77" s="101" t="str">
        <f t="shared" si="25"/>
        <v/>
      </c>
      <c r="J77" s="1">
        <f t="array" ref="J77">IFERROR(INDEX(외환대장!$A$2:$K$401, SMALL(IF(($C$1=외환대장!$L$2:$L$399),MATCH(ROW(외환대장!$L$2:$L$399), ROW(외환대장!$L$2:$L$399)),IF(($D$1=외환대장!$L$2:$L$399),MATCH(ROW(외환대장!$L$2:$L$399), ROW(외환대장!$L$2:$L$399)),"")), ROWS($A$1:A69)), COLUMNS($A$1:A69)),"")</f>
        <v>44792</v>
      </c>
      <c r="K77" s="14">
        <f t="array" ref="K77">IFERROR(INDEX(외환대장!$A$2:$K$401, SMALL(IF(($C$1=외환대장!$L$2:$L$399),MATCH(ROW(외환대장!$L$2:$L$399), ROW(외환대장!$L$2:$L$399)),IF(($D$1=외환대장!$L$2:$L$399),MATCH(ROW(외환대장!$L$2:$L$399), ROW(외환대장!$L$2:$L$399)),"")), ROWS($A$1:B69)), COLUMNS($A$1:B69)),"")</f>
        <v>3855</v>
      </c>
      <c r="L77" s="14">
        <f t="array" ref="L77">IFERROR(INDEX(외환대장!$A$2:$K$401, SMALL(IF(($C$1=외환대장!$L$2:$L$399),MATCH(ROW(외환대장!$L$2:$L$399), ROW(외환대장!$L$2:$L$399)),IF(($D$1=외환대장!$L$2:$L$399),MATCH(ROW(외환대장!$L$2:$L$399), ROW(외환대장!$L$2:$L$399)),"")), ROWS($A$1:C69)), COLUMNS($A$1:C69)),"")</f>
        <v>0</v>
      </c>
      <c r="M77" s="14">
        <f t="array" ref="M77">IFERROR(INDEX(외환대장!$A$2:$K$401, SMALL(IF(($C$1=외환대장!$L$2:$L$399),MATCH(ROW(외환대장!$L$2:$L$399), ROW(외환대장!$L$2:$L$399)),IF(($D$1=외환대장!$L$2:$L$399),MATCH(ROW(외환대장!$L$2:$L$399), ROW(외환대장!$L$2:$L$399)),"")), ROWS($A$1:D69)), COLUMNS($A$1:D69)),"")</f>
        <v>0</v>
      </c>
      <c r="N77" s="15" t="str">
        <f t="array" ref="N77">IFERROR(INDEX(외환대장!$A$2:$K$401, SMALL(IF(($C$1=외환대장!$L$2:$L$399),MATCH(ROW(외환대장!$L$2:$L$399), ROW(외환대장!$L$2:$L$399)),IF(($D$1=외환대장!$L$2:$L$399),MATCH(ROW(외환대장!$L$2:$L$399), ROW(외환대장!$L$2:$L$399)),"")), ROWS($A$1:E69)), COLUMNS($A$1:E69)),"")</f>
        <v>IRR/290</v>
      </c>
      <c r="O77" s="16">
        <f t="array" ref="O77">IFERROR(INDEX(외환대장!$A$2:$K$401, SMALL(IF(($C$1=외환대장!$L$2:$L$399),MATCH(ROW(외환대장!$L$2:$L$399), ROW(외환대장!$L$2:$L$399)),IF(($D$1=외환대장!$L$2:$L$399),MATCH(ROW(외환대장!$L$2:$L$399), ROW(외환대장!$L$2:$L$399)),"")), ROWS($A$1:F69)), COLUMNS($A$1:F69)),"")</f>
        <v>3855</v>
      </c>
      <c r="P77" s="17">
        <f t="array" ref="P77">IFERROR(INDEX(외환대장!$A$2:$K$401, SMALL(IF(($C$1=외환대장!$L$2:$L$399),MATCH(ROW(외환대장!$L$2:$L$399), ROW(외환대장!$L$2:$L$399)),IF(($D$1=외환대장!$L$2:$L$399),MATCH(ROW(외환대장!$L$2:$L$399), ROW(외환대장!$L$2:$L$399)),"")), ROWS($A$1:G69)), COLUMNS($A$1:G69)),"")</f>
        <v>1317.3</v>
      </c>
      <c r="Q77" s="18">
        <f t="array" ref="Q77">IFERROR(INDEX(외환대장!$A$2:$K$401, SMALL(IF(($C$1=외환대장!$L$2:$L$399),MATCH(ROW(외환대장!$L$2:$L$399), ROW(외환대장!$L$2:$L$399)),IF(($D$1=외환대장!$L$2:$L$399),MATCH(ROW(외환대장!$L$2:$L$399), ROW(외환대장!$L$2:$L$399)),"")), ROWS($A$1:H69)), COLUMNS($A$1:H69)),"")</f>
        <v>3855</v>
      </c>
      <c r="R77" s="19">
        <f t="array" ref="R77">IFERROR(INDEX(외환대장!$A$2:$K$401, SMALL(IF(($C$1=외환대장!$L$2:$L$399),MATCH(ROW(외환대장!$L$2:$L$399), ROW(외환대장!$L$2:$L$399)),IF(($D$1=외환대장!$L$2:$L$399),MATCH(ROW(외환대장!$L$2:$L$399), ROW(외환대장!$L$2:$L$399)),"")), ROWS($A$1:I69)), COLUMNS($A$1:I69)),"")</f>
        <v>1394.2</v>
      </c>
      <c r="S77" s="20">
        <f t="array" ref="S77">IFERROR(INDEX(외환대장!$A$2:$K$401, SMALL(IF(($C$1=외환대장!$L$2:$L$399),MATCH(ROW(외환대장!$L$2:$L$399), ROW(외환대장!$L$2:$L$399)),IF(($D$1=외환대장!$L$2:$L$399),MATCH(ROW(외환대장!$L$2:$L$399), ROW(외환대장!$L$2:$L$399)),"")), ROWS($A$1:J69)), COLUMNS($A$1:J69)),"")</f>
        <v>44819</v>
      </c>
      <c r="T77" s="106">
        <f t="shared" si="13"/>
        <v>5078191.5</v>
      </c>
      <c r="U77" s="107" t="str">
        <f t="shared" si="26"/>
        <v>RR/290</v>
      </c>
      <c r="V77" s="72"/>
      <c r="W77" s="108" t="str">
        <f t="shared" si="27"/>
        <v/>
      </c>
      <c r="X77" s="100" t="str">
        <f t="shared" si="28"/>
        <v/>
      </c>
      <c r="Y77" s="109" t="str">
        <f>IF($X77="","",_xlfn.IFNA(VLOOKUP($X77,수출신고!$A:$G,4,0),"국내계류중"))</f>
        <v/>
      </c>
      <c r="Z77" s="110" t="str">
        <f>_xlfn.IFNA(VLOOKUP(W77,환율!$A:$H,8,0),"")</f>
        <v/>
      </c>
      <c r="AA77" s="111" t="str">
        <f t="shared" si="29"/>
        <v/>
      </c>
      <c r="AB77" s="112" t="str">
        <f t="shared" si="24"/>
        <v/>
      </c>
      <c r="AC77" s="113" t="str">
        <f t="shared" si="30"/>
        <v/>
      </c>
      <c r="AD77" s="114" t="str">
        <f t="shared" si="31"/>
        <v/>
      </c>
      <c r="AE77" s="115" t="str">
        <f t="shared" si="21"/>
        <v/>
      </c>
      <c r="AF77" s="114" t="str">
        <f t="shared" si="32"/>
        <v/>
      </c>
      <c r="AG77" s="114" t="str">
        <f t="shared" si="33"/>
        <v/>
      </c>
    </row>
    <row r="78" spans="1:33" ht="16.5" customHeight="1">
      <c r="A78" s="96" t="str">
        <f>IF($H78="","",_xlfn.IFNA(VLOOKUP($H78,수출신고!$A:$G,2,0),""))</f>
        <v/>
      </c>
      <c r="B78" s="125"/>
      <c r="C78" s="127"/>
      <c r="D78" s="127"/>
      <c r="E78" s="127"/>
      <c r="F78" s="129"/>
      <c r="G78" s="100" t="str">
        <f>IF($H78="","",_xlfn.IFNA(VLOOKUP($H78,수출신고!$A:$G,6,0),""))</f>
        <v/>
      </c>
      <c r="H78" s="101" t="str">
        <f t="shared" si="25"/>
        <v/>
      </c>
      <c r="J78" s="1">
        <f t="array" ref="J78">IFERROR(INDEX(외환대장!$A$2:$K$401, SMALL(IF(($C$1=외환대장!$L$2:$L$399),MATCH(ROW(외환대장!$L$2:$L$399), ROW(외환대장!$L$2:$L$399)),IF(($D$1=외환대장!$L$2:$L$399),MATCH(ROW(외환대장!$L$2:$L$399), ROW(외환대장!$L$2:$L$399)),"")), ROWS($A$1:A70)), COLUMNS($A$1:A70)),"")</f>
        <v>44799</v>
      </c>
      <c r="K78" s="14">
        <f t="array" ref="K78">IFERROR(INDEX(외환대장!$A$2:$K$401, SMALL(IF(($C$1=외환대장!$L$2:$L$399),MATCH(ROW(외환대장!$L$2:$L$399), ROW(외환대장!$L$2:$L$399)),IF(($D$1=외환대장!$L$2:$L$399),MATCH(ROW(외환대장!$L$2:$L$399), ROW(외환대장!$L$2:$L$399)),"")), ROWS($A$1:B70)), COLUMNS($A$1:B70)),"")</f>
        <v>4288</v>
      </c>
      <c r="L78" s="14">
        <f t="array" ref="L78">IFERROR(INDEX(외환대장!$A$2:$K$401, SMALL(IF(($C$1=외환대장!$L$2:$L$399),MATCH(ROW(외환대장!$L$2:$L$399), ROW(외환대장!$L$2:$L$399)),IF(($D$1=외환대장!$L$2:$L$399),MATCH(ROW(외환대장!$L$2:$L$399), ROW(외환대장!$L$2:$L$399)),"")), ROWS($A$1:C70)), COLUMNS($A$1:C70)),"")</f>
        <v>25</v>
      </c>
      <c r="M78" s="14">
        <f t="array" ref="M78">IFERROR(INDEX(외환대장!$A$2:$K$401, SMALL(IF(($C$1=외환대장!$L$2:$L$399),MATCH(ROW(외환대장!$L$2:$L$399), ROW(외환대장!$L$2:$L$399)),IF(($D$1=외환대장!$L$2:$L$399),MATCH(ROW(외환대장!$L$2:$L$399), ROW(외환대장!$L$2:$L$399)),"")), ROWS($A$1:D70)), COLUMNS($A$1:D70)),"")</f>
        <v>0</v>
      </c>
      <c r="N78" s="15" t="str">
        <f t="array" ref="N78">IFERROR(INDEX(외환대장!$A$2:$K$401, SMALL(IF(($C$1=외환대장!$L$2:$L$399),MATCH(ROW(외환대장!$L$2:$L$399), ROW(외환대장!$L$2:$L$399)),IF(($D$1=외환대장!$L$2:$L$399),MATCH(ROW(외환대장!$L$2:$L$399), ROW(외환대장!$L$2:$L$399)),"")), ROWS($A$1:E70)), COLUMNS($A$1:E70)),"")</f>
        <v>IRR/290</v>
      </c>
      <c r="O78" s="16">
        <f t="array" ref="O78">IFERROR(INDEX(외환대장!$A$2:$K$401, SMALL(IF(($C$1=외환대장!$L$2:$L$399),MATCH(ROW(외환대장!$L$2:$L$399), ROW(외환대장!$L$2:$L$399)),IF(($D$1=외환대장!$L$2:$L$399),MATCH(ROW(외환대장!$L$2:$L$399), ROW(외환대장!$L$2:$L$399)),"")), ROWS($A$1:F70)), COLUMNS($A$1:F70)),"")</f>
        <v>4263</v>
      </c>
      <c r="P78" s="17">
        <f t="array" ref="P78">IFERROR(INDEX(외환대장!$A$2:$K$401, SMALL(IF(($C$1=외환대장!$L$2:$L$399),MATCH(ROW(외환대장!$L$2:$L$399), ROW(외환대장!$L$2:$L$399)),IF(($D$1=외환대장!$L$2:$L$399),MATCH(ROW(외환대장!$L$2:$L$399), ROW(외환대장!$L$2:$L$399)),"")), ROWS($A$1:G70)), COLUMNS($A$1:G70)),"")</f>
        <v>1336.9</v>
      </c>
      <c r="Q78" s="18">
        <f t="array" ref="Q78">IFERROR(INDEX(외환대장!$A$2:$K$401, SMALL(IF(($C$1=외환대장!$L$2:$L$399),MATCH(ROW(외환대장!$L$2:$L$399), ROW(외환대장!$L$2:$L$399)),IF(($D$1=외환대장!$L$2:$L$399),MATCH(ROW(외환대장!$L$2:$L$399), ROW(외환대장!$L$2:$L$399)),"")), ROWS($A$1:H70)), COLUMNS($A$1:H70)),"")</f>
        <v>4263</v>
      </c>
      <c r="R78" s="19">
        <f t="array" ref="R78">IFERROR(INDEX(외환대장!$A$2:$K$401, SMALL(IF(($C$1=외환대장!$L$2:$L$399),MATCH(ROW(외환대장!$L$2:$L$399), ROW(외환대장!$L$2:$L$399)),IF(($D$1=외환대장!$L$2:$L$399),MATCH(ROW(외환대장!$L$2:$L$399), ROW(외환대장!$L$2:$L$399)),"")), ROWS($A$1:I70)), COLUMNS($A$1:I70)),"")</f>
        <v>1420.2</v>
      </c>
      <c r="S78" s="20">
        <f t="array" ref="S78">IFERROR(INDEX(외환대장!$A$2:$K$401, SMALL(IF(($C$1=외환대장!$L$2:$L$399),MATCH(ROW(외환대장!$L$2:$L$399), ROW(외환대장!$L$2:$L$399)),IF(($D$1=외환대장!$L$2:$L$399),MATCH(ROW(외환대장!$L$2:$L$399), ROW(외환대장!$L$2:$L$399)),"")), ROWS($A$1:J70)), COLUMNS($A$1:J70)),"")</f>
        <v>44839</v>
      </c>
      <c r="T78" s="106">
        <f t="shared" si="13"/>
        <v>5699204.7000000002</v>
      </c>
      <c r="U78" s="107" t="str">
        <f t="shared" si="26"/>
        <v>RR/290</v>
      </c>
      <c r="V78" s="121"/>
      <c r="W78" s="108" t="str">
        <f t="shared" si="27"/>
        <v/>
      </c>
      <c r="X78" s="100" t="str">
        <f t="shared" si="28"/>
        <v/>
      </c>
      <c r="Y78" s="109" t="str">
        <f>IF($X78="","",_xlfn.IFNA(VLOOKUP($X78,수출신고!$A:$G,4,0),"국내계류중"))</f>
        <v/>
      </c>
      <c r="Z78" s="110" t="str">
        <f>_xlfn.IFNA(VLOOKUP(W78,환율!$A:$H,8,0),"")</f>
        <v/>
      </c>
      <c r="AA78" s="111" t="str">
        <f t="shared" si="29"/>
        <v/>
      </c>
      <c r="AB78" s="112" t="str">
        <f t="shared" si="24"/>
        <v/>
      </c>
      <c r="AC78" s="113" t="str">
        <f t="shared" si="30"/>
        <v/>
      </c>
      <c r="AD78" s="114" t="str">
        <f t="shared" si="31"/>
        <v/>
      </c>
      <c r="AE78" s="115" t="str">
        <f t="shared" si="21"/>
        <v/>
      </c>
      <c r="AF78" s="114" t="str">
        <f t="shared" si="32"/>
        <v/>
      </c>
      <c r="AG78" s="114" t="str">
        <f t="shared" si="33"/>
        <v/>
      </c>
    </row>
    <row r="79" spans="1:33" ht="16.5" customHeight="1">
      <c r="A79" s="96" t="str">
        <f>IF($H79="","",_xlfn.IFNA(VLOOKUP($H79,수출신고!$A:$G,2,0),""))</f>
        <v/>
      </c>
      <c r="B79" s="125"/>
      <c r="C79" s="126"/>
      <c r="D79" s="127"/>
      <c r="E79" s="128"/>
      <c r="F79" s="129"/>
      <c r="G79" s="100" t="str">
        <f>IF($H79="","",_xlfn.IFNA(VLOOKUP($H79,수출신고!$A:$G,6,0),""))</f>
        <v/>
      </c>
      <c r="H79" s="101" t="str">
        <f t="shared" si="25"/>
        <v/>
      </c>
      <c r="I79" s="130"/>
      <c r="J79" s="1">
        <f t="array" ref="J79">IFERROR(INDEX(외환대장!$A$2:$K$401, SMALL(IF(($C$1=외환대장!$L$2:$L$399),MATCH(ROW(외환대장!$L$2:$L$399), ROW(외환대장!$L$2:$L$399)),IF(($D$1=외환대장!$L$2:$L$399),MATCH(ROW(외환대장!$L$2:$L$399), ROW(외환대장!$L$2:$L$399)),"")), ROWS($A$1:A71)), COLUMNS($A$1:A71)),"")</f>
        <v>44799</v>
      </c>
      <c r="K79" s="14">
        <f t="array" ref="K79">IFERROR(INDEX(외환대장!$A$2:$K$401, SMALL(IF(($C$1=외환대장!$L$2:$L$399),MATCH(ROW(외환대장!$L$2:$L$399), ROW(외환대장!$L$2:$L$399)),IF(($D$1=외환대장!$L$2:$L$399),MATCH(ROW(외환대장!$L$2:$L$399), ROW(외환대장!$L$2:$L$399)),"")), ROWS($A$1:B71)), COLUMNS($A$1:B71)),"")</f>
        <v>1706</v>
      </c>
      <c r="L79" s="14">
        <f t="array" ref="L79">IFERROR(INDEX(외환대장!$A$2:$K$401, SMALL(IF(($C$1=외환대장!$L$2:$L$399),MATCH(ROW(외환대장!$L$2:$L$399), ROW(외환대장!$L$2:$L$399)),IF(($D$1=외환대장!$L$2:$L$399),MATCH(ROW(외환대장!$L$2:$L$399), ROW(외환대장!$L$2:$L$399)),"")), ROWS($A$1:C71)), COLUMNS($A$1:C71)),"")</f>
        <v>0</v>
      </c>
      <c r="M79" s="14">
        <f t="array" ref="M79">IFERROR(INDEX(외환대장!$A$2:$K$401, SMALL(IF(($C$1=외환대장!$L$2:$L$399),MATCH(ROW(외환대장!$L$2:$L$399), ROW(외환대장!$L$2:$L$399)),IF(($D$1=외환대장!$L$2:$L$399),MATCH(ROW(외환대장!$L$2:$L$399), ROW(외환대장!$L$2:$L$399)),"")), ROWS($A$1:D71)), COLUMNS($A$1:D71)),"")</f>
        <v>0</v>
      </c>
      <c r="N79" s="15" t="str">
        <f t="array" ref="N79">IFERROR(INDEX(외환대장!$A$2:$K$401, SMALL(IF(($C$1=외환대장!$L$2:$L$399),MATCH(ROW(외환대장!$L$2:$L$399), ROW(외환대장!$L$2:$L$399)),IF(($D$1=외환대장!$L$2:$L$399),MATCH(ROW(외환대장!$L$2:$L$399), ROW(외환대장!$L$2:$L$399)),"")), ROWS($A$1:E71)), COLUMNS($A$1:E71)),"")</f>
        <v>INT/208</v>
      </c>
      <c r="O79" s="16">
        <f t="array" ref="O79">IFERROR(INDEX(외환대장!$A$2:$K$401, SMALL(IF(($C$1=외환대장!$L$2:$L$399),MATCH(ROW(외환대장!$L$2:$L$399), ROW(외환대장!$L$2:$L$399)),IF(($D$1=외환대장!$L$2:$L$399),MATCH(ROW(외환대장!$L$2:$L$399), ROW(외환대장!$L$2:$L$399)),"")), ROWS($A$1:F71)), COLUMNS($A$1:F71)),"")</f>
        <v>1706</v>
      </c>
      <c r="P79" s="17">
        <f t="array" ref="P79">IFERROR(INDEX(외환대장!$A$2:$K$401, SMALL(IF(($C$1=외환대장!$L$2:$L$399),MATCH(ROW(외환대장!$L$2:$L$399), ROW(외환대장!$L$2:$L$399)),IF(($D$1=외환대장!$L$2:$L$399),MATCH(ROW(외환대장!$L$2:$L$399), ROW(외환대장!$L$2:$L$399)),"")), ROWS($A$1:G71)), COLUMNS($A$1:G71)),"")</f>
        <v>1336.9</v>
      </c>
      <c r="Q79" s="18">
        <f t="array" ref="Q79">IFERROR(INDEX(외환대장!$A$2:$K$401, SMALL(IF(($C$1=외환대장!$L$2:$L$399),MATCH(ROW(외환대장!$L$2:$L$399), ROW(외환대장!$L$2:$L$399)),IF(($D$1=외환대장!$L$2:$L$399),MATCH(ROW(외환대장!$L$2:$L$399), ROW(외환대장!$L$2:$L$399)),"")), ROWS($A$1:H71)), COLUMNS($A$1:H71)),"")</f>
        <v>1706</v>
      </c>
      <c r="R79" s="19">
        <f t="array" ref="R79">IFERROR(INDEX(외환대장!$A$2:$K$401, SMALL(IF(($C$1=외환대장!$L$2:$L$399),MATCH(ROW(외환대장!$L$2:$L$399), ROW(외환대장!$L$2:$L$399)),IF(($D$1=외환대장!$L$2:$L$399),MATCH(ROW(외환대장!$L$2:$L$399), ROW(외환대장!$L$2:$L$399)),"")), ROWS($A$1:I71)), COLUMNS($A$1:I71)),"")</f>
        <v>1420.2</v>
      </c>
      <c r="S79" s="20">
        <f t="array" ref="S79">IFERROR(INDEX(외환대장!$A$2:$K$401, SMALL(IF(($C$1=외환대장!$L$2:$L$399),MATCH(ROW(외환대장!$L$2:$L$399), ROW(외환대장!$L$2:$L$399)),IF(($D$1=외환대장!$L$2:$L$399),MATCH(ROW(외환대장!$L$2:$L$399), ROW(외환대장!$L$2:$L$399)),"")), ROWS($A$1:J71)), COLUMNS($A$1:J71)),"")</f>
        <v>44839</v>
      </c>
      <c r="T79" s="106">
        <f t="shared" si="13"/>
        <v>2280751.4000000004</v>
      </c>
      <c r="U79" s="107" t="str">
        <f t="shared" si="26"/>
        <v>NT/208</v>
      </c>
      <c r="V79" s="72"/>
      <c r="W79" s="108" t="str">
        <f t="shared" si="27"/>
        <v/>
      </c>
      <c r="X79" s="100" t="str">
        <f t="shared" si="28"/>
        <v/>
      </c>
      <c r="Y79" s="109" t="str">
        <f>IF($X79="","",_xlfn.IFNA(VLOOKUP($X79,수출신고!$A:$G,4,0),"국내계류중"))</f>
        <v/>
      </c>
      <c r="Z79" s="110" t="str">
        <f>_xlfn.IFNA(VLOOKUP(W79,환율!$A:$H,8,0),"")</f>
        <v/>
      </c>
      <c r="AA79" s="111" t="str">
        <f t="shared" si="29"/>
        <v/>
      </c>
      <c r="AB79" s="112" t="str">
        <f t="shared" si="24"/>
        <v/>
      </c>
      <c r="AC79" s="113" t="str">
        <f t="shared" si="30"/>
        <v/>
      </c>
      <c r="AD79" s="114" t="str">
        <f t="shared" si="31"/>
        <v/>
      </c>
      <c r="AE79" s="115" t="str">
        <f t="shared" si="21"/>
        <v/>
      </c>
      <c r="AF79" s="114" t="str">
        <f t="shared" si="32"/>
        <v/>
      </c>
      <c r="AG79" s="114" t="str">
        <f t="shared" si="33"/>
        <v/>
      </c>
    </row>
    <row r="80" spans="1:33" ht="16.5" customHeight="1">
      <c r="A80" s="96" t="str">
        <f>IF($H80="","",_xlfn.IFNA(VLOOKUP($H80,수출신고!$A:$G,2,0),""))</f>
        <v/>
      </c>
      <c r="B80" s="125"/>
      <c r="C80" s="126"/>
      <c r="D80" s="127"/>
      <c r="E80" s="128"/>
      <c r="F80" s="129"/>
      <c r="G80" s="100" t="str">
        <f>IF($H80="","",_xlfn.IFNA(VLOOKUP($H80,수출신고!$A:$G,6,0),""))</f>
        <v/>
      </c>
      <c r="H80" s="101" t="str">
        <f t="shared" si="25"/>
        <v/>
      </c>
      <c r="J80" s="1">
        <f t="array" ref="J80">IFERROR(INDEX(외환대장!$A$2:$K$401, SMALL(IF(($C$1=외환대장!$L$2:$L$399),MATCH(ROW(외환대장!$L$2:$L$399), ROW(외환대장!$L$2:$L$399)),IF(($D$1=외환대장!$L$2:$L$399),MATCH(ROW(외환대장!$L$2:$L$399), ROW(외환대장!$L$2:$L$399)),"")), ROWS($A$1:A72)), COLUMNS($A$1:A72)),"")</f>
        <v>44802</v>
      </c>
      <c r="K80" s="14">
        <f t="array" ref="K80">IFERROR(INDEX(외환대장!$A$2:$K$401, SMALL(IF(($C$1=외환대장!$L$2:$L$399),MATCH(ROW(외환대장!$L$2:$L$399), ROW(외환대장!$L$2:$L$399)),IF(($D$1=외환대장!$L$2:$L$399),MATCH(ROW(외환대장!$L$2:$L$399), ROW(외환대장!$L$2:$L$399)),"")), ROWS($A$1:B72)), COLUMNS($A$1:B72)),"")</f>
        <v>25000</v>
      </c>
      <c r="L80" s="14">
        <f t="array" ref="L80">IFERROR(INDEX(외환대장!$A$2:$K$401, SMALL(IF(($C$1=외환대장!$L$2:$L$399),MATCH(ROW(외환대장!$L$2:$L$399), ROW(외환대장!$L$2:$L$399)),IF(($D$1=외환대장!$L$2:$L$399),MATCH(ROW(외환대장!$L$2:$L$399), ROW(외환대장!$L$2:$L$399)),"")), ROWS($A$1:C72)), COLUMNS($A$1:C72)),"")</f>
        <v>56</v>
      </c>
      <c r="M80" s="14">
        <f t="array" ref="M80">IFERROR(INDEX(외환대장!$A$2:$K$401, SMALL(IF(($C$1=외환대장!$L$2:$L$399),MATCH(ROW(외환대장!$L$2:$L$399), ROW(외환대장!$L$2:$L$399)),IF(($D$1=외환대장!$L$2:$L$399),MATCH(ROW(외환대장!$L$2:$L$399), ROW(외환대장!$L$2:$L$399)),"")), ROWS($A$1:D72)), COLUMNS($A$1:D72)),"")</f>
        <v>0</v>
      </c>
      <c r="N80" s="15" t="str">
        <f t="array" ref="N80">IFERROR(INDEX(외환대장!$A$2:$K$401, SMALL(IF(($C$1=외환대장!$L$2:$L$399),MATCH(ROW(외환대장!$L$2:$L$399), ROW(외환대장!$L$2:$L$399)),IF(($D$1=외환대장!$L$2:$L$399),MATCH(ROW(외환대장!$L$2:$L$399), ROW(외환대장!$L$2:$L$399)),"")), ROWS($A$1:E72)), COLUMNS($A$1:E72)),"")</f>
        <v>INT/208</v>
      </c>
      <c r="O80" s="16">
        <f t="array" ref="O80">IFERROR(INDEX(외환대장!$A$2:$K$401, SMALL(IF(($C$1=외환대장!$L$2:$L$399),MATCH(ROW(외환대장!$L$2:$L$399), ROW(외환대장!$L$2:$L$399)),IF(($D$1=외환대장!$L$2:$L$399),MATCH(ROW(외환대장!$L$2:$L$399), ROW(외환대장!$L$2:$L$399)),"")), ROWS($A$1:F72)), COLUMNS($A$1:F72)),"")</f>
        <v>24944</v>
      </c>
      <c r="P80" s="17">
        <f t="array" ref="P80">IFERROR(INDEX(외환대장!$A$2:$K$401, SMALL(IF(($C$1=외환대장!$L$2:$L$399),MATCH(ROW(외환대장!$L$2:$L$399), ROW(외환대장!$L$2:$L$399)),IF(($D$1=외환대장!$L$2:$L$399),MATCH(ROW(외환대장!$L$2:$L$399), ROW(외환대장!$L$2:$L$399)),"")), ROWS($A$1:G72)), COLUMNS($A$1:G72)),"")</f>
        <v>1332.5</v>
      </c>
      <c r="Q80" s="18">
        <f t="array" ref="Q80">IFERROR(INDEX(외환대장!$A$2:$K$401, SMALL(IF(($C$1=외환대장!$L$2:$L$399),MATCH(ROW(외환대장!$L$2:$L$399), ROW(외환대장!$L$2:$L$399)),IF(($D$1=외환대장!$L$2:$L$399),MATCH(ROW(외환대장!$L$2:$L$399), ROW(외환대장!$L$2:$L$399)),"")), ROWS($A$1:H72)), COLUMNS($A$1:H72)),"")</f>
        <v>24944</v>
      </c>
      <c r="R80" s="19">
        <f t="array" ref="R80">IFERROR(INDEX(외환대장!$A$2:$K$401, SMALL(IF(($C$1=외환대장!$L$2:$L$399),MATCH(ROW(외환대장!$L$2:$L$399), ROW(외환대장!$L$2:$L$399)),IF(($D$1=외환대장!$L$2:$L$399),MATCH(ROW(외환대장!$L$2:$L$399), ROW(외환대장!$L$2:$L$399)),"")), ROWS($A$1:I72)), COLUMNS($A$1:I72)),"")</f>
        <v>1420.2</v>
      </c>
      <c r="S80" s="20">
        <f t="array" ref="S80">IFERROR(INDEX(외환대장!$A$2:$K$401, SMALL(IF(($C$1=외환대장!$L$2:$L$399),MATCH(ROW(외환대장!$L$2:$L$399), ROW(외환대장!$L$2:$L$399)),IF(($D$1=외환대장!$L$2:$L$399),MATCH(ROW(외환대장!$L$2:$L$399), ROW(외환대장!$L$2:$L$399)),"")), ROWS($A$1:J72)), COLUMNS($A$1:J72)),"")</f>
        <v>44839</v>
      </c>
      <c r="T80" s="106">
        <f t="shared" si="13"/>
        <v>33237880</v>
      </c>
      <c r="U80" s="107" t="str">
        <f t="shared" si="26"/>
        <v>NT/208</v>
      </c>
      <c r="V80" s="72"/>
      <c r="W80" s="108" t="str">
        <f t="shared" si="27"/>
        <v/>
      </c>
      <c r="X80" s="100" t="str">
        <f t="shared" si="28"/>
        <v/>
      </c>
      <c r="Y80" s="109" t="str">
        <f>IF($X80="","",_xlfn.IFNA(VLOOKUP($X80,수출신고!$A:$G,4,0),"국내계류중"))</f>
        <v/>
      </c>
      <c r="Z80" s="110" t="str">
        <f>_xlfn.IFNA(VLOOKUP(W80,환율!$A:$H,8,0),"")</f>
        <v/>
      </c>
      <c r="AA80" s="111" t="str">
        <f t="shared" si="29"/>
        <v/>
      </c>
      <c r="AB80" s="112" t="str">
        <f t="shared" si="24"/>
        <v/>
      </c>
      <c r="AC80" s="113" t="str">
        <f t="shared" si="30"/>
        <v/>
      </c>
      <c r="AD80" s="114" t="str">
        <f t="shared" si="31"/>
        <v/>
      </c>
      <c r="AE80" s="115" t="str">
        <f t="shared" si="21"/>
        <v/>
      </c>
      <c r="AF80" s="114" t="str">
        <f t="shared" si="32"/>
        <v/>
      </c>
      <c r="AG80" s="114" t="str">
        <f t="shared" si="33"/>
        <v/>
      </c>
    </row>
    <row r="81" spans="1:33" ht="16.5" customHeight="1">
      <c r="A81" s="96" t="str">
        <f>IF($H81="","",_xlfn.IFNA(VLOOKUP($H81,수출신고!$A:$G,2,0),""))</f>
        <v/>
      </c>
      <c r="B81" s="125"/>
      <c r="C81" s="126"/>
      <c r="D81" s="127"/>
      <c r="E81" s="128"/>
      <c r="F81" s="129"/>
      <c r="G81" s="100" t="str">
        <f>IF($H81="","",_xlfn.IFNA(VLOOKUP($H81,수출신고!$A:$G,6,0),""))</f>
        <v/>
      </c>
      <c r="H81" s="101" t="str">
        <f t="shared" si="25"/>
        <v/>
      </c>
      <c r="J81" s="1">
        <f t="array" ref="J81">IFERROR(INDEX(외환대장!$A$2:$K$401, SMALL(IF(($C$1=외환대장!$L$2:$L$399),MATCH(ROW(외환대장!$L$2:$L$399), ROW(외환대장!$L$2:$L$399)),IF(($D$1=외환대장!$L$2:$L$399),MATCH(ROW(외환대장!$L$2:$L$399), ROW(외환대장!$L$2:$L$399)),"")), ROWS($A$1:A73)), COLUMNS($A$1:A73)),"")</f>
        <v>44803</v>
      </c>
      <c r="K81" s="14">
        <f t="array" ref="K81">IFERROR(INDEX(외환대장!$A$2:$K$401, SMALL(IF(($C$1=외환대장!$L$2:$L$399),MATCH(ROW(외환대장!$L$2:$L$399), ROW(외환대장!$L$2:$L$399)),IF(($D$1=외환대장!$L$2:$L$399),MATCH(ROW(외환대장!$L$2:$L$399), ROW(외환대장!$L$2:$L$399)),"")), ROWS($A$1:B73)), COLUMNS($A$1:B73)),"")</f>
        <v>11629</v>
      </c>
      <c r="L81" s="14">
        <f t="array" ref="L81">IFERROR(INDEX(외환대장!$A$2:$K$401, SMALL(IF(($C$1=외환대장!$L$2:$L$399),MATCH(ROW(외환대장!$L$2:$L$399), ROW(외환대장!$L$2:$L$399)),IF(($D$1=외환대장!$L$2:$L$399),MATCH(ROW(외환대장!$L$2:$L$399), ROW(외환대장!$L$2:$L$399)),"")), ROWS($A$1:C73)), COLUMNS($A$1:C73)),"")</f>
        <v>5</v>
      </c>
      <c r="M81" s="14">
        <f t="array" ref="M81">IFERROR(INDEX(외환대장!$A$2:$K$401, SMALL(IF(($C$1=외환대장!$L$2:$L$399),MATCH(ROW(외환대장!$L$2:$L$399), ROW(외환대장!$L$2:$L$399)),IF(($D$1=외환대장!$L$2:$L$399),MATCH(ROW(외환대장!$L$2:$L$399), ROW(외환대장!$L$2:$L$399)),"")), ROWS($A$1:D73)), COLUMNS($A$1:D73)),"")</f>
        <v>0</v>
      </c>
      <c r="N81" s="15" t="str">
        <f t="array" ref="N81">IFERROR(INDEX(외환대장!$A$2:$K$401, SMALL(IF(($C$1=외환대장!$L$2:$L$399),MATCH(ROW(외환대장!$L$2:$L$399), ROW(외환대장!$L$2:$L$399)),IF(($D$1=외환대장!$L$2:$L$399),MATCH(ROW(외환대장!$L$2:$L$399), ROW(외환대장!$L$2:$L$399)),"")), ROWS($A$1:E73)), COLUMNS($A$1:E73)),"")</f>
        <v>INT/208</v>
      </c>
      <c r="O81" s="16">
        <f t="array" ref="O81">IFERROR(INDEX(외환대장!$A$2:$K$401, SMALL(IF(($C$1=외환대장!$L$2:$L$399),MATCH(ROW(외환대장!$L$2:$L$399), ROW(외환대장!$L$2:$L$399)),IF(($D$1=외환대장!$L$2:$L$399),MATCH(ROW(외환대장!$L$2:$L$399), ROW(외환대장!$L$2:$L$399)),"")), ROWS($A$1:F73)), COLUMNS($A$1:F73)),"")</f>
        <v>11624</v>
      </c>
      <c r="P81" s="17">
        <f t="array" ref="P81">IFERROR(INDEX(외환대장!$A$2:$K$401, SMALL(IF(($C$1=외환대장!$L$2:$L$399),MATCH(ROW(외환대장!$L$2:$L$399), ROW(외환대장!$L$2:$L$399)),IF(($D$1=외환대장!$L$2:$L$399),MATCH(ROW(외환대장!$L$2:$L$399), ROW(외환대장!$L$2:$L$399)),"")), ROWS($A$1:G73)), COLUMNS($A$1:G73)),"")</f>
        <v>1347.7</v>
      </c>
      <c r="Q81" s="18">
        <f t="array" ref="Q81">IFERROR(INDEX(외환대장!$A$2:$K$401, SMALL(IF(($C$1=외환대장!$L$2:$L$399),MATCH(ROW(외환대장!$L$2:$L$399), ROW(외환대장!$L$2:$L$399)),IF(($D$1=외환대장!$L$2:$L$399),MATCH(ROW(외환대장!$L$2:$L$399), ROW(외환대장!$L$2:$L$399)),"")), ROWS($A$1:H73)), COLUMNS($A$1:H73)),"")</f>
        <v>11624</v>
      </c>
      <c r="R81" s="19">
        <f t="array" ref="R81">IFERROR(INDEX(외환대장!$A$2:$K$401, SMALL(IF(($C$1=외환대장!$L$2:$L$399),MATCH(ROW(외환대장!$L$2:$L$399), ROW(외환대장!$L$2:$L$399)),IF(($D$1=외환대장!$L$2:$L$399),MATCH(ROW(외환대장!$L$2:$L$399), ROW(외환대장!$L$2:$L$399)),"")), ROWS($A$1:I73)), COLUMNS($A$1:I73)),"")</f>
        <v>1420.2</v>
      </c>
      <c r="S81" s="20">
        <f t="array" ref="S81">IFERROR(INDEX(외환대장!$A$2:$K$401, SMALL(IF(($C$1=외환대장!$L$2:$L$399),MATCH(ROW(외환대장!$L$2:$L$399), ROW(외환대장!$L$2:$L$399)),IF(($D$1=외환대장!$L$2:$L$399),MATCH(ROW(외환대장!$L$2:$L$399), ROW(외환대장!$L$2:$L$399)),"")), ROWS($A$1:J73)), COLUMNS($A$1:J73)),"")</f>
        <v>44839</v>
      </c>
      <c r="T81" s="106">
        <f t="shared" si="13"/>
        <v>15665664.800000001</v>
      </c>
      <c r="U81" s="107" t="str">
        <f t="shared" si="26"/>
        <v>NT/208</v>
      </c>
      <c r="V81" s="72"/>
      <c r="W81" s="108" t="str">
        <f t="shared" si="27"/>
        <v/>
      </c>
      <c r="X81" s="100" t="str">
        <f t="shared" si="28"/>
        <v/>
      </c>
      <c r="Y81" s="109" t="str">
        <f>IF($X81="","",_xlfn.IFNA(VLOOKUP($X81,수출신고!$A:$G,4,0),"국내계류중"))</f>
        <v/>
      </c>
      <c r="Z81" s="110" t="str">
        <f>_xlfn.IFNA(VLOOKUP(W81,환율!$A:$H,8,0),"")</f>
        <v/>
      </c>
      <c r="AA81" s="111" t="str">
        <f t="shared" si="29"/>
        <v/>
      </c>
      <c r="AB81" s="112" t="str">
        <f t="shared" si="24"/>
        <v/>
      </c>
      <c r="AC81" s="113" t="str">
        <f t="shared" si="30"/>
        <v/>
      </c>
      <c r="AD81" s="114" t="str">
        <f t="shared" si="31"/>
        <v/>
      </c>
      <c r="AE81" s="115" t="str">
        <f t="shared" si="21"/>
        <v/>
      </c>
      <c r="AF81" s="114" t="str">
        <f t="shared" si="32"/>
        <v/>
      </c>
      <c r="AG81" s="114" t="str">
        <f t="shared" si="33"/>
        <v/>
      </c>
    </row>
    <row r="82" spans="1:33" ht="16.5" customHeight="1">
      <c r="A82" s="96" t="str">
        <f>IF($H82="","",_xlfn.IFNA(VLOOKUP($H82,수출신고!$A:$G,2,0),""))</f>
        <v/>
      </c>
      <c r="B82" s="125"/>
      <c r="C82" s="127"/>
      <c r="D82" s="127"/>
      <c r="E82" s="127"/>
      <c r="F82" s="129"/>
      <c r="G82" s="100" t="str">
        <f>IF($H82="","",_xlfn.IFNA(VLOOKUP($H82,수출신고!$A:$G,6,0),""))</f>
        <v/>
      </c>
      <c r="H82" s="101" t="str">
        <f t="shared" si="25"/>
        <v/>
      </c>
      <c r="J82" s="1">
        <f t="array" ref="J82">IFERROR(INDEX(외환대장!$A$2:$K$401, SMALL(IF(($C$1=외환대장!$L$2:$L$399),MATCH(ROW(외환대장!$L$2:$L$399), ROW(외환대장!$L$2:$L$399)),IF(($D$1=외환대장!$L$2:$L$399),MATCH(ROW(외환대장!$L$2:$L$399), ROW(외환대장!$L$2:$L$399)),"")), ROWS($A$1:A74)), COLUMNS($A$1:A74)),"")</f>
        <v>44803</v>
      </c>
      <c r="K82" s="14">
        <f t="array" ref="K82">IFERROR(INDEX(외환대장!$A$2:$K$401, SMALL(IF(($C$1=외환대장!$L$2:$L$399),MATCH(ROW(외환대장!$L$2:$L$399), ROW(외환대장!$L$2:$L$399)),IF(($D$1=외환대장!$L$2:$L$399),MATCH(ROW(외환대장!$L$2:$L$399), ROW(외환대장!$L$2:$L$399)),"")), ROWS($A$1:B74)), COLUMNS($A$1:B74)),"")</f>
        <v>3371</v>
      </c>
      <c r="L82" s="14">
        <f t="array" ref="L82">IFERROR(INDEX(외환대장!$A$2:$K$401, SMALL(IF(($C$1=외환대장!$L$2:$L$399),MATCH(ROW(외환대장!$L$2:$L$399), ROW(외환대장!$L$2:$L$399)),IF(($D$1=외환대장!$L$2:$L$399),MATCH(ROW(외환대장!$L$2:$L$399), ROW(외환대장!$L$2:$L$399)),"")), ROWS($A$1:C74)), COLUMNS($A$1:C74)),"")</f>
        <v>0</v>
      </c>
      <c r="M82" s="14">
        <f t="array" ref="M82">IFERROR(INDEX(외환대장!$A$2:$K$401, SMALL(IF(($C$1=외환대장!$L$2:$L$399),MATCH(ROW(외환대장!$L$2:$L$399), ROW(외환대장!$L$2:$L$399)),IF(($D$1=외환대장!$L$2:$L$399),MATCH(ROW(외환대장!$L$2:$L$399), ROW(외환대장!$L$2:$L$399)),"")), ROWS($A$1:D74)), COLUMNS($A$1:D74)),"")</f>
        <v>0</v>
      </c>
      <c r="N82" s="15" t="str">
        <f t="array" ref="N82">IFERROR(INDEX(외환대장!$A$2:$K$401, SMALL(IF(($C$1=외환대장!$L$2:$L$399),MATCH(ROW(외환대장!$L$2:$L$399), ROW(외환대장!$L$2:$L$399)),IF(($D$1=외환대장!$L$2:$L$399),MATCH(ROW(외환대장!$L$2:$L$399), ROW(외환대장!$L$2:$L$399)),"")), ROWS($A$1:E74)), COLUMNS($A$1:E74)),"")</f>
        <v>IRR/292</v>
      </c>
      <c r="O82" s="16">
        <f t="array" ref="O82">IFERROR(INDEX(외환대장!$A$2:$K$401, SMALL(IF(($C$1=외환대장!$L$2:$L$399),MATCH(ROW(외환대장!$L$2:$L$399), ROW(외환대장!$L$2:$L$399)),IF(($D$1=외환대장!$L$2:$L$399),MATCH(ROW(외환대장!$L$2:$L$399), ROW(외환대장!$L$2:$L$399)),"")), ROWS($A$1:F74)), COLUMNS($A$1:F74)),"")</f>
        <v>3371</v>
      </c>
      <c r="P82" s="17">
        <f t="array" ref="P82">IFERROR(INDEX(외환대장!$A$2:$K$401, SMALL(IF(($C$1=외환대장!$L$2:$L$399),MATCH(ROW(외환대장!$L$2:$L$399), ROW(외환대장!$L$2:$L$399)),IF(($D$1=외환대장!$L$2:$L$399),MATCH(ROW(외환대장!$L$2:$L$399), ROW(외환대장!$L$2:$L$399)),"")), ROWS($A$1:G74)), COLUMNS($A$1:G74)),"")</f>
        <v>1347.7</v>
      </c>
      <c r="Q82" s="18">
        <f t="array" ref="Q82">IFERROR(INDEX(외환대장!$A$2:$K$401, SMALL(IF(($C$1=외환대장!$L$2:$L$399),MATCH(ROW(외환대장!$L$2:$L$399), ROW(외환대장!$L$2:$L$399)),IF(($D$1=외환대장!$L$2:$L$399),MATCH(ROW(외환대장!$L$2:$L$399), ROW(외환대장!$L$2:$L$399)),"")), ROWS($A$1:H74)), COLUMNS($A$1:H74)),"")</f>
        <v>3371</v>
      </c>
      <c r="R82" s="19">
        <f t="array" ref="R82">IFERROR(INDEX(외환대장!$A$2:$K$401, SMALL(IF(($C$1=외환대장!$L$2:$L$399),MATCH(ROW(외환대장!$L$2:$L$399), ROW(외환대장!$L$2:$L$399)),IF(($D$1=외환대장!$L$2:$L$399),MATCH(ROW(외환대장!$L$2:$L$399), ROW(외환대장!$L$2:$L$399)),"")), ROWS($A$1:I74)), COLUMNS($A$1:I74)),"")</f>
        <v>1420.2</v>
      </c>
      <c r="S82" s="20">
        <f t="array" ref="S82">IFERROR(INDEX(외환대장!$A$2:$K$401, SMALL(IF(($C$1=외환대장!$L$2:$L$399),MATCH(ROW(외환대장!$L$2:$L$399), ROW(외환대장!$L$2:$L$399)),IF(($D$1=외환대장!$L$2:$L$399),MATCH(ROW(외환대장!$L$2:$L$399), ROW(외환대장!$L$2:$L$399)),"")), ROWS($A$1:J74)), COLUMNS($A$1:J74)),"")</f>
        <v>44839</v>
      </c>
      <c r="T82" s="106">
        <f t="shared" si="13"/>
        <v>4543096.7</v>
      </c>
      <c r="U82" s="107" t="str">
        <f t="shared" si="26"/>
        <v>RR/292</v>
      </c>
      <c r="V82" s="121"/>
      <c r="W82" s="108" t="str">
        <f t="shared" si="27"/>
        <v/>
      </c>
      <c r="X82" s="100" t="str">
        <f t="shared" si="28"/>
        <v/>
      </c>
      <c r="Y82" s="109" t="str">
        <f>IF($X82="","",_xlfn.IFNA(VLOOKUP($X82,수출신고!$A:$G,4,0),"국내계류중"))</f>
        <v/>
      </c>
      <c r="Z82" s="110" t="str">
        <f>_xlfn.IFNA(VLOOKUP(W82,환율!$A:$H,8,0),"")</f>
        <v/>
      </c>
      <c r="AA82" s="111" t="str">
        <f t="shared" si="29"/>
        <v/>
      </c>
      <c r="AB82" s="112" t="str">
        <f t="shared" si="24"/>
        <v/>
      </c>
      <c r="AC82" s="113" t="str">
        <f t="shared" si="30"/>
        <v/>
      </c>
      <c r="AD82" s="114" t="str">
        <f t="shared" si="31"/>
        <v/>
      </c>
      <c r="AE82" s="115" t="str">
        <f t="shared" si="21"/>
        <v/>
      </c>
      <c r="AF82" s="114" t="str">
        <f t="shared" si="32"/>
        <v/>
      </c>
      <c r="AG82" s="114" t="str">
        <f t="shared" si="33"/>
        <v/>
      </c>
    </row>
    <row r="83" spans="1:33" ht="16.5" customHeight="1">
      <c r="A83" s="96" t="str">
        <f>IF($H83="","",_xlfn.IFNA(VLOOKUP($H83,수출신고!$A:$G,2,0),""))</f>
        <v/>
      </c>
      <c r="B83" s="125"/>
      <c r="C83" s="126"/>
      <c r="D83" s="127"/>
      <c r="E83" s="128"/>
      <c r="F83" s="129"/>
      <c r="G83" s="100" t="str">
        <f>IF($H83="","",_xlfn.IFNA(VLOOKUP($H83,수출신고!$A:$G,6,0),""))</f>
        <v/>
      </c>
      <c r="H83" s="101" t="str">
        <f t="shared" si="25"/>
        <v/>
      </c>
      <c r="I83" s="130"/>
      <c r="J83" s="1">
        <f t="array" ref="J83">IFERROR(INDEX(외환대장!$A$2:$K$401, SMALL(IF(($C$1=외환대장!$L$2:$L$399),MATCH(ROW(외환대장!$L$2:$L$399), ROW(외환대장!$L$2:$L$399)),IF(($D$1=외환대장!$L$2:$L$399),MATCH(ROW(외환대장!$L$2:$L$399), ROW(외환대장!$L$2:$L$399)),"")), ROWS($A$1:A75)), COLUMNS($A$1:A75)),"")</f>
        <v>44806</v>
      </c>
      <c r="K83" s="14">
        <f t="array" ref="K83">IFERROR(INDEX(외환대장!$A$2:$K$401, SMALL(IF(($C$1=외환대장!$L$2:$L$399),MATCH(ROW(외환대장!$L$2:$L$399), ROW(외환대장!$L$2:$L$399)),IF(($D$1=외환대장!$L$2:$L$399),MATCH(ROW(외환대장!$L$2:$L$399), ROW(외환대장!$L$2:$L$399)),"")), ROWS($A$1:B75)), COLUMNS($A$1:B75)),"")</f>
        <v>6587</v>
      </c>
      <c r="L83" s="14">
        <f t="array" ref="L83">IFERROR(INDEX(외환대장!$A$2:$K$401, SMALL(IF(($C$1=외환대장!$L$2:$L$399),MATCH(ROW(외환대장!$L$2:$L$399), ROW(외환대장!$L$2:$L$399)),IF(($D$1=외환대장!$L$2:$L$399),MATCH(ROW(외환대장!$L$2:$L$399), ROW(외환대장!$L$2:$L$399)),"")), ROWS($A$1:C75)), COLUMNS($A$1:C75)),"")</f>
        <v>15</v>
      </c>
      <c r="M83" s="14">
        <f t="array" ref="M83">IFERROR(INDEX(외환대장!$A$2:$K$401, SMALL(IF(($C$1=외환대장!$L$2:$L$399),MATCH(ROW(외환대장!$L$2:$L$399), ROW(외환대장!$L$2:$L$399)),IF(($D$1=외환대장!$L$2:$L$399),MATCH(ROW(외환대장!$L$2:$L$399), ROW(외환대장!$L$2:$L$399)),"")), ROWS($A$1:D75)), COLUMNS($A$1:D75)),"")</f>
        <v>0</v>
      </c>
      <c r="N83" s="15" t="str">
        <f t="array" ref="N83">IFERROR(INDEX(외환대장!$A$2:$K$401, SMALL(IF(($C$1=외환대장!$L$2:$L$399),MATCH(ROW(외환대장!$L$2:$L$399), ROW(외환대장!$L$2:$L$399)),IF(($D$1=외환대장!$L$2:$L$399),MATCH(ROW(외환대장!$L$2:$L$399), ROW(외환대장!$L$2:$L$399)),"")), ROWS($A$1:E75)), COLUMNS($A$1:E75)),"")</f>
        <v>IRR/292</v>
      </c>
      <c r="O83" s="16">
        <f t="array" ref="O83">IFERROR(INDEX(외환대장!$A$2:$K$401, SMALL(IF(($C$1=외환대장!$L$2:$L$399),MATCH(ROW(외환대장!$L$2:$L$399), ROW(외환대장!$L$2:$L$399)),IF(($D$1=외환대장!$L$2:$L$399),MATCH(ROW(외환대장!$L$2:$L$399), ROW(외환대장!$L$2:$L$399)),"")), ROWS($A$1:F75)), COLUMNS($A$1:F75)),"")</f>
        <v>6572</v>
      </c>
      <c r="P83" s="17">
        <f t="array" ref="P83">IFERROR(INDEX(외환대장!$A$2:$K$401, SMALL(IF(($C$1=외환대장!$L$2:$L$399),MATCH(ROW(외환대장!$L$2:$L$399), ROW(외환대장!$L$2:$L$399)),IF(($D$1=외환대장!$L$2:$L$399),MATCH(ROW(외환대장!$L$2:$L$399), ROW(외환대장!$L$2:$L$399)),"")), ROWS($A$1:G75)), COLUMNS($A$1:G75)),"")</f>
        <v>1351.4</v>
      </c>
      <c r="Q83" s="18">
        <f t="array" ref="Q83">IFERROR(INDEX(외환대장!$A$2:$K$401, SMALL(IF(($C$1=외환대장!$L$2:$L$399),MATCH(ROW(외환대장!$L$2:$L$399), ROW(외환대장!$L$2:$L$399)),IF(($D$1=외환대장!$L$2:$L$399),MATCH(ROW(외환대장!$L$2:$L$399), ROW(외환대장!$L$2:$L$399)),"")), ROWS($A$1:H75)), COLUMNS($A$1:H75)),"")</f>
        <v>6572</v>
      </c>
      <c r="R83" s="19">
        <f t="array" ref="R83">IFERROR(INDEX(외환대장!$A$2:$K$401, SMALL(IF(($C$1=외환대장!$L$2:$L$399),MATCH(ROW(외환대장!$L$2:$L$399), ROW(외환대장!$L$2:$L$399)),IF(($D$1=외환대장!$L$2:$L$399),MATCH(ROW(외환대장!$L$2:$L$399), ROW(외환대장!$L$2:$L$399)),"")), ROWS($A$1:I75)), COLUMNS($A$1:I75)),"")</f>
        <v>1420.2</v>
      </c>
      <c r="S83" s="20">
        <f t="array" ref="S83">IFERROR(INDEX(외환대장!$A$2:$K$401, SMALL(IF(($C$1=외환대장!$L$2:$L$399),MATCH(ROW(외환대장!$L$2:$L$399), ROW(외환대장!$L$2:$L$399)),IF(($D$1=외환대장!$L$2:$L$399),MATCH(ROW(외환대장!$L$2:$L$399), ROW(외환대장!$L$2:$L$399)),"")), ROWS($A$1:J75)), COLUMNS($A$1:J75)),"")</f>
        <v>44839</v>
      </c>
      <c r="T83" s="106">
        <f t="shared" si="13"/>
        <v>8881400.8000000007</v>
      </c>
      <c r="U83" s="107" t="str">
        <f t="shared" si="26"/>
        <v>RR/292</v>
      </c>
      <c r="V83" s="72"/>
      <c r="W83" s="108" t="str">
        <f t="shared" si="27"/>
        <v/>
      </c>
      <c r="X83" s="100" t="str">
        <f t="shared" si="28"/>
        <v/>
      </c>
      <c r="Y83" s="109" t="str">
        <f>IF($X83="","",_xlfn.IFNA(VLOOKUP($X83,수출신고!$A:$G,4,0),"국내계류중"))</f>
        <v/>
      </c>
      <c r="Z83" s="110" t="str">
        <f>_xlfn.IFNA(VLOOKUP(W83,환율!$A:$H,8,0),"")</f>
        <v/>
      </c>
      <c r="AA83" s="111" t="str">
        <f t="shared" si="29"/>
        <v/>
      </c>
      <c r="AB83" s="112" t="str">
        <f t="shared" si="24"/>
        <v/>
      </c>
      <c r="AC83" s="113" t="str">
        <f t="shared" si="30"/>
        <v/>
      </c>
      <c r="AD83" s="114" t="str">
        <f t="shared" si="31"/>
        <v/>
      </c>
      <c r="AE83" s="115" t="str">
        <f t="shared" si="21"/>
        <v/>
      </c>
      <c r="AF83" s="114" t="str">
        <f t="shared" si="32"/>
        <v/>
      </c>
      <c r="AG83" s="114" t="str">
        <f t="shared" si="33"/>
        <v/>
      </c>
    </row>
    <row r="84" spans="1:33" ht="16.5" customHeight="1">
      <c r="A84" s="96" t="str">
        <f>IF($H84="","",_xlfn.IFNA(VLOOKUP($H84,수출신고!$A:$G,2,0),""))</f>
        <v/>
      </c>
      <c r="B84" s="125"/>
      <c r="C84" s="126"/>
      <c r="D84" s="127"/>
      <c r="E84" s="128"/>
      <c r="F84" s="129"/>
      <c r="G84" s="100" t="str">
        <f>IF($H84="","",_xlfn.IFNA(VLOOKUP($H84,수출신고!$A:$G,6,0),""))</f>
        <v/>
      </c>
      <c r="H84" s="101" t="str">
        <f t="shared" si="25"/>
        <v/>
      </c>
      <c r="J84" s="1">
        <f t="array" ref="J84">IFERROR(INDEX(외환대장!$A$2:$K$401, SMALL(IF(($C$1=외환대장!$L$2:$L$399),MATCH(ROW(외환대장!$L$2:$L$399), ROW(외환대장!$L$2:$L$399)),IF(($D$1=외환대장!$L$2:$L$399),MATCH(ROW(외환대장!$L$2:$L$399), ROW(외환대장!$L$2:$L$399)),"")), ROWS($A$1:A76)), COLUMNS($A$1:A76)),"")</f>
        <v>44811</v>
      </c>
      <c r="K84" s="14">
        <f t="array" ref="K84">IFERROR(INDEX(외환대장!$A$2:$K$401, SMALL(IF(($C$1=외환대장!$L$2:$L$399),MATCH(ROW(외환대장!$L$2:$L$399), ROW(외환대장!$L$2:$L$399)),IF(($D$1=외환대장!$L$2:$L$399),MATCH(ROW(외환대장!$L$2:$L$399), ROW(외환대장!$L$2:$L$399)),"")), ROWS($A$1:B76)), COLUMNS($A$1:B76)),"")</f>
        <v>2942</v>
      </c>
      <c r="L84" s="14">
        <f t="array" ref="L84">IFERROR(INDEX(외환대장!$A$2:$K$401, SMALL(IF(($C$1=외환대장!$L$2:$L$399),MATCH(ROW(외환대장!$L$2:$L$399), ROW(외환대장!$L$2:$L$399)),IF(($D$1=외환대장!$L$2:$L$399),MATCH(ROW(외환대장!$L$2:$L$399), ROW(외환대장!$L$2:$L$399)),"")), ROWS($A$1:C76)), COLUMNS($A$1:C76)),"")</f>
        <v>5</v>
      </c>
      <c r="M84" s="14">
        <f t="array" ref="M84">IFERROR(INDEX(외환대장!$A$2:$K$401, SMALL(IF(($C$1=외환대장!$L$2:$L$399),MATCH(ROW(외환대장!$L$2:$L$399), ROW(외환대장!$L$2:$L$399)),IF(($D$1=외환대장!$L$2:$L$399),MATCH(ROW(외환대장!$L$2:$L$399), ROW(외환대장!$L$2:$L$399)),"")), ROWS($A$1:D76)), COLUMNS($A$1:D76)),"")</f>
        <v>0</v>
      </c>
      <c r="N84" s="15" t="str">
        <f t="array" ref="N84">IFERROR(INDEX(외환대장!$A$2:$K$401, SMALL(IF(($C$1=외환대장!$L$2:$L$399),MATCH(ROW(외환대장!$L$2:$L$399), ROW(외환대장!$L$2:$L$399)),IF(($D$1=외환대장!$L$2:$L$399),MATCH(ROW(외환대장!$L$2:$L$399), ROW(외환대장!$L$2:$L$399)),"")), ROWS($A$1:E76)), COLUMNS($A$1:E76)),"")</f>
        <v>IRR/292</v>
      </c>
      <c r="O84" s="16">
        <f t="array" ref="O84">IFERROR(INDEX(외환대장!$A$2:$K$401, SMALL(IF(($C$1=외환대장!$L$2:$L$399),MATCH(ROW(외환대장!$L$2:$L$399), ROW(외환대장!$L$2:$L$399)),IF(($D$1=외환대장!$L$2:$L$399),MATCH(ROW(외환대장!$L$2:$L$399), ROW(외환대장!$L$2:$L$399)),"")), ROWS($A$1:F76)), COLUMNS($A$1:F76)),"")</f>
        <v>2937</v>
      </c>
      <c r="P84" s="17">
        <f t="array" ref="P84">IFERROR(INDEX(외환대장!$A$2:$K$401, SMALL(IF(($C$1=외환대장!$L$2:$L$399),MATCH(ROW(외환대장!$L$2:$L$399), ROW(외환대장!$L$2:$L$399)),IF(($D$1=외환대장!$L$2:$L$399),MATCH(ROW(외환대장!$L$2:$L$399), ROW(외환대장!$L$2:$L$399)),"")), ROWS($A$1:G76)), COLUMNS($A$1:G76)),"")</f>
        <v>1370.3</v>
      </c>
      <c r="Q84" s="18">
        <f t="array" ref="Q84">IFERROR(INDEX(외환대장!$A$2:$K$401, SMALL(IF(($C$1=외환대장!$L$2:$L$399),MATCH(ROW(외환대장!$L$2:$L$399), ROW(외환대장!$L$2:$L$399)),IF(($D$1=외환대장!$L$2:$L$399),MATCH(ROW(외환대장!$L$2:$L$399), ROW(외환대장!$L$2:$L$399)),"")), ROWS($A$1:H76)), COLUMNS($A$1:H76)),"")</f>
        <v>2937</v>
      </c>
      <c r="R84" s="19">
        <f t="array" ref="R84">IFERROR(INDEX(외환대장!$A$2:$K$401, SMALL(IF(($C$1=외환대장!$L$2:$L$399),MATCH(ROW(외환대장!$L$2:$L$399), ROW(외환대장!$L$2:$L$399)),IF(($D$1=외환대장!$L$2:$L$399),MATCH(ROW(외환대장!$L$2:$L$399), ROW(외환대장!$L$2:$L$399)),"")), ROWS($A$1:I76)), COLUMNS($A$1:I76)),"")</f>
        <v>1420.2</v>
      </c>
      <c r="S84" s="20">
        <f t="array" ref="S84">IFERROR(INDEX(외환대장!$A$2:$K$401, SMALL(IF(($C$1=외환대장!$L$2:$L$399),MATCH(ROW(외환대장!$L$2:$L$399), ROW(외환대장!$L$2:$L$399)),IF(($D$1=외환대장!$L$2:$L$399),MATCH(ROW(외환대장!$L$2:$L$399), ROW(외환대장!$L$2:$L$399)),"")), ROWS($A$1:J76)), COLUMNS($A$1:J76)),"")</f>
        <v>44839</v>
      </c>
      <c r="T84" s="106">
        <f t="shared" si="13"/>
        <v>4024571.1</v>
      </c>
      <c r="U84" s="107" t="str">
        <f t="shared" si="26"/>
        <v>RR/292</v>
      </c>
      <c r="V84" s="72"/>
      <c r="W84" s="108" t="str">
        <f t="shared" si="27"/>
        <v/>
      </c>
      <c r="X84" s="100" t="str">
        <f t="shared" si="28"/>
        <v/>
      </c>
      <c r="Y84" s="109" t="str">
        <f>IF($X84="","",_xlfn.IFNA(VLOOKUP($X84,수출신고!$A:$G,4,0),"국내계류중"))</f>
        <v/>
      </c>
      <c r="Z84" s="110" t="str">
        <f>_xlfn.IFNA(VLOOKUP(W84,환율!$A:$H,8,0),"")</f>
        <v/>
      </c>
      <c r="AA84" s="111" t="str">
        <f t="shared" si="29"/>
        <v/>
      </c>
      <c r="AB84" s="112" t="str">
        <f t="shared" si="24"/>
        <v/>
      </c>
      <c r="AC84" s="113" t="str">
        <f t="shared" si="30"/>
        <v/>
      </c>
      <c r="AD84" s="114" t="str">
        <f t="shared" si="31"/>
        <v/>
      </c>
      <c r="AE84" s="115" t="str">
        <f t="shared" si="21"/>
        <v/>
      </c>
      <c r="AF84" s="114" t="str">
        <f t="shared" si="32"/>
        <v/>
      </c>
      <c r="AG84" s="114" t="str">
        <f t="shared" si="33"/>
        <v/>
      </c>
    </row>
    <row r="85" spans="1:33" ht="16.5" customHeight="1">
      <c r="A85" s="96" t="str">
        <f>IF($H85="","",_xlfn.IFNA(VLOOKUP($H85,수출신고!$A:$G,2,0),""))</f>
        <v/>
      </c>
      <c r="B85" s="125"/>
      <c r="C85" s="126"/>
      <c r="D85" s="127"/>
      <c r="E85" s="128"/>
      <c r="F85" s="129"/>
      <c r="G85" s="100" t="str">
        <f>IF($H85="","",_xlfn.IFNA(VLOOKUP($H85,수출신고!$A:$G,6,0),""))</f>
        <v/>
      </c>
      <c r="H85" s="101" t="str">
        <f t="shared" si="25"/>
        <v/>
      </c>
      <c r="J85" s="1">
        <f t="array" ref="J85">IFERROR(INDEX(외환대장!$A$2:$K$401, SMALL(IF(($C$1=외환대장!$L$2:$L$399),MATCH(ROW(외환대장!$L$2:$L$399), ROW(외환대장!$L$2:$L$399)),IF(($D$1=외환대장!$L$2:$L$399),MATCH(ROW(외환대장!$L$2:$L$399), ROW(외환대장!$L$2:$L$399)),"")), ROWS($A$1:A77)), COLUMNS($A$1:A77)),"")</f>
        <v>44811</v>
      </c>
      <c r="K85" s="14">
        <f t="array" ref="K85">IFERROR(INDEX(외환대장!$A$2:$K$401, SMALL(IF(($C$1=외환대장!$L$2:$L$399),MATCH(ROW(외환대장!$L$2:$L$399), ROW(외환대장!$L$2:$L$399)),IF(($D$1=외환대장!$L$2:$L$399),MATCH(ROW(외환대장!$L$2:$L$399), ROW(외환대장!$L$2:$L$399)),"")), ROWS($A$1:B77)), COLUMNS($A$1:B77)),"")</f>
        <v>12842</v>
      </c>
      <c r="L85" s="14">
        <f t="array" ref="L85">IFERROR(INDEX(외환대장!$A$2:$K$401, SMALL(IF(($C$1=외환대장!$L$2:$L$399),MATCH(ROW(외환대장!$L$2:$L$399), ROW(외환대장!$L$2:$L$399)),IF(($D$1=외환대장!$L$2:$L$399),MATCH(ROW(외환대장!$L$2:$L$399), ROW(외환대장!$L$2:$L$399)),"")), ROWS($A$1:C77)), COLUMNS($A$1:C77)),"")</f>
        <v>0</v>
      </c>
      <c r="M85" s="14">
        <f t="array" ref="M85">IFERROR(INDEX(외환대장!$A$2:$K$401, SMALL(IF(($C$1=외환대장!$L$2:$L$399),MATCH(ROW(외환대장!$L$2:$L$399), ROW(외환대장!$L$2:$L$399)),IF(($D$1=외환대장!$L$2:$L$399),MATCH(ROW(외환대장!$L$2:$L$399), ROW(외환대장!$L$2:$L$399)),"")), ROWS($A$1:D77)), COLUMNS($A$1:D77)),"")</f>
        <v>0</v>
      </c>
      <c r="N85" s="15" t="str">
        <f t="array" ref="N85">IFERROR(INDEX(외환대장!$A$2:$K$401, SMALL(IF(($C$1=외환대장!$L$2:$L$399),MATCH(ROW(외환대장!$L$2:$L$399), ROW(외환대장!$L$2:$L$399)),IF(($D$1=외환대장!$L$2:$L$399),MATCH(ROW(외환대장!$L$2:$L$399), ROW(외환대장!$L$2:$L$399)),"")), ROWS($A$1:E77)), COLUMNS($A$1:E77)),"")</f>
        <v>IRR/294</v>
      </c>
      <c r="O85" s="16">
        <f t="array" ref="O85">IFERROR(INDEX(외환대장!$A$2:$K$401, SMALL(IF(($C$1=외환대장!$L$2:$L$399),MATCH(ROW(외환대장!$L$2:$L$399), ROW(외환대장!$L$2:$L$399)),IF(($D$1=외환대장!$L$2:$L$399),MATCH(ROW(외환대장!$L$2:$L$399), ROW(외환대장!$L$2:$L$399)),"")), ROWS($A$1:F77)), COLUMNS($A$1:F77)),"")</f>
        <v>12842</v>
      </c>
      <c r="P85" s="17">
        <f t="array" ref="P85">IFERROR(INDEX(외환대장!$A$2:$K$401, SMALL(IF(($C$1=외환대장!$L$2:$L$399),MATCH(ROW(외환대장!$L$2:$L$399), ROW(외환대장!$L$2:$L$399)),IF(($D$1=외환대장!$L$2:$L$399),MATCH(ROW(외환대장!$L$2:$L$399), ROW(외환대장!$L$2:$L$399)),"")), ROWS($A$1:G77)), COLUMNS($A$1:G77)),"")</f>
        <v>1370.3</v>
      </c>
      <c r="Q85" s="18">
        <f t="array" ref="Q85">IFERROR(INDEX(외환대장!$A$2:$K$401, SMALL(IF(($C$1=외환대장!$L$2:$L$399),MATCH(ROW(외환대장!$L$2:$L$399), ROW(외환대장!$L$2:$L$399)),IF(($D$1=외환대장!$L$2:$L$399),MATCH(ROW(외환대장!$L$2:$L$399), ROW(외환대장!$L$2:$L$399)),"")), ROWS($A$1:H77)), COLUMNS($A$1:H77)),"")</f>
        <v>12842</v>
      </c>
      <c r="R85" s="19">
        <f t="array" ref="R85">IFERROR(INDEX(외환대장!$A$2:$K$401, SMALL(IF(($C$1=외환대장!$L$2:$L$399),MATCH(ROW(외환대장!$L$2:$L$399), ROW(외환대장!$L$2:$L$399)),IF(($D$1=외환대장!$L$2:$L$399),MATCH(ROW(외환대장!$L$2:$L$399), ROW(외환대장!$L$2:$L$399)),"")), ROWS($A$1:I77)), COLUMNS($A$1:I77)),"")</f>
        <v>1420.2</v>
      </c>
      <c r="S85" s="20">
        <f t="array" ref="S85">IFERROR(INDEX(외환대장!$A$2:$K$401, SMALL(IF(($C$1=외환대장!$L$2:$L$399),MATCH(ROW(외환대장!$L$2:$L$399), ROW(외환대장!$L$2:$L$399)),IF(($D$1=외환대장!$L$2:$L$399),MATCH(ROW(외환대장!$L$2:$L$399), ROW(외환대장!$L$2:$L$399)),"")), ROWS($A$1:J77)), COLUMNS($A$1:J77)),"")</f>
        <v>44839</v>
      </c>
      <c r="T85" s="106">
        <f t="shared" si="13"/>
        <v>17597392.599999998</v>
      </c>
      <c r="U85" s="107" t="str">
        <f t="shared" si="26"/>
        <v>RR/294</v>
      </c>
      <c r="V85" s="72"/>
      <c r="W85" s="108" t="str">
        <f t="shared" si="27"/>
        <v/>
      </c>
      <c r="X85" s="100" t="str">
        <f t="shared" si="28"/>
        <v/>
      </c>
      <c r="Y85" s="109" t="str">
        <f>IF($X85="","",_xlfn.IFNA(VLOOKUP($X85,수출신고!$A:$G,4,0),"국내계류중"))</f>
        <v/>
      </c>
      <c r="Z85" s="110" t="str">
        <f>_xlfn.IFNA(VLOOKUP(W85,환율!$A:$H,8,0),"")</f>
        <v/>
      </c>
      <c r="AA85" s="111" t="str">
        <f t="shared" si="29"/>
        <v/>
      </c>
      <c r="AB85" s="112" t="str">
        <f t="shared" si="24"/>
        <v/>
      </c>
      <c r="AC85" s="113" t="str">
        <f t="shared" si="30"/>
        <v/>
      </c>
      <c r="AD85" s="114" t="str">
        <f t="shared" si="31"/>
        <v/>
      </c>
      <c r="AE85" s="115" t="str">
        <f t="shared" si="21"/>
        <v/>
      </c>
      <c r="AF85" s="114" t="str">
        <f t="shared" si="32"/>
        <v/>
      </c>
      <c r="AG85" s="114" t="str">
        <f t="shared" si="33"/>
        <v/>
      </c>
    </row>
    <row r="86" spans="1:33" ht="16.5" customHeight="1">
      <c r="A86" s="96" t="str">
        <f>IF($H86="","",_xlfn.IFNA(VLOOKUP($H86,수출신고!$A:$G,2,0),""))</f>
        <v/>
      </c>
      <c r="B86" s="125"/>
      <c r="C86" s="127"/>
      <c r="D86" s="127"/>
      <c r="E86" s="127"/>
      <c r="F86" s="129"/>
      <c r="G86" s="100" t="str">
        <f>IF($H86="","",_xlfn.IFNA(VLOOKUP($H86,수출신고!$A:$G,6,0),""))</f>
        <v/>
      </c>
      <c r="H86" s="101" t="str">
        <f t="shared" si="25"/>
        <v/>
      </c>
      <c r="J86" s="1">
        <f t="array" ref="J86">IFERROR(INDEX(외환대장!$A$2:$K$401, SMALL(IF(($C$1=외환대장!$L$2:$L$399),MATCH(ROW(외환대장!$L$2:$L$399), ROW(외환대장!$L$2:$L$399)),IF(($D$1=외환대장!$L$2:$L$399),MATCH(ROW(외환대장!$L$2:$L$399), ROW(외환대장!$L$2:$L$399)),"")), ROWS($A$1:A78)), COLUMNS($A$1:A78)),"")</f>
        <v>44811</v>
      </c>
      <c r="K86" s="14">
        <f t="array" ref="K86">IFERROR(INDEX(외환대장!$A$2:$K$401, SMALL(IF(($C$1=외환대장!$L$2:$L$399),MATCH(ROW(외환대장!$L$2:$L$399), ROW(외환대장!$L$2:$L$399)),IF(($D$1=외환대장!$L$2:$L$399),MATCH(ROW(외환대장!$L$2:$L$399), ROW(외환대장!$L$2:$L$399)),"")), ROWS($A$1:B78)), COLUMNS($A$1:B78)),"")</f>
        <v>11216</v>
      </c>
      <c r="L86" s="14">
        <f t="array" ref="L86">IFERROR(INDEX(외환대장!$A$2:$K$401, SMALL(IF(($C$1=외환대장!$L$2:$L$399),MATCH(ROW(외환대장!$L$2:$L$399), ROW(외환대장!$L$2:$L$399)),IF(($D$1=외환대장!$L$2:$L$399),MATCH(ROW(외환대장!$L$2:$L$399), ROW(외환대장!$L$2:$L$399)),"")), ROWS($A$1:C78)), COLUMNS($A$1:C78)),"")</f>
        <v>0</v>
      </c>
      <c r="M86" s="14">
        <f t="array" ref="M86">IFERROR(INDEX(외환대장!$A$2:$K$401, SMALL(IF(($C$1=외환대장!$L$2:$L$399),MATCH(ROW(외환대장!$L$2:$L$399), ROW(외환대장!$L$2:$L$399)),IF(($D$1=외환대장!$L$2:$L$399),MATCH(ROW(외환대장!$L$2:$L$399), ROW(외환대장!$L$2:$L$399)),"")), ROWS($A$1:D78)), COLUMNS($A$1:D78)),"")</f>
        <v>0</v>
      </c>
      <c r="N86" s="15" t="str">
        <f t="array" ref="N86">IFERROR(INDEX(외환대장!$A$2:$K$401, SMALL(IF(($C$1=외환대장!$L$2:$L$399),MATCH(ROW(외환대장!$L$2:$L$399), ROW(외환대장!$L$2:$L$399)),IF(($D$1=외환대장!$L$2:$L$399),MATCH(ROW(외환대장!$L$2:$L$399), ROW(외환대장!$L$2:$L$399)),"")), ROWS($A$1:E78)), COLUMNS($A$1:E78)),"")</f>
        <v>INT/211</v>
      </c>
      <c r="O86" s="16">
        <f t="array" ref="O86">IFERROR(INDEX(외환대장!$A$2:$K$401, SMALL(IF(($C$1=외환대장!$L$2:$L$399),MATCH(ROW(외환대장!$L$2:$L$399), ROW(외환대장!$L$2:$L$399)),IF(($D$1=외환대장!$L$2:$L$399),MATCH(ROW(외환대장!$L$2:$L$399), ROW(외환대장!$L$2:$L$399)),"")), ROWS($A$1:F78)), COLUMNS($A$1:F78)),"")</f>
        <v>11216</v>
      </c>
      <c r="P86" s="17">
        <f t="array" ref="P86">IFERROR(INDEX(외환대장!$A$2:$K$401, SMALL(IF(($C$1=외환대장!$L$2:$L$399),MATCH(ROW(외환대장!$L$2:$L$399), ROW(외환대장!$L$2:$L$399)),IF(($D$1=외환대장!$L$2:$L$399),MATCH(ROW(외환대장!$L$2:$L$399), ROW(외환대장!$L$2:$L$399)),"")), ROWS($A$1:G78)), COLUMNS($A$1:G78)),"")</f>
        <v>1370.3</v>
      </c>
      <c r="Q86" s="18">
        <f t="array" ref="Q86">IFERROR(INDEX(외환대장!$A$2:$K$401, SMALL(IF(($C$1=외환대장!$L$2:$L$399),MATCH(ROW(외환대장!$L$2:$L$399), ROW(외환대장!$L$2:$L$399)),IF(($D$1=외환대장!$L$2:$L$399),MATCH(ROW(외환대장!$L$2:$L$399), ROW(외환대장!$L$2:$L$399)),"")), ROWS($A$1:H78)), COLUMNS($A$1:H78)),"")</f>
        <v>11216</v>
      </c>
      <c r="R86" s="19">
        <f t="array" ref="R86">IFERROR(INDEX(외환대장!$A$2:$K$401, SMALL(IF(($C$1=외환대장!$L$2:$L$399),MATCH(ROW(외환대장!$L$2:$L$399), ROW(외환대장!$L$2:$L$399)),IF(($D$1=외환대장!$L$2:$L$399),MATCH(ROW(외환대장!$L$2:$L$399), ROW(외환대장!$L$2:$L$399)),"")), ROWS($A$1:I78)), COLUMNS($A$1:I78)),"")</f>
        <v>1420.2</v>
      </c>
      <c r="S86" s="20">
        <f t="array" ref="S86">IFERROR(INDEX(외환대장!$A$2:$K$401, SMALL(IF(($C$1=외환대장!$L$2:$L$399),MATCH(ROW(외환대장!$L$2:$L$399), ROW(외환대장!$L$2:$L$399)),IF(($D$1=외환대장!$L$2:$L$399),MATCH(ROW(외환대장!$L$2:$L$399), ROW(외환대장!$L$2:$L$399)),"")), ROWS($A$1:J78)), COLUMNS($A$1:J78)),"")</f>
        <v>44839</v>
      </c>
      <c r="T86" s="106">
        <f t="shared" si="13"/>
        <v>15369284.799999999</v>
      </c>
      <c r="U86" s="107" t="str">
        <f t="shared" si="26"/>
        <v>NT/211</v>
      </c>
      <c r="V86" s="121"/>
      <c r="W86" s="108" t="str">
        <f t="shared" si="27"/>
        <v/>
      </c>
      <c r="X86" s="100" t="str">
        <f t="shared" si="28"/>
        <v/>
      </c>
      <c r="Y86" s="109" t="str">
        <f>IF($X86="","",_xlfn.IFNA(VLOOKUP($X86,수출신고!$A:$G,4,0),"국내계류중"))</f>
        <v/>
      </c>
      <c r="Z86" s="110" t="str">
        <f>_xlfn.IFNA(VLOOKUP(W86,환율!$A:$H,8,0),"")</f>
        <v/>
      </c>
      <c r="AA86" s="111" t="str">
        <f t="shared" si="29"/>
        <v/>
      </c>
      <c r="AB86" s="112" t="str">
        <f t="shared" si="24"/>
        <v/>
      </c>
      <c r="AC86" s="113" t="str">
        <f t="shared" si="30"/>
        <v/>
      </c>
      <c r="AD86" s="114" t="str">
        <f t="shared" si="31"/>
        <v/>
      </c>
      <c r="AE86" s="115" t="str">
        <f t="shared" si="21"/>
        <v/>
      </c>
      <c r="AF86" s="114" t="str">
        <f t="shared" si="32"/>
        <v/>
      </c>
      <c r="AG86" s="114" t="str">
        <f t="shared" si="33"/>
        <v/>
      </c>
    </row>
    <row r="87" spans="1:33" ht="16.5" customHeight="1">
      <c r="A87" s="96" t="str">
        <f>IF($H87="","",_xlfn.IFNA(VLOOKUP($H87,수출신고!$A:$G,2,0),""))</f>
        <v/>
      </c>
      <c r="B87" s="125"/>
      <c r="C87" s="126"/>
      <c r="D87" s="127"/>
      <c r="E87" s="128"/>
      <c r="F87" s="129"/>
      <c r="G87" s="100" t="str">
        <f>IF($H87="","",_xlfn.IFNA(VLOOKUP($H87,수출신고!$A:$G,6,0),""))</f>
        <v/>
      </c>
      <c r="H87" s="101" t="str">
        <f t="shared" si="25"/>
        <v/>
      </c>
      <c r="I87" s="130"/>
      <c r="J87" s="1">
        <f t="array" ref="J87">IFERROR(INDEX(외환대장!$A$2:$K$401, SMALL(IF(($C$1=외환대장!$L$2:$L$399),MATCH(ROW(외환대장!$L$2:$L$399), ROW(외환대장!$L$2:$L$399)),IF(($D$1=외환대장!$L$2:$L$399),MATCH(ROW(외환대장!$L$2:$L$399), ROW(외환대장!$L$2:$L$399)),"")), ROWS($A$1:A79)), COLUMNS($A$1:A79)),"")</f>
        <v>44818</v>
      </c>
      <c r="K87" s="14">
        <f t="array" ref="K87">IFERROR(INDEX(외환대장!$A$2:$K$401, SMALL(IF(($C$1=외환대장!$L$2:$L$399),MATCH(ROW(외환대장!$L$2:$L$399), ROW(외환대장!$L$2:$L$399)),IF(($D$1=외환대장!$L$2:$L$399),MATCH(ROW(외환대장!$L$2:$L$399), ROW(외환대장!$L$2:$L$399)),"")), ROWS($A$1:B79)), COLUMNS($A$1:B79)),"")</f>
        <v>6022</v>
      </c>
      <c r="L87" s="14">
        <f t="array" ref="L87">IFERROR(INDEX(외환대장!$A$2:$K$401, SMALL(IF(($C$1=외환대장!$L$2:$L$399),MATCH(ROW(외환대장!$L$2:$L$399), ROW(외환대장!$L$2:$L$399)),IF(($D$1=외환대장!$L$2:$L$399),MATCH(ROW(외환대장!$L$2:$L$399), ROW(외환대장!$L$2:$L$399)),"")), ROWS($A$1:C79)), COLUMNS($A$1:C79)),"")</f>
        <v>25</v>
      </c>
      <c r="M87" s="14">
        <f t="array" ref="M87">IFERROR(INDEX(외환대장!$A$2:$K$401, SMALL(IF(($C$1=외환대장!$L$2:$L$399),MATCH(ROW(외환대장!$L$2:$L$399), ROW(외환대장!$L$2:$L$399)),IF(($D$1=외환대장!$L$2:$L$399),MATCH(ROW(외환대장!$L$2:$L$399), ROW(외환대장!$L$2:$L$399)),"")), ROWS($A$1:D79)), COLUMNS($A$1:D79)),"")</f>
        <v>0</v>
      </c>
      <c r="N87" s="15" t="str">
        <f t="array" ref="N87">IFERROR(INDEX(외환대장!$A$2:$K$401, SMALL(IF(($C$1=외환대장!$L$2:$L$399),MATCH(ROW(외환대장!$L$2:$L$399), ROW(외환대장!$L$2:$L$399)),IF(($D$1=외환대장!$L$2:$L$399),MATCH(ROW(외환대장!$L$2:$L$399), ROW(외환대장!$L$2:$L$399)),"")), ROWS($A$1:E79)), COLUMNS($A$1:E79)),"")</f>
        <v>INT/211</v>
      </c>
      <c r="O87" s="16">
        <f t="array" ref="O87">IFERROR(INDEX(외환대장!$A$2:$K$401, SMALL(IF(($C$1=외환대장!$L$2:$L$399),MATCH(ROW(외환대장!$L$2:$L$399), ROW(외환대장!$L$2:$L$399)),IF(($D$1=외환대장!$L$2:$L$399),MATCH(ROW(외환대장!$L$2:$L$399), ROW(외환대장!$L$2:$L$399)),"")), ROWS($A$1:F79)), COLUMNS($A$1:F79)),"")</f>
        <v>5997</v>
      </c>
      <c r="P87" s="17">
        <f t="array" ref="P87">IFERROR(INDEX(외환대장!$A$2:$K$401, SMALL(IF(($C$1=외환대장!$L$2:$L$399),MATCH(ROW(외환대장!$L$2:$L$399), ROW(외환대장!$L$2:$L$399)),IF(($D$1=외환대장!$L$2:$L$399),MATCH(ROW(외환대장!$L$2:$L$399), ROW(외환대장!$L$2:$L$399)),"")), ROWS($A$1:G79)), COLUMNS($A$1:G79)),"")</f>
        <v>1374.8</v>
      </c>
      <c r="Q87" s="18">
        <f t="array" ref="Q87">IFERROR(INDEX(외환대장!$A$2:$K$401, SMALL(IF(($C$1=외환대장!$L$2:$L$399),MATCH(ROW(외환대장!$L$2:$L$399), ROW(외환대장!$L$2:$L$399)),IF(($D$1=외환대장!$L$2:$L$399),MATCH(ROW(외환대장!$L$2:$L$399), ROW(외환대장!$L$2:$L$399)),"")), ROWS($A$1:H79)), COLUMNS($A$1:H79)),"")</f>
        <v>5997</v>
      </c>
      <c r="R87" s="19">
        <f t="array" ref="R87">IFERROR(INDEX(외환대장!$A$2:$K$401, SMALL(IF(($C$1=외환대장!$L$2:$L$399),MATCH(ROW(외환대장!$L$2:$L$399), ROW(외환대장!$L$2:$L$399)),IF(($D$1=외환대장!$L$2:$L$399),MATCH(ROW(외환대장!$L$2:$L$399), ROW(외환대장!$L$2:$L$399)),"")), ROWS($A$1:I79)), COLUMNS($A$1:I79)),"")</f>
        <v>1420.2</v>
      </c>
      <c r="S87" s="20">
        <f t="array" ref="S87">IFERROR(INDEX(외환대장!$A$2:$K$401, SMALL(IF(($C$1=외환대장!$L$2:$L$399),MATCH(ROW(외환대장!$L$2:$L$399), ROW(외환대장!$L$2:$L$399)),IF(($D$1=외환대장!$L$2:$L$399),MATCH(ROW(외환대장!$L$2:$L$399), ROW(외환대장!$L$2:$L$399)),"")), ROWS($A$1:J79)), COLUMNS($A$1:J79)),"")</f>
        <v>44839</v>
      </c>
      <c r="T87" s="106">
        <f t="shared" si="13"/>
        <v>8244675.5999999996</v>
      </c>
      <c r="U87" s="107" t="str">
        <f t="shared" si="26"/>
        <v>NT/211</v>
      </c>
      <c r="V87" s="72"/>
      <c r="W87" s="108" t="str">
        <f t="shared" si="27"/>
        <v/>
      </c>
      <c r="X87" s="100" t="str">
        <f t="shared" si="28"/>
        <v/>
      </c>
      <c r="Y87" s="109" t="str">
        <f>IF($X87="","",_xlfn.IFNA(VLOOKUP($X87,수출신고!$A:$G,4,0),"국내계류중"))</f>
        <v/>
      </c>
      <c r="Z87" s="110" t="str">
        <f>_xlfn.IFNA(VLOOKUP(W87,환율!$A:$H,8,0),"")</f>
        <v/>
      </c>
      <c r="AA87" s="111" t="str">
        <f t="shared" si="29"/>
        <v/>
      </c>
      <c r="AB87" s="112" t="str">
        <f t="shared" si="24"/>
        <v/>
      </c>
      <c r="AC87" s="113" t="str">
        <f t="shared" si="30"/>
        <v/>
      </c>
      <c r="AD87" s="114" t="str">
        <f t="shared" si="31"/>
        <v/>
      </c>
      <c r="AE87" s="115" t="str">
        <f t="shared" si="21"/>
        <v/>
      </c>
      <c r="AF87" s="114" t="str">
        <f t="shared" si="32"/>
        <v/>
      </c>
      <c r="AG87" s="114" t="str">
        <f t="shared" si="33"/>
        <v/>
      </c>
    </row>
    <row r="88" spans="1:33" ht="16.5" customHeight="1">
      <c r="A88" s="96" t="str">
        <f>IF($H88="","",_xlfn.IFNA(VLOOKUP($H88,수출신고!$A:$G,2,0),""))</f>
        <v/>
      </c>
      <c r="B88" s="125"/>
      <c r="C88" s="126"/>
      <c r="D88" s="127"/>
      <c r="E88" s="128"/>
      <c r="F88" s="129"/>
      <c r="G88" s="100" t="str">
        <f>IF($H88="","",_xlfn.IFNA(VLOOKUP($H88,수출신고!$A:$G,6,0),""))</f>
        <v/>
      </c>
      <c r="H88" s="101" t="str">
        <f t="shared" si="25"/>
        <v/>
      </c>
      <c r="J88" s="1">
        <f t="array" ref="J88">IFERROR(INDEX(외환대장!$A$2:$K$401, SMALL(IF(($C$1=외환대장!$L$2:$L$399),MATCH(ROW(외환대장!$L$2:$L$399), ROW(외환대장!$L$2:$L$399)),IF(($D$1=외환대장!$L$2:$L$399),MATCH(ROW(외환대장!$L$2:$L$399), ROW(외환대장!$L$2:$L$399)),"")), ROWS($A$1:A80)), COLUMNS($A$1:A80)),"")</f>
        <v>44832</v>
      </c>
      <c r="K88" s="14">
        <f t="array" ref="K88">IFERROR(INDEX(외환대장!$A$2:$K$401, SMALL(IF(($C$1=외환대장!$L$2:$L$399),MATCH(ROW(외환대장!$L$2:$L$399), ROW(외환대장!$L$2:$L$399)),IF(($D$1=외환대장!$L$2:$L$399),MATCH(ROW(외환대장!$L$2:$L$399), ROW(외환대장!$L$2:$L$399)),"")), ROWS($A$1:B80)), COLUMNS($A$1:B80)),"")</f>
        <v>7399</v>
      </c>
      <c r="L88" s="14">
        <f t="array" ref="L88">IFERROR(INDEX(외환대장!$A$2:$K$401, SMALL(IF(($C$1=외환대장!$L$2:$L$399),MATCH(ROW(외환대장!$L$2:$L$399), ROW(외환대장!$L$2:$L$399)),IF(($D$1=외환대장!$L$2:$L$399),MATCH(ROW(외환대장!$L$2:$L$399), ROW(외환대장!$L$2:$L$399)),"")), ROWS($A$1:C80)), COLUMNS($A$1:C80)),"")</f>
        <v>0</v>
      </c>
      <c r="M88" s="14">
        <f t="array" ref="M88">IFERROR(INDEX(외환대장!$A$2:$K$401, SMALL(IF(($C$1=외환대장!$L$2:$L$399),MATCH(ROW(외환대장!$L$2:$L$399), ROW(외환대장!$L$2:$L$399)),IF(($D$1=외환대장!$L$2:$L$399),MATCH(ROW(외환대장!$L$2:$L$399), ROW(외환대장!$L$2:$L$399)),"")), ROWS($A$1:D80)), COLUMNS($A$1:D80)),"")</f>
        <v>0</v>
      </c>
      <c r="N88" s="15" t="str">
        <f t="array" ref="N88">IFERROR(INDEX(외환대장!$A$2:$K$401, SMALL(IF(($C$1=외환대장!$L$2:$L$399),MATCH(ROW(외환대장!$L$2:$L$399), ROW(외환대장!$L$2:$L$399)),IF(($D$1=외환대장!$L$2:$L$399),MATCH(ROW(외환대장!$L$2:$L$399), ROW(외환대장!$L$2:$L$399)),"")), ROWS($A$1:E80)), COLUMNS($A$1:E80)),"")</f>
        <v>INT/211</v>
      </c>
      <c r="O88" s="16">
        <f t="array" ref="O88">IFERROR(INDEX(외환대장!$A$2:$K$401, SMALL(IF(($C$1=외환대장!$L$2:$L$399),MATCH(ROW(외환대장!$L$2:$L$399), ROW(외환대장!$L$2:$L$399)),IF(($D$1=외환대장!$L$2:$L$399),MATCH(ROW(외환대장!$L$2:$L$399), ROW(외환대장!$L$2:$L$399)),"")), ROWS($A$1:F80)), COLUMNS($A$1:F80)),"")</f>
        <v>7399</v>
      </c>
      <c r="P88" s="17">
        <f t="array" ref="P88">IFERROR(INDEX(외환대장!$A$2:$K$401, SMALL(IF(($C$1=외환대장!$L$2:$L$399),MATCH(ROW(외환대장!$L$2:$L$399), ROW(외환대장!$L$2:$L$399)),IF(($D$1=외환대장!$L$2:$L$399),MATCH(ROW(외환대장!$L$2:$L$399), ROW(외환대장!$L$2:$L$399)),"")), ROWS($A$1:G80)), COLUMNS($A$1:G80)),"")</f>
        <v>1427.2</v>
      </c>
      <c r="Q88" s="18">
        <f t="array" ref="Q88">IFERROR(INDEX(외환대장!$A$2:$K$401, SMALL(IF(($C$1=외환대장!$L$2:$L$399),MATCH(ROW(외환대장!$L$2:$L$399), ROW(외환대장!$L$2:$L$399)),IF(($D$1=외환대장!$L$2:$L$399),MATCH(ROW(외환대장!$L$2:$L$399), ROW(외환대장!$L$2:$L$399)),"")), ROWS($A$1:H80)), COLUMNS($A$1:H80)),"")</f>
        <v>7399</v>
      </c>
      <c r="R88" s="19">
        <f t="array" ref="R88">IFERROR(INDEX(외환대장!$A$2:$K$401, SMALL(IF(($C$1=외환대장!$L$2:$L$399),MATCH(ROW(외환대장!$L$2:$L$399), ROW(외환대장!$L$2:$L$399)),IF(($D$1=외환대장!$L$2:$L$399),MATCH(ROW(외환대장!$L$2:$L$399), ROW(외환대장!$L$2:$L$399)),"")), ROWS($A$1:I80)), COLUMNS($A$1:I80)),"")</f>
        <v>1416.9</v>
      </c>
      <c r="S88" s="20">
        <f t="array" ref="S88">IFERROR(INDEX(외환대장!$A$2:$K$401, SMALL(IF(($C$1=외환대장!$L$2:$L$399),MATCH(ROW(외환대장!$L$2:$L$399), ROW(외환대장!$L$2:$L$399)),IF(($D$1=외환대장!$L$2:$L$399),MATCH(ROW(외환대장!$L$2:$L$399), ROW(외환대장!$L$2:$L$399)),"")), ROWS($A$1:J80)), COLUMNS($A$1:J80)),"")</f>
        <v>44862</v>
      </c>
      <c r="T88" s="106">
        <f t="shared" si="13"/>
        <v>10559852.800000001</v>
      </c>
      <c r="U88" s="107" t="str">
        <f t="shared" si="26"/>
        <v>NT/211</v>
      </c>
      <c r="V88" s="72"/>
      <c r="W88" s="108" t="str">
        <f t="shared" si="27"/>
        <v/>
      </c>
      <c r="X88" s="100" t="str">
        <f t="shared" si="28"/>
        <v/>
      </c>
      <c r="Y88" s="109" t="str">
        <f>IF($X88="","",_xlfn.IFNA(VLOOKUP($X88,수출신고!$A:$G,4,0),"국내계류중"))</f>
        <v/>
      </c>
      <c r="Z88" s="110" t="str">
        <f>_xlfn.IFNA(VLOOKUP(W88,환율!$A:$H,8,0),"")</f>
        <v/>
      </c>
      <c r="AA88" s="111" t="str">
        <f t="shared" si="29"/>
        <v/>
      </c>
      <c r="AB88" s="112" t="str">
        <f t="shared" si="24"/>
        <v/>
      </c>
      <c r="AC88" s="113" t="str">
        <f t="shared" si="30"/>
        <v/>
      </c>
      <c r="AD88" s="114" t="str">
        <f t="shared" si="31"/>
        <v/>
      </c>
      <c r="AE88" s="115" t="str">
        <f t="shared" si="21"/>
        <v/>
      </c>
      <c r="AF88" s="114" t="str">
        <f t="shared" si="32"/>
        <v/>
      </c>
      <c r="AG88" s="114" t="str">
        <f t="shared" si="33"/>
        <v/>
      </c>
    </row>
    <row r="89" spans="1:33" ht="16.5" customHeight="1">
      <c r="A89" s="96" t="str">
        <f>IF($H89="","",_xlfn.IFNA(VLOOKUP($H89,수출신고!$A:$G,2,0),""))</f>
        <v/>
      </c>
      <c r="B89" s="125"/>
      <c r="C89" s="126"/>
      <c r="D89" s="127"/>
      <c r="E89" s="128"/>
      <c r="F89" s="129"/>
      <c r="G89" s="100" t="str">
        <f>IF($H89="","",_xlfn.IFNA(VLOOKUP($H89,수출신고!$A:$G,6,0),""))</f>
        <v/>
      </c>
      <c r="H89" s="101" t="str">
        <f t="shared" si="25"/>
        <v/>
      </c>
      <c r="J89" s="1">
        <f t="array" ref="J89">IFERROR(INDEX(외환대장!$A$2:$K$401, SMALL(IF(($C$1=외환대장!$L$2:$L$399),MATCH(ROW(외환대장!$L$2:$L$399), ROW(외환대장!$L$2:$L$399)),IF(($D$1=외환대장!$L$2:$L$399),MATCH(ROW(외환대장!$L$2:$L$399), ROW(외환대장!$L$2:$L$399)),"")), ROWS($A$1:A81)), COLUMNS($A$1:A81)),"")</f>
        <v>44846</v>
      </c>
      <c r="K89" s="14">
        <f t="array" ref="K89">IFERROR(INDEX(외환대장!$A$2:$K$401, SMALL(IF(($C$1=외환대장!$L$2:$L$399),MATCH(ROW(외환대장!$L$2:$L$399), ROW(외환대장!$L$2:$L$399)),IF(($D$1=외환대장!$L$2:$L$399),MATCH(ROW(외환대장!$L$2:$L$399), ROW(외환대장!$L$2:$L$399)),"")), ROWS($A$1:B81)), COLUMNS($A$1:B81)),"")</f>
        <v>12467</v>
      </c>
      <c r="L89" s="14">
        <f t="array" ref="L89">IFERROR(INDEX(외환대장!$A$2:$K$401, SMALL(IF(($C$1=외환대장!$L$2:$L$399),MATCH(ROW(외환대장!$L$2:$L$399), ROW(외환대장!$L$2:$L$399)),IF(($D$1=외환대장!$L$2:$L$399),MATCH(ROW(외환대장!$L$2:$L$399), ROW(외환대장!$L$2:$L$399)),"")), ROWS($A$1:C81)), COLUMNS($A$1:C81)),"")</f>
        <v>30</v>
      </c>
      <c r="M89" s="14">
        <f t="array" ref="M89">IFERROR(INDEX(외환대장!$A$2:$K$401, SMALL(IF(($C$1=외환대장!$L$2:$L$399),MATCH(ROW(외환대장!$L$2:$L$399), ROW(외환대장!$L$2:$L$399)),IF(($D$1=외환대장!$L$2:$L$399),MATCH(ROW(외환대장!$L$2:$L$399), ROW(외환대장!$L$2:$L$399)),"")), ROWS($A$1:D81)), COLUMNS($A$1:D81)),"")</f>
        <v>0</v>
      </c>
      <c r="N89" s="15" t="str">
        <f t="array" ref="N89">IFERROR(INDEX(외환대장!$A$2:$K$401, SMALL(IF(($C$1=외환대장!$L$2:$L$399),MATCH(ROW(외환대장!$L$2:$L$399), ROW(외환대장!$L$2:$L$399)),IF(($D$1=외환대장!$L$2:$L$399),MATCH(ROW(외환대장!$L$2:$L$399), ROW(외환대장!$L$2:$L$399)),"")), ROWS($A$1:E81)), COLUMNS($A$1:E81)),"")</f>
        <v>INT/211</v>
      </c>
      <c r="O89" s="16">
        <f t="array" ref="O89">IFERROR(INDEX(외환대장!$A$2:$K$401, SMALL(IF(($C$1=외환대장!$L$2:$L$399),MATCH(ROW(외환대장!$L$2:$L$399), ROW(외환대장!$L$2:$L$399)),IF(($D$1=외환대장!$L$2:$L$399),MATCH(ROW(외환대장!$L$2:$L$399), ROW(외환대장!$L$2:$L$399)),"")), ROWS($A$1:F81)), COLUMNS($A$1:F81)),"")</f>
        <v>12437</v>
      </c>
      <c r="P89" s="17">
        <f t="array" ref="P89">IFERROR(INDEX(외환대장!$A$2:$K$401, SMALL(IF(($C$1=외환대장!$L$2:$L$399),MATCH(ROW(외환대장!$L$2:$L$399), ROW(외환대장!$L$2:$L$399)),IF(($D$1=외환대장!$L$2:$L$399),MATCH(ROW(외환대장!$L$2:$L$399), ROW(외환대장!$L$2:$L$399)),"")), ROWS($A$1:G81)), COLUMNS($A$1:G81)),"")</f>
        <v>1433.5</v>
      </c>
      <c r="Q89" s="18">
        <f t="array" ref="Q89">IFERROR(INDEX(외환대장!$A$2:$K$401, SMALL(IF(($C$1=외환대장!$L$2:$L$399),MATCH(ROW(외환대장!$L$2:$L$399), ROW(외환대장!$L$2:$L$399)),IF(($D$1=외환대장!$L$2:$L$399),MATCH(ROW(외환대장!$L$2:$L$399), ROW(외환대장!$L$2:$L$399)),"")), ROWS($A$1:H81)), COLUMNS($A$1:H81)),"")</f>
        <v>12437</v>
      </c>
      <c r="R89" s="19">
        <f t="array" ref="R89">IFERROR(INDEX(외환대장!$A$2:$K$401, SMALL(IF(($C$1=외환대장!$L$2:$L$399),MATCH(ROW(외환대장!$L$2:$L$399), ROW(외환대장!$L$2:$L$399)),IF(($D$1=외환대장!$L$2:$L$399),MATCH(ROW(외환대장!$L$2:$L$399), ROW(외환대장!$L$2:$L$399)),"")), ROWS($A$1:I81)), COLUMNS($A$1:I81)),"")</f>
        <v>1416.9</v>
      </c>
      <c r="S89" s="20">
        <f t="array" ref="S89">IFERROR(INDEX(외환대장!$A$2:$K$401, SMALL(IF(($C$1=외환대장!$L$2:$L$399),MATCH(ROW(외환대장!$L$2:$L$399), ROW(외환대장!$L$2:$L$399)),IF(($D$1=외환대장!$L$2:$L$399),MATCH(ROW(외환대장!$L$2:$L$399), ROW(외환대장!$L$2:$L$399)),"")), ROWS($A$1:J81)), COLUMNS($A$1:J81)),"")</f>
        <v>44862</v>
      </c>
      <c r="T89" s="106">
        <f t="shared" si="13"/>
        <v>17828439.5</v>
      </c>
      <c r="U89" s="107" t="str">
        <f t="shared" si="26"/>
        <v>NT/211</v>
      </c>
      <c r="V89" s="72"/>
      <c r="W89" s="108" t="str">
        <f t="shared" si="27"/>
        <v/>
      </c>
      <c r="X89" s="100" t="str">
        <f t="shared" si="28"/>
        <v/>
      </c>
      <c r="Y89" s="109" t="str">
        <f>IF($X89="","",_xlfn.IFNA(VLOOKUP($X89,수출신고!$A:$G,4,0),"국내계류중"))</f>
        <v/>
      </c>
      <c r="Z89" s="110" t="str">
        <f>_xlfn.IFNA(VLOOKUP(W89,환율!$A:$H,8,0),"")</f>
        <v/>
      </c>
      <c r="AA89" s="111" t="str">
        <f t="shared" si="29"/>
        <v/>
      </c>
      <c r="AB89" s="112" t="str">
        <f t="shared" si="24"/>
        <v/>
      </c>
      <c r="AC89" s="113" t="str">
        <f t="shared" si="30"/>
        <v/>
      </c>
      <c r="AD89" s="114" t="str">
        <f t="shared" si="31"/>
        <v/>
      </c>
      <c r="AE89" s="115" t="str">
        <f t="shared" si="21"/>
        <v/>
      </c>
      <c r="AF89" s="114" t="str">
        <f t="shared" si="32"/>
        <v/>
      </c>
      <c r="AG89" s="114" t="str">
        <f t="shared" si="33"/>
        <v/>
      </c>
    </row>
    <row r="90" spans="1:33" ht="16.5" customHeight="1">
      <c r="A90" s="96" t="str">
        <f>IF($H90="","",_xlfn.IFNA(VLOOKUP($H90,수출신고!$A:$G,2,0),""))</f>
        <v/>
      </c>
      <c r="B90" s="125"/>
      <c r="C90" s="127"/>
      <c r="D90" s="127"/>
      <c r="E90" s="127"/>
      <c r="F90" s="129"/>
      <c r="G90" s="100" t="str">
        <f>IF($H90="","",_xlfn.IFNA(VLOOKUP($H90,수출신고!$A:$G,6,0),""))</f>
        <v/>
      </c>
      <c r="H90" s="101" t="str">
        <f t="shared" si="25"/>
        <v/>
      </c>
      <c r="J90" s="1">
        <f t="array" ref="J90">IFERROR(INDEX(외환대장!$A$2:$K$401, SMALL(IF(($C$1=외환대장!$L$2:$L$399),MATCH(ROW(외환대장!$L$2:$L$399), ROW(외환대장!$L$2:$L$399)),IF(($D$1=외환대장!$L$2:$L$399),MATCH(ROW(외환대장!$L$2:$L$399), ROW(외환대장!$L$2:$L$399)),"")), ROWS($A$1:A82)), COLUMNS($A$1:A82)),"")</f>
        <v>44860</v>
      </c>
      <c r="K90" s="14">
        <f t="array" ref="K90">IFERROR(INDEX(외환대장!$A$2:$K$401, SMALL(IF(($C$1=외환대장!$L$2:$L$399),MATCH(ROW(외환대장!$L$2:$L$399), ROW(외환대장!$L$2:$L$399)),IF(($D$1=외환대장!$L$2:$L$399),MATCH(ROW(외환대장!$L$2:$L$399), ROW(외환대장!$L$2:$L$399)),"")), ROWS($A$1:B82)), COLUMNS($A$1:B82)),"")</f>
        <v>1047</v>
      </c>
      <c r="L90" s="14">
        <f t="array" ref="L90">IFERROR(INDEX(외환대장!$A$2:$K$401, SMALL(IF(($C$1=외환대장!$L$2:$L$399),MATCH(ROW(외환대장!$L$2:$L$399), ROW(외환대장!$L$2:$L$399)),IF(($D$1=외환대장!$L$2:$L$399),MATCH(ROW(외환대장!$L$2:$L$399), ROW(외환대장!$L$2:$L$399)),"")), ROWS($A$1:C82)), COLUMNS($A$1:C82)),"")</f>
        <v>35</v>
      </c>
      <c r="M90" s="14">
        <f t="array" ref="M90">IFERROR(INDEX(외환대장!$A$2:$K$401, SMALL(IF(($C$1=외환대장!$L$2:$L$399),MATCH(ROW(외환대장!$L$2:$L$399), ROW(외환대장!$L$2:$L$399)),IF(($D$1=외환대장!$L$2:$L$399),MATCH(ROW(외환대장!$L$2:$L$399), ROW(외환대장!$L$2:$L$399)),"")), ROWS($A$1:D82)), COLUMNS($A$1:D82)),"")</f>
        <v>0</v>
      </c>
      <c r="N90" s="15" t="str">
        <f t="array" ref="N90">IFERROR(INDEX(외환대장!$A$2:$K$401, SMALL(IF(($C$1=외환대장!$L$2:$L$399),MATCH(ROW(외환대장!$L$2:$L$399), ROW(외환대장!$L$2:$L$399)),IF(($D$1=외환대장!$L$2:$L$399),MATCH(ROW(외환대장!$L$2:$L$399), ROW(외환대장!$L$2:$L$399)),"")), ROWS($A$1:E82)), COLUMNS($A$1:E82)),"")</f>
        <v>INT/211</v>
      </c>
      <c r="O90" s="16">
        <f t="array" ref="O90">IFERROR(INDEX(외환대장!$A$2:$K$401, SMALL(IF(($C$1=외환대장!$L$2:$L$399),MATCH(ROW(외환대장!$L$2:$L$399), ROW(외환대장!$L$2:$L$399)),IF(($D$1=외환대장!$L$2:$L$399),MATCH(ROW(외환대장!$L$2:$L$399), ROW(외환대장!$L$2:$L$399)),"")), ROWS($A$1:F82)), COLUMNS($A$1:F82)),"")</f>
        <v>1012</v>
      </c>
      <c r="P90" s="17">
        <f t="array" ref="P90">IFERROR(INDEX(외환대장!$A$2:$K$401, SMALL(IF(($C$1=외환대장!$L$2:$L$399),MATCH(ROW(외환대장!$L$2:$L$399), ROW(외환대장!$L$2:$L$399)),IF(($D$1=외환대장!$L$2:$L$399),MATCH(ROW(외환대장!$L$2:$L$399), ROW(외환대장!$L$2:$L$399)),"")), ROWS($A$1:G82)), COLUMNS($A$1:G82)),"")</f>
        <v>1436.5</v>
      </c>
      <c r="Q90" s="18">
        <f t="array" ref="Q90">IFERROR(INDEX(외환대장!$A$2:$K$401, SMALL(IF(($C$1=외환대장!$L$2:$L$399),MATCH(ROW(외환대장!$L$2:$L$399), ROW(외환대장!$L$2:$L$399)),IF(($D$1=외환대장!$L$2:$L$399),MATCH(ROW(외환대장!$L$2:$L$399), ROW(외환대장!$L$2:$L$399)),"")), ROWS($A$1:H82)), COLUMNS($A$1:H82)),"")</f>
        <v>1012</v>
      </c>
      <c r="R90" s="19">
        <f t="array" ref="R90">IFERROR(INDEX(외환대장!$A$2:$K$401, SMALL(IF(($C$1=외환대장!$L$2:$L$399),MATCH(ROW(외환대장!$L$2:$L$399), ROW(외환대장!$L$2:$L$399)),IF(($D$1=외환대장!$L$2:$L$399),MATCH(ROW(외환대장!$L$2:$L$399), ROW(외환대장!$L$2:$L$399)),"")), ROWS($A$1:I82)), COLUMNS($A$1:I82)),"")</f>
        <v>1416.9</v>
      </c>
      <c r="S90" s="20">
        <f t="array" ref="S90">IFERROR(INDEX(외환대장!$A$2:$K$401, SMALL(IF(($C$1=외환대장!$L$2:$L$399),MATCH(ROW(외환대장!$L$2:$L$399), ROW(외환대장!$L$2:$L$399)),IF(($D$1=외환대장!$L$2:$L$399),MATCH(ROW(외환대장!$L$2:$L$399), ROW(외환대장!$L$2:$L$399)),"")), ROWS($A$1:J82)), COLUMNS($A$1:J82)),"")</f>
        <v>44862</v>
      </c>
      <c r="T90" s="106">
        <f t="shared" si="13"/>
        <v>1453738</v>
      </c>
      <c r="U90" s="107" t="str">
        <f t="shared" si="26"/>
        <v>NT/211</v>
      </c>
      <c r="V90" s="121"/>
      <c r="W90" s="108" t="str">
        <f t="shared" si="27"/>
        <v/>
      </c>
      <c r="X90" s="100" t="str">
        <f t="shared" si="28"/>
        <v/>
      </c>
      <c r="Y90" s="109" t="str">
        <f>IF($X90="","",_xlfn.IFNA(VLOOKUP($X90,수출신고!$A:$G,4,0),"국내계류중"))</f>
        <v/>
      </c>
      <c r="Z90" s="110" t="str">
        <f>_xlfn.IFNA(VLOOKUP(W90,환율!$A:$H,8,0),"")</f>
        <v/>
      </c>
      <c r="AA90" s="111" t="str">
        <f t="shared" si="29"/>
        <v/>
      </c>
      <c r="AB90" s="112" t="str">
        <f t="shared" si="24"/>
        <v/>
      </c>
      <c r="AC90" s="113" t="str">
        <f t="shared" si="30"/>
        <v/>
      </c>
      <c r="AD90" s="114" t="str">
        <f t="shared" si="31"/>
        <v/>
      </c>
      <c r="AE90" s="115" t="str">
        <f t="shared" si="21"/>
        <v/>
      </c>
      <c r="AF90" s="114" t="str">
        <f t="shared" si="32"/>
        <v/>
      </c>
      <c r="AG90" s="114" t="str">
        <f t="shared" si="33"/>
        <v/>
      </c>
    </row>
    <row r="91" spans="1:33" ht="16.5" customHeight="1">
      <c r="A91" s="96" t="str">
        <f>IF($H91="","",_xlfn.IFNA(VLOOKUP($H91,수출신고!$A:$G,2,0),""))</f>
        <v/>
      </c>
      <c r="B91" s="125"/>
      <c r="C91" s="126"/>
      <c r="D91" s="127"/>
      <c r="E91" s="128"/>
      <c r="F91" s="129"/>
      <c r="G91" s="100" t="str">
        <f>IF($H91="","",_xlfn.IFNA(VLOOKUP($H91,수출신고!$A:$G,6,0),""))</f>
        <v/>
      </c>
      <c r="H91" s="101" t="str">
        <f>RIGHT(C91,6)</f>
        <v/>
      </c>
      <c r="I91" s="130"/>
      <c r="J91" s="1">
        <f t="array" ref="J91">IFERROR(INDEX(외환대장!$A$2:$K$401, SMALL(IF(($C$1=외환대장!$L$2:$L$399),MATCH(ROW(외환대장!$L$2:$L$399), ROW(외환대장!$L$2:$L$399)),IF(($D$1=외환대장!$L$2:$L$399),MATCH(ROW(외환대장!$L$2:$L$399), ROW(외환대장!$L$2:$L$399)),"")), ROWS($A$1:A83)), COLUMNS($A$1:A83)),"")</f>
        <v>44860</v>
      </c>
      <c r="K91" s="14">
        <f t="array" ref="K91">IFERROR(INDEX(외환대장!$A$2:$K$401, SMALL(IF(($C$1=외환대장!$L$2:$L$399),MATCH(ROW(외환대장!$L$2:$L$399), ROW(외환대장!$L$2:$L$399)),IF(($D$1=외환대장!$L$2:$L$399),MATCH(ROW(외환대장!$L$2:$L$399), ROW(외환대장!$L$2:$L$399)),"")), ROWS($A$1:B83)), COLUMNS($A$1:B83)),"")</f>
        <v>6219</v>
      </c>
      <c r="L91" s="14">
        <f t="array" ref="L91">IFERROR(INDEX(외환대장!$A$2:$K$401, SMALL(IF(($C$1=외환대장!$L$2:$L$399),MATCH(ROW(외환대장!$L$2:$L$399), ROW(외환대장!$L$2:$L$399)),IF(($D$1=외환대장!$L$2:$L$399),MATCH(ROW(외환대장!$L$2:$L$399), ROW(외환대장!$L$2:$L$399)),"")), ROWS($A$1:C83)), COLUMNS($A$1:C83)),"")</f>
        <v>0</v>
      </c>
      <c r="M91" s="14">
        <f t="array" ref="M91">IFERROR(INDEX(외환대장!$A$2:$K$401, SMALL(IF(($C$1=외환대장!$L$2:$L$399),MATCH(ROW(외환대장!$L$2:$L$399), ROW(외환대장!$L$2:$L$399)),IF(($D$1=외환대장!$L$2:$L$399),MATCH(ROW(외환대장!$L$2:$L$399), ROW(외환대장!$L$2:$L$399)),"")), ROWS($A$1:D83)), COLUMNS($A$1:D83)),"")</f>
        <v>0</v>
      </c>
      <c r="N91" s="15" t="str">
        <f t="array" ref="N91">IFERROR(INDEX(외환대장!$A$2:$K$401, SMALL(IF(($C$1=외환대장!$L$2:$L$399),MATCH(ROW(외환대장!$L$2:$L$399), ROW(외환대장!$L$2:$L$399)),IF(($D$1=외환대장!$L$2:$L$399),MATCH(ROW(외환대장!$L$2:$L$399), ROW(외환대장!$L$2:$L$399)),"")), ROWS($A$1:E83)), COLUMNS($A$1:E83)),"")</f>
        <v>IRR/296</v>
      </c>
      <c r="O91" s="16">
        <f t="array" ref="O91">IFERROR(INDEX(외환대장!$A$2:$K$401, SMALL(IF(($C$1=외환대장!$L$2:$L$399),MATCH(ROW(외환대장!$L$2:$L$399), ROW(외환대장!$L$2:$L$399)),IF(($D$1=외환대장!$L$2:$L$399),MATCH(ROW(외환대장!$L$2:$L$399), ROW(외환대장!$L$2:$L$399)),"")), ROWS($A$1:F83)), COLUMNS($A$1:F83)),"")</f>
        <v>6219</v>
      </c>
      <c r="P91" s="17">
        <f t="array" ref="P91">IFERROR(INDEX(외환대장!$A$2:$K$401, SMALL(IF(($C$1=외환대장!$L$2:$L$399),MATCH(ROW(외환대장!$L$2:$L$399), ROW(외환대장!$L$2:$L$399)),IF(($D$1=외환대장!$L$2:$L$399),MATCH(ROW(외환대장!$L$2:$L$399), ROW(외환대장!$L$2:$L$399)),"")), ROWS($A$1:G83)), COLUMNS($A$1:G83)),"")</f>
        <v>1436.5</v>
      </c>
      <c r="Q91" s="18">
        <f t="array" ref="Q91">IFERROR(INDEX(외환대장!$A$2:$K$401, SMALL(IF(($C$1=외환대장!$L$2:$L$399),MATCH(ROW(외환대장!$L$2:$L$399), ROW(외환대장!$L$2:$L$399)),IF(($D$1=외환대장!$L$2:$L$399),MATCH(ROW(외환대장!$L$2:$L$399), ROW(외환대장!$L$2:$L$399)),"")), ROWS($A$1:H83)), COLUMNS($A$1:H83)),"")</f>
        <v>6219</v>
      </c>
      <c r="R91" s="19">
        <f t="array" ref="R91">IFERROR(INDEX(외환대장!$A$2:$K$401, SMALL(IF(($C$1=외환대장!$L$2:$L$399),MATCH(ROW(외환대장!$L$2:$L$399), ROW(외환대장!$L$2:$L$399)),IF(($D$1=외환대장!$L$2:$L$399),MATCH(ROW(외환대장!$L$2:$L$399), ROW(외환대장!$L$2:$L$399)),"")), ROWS($A$1:I83)), COLUMNS($A$1:I83)),"")</f>
        <v>1416.9</v>
      </c>
      <c r="S91" s="20">
        <f t="array" ref="S91">IFERROR(INDEX(외환대장!$A$2:$K$401, SMALL(IF(($C$1=외환대장!$L$2:$L$399),MATCH(ROW(외환대장!$L$2:$L$399), ROW(외환대장!$L$2:$L$399)),IF(($D$1=외환대장!$L$2:$L$399),MATCH(ROW(외환대장!$L$2:$L$399), ROW(외환대장!$L$2:$L$399)),"")), ROWS($A$1:J83)), COLUMNS($A$1:J83)),"")</f>
        <v>44862</v>
      </c>
      <c r="T91" s="106">
        <f t="shared" si="13"/>
        <v>8933593.5</v>
      </c>
      <c r="U91" s="107" t="str">
        <f>RIGHT(N91,6)</f>
        <v>RR/296</v>
      </c>
      <c r="V91" s="72"/>
      <c r="W91" s="108" t="str">
        <f>IF(A91="",IF(B91="","",B91),A91)</f>
        <v/>
      </c>
      <c r="X91" s="100" t="str">
        <f>RIGHT(H91,7)</f>
        <v/>
      </c>
      <c r="Y91" s="109" t="str">
        <f>IF($X91="","",_xlfn.IFNA(VLOOKUP($X91,수출신고!$A:$G,4,0),"국내계류중"))</f>
        <v/>
      </c>
      <c r="Z91" s="110" t="str">
        <f>_xlfn.IFNA(VLOOKUP(W91,환율!$A:$H,8,0),"")</f>
        <v/>
      </c>
      <c r="AA91" s="111" t="str">
        <f>IF(G91&lt;&gt;"",G91,IF(F91&lt;&gt;"",F91,""))</f>
        <v/>
      </c>
      <c r="AB91" s="112" t="str">
        <f t="shared" si="24"/>
        <v/>
      </c>
      <c r="AC91" s="113" t="str">
        <f>IFERROR(AA91-AB91,"")</f>
        <v/>
      </c>
      <c r="AD91" s="114" t="str">
        <f>IF(H91="","",AA91*Z91)</f>
        <v/>
      </c>
      <c r="AE91" s="115" t="str">
        <f t="shared" si="21"/>
        <v/>
      </c>
      <c r="AF91" s="114" t="str">
        <f>IF(H91="","",IF(AC91&lt;&gt;0,AC91*Z91,0))</f>
        <v/>
      </c>
      <c r="AG91" s="114" t="str">
        <f>IF(H91="","",IF(AC91=0,-(AD91-AE91),IF(AE91=0,"미수",-(AB91*Z91-AE91))))</f>
        <v/>
      </c>
    </row>
    <row r="92" spans="1:33" ht="16.5" customHeight="1">
      <c r="A92" s="96" t="str">
        <f>IF($H92="","",_xlfn.IFNA(VLOOKUP($H92,수출신고!$A:$G,2,0),""))</f>
        <v/>
      </c>
      <c r="B92" s="125"/>
      <c r="C92" s="126"/>
      <c r="D92" s="127"/>
      <c r="E92" s="128"/>
      <c r="F92" s="129"/>
      <c r="G92" s="100" t="str">
        <f>IF($H92="","",_xlfn.IFNA(VLOOKUP($H92,수출신고!$A:$G,6,0),""))</f>
        <v/>
      </c>
      <c r="H92" s="101" t="str">
        <f>RIGHT(C92,6)</f>
        <v/>
      </c>
      <c r="J92" s="1">
        <f t="array" ref="J92">IFERROR(INDEX(외환대장!$A$2:$K$401, SMALL(IF(($C$1=외환대장!$L$2:$L$399),MATCH(ROW(외환대장!$L$2:$L$399), ROW(외환대장!$L$2:$L$399)),IF(($D$1=외환대장!$L$2:$L$399),MATCH(ROW(외환대장!$L$2:$L$399), ROW(외환대장!$L$2:$L$399)),"")), ROWS($A$1:A84)), COLUMNS($A$1:A84)),"")</f>
        <v>44866</v>
      </c>
      <c r="K92" s="14">
        <f t="array" ref="K92">IFERROR(INDEX(외환대장!$A$2:$K$401, SMALL(IF(($C$1=외환대장!$L$2:$L$399),MATCH(ROW(외환대장!$L$2:$L$399), ROW(외환대장!$L$2:$L$399)),IF(($D$1=외환대장!$L$2:$L$399),MATCH(ROW(외환대장!$L$2:$L$399), ROW(외환대장!$L$2:$L$399)),"")), ROWS($A$1:B84)), COLUMNS($A$1:B84)),"")</f>
        <v>4835</v>
      </c>
      <c r="L92" s="14">
        <f t="array" ref="L92">IFERROR(INDEX(외환대장!$A$2:$K$401, SMALL(IF(($C$1=외환대장!$L$2:$L$399),MATCH(ROW(외환대장!$L$2:$L$399), ROW(외환대장!$L$2:$L$399)),IF(($D$1=외환대장!$L$2:$L$399),MATCH(ROW(외환대장!$L$2:$L$399), ROW(외환대장!$L$2:$L$399)),"")), ROWS($A$1:C84)), COLUMNS($A$1:C84)),"")</f>
        <v>0</v>
      </c>
      <c r="M92" s="14">
        <f t="array" ref="M92">IFERROR(INDEX(외환대장!$A$2:$K$401, SMALL(IF(($C$1=외환대장!$L$2:$L$399),MATCH(ROW(외환대장!$L$2:$L$399), ROW(외환대장!$L$2:$L$399)),IF(($D$1=외환대장!$L$2:$L$399),MATCH(ROW(외환대장!$L$2:$L$399), ROW(외환대장!$L$2:$L$399)),"")), ROWS($A$1:D84)), COLUMNS($A$1:D84)),"")</f>
        <v>0</v>
      </c>
      <c r="N92" s="15" t="str">
        <f t="array" ref="N92">IFERROR(INDEX(외환대장!$A$2:$K$401, SMALL(IF(($C$1=외환대장!$L$2:$L$399),MATCH(ROW(외환대장!$L$2:$L$399), ROW(외환대장!$L$2:$L$399)),IF(($D$1=외환대장!$L$2:$L$399),MATCH(ROW(외환대장!$L$2:$L$399), ROW(외환대장!$L$2:$L$399)),"")), ROWS($A$1:E84)), COLUMNS($A$1:E84)),"")</f>
        <v>IRR/296</v>
      </c>
      <c r="O92" s="16">
        <f t="array" ref="O92">IFERROR(INDEX(외환대장!$A$2:$K$401, SMALL(IF(($C$1=외환대장!$L$2:$L$399),MATCH(ROW(외환대장!$L$2:$L$399), ROW(외환대장!$L$2:$L$399)),IF(($D$1=외환대장!$L$2:$L$399),MATCH(ROW(외환대장!$L$2:$L$399), ROW(외환대장!$L$2:$L$399)),"")), ROWS($A$1:F84)), COLUMNS($A$1:F84)),"")</f>
        <v>4835</v>
      </c>
      <c r="P92" s="17">
        <f t="array" ref="P92">IFERROR(INDEX(외환대장!$A$2:$K$401, SMALL(IF(($C$1=외환대장!$L$2:$L$399),MATCH(ROW(외환대장!$L$2:$L$399), ROW(외환대장!$L$2:$L$399)),IF(($D$1=외환대장!$L$2:$L$399),MATCH(ROW(외환대장!$L$2:$L$399), ROW(외환대장!$L$2:$L$399)),"")), ROWS($A$1:G84)), COLUMNS($A$1:G84)),"")</f>
        <v>1422.2</v>
      </c>
      <c r="Q92" s="18">
        <f t="array" ref="Q92">IFERROR(INDEX(외환대장!$A$2:$K$401, SMALL(IF(($C$1=외환대장!$L$2:$L$399),MATCH(ROW(외환대장!$L$2:$L$399), ROW(외환대장!$L$2:$L$399)),IF(($D$1=외환대장!$L$2:$L$399),MATCH(ROW(외환대장!$L$2:$L$399), ROW(외환대장!$L$2:$L$399)),"")), ROWS($A$1:H84)), COLUMNS($A$1:H84)),"")</f>
        <v>4835</v>
      </c>
      <c r="R92" s="19">
        <f t="array" ref="R92">IFERROR(INDEX(외환대장!$A$2:$K$401, SMALL(IF(($C$1=외환대장!$L$2:$L$399),MATCH(ROW(외환대장!$L$2:$L$399), ROW(외환대장!$L$2:$L$399)),IF(($D$1=외환대장!$L$2:$L$399),MATCH(ROW(외환대장!$L$2:$L$399), ROW(외환대장!$L$2:$L$399)),"")), ROWS($A$1:I84)), COLUMNS($A$1:I84)),"")</f>
        <v>1327.2</v>
      </c>
      <c r="S92" s="20">
        <f t="array" ref="S92">IFERROR(INDEX(외환대장!$A$2:$K$401, SMALL(IF(($C$1=외환대장!$L$2:$L$399),MATCH(ROW(외환대장!$L$2:$L$399), ROW(외환대장!$L$2:$L$399)),IF(($D$1=외환대장!$L$2:$L$399),MATCH(ROW(외환대장!$L$2:$L$399), ROW(외환대장!$L$2:$L$399)),"")), ROWS($A$1:J84)), COLUMNS($A$1:J84)),"")</f>
        <v>44876</v>
      </c>
      <c r="T92" s="106">
        <f t="shared" si="13"/>
        <v>6876337</v>
      </c>
      <c r="U92" s="107" t="str">
        <f>RIGHT(N92,6)</f>
        <v>RR/296</v>
      </c>
      <c r="V92" s="72"/>
      <c r="W92" s="108" t="str">
        <f>IF(A92="",IF(B92="","",B92),A92)</f>
        <v/>
      </c>
      <c r="X92" s="100" t="str">
        <f>RIGHT(H92,7)</f>
        <v/>
      </c>
      <c r="Y92" s="109" t="str">
        <f>IF($X92="","",_xlfn.IFNA(VLOOKUP($X92,수출신고!$A:$G,4,0),"국내계류중"))</f>
        <v/>
      </c>
      <c r="Z92" s="110" t="str">
        <f>_xlfn.IFNA(VLOOKUP(W92,환율!$A:$H,8,0),"")</f>
        <v/>
      </c>
      <c r="AA92" s="111" t="str">
        <f>IF(G92&lt;&gt;"",G92,IF(F92&lt;&gt;"",F92,""))</f>
        <v/>
      </c>
      <c r="AB92" s="112" t="str">
        <f t="shared" si="24"/>
        <v/>
      </c>
      <c r="AC92" s="113" t="str">
        <f>IFERROR(AA92-AB92,"")</f>
        <v/>
      </c>
      <c r="AD92" s="114" t="str">
        <f>IF(H92="","",AA92*Z92)</f>
        <v/>
      </c>
      <c r="AE92" s="115" t="str">
        <f t="shared" si="21"/>
        <v/>
      </c>
      <c r="AF92" s="114" t="str">
        <f>IF(H92="","",IF(AC92&lt;&gt;0,AC92*Z92,0))</f>
        <v/>
      </c>
      <c r="AG92" s="114" t="str">
        <f>IF(H92="","",IF(AC92=0,-(AD92-AE92),IF(AE92=0,"미수",-(AB92*Z92-AE92))))</f>
        <v/>
      </c>
    </row>
    <row r="93" spans="1:33" ht="16.5" customHeight="1">
      <c r="A93" s="96" t="str">
        <f>IF($H93="","",_xlfn.IFNA(VLOOKUP($H93,수출신고!$A:$G,2,0),""))</f>
        <v/>
      </c>
      <c r="B93" s="125"/>
      <c r="C93" s="126"/>
      <c r="D93" s="127"/>
      <c r="E93" s="128"/>
      <c r="F93" s="129"/>
      <c r="G93" s="100" t="str">
        <f>IF($H93="","",_xlfn.IFNA(VLOOKUP($H93,수출신고!$A:$G,6,0),""))</f>
        <v/>
      </c>
      <c r="H93" s="101" t="str">
        <f>RIGHT(C93,6)</f>
        <v/>
      </c>
      <c r="J93" s="1">
        <f t="array" ref="J93">IFERROR(INDEX(외환대장!$A$2:$K$401, SMALL(IF(($C$1=외환대장!$L$2:$L$399),MATCH(ROW(외환대장!$L$2:$L$399), ROW(외환대장!$L$2:$L$399)),IF(($D$1=외환대장!$L$2:$L$399),MATCH(ROW(외환대장!$L$2:$L$399), ROW(외환대장!$L$2:$L$399)),"")), ROWS($A$1:A85)), COLUMNS($A$1:A85)),"")</f>
        <v>44873</v>
      </c>
      <c r="K93" s="14">
        <f t="array" ref="K93">IFERROR(INDEX(외환대장!$A$2:$K$401, SMALL(IF(($C$1=외환대장!$L$2:$L$399),MATCH(ROW(외환대장!$L$2:$L$399), ROW(외환대장!$L$2:$L$399)),IF(($D$1=외환대장!$L$2:$L$399),MATCH(ROW(외환대장!$L$2:$L$399), ROW(외환대장!$L$2:$L$399)),"")), ROWS($A$1:B85)), COLUMNS($A$1:B85)),"")</f>
        <v>1798</v>
      </c>
      <c r="L93" s="14">
        <f t="array" ref="L93">IFERROR(INDEX(외환대장!$A$2:$K$401, SMALL(IF(($C$1=외환대장!$L$2:$L$399),MATCH(ROW(외환대장!$L$2:$L$399), ROW(외환대장!$L$2:$L$399)),IF(($D$1=외환대장!$L$2:$L$399),MATCH(ROW(외환대장!$L$2:$L$399), ROW(외환대장!$L$2:$L$399)),"")), ROWS($A$1:C85)), COLUMNS($A$1:C85)),"")</f>
        <v>20</v>
      </c>
      <c r="M93" s="14">
        <f t="array" ref="M93">IFERROR(INDEX(외환대장!$A$2:$K$401, SMALL(IF(($C$1=외환대장!$L$2:$L$399),MATCH(ROW(외환대장!$L$2:$L$399), ROW(외환대장!$L$2:$L$399)),IF(($D$1=외환대장!$L$2:$L$399),MATCH(ROW(외환대장!$L$2:$L$399), ROW(외환대장!$L$2:$L$399)),"")), ROWS($A$1:D85)), COLUMNS($A$1:D85)),"")</f>
        <v>0</v>
      </c>
      <c r="N93" s="15" t="str">
        <f t="array" ref="N93">IFERROR(INDEX(외환대장!$A$2:$K$401, SMALL(IF(($C$1=외환대장!$L$2:$L$399),MATCH(ROW(외환대장!$L$2:$L$399), ROW(외환대장!$L$2:$L$399)),IF(($D$1=외환대장!$L$2:$L$399),MATCH(ROW(외환대장!$L$2:$L$399), ROW(외환대장!$L$2:$L$399)),"")), ROWS($A$1:E85)), COLUMNS($A$1:E85)),"")</f>
        <v>IRR/296</v>
      </c>
      <c r="O93" s="16">
        <f t="array" ref="O93">IFERROR(INDEX(외환대장!$A$2:$K$401, SMALL(IF(($C$1=외환대장!$L$2:$L$399),MATCH(ROW(외환대장!$L$2:$L$399), ROW(외환대장!$L$2:$L$399)),IF(($D$1=외환대장!$L$2:$L$399),MATCH(ROW(외환대장!$L$2:$L$399), ROW(외환대장!$L$2:$L$399)),"")), ROWS($A$1:F85)), COLUMNS($A$1:F85)),"")</f>
        <v>1778</v>
      </c>
      <c r="P93" s="17">
        <f t="array" ref="P93">IFERROR(INDEX(외환대장!$A$2:$K$401, SMALL(IF(($C$1=외환대장!$L$2:$L$399),MATCH(ROW(외환대장!$L$2:$L$399), ROW(외환대장!$L$2:$L$399)),IF(($D$1=외환대장!$L$2:$L$399),MATCH(ROW(외환대장!$L$2:$L$399), ROW(외환대장!$L$2:$L$399)),"")), ROWS($A$1:G85)), COLUMNS($A$1:G85)),"")</f>
        <v>1406.5</v>
      </c>
      <c r="Q93" s="18">
        <f t="array" ref="Q93">IFERROR(INDEX(외환대장!$A$2:$K$401, SMALL(IF(($C$1=외환대장!$L$2:$L$399),MATCH(ROW(외환대장!$L$2:$L$399), ROW(외환대장!$L$2:$L$399)),IF(($D$1=외환대장!$L$2:$L$399),MATCH(ROW(외환대장!$L$2:$L$399), ROW(외환대장!$L$2:$L$399)),"")), ROWS($A$1:H85)), COLUMNS($A$1:H85)),"")</f>
        <v>1778</v>
      </c>
      <c r="R93" s="19">
        <f t="array" ref="R93">IFERROR(INDEX(외환대장!$A$2:$K$401, SMALL(IF(($C$1=외환대장!$L$2:$L$399),MATCH(ROW(외환대장!$L$2:$L$399), ROW(외환대장!$L$2:$L$399)),IF(($D$1=외환대장!$L$2:$L$399),MATCH(ROW(외환대장!$L$2:$L$399), ROW(외환대장!$L$2:$L$399)),"")), ROWS($A$1:I85)), COLUMNS($A$1:I85)),"")</f>
        <v>1327.2</v>
      </c>
      <c r="S93" s="20">
        <f t="array" ref="S93">IFERROR(INDEX(외환대장!$A$2:$K$401, SMALL(IF(($C$1=외환대장!$L$2:$L$399),MATCH(ROW(외환대장!$L$2:$L$399), ROW(외환대장!$L$2:$L$399)),IF(($D$1=외환대장!$L$2:$L$399),MATCH(ROW(외환대장!$L$2:$L$399), ROW(외환대장!$L$2:$L$399)),"")), ROWS($A$1:J85)), COLUMNS($A$1:J85)),"")</f>
        <v>44876</v>
      </c>
      <c r="T93" s="106">
        <f t="shared" si="13"/>
        <v>2500757</v>
      </c>
      <c r="U93" s="107" t="str">
        <f>RIGHT(N93,6)</f>
        <v>RR/296</v>
      </c>
      <c r="V93" s="72"/>
      <c r="W93" s="108" t="str">
        <f>IF(A93="",IF(B93="","",B93),A93)</f>
        <v/>
      </c>
      <c r="X93" s="100" t="str">
        <f>RIGHT(H93,7)</f>
        <v/>
      </c>
      <c r="Y93" s="109" t="str">
        <f>IF($X93="","",_xlfn.IFNA(VLOOKUP($X93,수출신고!$A:$G,4,0),"국내계류중"))</f>
        <v/>
      </c>
      <c r="Z93" s="110" t="str">
        <f>_xlfn.IFNA(VLOOKUP(W93,환율!$A:$H,8,0),"")</f>
        <v/>
      </c>
      <c r="AA93" s="111" t="str">
        <f>IF(G93&lt;&gt;"",G93,IF(F93&lt;&gt;"",F93,""))</f>
        <v/>
      </c>
      <c r="AB93" s="112" t="str">
        <f t="shared" si="24"/>
        <v/>
      </c>
      <c r="AC93" s="113" t="str">
        <f>IFERROR(AA93-AB93,"")</f>
        <v/>
      </c>
      <c r="AD93" s="114" t="str">
        <f>IF(H93="","",AA93*Z93)</f>
        <v/>
      </c>
      <c r="AE93" s="115" t="str">
        <f t="shared" si="21"/>
        <v/>
      </c>
      <c r="AF93" s="114" t="str">
        <f>IF(H93="","",IF(AC93&lt;&gt;0,AC93*Z93,0))</f>
        <v/>
      </c>
      <c r="AG93" s="114" t="str">
        <f>IF(H93="","",IF(AC93=0,-(AD93-AE93),IF(AE93=0,"미수",-(AB93*Z93-AE93))))</f>
        <v/>
      </c>
    </row>
    <row r="94" spans="1:33" ht="16.5" customHeight="1">
      <c r="A94" s="96" t="str">
        <f>IF($H94="","",_xlfn.IFNA(VLOOKUP($H94,수출신고!$A:$G,2,0),""))</f>
        <v/>
      </c>
      <c r="B94" s="125"/>
      <c r="C94" s="127"/>
      <c r="D94" s="127"/>
      <c r="E94" s="127"/>
      <c r="F94" s="129"/>
      <c r="G94" s="100" t="str">
        <f>IF($H94="","",_xlfn.IFNA(VLOOKUP($H94,수출신고!$A:$G,6,0),""))</f>
        <v/>
      </c>
      <c r="H94" s="101" t="str">
        <f>RIGHT(C94,6)</f>
        <v/>
      </c>
      <c r="J94" s="1">
        <f t="array" ref="J94">IFERROR(INDEX(외환대장!$A$2:$K$401, SMALL(IF(($C$1=외환대장!$L$2:$L$399),MATCH(ROW(외환대장!$L$2:$L$399), ROW(외환대장!$L$2:$L$399)),IF(($D$1=외환대장!$L$2:$L$399),MATCH(ROW(외환대장!$L$2:$L$399), ROW(외환대장!$L$2:$L$399)),"")), ROWS($A$1:A86)), COLUMNS($A$1:A86)),"")</f>
        <v>44873</v>
      </c>
      <c r="K94" s="14">
        <f t="array" ref="K94">IFERROR(INDEX(외환대장!$A$2:$K$401, SMALL(IF(($C$1=외환대장!$L$2:$L$399),MATCH(ROW(외환대장!$L$2:$L$399), ROW(외환대장!$L$2:$L$399)),IF(($D$1=외환대장!$L$2:$L$399),MATCH(ROW(외환대장!$L$2:$L$399), ROW(외환대장!$L$2:$L$399)),"")), ROWS($A$1:B86)), COLUMNS($A$1:B86)),"")</f>
        <v>5223</v>
      </c>
      <c r="L94" s="14">
        <f t="array" ref="L94">IFERROR(INDEX(외환대장!$A$2:$K$401, SMALL(IF(($C$1=외환대장!$L$2:$L$399),MATCH(ROW(외환대장!$L$2:$L$399), ROW(외환대장!$L$2:$L$399)),IF(($D$1=외환대장!$L$2:$L$399),MATCH(ROW(외환대장!$L$2:$L$399), ROW(외환대장!$L$2:$L$399)),"")), ROWS($A$1:C86)), COLUMNS($A$1:C86)),"")</f>
        <v>0</v>
      </c>
      <c r="M94" s="14">
        <f t="array" ref="M94">IFERROR(INDEX(외환대장!$A$2:$K$401, SMALL(IF(($C$1=외환대장!$L$2:$L$399),MATCH(ROW(외환대장!$L$2:$L$399), ROW(외환대장!$L$2:$L$399)),IF(($D$1=외환대장!$L$2:$L$399),MATCH(ROW(외환대장!$L$2:$L$399), ROW(외환대장!$L$2:$L$399)),"")), ROWS($A$1:D86)), COLUMNS($A$1:D86)),"")</f>
        <v>0</v>
      </c>
      <c r="N94" s="15" t="str">
        <f t="array" ref="N94">IFERROR(INDEX(외환대장!$A$2:$K$401, SMALL(IF(($C$1=외환대장!$L$2:$L$399),MATCH(ROW(외환대장!$L$2:$L$399), ROW(외환대장!$L$2:$L$399)),IF(($D$1=외환대장!$L$2:$L$399),MATCH(ROW(외환대장!$L$2:$L$399), ROW(외환대장!$L$2:$L$399)),"")), ROWS($A$1:E86)), COLUMNS($A$1:E86)),"")</f>
        <v>INT/213</v>
      </c>
      <c r="O94" s="16">
        <f t="array" ref="O94">IFERROR(INDEX(외환대장!$A$2:$K$401, SMALL(IF(($C$1=외환대장!$L$2:$L$399),MATCH(ROW(외환대장!$L$2:$L$399), ROW(외환대장!$L$2:$L$399)),IF(($D$1=외환대장!$L$2:$L$399),MATCH(ROW(외환대장!$L$2:$L$399), ROW(외환대장!$L$2:$L$399)),"")), ROWS($A$1:F86)), COLUMNS($A$1:F86)),"")</f>
        <v>5223</v>
      </c>
      <c r="P94" s="17">
        <f t="array" ref="P94">IFERROR(INDEX(외환대장!$A$2:$K$401, SMALL(IF(($C$1=외환대장!$L$2:$L$399),MATCH(ROW(외환대장!$L$2:$L$399), ROW(외환대장!$L$2:$L$399)),IF(($D$1=외환대장!$L$2:$L$399),MATCH(ROW(외환대장!$L$2:$L$399), ROW(외환대장!$L$2:$L$399)),"")), ROWS($A$1:G86)), COLUMNS($A$1:G86)),"")</f>
        <v>1406.5</v>
      </c>
      <c r="Q94" s="18">
        <f t="array" ref="Q94">IFERROR(INDEX(외환대장!$A$2:$K$401, SMALL(IF(($C$1=외환대장!$L$2:$L$399),MATCH(ROW(외환대장!$L$2:$L$399), ROW(외환대장!$L$2:$L$399)),IF(($D$1=외환대장!$L$2:$L$399),MATCH(ROW(외환대장!$L$2:$L$399), ROW(외환대장!$L$2:$L$399)),"")), ROWS($A$1:H86)), COLUMNS($A$1:H86)),"")</f>
        <v>5223</v>
      </c>
      <c r="R94" s="19">
        <f t="array" ref="R94">IFERROR(INDEX(외환대장!$A$2:$K$401, SMALL(IF(($C$1=외환대장!$L$2:$L$399),MATCH(ROW(외환대장!$L$2:$L$399), ROW(외환대장!$L$2:$L$399)),IF(($D$1=외환대장!$L$2:$L$399),MATCH(ROW(외환대장!$L$2:$L$399), ROW(외환대장!$L$2:$L$399)),"")), ROWS($A$1:I86)), COLUMNS($A$1:I86)),"")</f>
        <v>1327.2</v>
      </c>
      <c r="S94" s="20">
        <f t="array" ref="S94">IFERROR(INDEX(외환대장!$A$2:$K$401, SMALL(IF(($C$1=외환대장!$L$2:$L$399),MATCH(ROW(외환대장!$L$2:$L$399), ROW(외환대장!$L$2:$L$399)),IF(($D$1=외환대장!$L$2:$L$399),MATCH(ROW(외환대장!$L$2:$L$399), ROW(외환대장!$L$2:$L$399)),"")), ROWS($A$1:J86)), COLUMNS($A$1:J86)),"")</f>
        <v>44876</v>
      </c>
      <c r="T94" s="106">
        <f t="shared" si="13"/>
        <v>7346149.5</v>
      </c>
      <c r="U94" s="107" t="str">
        <f>RIGHT(N94,6)</f>
        <v>NT/213</v>
      </c>
      <c r="V94" s="121"/>
      <c r="W94" s="108" t="str">
        <f>IF(A94="",IF(B94="","",B94),A94)</f>
        <v/>
      </c>
      <c r="X94" s="100" t="str">
        <f>RIGHT(H94,7)</f>
        <v/>
      </c>
      <c r="Y94" s="109" t="str">
        <f>IF($X94="","",_xlfn.IFNA(VLOOKUP($X94,수출신고!$A:$G,4,0),"국내계류중"))</f>
        <v/>
      </c>
      <c r="Z94" s="110" t="str">
        <f>_xlfn.IFNA(VLOOKUP(W94,환율!$A:$H,8,0),"")</f>
        <v/>
      </c>
      <c r="AA94" s="111" t="str">
        <f>IF(G94&lt;&gt;"",G94,IF(F94&lt;&gt;"",F94,""))</f>
        <v/>
      </c>
      <c r="AB94" s="112" t="str">
        <f t="shared" si="24"/>
        <v/>
      </c>
      <c r="AC94" s="113" t="str">
        <f>IFERROR(AA94-AB94,"")</f>
        <v/>
      </c>
      <c r="AD94" s="114" t="str">
        <f>IF(H94="","",AA94*Z94)</f>
        <v/>
      </c>
      <c r="AE94" s="115" t="str">
        <f t="shared" si="21"/>
        <v/>
      </c>
      <c r="AF94" s="114" t="str">
        <f>IF(H94="","",IF(AC94&lt;&gt;0,AC94*Z94,0))</f>
        <v/>
      </c>
      <c r="AG94" s="114" t="str">
        <f>IF(H94="","",IF(AC94=0,-(AD94-AE94),IF(AE94=0,"미수",-(AB94*Z94-AE94))))</f>
        <v/>
      </c>
    </row>
    <row r="95" spans="1:33" ht="16.5" customHeight="1">
      <c r="A95" s="96" t="str">
        <f>IF($H95="","",_xlfn.IFNA(VLOOKUP($H95,수출신고!$A:$G,2,0),""))</f>
        <v/>
      </c>
      <c r="B95" s="125"/>
      <c r="C95" s="127"/>
      <c r="D95" s="127"/>
      <c r="E95" s="127"/>
      <c r="F95" s="129"/>
      <c r="G95" s="100" t="str">
        <f>IF($H95="","",_xlfn.IFNA(VLOOKUP($H95,수출신고!$A:$G,6,0),""))</f>
        <v/>
      </c>
      <c r="H95" s="101" t="str">
        <f t="shared" si="0"/>
        <v/>
      </c>
      <c r="J95" s="1">
        <f t="array" ref="J95">IFERROR(INDEX(외환대장!$A$2:$K$401, SMALL(IF(($C$1=외환대장!$L$2:$L$399),MATCH(ROW(외환대장!$L$2:$L$399), ROW(외환대장!$L$2:$L$399)),IF(($D$1=외환대장!$L$2:$L$399),MATCH(ROW(외환대장!$L$2:$L$399), ROW(외환대장!$L$2:$L$399)),"")), ROWS($A$1:A87)), COLUMNS($A$1:A87)),"")</f>
        <v>44873</v>
      </c>
      <c r="K95" s="14">
        <f t="array" ref="K95">IFERROR(INDEX(외환대장!$A$2:$K$401, SMALL(IF(($C$1=외환대장!$L$2:$L$399),MATCH(ROW(외환대장!$L$2:$L$399), ROW(외환대장!$L$2:$L$399)),IF(($D$1=외환대장!$L$2:$L$399),MATCH(ROW(외환대장!$L$2:$L$399), ROW(외환대장!$L$2:$L$399)),"")), ROWS($A$1:B87)), COLUMNS($A$1:B87)),"")</f>
        <v>32743</v>
      </c>
      <c r="L95" s="14">
        <f t="array" ref="L95">IFERROR(INDEX(외환대장!$A$2:$K$401, SMALL(IF(($C$1=외환대장!$L$2:$L$399),MATCH(ROW(외환대장!$L$2:$L$399), ROW(외환대장!$L$2:$L$399)),IF(($D$1=외환대장!$L$2:$L$399),MATCH(ROW(외환대장!$L$2:$L$399), ROW(외환대장!$L$2:$L$399)),"")), ROWS($A$1:C87)), COLUMNS($A$1:C87)),"")</f>
        <v>69.290000000000873</v>
      </c>
      <c r="M95" s="14">
        <f t="array" ref="M95">IFERROR(INDEX(외환대장!$A$2:$K$401, SMALL(IF(($C$1=외환대장!$L$2:$L$399),MATCH(ROW(외환대장!$L$2:$L$399), ROW(외환대장!$L$2:$L$399)),IF(($D$1=외환대장!$L$2:$L$399),MATCH(ROW(외환대장!$L$2:$L$399), ROW(외환대장!$L$2:$L$399)),"")), ROWS($A$1:D87)), COLUMNS($A$1:D87)),"")</f>
        <v>0</v>
      </c>
      <c r="N95" s="15" t="str">
        <f t="array" ref="N95">IFERROR(INDEX(외환대장!$A$2:$K$401, SMALL(IF(($C$1=외환대장!$L$2:$L$399),MATCH(ROW(외환대장!$L$2:$L$399), ROW(외환대장!$L$2:$L$399)),IF(($D$1=외환대장!$L$2:$L$399),MATCH(ROW(외환대장!$L$2:$L$399), ROW(외환대장!$L$2:$L$399)),"")), ROWS($A$1:E87)), COLUMNS($A$1:E87)),"")</f>
        <v>INT/213</v>
      </c>
      <c r="O95" s="16">
        <f t="array" ref="O95">IFERROR(INDEX(외환대장!$A$2:$K$401, SMALL(IF(($C$1=외환대장!$L$2:$L$399),MATCH(ROW(외환대장!$L$2:$L$399), ROW(외환대장!$L$2:$L$399)),IF(($D$1=외환대장!$L$2:$L$399),MATCH(ROW(외환대장!$L$2:$L$399), ROW(외환대장!$L$2:$L$399)),"")), ROWS($A$1:F87)), COLUMNS($A$1:F87)),"")</f>
        <v>32673.71</v>
      </c>
      <c r="P95" s="17">
        <f t="array" ref="P95">IFERROR(INDEX(외환대장!$A$2:$K$401, SMALL(IF(($C$1=외환대장!$L$2:$L$399),MATCH(ROW(외환대장!$L$2:$L$399), ROW(외환대장!$L$2:$L$399)),IF(($D$1=외환대장!$L$2:$L$399),MATCH(ROW(외환대장!$L$2:$L$399), ROW(외환대장!$L$2:$L$399)),"")), ROWS($A$1:G87)), COLUMNS($A$1:G87)),"")</f>
        <v>1406.5</v>
      </c>
      <c r="Q95" s="18">
        <f t="array" ref="Q95">IFERROR(INDEX(외환대장!$A$2:$K$401, SMALL(IF(($C$1=외환대장!$L$2:$L$399),MATCH(ROW(외환대장!$L$2:$L$399), ROW(외환대장!$L$2:$L$399)),IF(($D$1=외환대장!$L$2:$L$399),MATCH(ROW(외환대장!$L$2:$L$399), ROW(외환대장!$L$2:$L$399)),"")), ROWS($A$1:H87)), COLUMNS($A$1:H87)),"")</f>
        <v>32673.71</v>
      </c>
      <c r="R95" s="19">
        <f t="array" ref="R95">IFERROR(INDEX(외환대장!$A$2:$K$401, SMALL(IF(($C$1=외환대장!$L$2:$L$399),MATCH(ROW(외환대장!$L$2:$L$399), ROW(외환대장!$L$2:$L$399)),IF(($D$1=외환대장!$L$2:$L$399),MATCH(ROW(외환대장!$L$2:$L$399), ROW(외환대장!$L$2:$L$399)),"")), ROWS($A$1:I87)), COLUMNS($A$1:I87)),"")</f>
        <v>1327.2</v>
      </c>
      <c r="S95" s="20">
        <f t="array" ref="S95">IFERROR(INDEX(외환대장!$A$2:$K$401, SMALL(IF(($C$1=외환대장!$L$2:$L$399),MATCH(ROW(외환대장!$L$2:$L$399), ROW(외환대장!$L$2:$L$399)),IF(($D$1=외환대장!$L$2:$L$399),MATCH(ROW(외환대장!$L$2:$L$399), ROW(외환대장!$L$2:$L$399)),"")), ROWS($A$1:J87)), COLUMNS($A$1:J87)),"")</f>
        <v>44876</v>
      </c>
      <c r="T95" s="106">
        <f t="shared" si="13"/>
        <v>45955573.115000002</v>
      </c>
      <c r="U95" s="107" t="str">
        <f t="shared" si="2"/>
        <v>NT/213</v>
      </c>
      <c r="V95" s="72"/>
      <c r="W95" s="108" t="str">
        <f t="shared" si="3"/>
        <v/>
      </c>
      <c r="X95" s="100" t="str">
        <f t="shared" si="4"/>
        <v/>
      </c>
      <c r="Y95" s="109" t="str">
        <f>IF($X95="","",_xlfn.IFNA(VLOOKUP($X95,수출신고!$A:$G,4,0),"국내계류중"))</f>
        <v/>
      </c>
      <c r="Z95" s="110" t="str">
        <f>_xlfn.IFNA(VLOOKUP(W95,환율!$A:$H,8,0),"")</f>
        <v/>
      </c>
      <c r="AA95" s="111" t="str">
        <f t="shared" si="5"/>
        <v/>
      </c>
      <c r="AB95" s="112" t="str">
        <f t="shared" si="24"/>
        <v/>
      </c>
      <c r="AC95" s="113" t="str">
        <f t="shared" si="7"/>
        <v/>
      </c>
      <c r="AD95" s="114" t="str">
        <f t="shared" si="8"/>
        <v/>
      </c>
      <c r="AE95" s="115" t="str">
        <f t="shared" si="21"/>
        <v/>
      </c>
      <c r="AF95" s="114" t="str">
        <f t="shared" si="10"/>
        <v/>
      </c>
      <c r="AG95" s="114" t="str">
        <f t="shared" si="11"/>
        <v/>
      </c>
    </row>
    <row r="96" spans="1:33" ht="16.5" customHeight="1">
      <c r="A96" s="96" t="str">
        <f>IF($H96="","",_xlfn.IFNA(VLOOKUP($H96,수출신고!$A:$G,2,0),""))</f>
        <v/>
      </c>
      <c r="B96" s="125"/>
      <c r="C96" s="127"/>
      <c r="D96" s="127"/>
      <c r="E96" s="127"/>
      <c r="F96" s="129"/>
      <c r="G96" s="100" t="str">
        <f>IF($H96="","",_xlfn.IFNA(VLOOKUP($H96,수출신고!$A:$G,6,0),""))</f>
        <v/>
      </c>
      <c r="H96" s="101" t="str">
        <f t="shared" si="0"/>
        <v/>
      </c>
      <c r="J96" s="1">
        <f t="array" ref="J96">IFERROR(INDEX(외환대장!$A$2:$K$401, SMALL(IF(($C$1=외환대장!$L$2:$L$399),MATCH(ROW(외환대장!$L$2:$L$399), ROW(외환대장!$L$2:$L$399)),IF(($D$1=외환대장!$L$2:$L$399),MATCH(ROW(외환대장!$L$2:$L$399), ROW(외환대장!$L$2:$L$399)),"")), ROWS($A$1:A88)), COLUMNS($A$1:A88)),"")</f>
        <v>44873</v>
      </c>
      <c r="K96" s="14">
        <f t="array" ref="K96">IFERROR(INDEX(외환대장!$A$2:$K$401, SMALL(IF(($C$1=외환대장!$L$2:$L$399),MATCH(ROW(외환대장!$L$2:$L$399), ROW(외환대장!$L$2:$L$399)),IF(($D$1=외환대장!$L$2:$L$399),MATCH(ROW(외환대장!$L$2:$L$399), ROW(외환대장!$L$2:$L$399)),"")), ROWS($A$1:B88)), COLUMNS($A$1:B88)),"")</f>
        <v>6940</v>
      </c>
      <c r="L96" s="14">
        <f t="array" ref="L96">IFERROR(INDEX(외환대장!$A$2:$K$401, SMALL(IF(($C$1=외환대장!$L$2:$L$399),MATCH(ROW(외환대장!$L$2:$L$399), ROW(외환대장!$L$2:$L$399)),IF(($D$1=외환대장!$L$2:$L$399),MATCH(ROW(외환대장!$L$2:$L$399), ROW(외환대장!$L$2:$L$399)),"")), ROWS($A$1:C88)), COLUMNS($A$1:C88)),"")</f>
        <v>0</v>
      </c>
      <c r="M96" s="14">
        <f t="array" ref="M96">IFERROR(INDEX(외환대장!$A$2:$K$401, SMALL(IF(($C$1=외환대장!$L$2:$L$399),MATCH(ROW(외환대장!$L$2:$L$399), ROW(외환대장!$L$2:$L$399)),IF(($D$1=외환대장!$L$2:$L$399),MATCH(ROW(외환대장!$L$2:$L$399), ROW(외환대장!$L$2:$L$399)),"")), ROWS($A$1:D88)), COLUMNS($A$1:D88)),"")</f>
        <v>0</v>
      </c>
      <c r="N96" s="15" t="str">
        <f t="array" ref="N96">IFERROR(INDEX(외환대장!$A$2:$K$401, SMALL(IF(($C$1=외환대장!$L$2:$L$399),MATCH(ROW(외환대장!$L$2:$L$399), ROW(외환대장!$L$2:$L$399)),IF(($D$1=외환대장!$L$2:$L$399),MATCH(ROW(외환대장!$L$2:$L$399), ROW(외환대장!$L$2:$L$399)),"")), ROWS($A$1:E88)), COLUMNS($A$1:E88)),"")</f>
        <v>IRR/298</v>
      </c>
      <c r="O96" s="16">
        <f t="array" ref="O96">IFERROR(INDEX(외환대장!$A$2:$K$401, SMALL(IF(($C$1=외환대장!$L$2:$L$399),MATCH(ROW(외환대장!$L$2:$L$399), ROW(외환대장!$L$2:$L$399)),IF(($D$1=외환대장!$L$2:$L$399),MATCH(ROW(외환대장!$L$2:$L$399), ROW(외환대장!$L$2:$L$399)),"")), ROWS($A$1:F88)), COLUMNS($A$1:F88)),"")</f>
        <v>6940</v>
      </c>
      <c r="P96" s="17">
        <f t="array" ref="P96">IFERROR(INDEX(외환대장!$A$2:$K$401, SMALL(IF(($C$1=외환대장!$L$2:$L$399),MATCH(ROW(외환대장!$L$2:$L$399), ROW(외환대장!$L$2:$L$399)),IF(($D$1=외환대장!$L$2:$L$399),MATCH(ROW(외환대장!$L$2:$L$399), ROW(외환대장!$L$2:$L$399)),"")), ROWS($A$1:G88)), COLUMNS($A$1:G88)),"")</f>
        <v>1406.5</v>
      </c>
      <c r="Q96" s="18">
        <f t="array" ref="Q96">IFERROR(INDEX(외환대장!$A$2:$K$401, SMALL(IF(($C$1=외환대장!$L$2:$L$399),MATCH(ROW(외환대장!$L$2:$L$399), ROW(외환대장!$L$2:$L$399)),IF(($D$1=외환대장!$L$2:$L$399),MATCH(ROW(외환대장!$L$2:$L$399), ROW(외환대장!$L$2:$L$399)),"")), ROWS($A$1:H88)), COLUMNS($A$1:H88)),"")</f>
        <v>6940</v>
      </c>
      <c r="R96" s="19">
        <f t="array" ref="R96">IFERROR(INDEX(외환대장!$A$2:$K$401, SMALL(IF(($C$1=외환대장!$L$2:$L$399),MATCH(ROW(외환대장!$L$2:$L$399), ROW(외환대장!$L$2:$L$399)),IF(($D$1=외환대장!$L$2:$L$399),MATCH(ROW(외환대장!$L$2:$L$399), ROW(외환대장!$L$2:$L$399)),"")), ROWS($A$1:I88)), COLUMNS($A$1:I88)),"")</f>
        <v>1327.2</v>
      </c>
      <c r="S96" s="20">
        <f t="array" ref="S96">IFERROR(INDEX(외환대장!$A$2:$K$401, SMALL(IF(($C$1=외환대장!$L$2:$L$399),MATCH(ROW(외환대장!$L$2:$L$399), ROW(외환대장!$L$2:$L$399)),IF(($D$1=외환대장!$L$2:$L$399),MATCH(ROW(외환대장!$L$2:$L$399), ROW(외환대장!$L$2:$L$399)),"")), ROWS($A$1:J88)), COLUMNS($A$1:J88)),"")</f>
        <v>44876</v>
      </c>
      <c r="T96" s="106">
        <f t="shared" si="13"/>
        <v>9761110</v>
      </c>
      <c r="U96" s="107" t="str">
        <f t="shared" si="2"/>
        <v>RR/298</v>
      </c>
      <c r="V96" s="72"/>
      <c r="W96" s="108" t="str">
        <f t="shared" si="3"/>
        <v/>
      </c>
      <c r="X96" s="100" t="str">
        <f t="shared" si="4"/>
        <v/>
      </c>
      <c r="Y96" s="109" t="str">
        <f>IF($X96="","",_xlfn.IFNA(VLOOKUP($X96,수출신고!$A:$G,4,0),"국내계류중"))</f>
        <v/>
      </c>
      <c r="Z96" s="110" t="str">
        <f>_xlfn.IFNA(VLOOKUP(W96,환율!$A:$H,8,0),"")</f>
        <v/>
      </c>
      <c r="AA96" s="111" t="str">
        <f t="shared" si="5"/>
        <v/>
      </c>
      <c r="AB96" s="112" t="str">
        <f t="shared" si="24"/>
        <v/>
      </c>
      <c r="AC96" s="113" t="str">
        <f t="shared" si="7"/>
        <v/>
      </c>
      <c r="AD96" s="114" t="str">
        <f t="shared" si="8"/>
        <v/>
      </c>
      <c r="AE96" s="115" t="str">
        <f t="shared" si="21"/>
        <v/>
      </c>
      <c r="AF96" s="114" t="str">
        <f t="shared" si="10"/>
        <v/>
      </c>
      <c r="AG96" s="114" t="str">
        <f t="shared" si="11"/>
        <v/>
      </c>
    </row>
    <row r="97" spans="1:33" ht="16.5" customHeight="1" thickBot="1">
      <c r="A97" s="96" t="str">
        <f>IF($H97="","",_xlfn.IFNA(VLOOKUP($H97,수출신고!$A:$G,2,0),""))</f>
        <v/>
      </c>
      <c r="B97" s="133"/>
      <c r="C97" s="134"/>
      <c r="D97" s="134"/>
      <c r="E97" s="134"/>
      <c r="F97" s="135"/>
      <c r="G97" s="100" t="str">
        <f>IF($H97="","",_xlfn.IFNA(VLOOKUP($H97,수출신고!$A:$G,6,0),""))</f>
        <v/>
      </c>
      <c r="H97" s="101" t="str">
        <f t="shared" si="0"/>
        <v/>
      </c>
      <c r="J97" s="1">
        <f t="array" ref="J97">IFERROR(INDEX(외환대장!$A$2:$K$401, SMALL(IF(($C$1=외환대장!$L$2:$L$399),MATCH(ROW(외환대장!$L$2:$L$399), ROW(외환대장!$L$2:$L$399)),IF(($D$1=외환대장!$L$2:$L$399),MATCH(ROW(외환대장!$L$2:$L$399), ROW(외환대장!$L$2:$L$399)),"")), ROWS($A$1:A89)), COLUMNS($A$1:A89)),"")</f>
        <v>44875</v>
      </c>
      <c r="K97" s="14">
        <f t="array" ref="K97">IFERROR(INDEX(외환대장!$A$2:$K$401, SMALL(IF(($C$1=외환대장!$L$2:$L$399),MATCH(ROW(외환대장!$L$2:$L$399), ROW(외환대장!$L$2:$L$399)),IF(($D$1=외환대장!$L$2:$L$399),MATCH(ROW(외환대장!$L$2:$L$399), ROW(외환대장!$L$2:$L$399)),"")), ROWS($A$1:B89)), COLUMNS($A$1:B89)),"")</f>
        <v>4947</v>
      </c>
      <c r="L97" s="14">
        <f t="array" ref="L97">IFERROR(INDEX(외환대장!$A$2:$K$401, SMALL(IF(($C$1=외환대장!$L$2:$L$399),MATCH(ROW(외환대장!$L$2:$L$399), ROW(외환대장!$L$2:$L$399)),IF(($D$1=외환대장!$L$2:$L$399),MATCH(ROW(외환대장!$L$2:$L$399), ROW(외환대장!$L$2:$L$399)),"")), ROWS($A$1:C89)), COLUMNS($A$1:C89)),"")</f>
        <v>5</v>
      </c>
      <c r="M97" s="14">
        <f t="array" ref="M97">IFERROR(INDEX(외환대장!$A$2:$K$401, SMALL(IF(($C$1=외환대장!$L$2:$L$399),MATCH(ROW(외환대장!$L$2:$L$399), ROW(외환대장!$L$2:$L$399)),IF(($D$1=외환대장!$L$2:$L$399),MATCH(ROW(외환대장!$L$2:$L$399), ROW(외환대장!$L$2:$L$399)),"")), ROWS($A$1:D89)), COLUMNS($A$1:D89)),"")</f>
        <v>0</v>
      </c>
      <c r="N97" s="15" t="str">
        <f t="array" ref="N97">IFERROR(INDEX(외환대장!$A$2:$K$401, SMALL(IF(($C$1=외환대장!$L$2:$L$399),MATCH(ROW(외환대장!$L$2:$L$399), ROW(외환대장!$L$2:$L$399)),IF(($D$1=외환대장!$L$2:$L$399),MATCH(ROW(외환대장!$L$2:$L$399), ROW(외환대장!$L$2:$L$399)),"")), ROWS($A$1:E89)), COLUMNS($A$1:E89)),"")</f>
        <v>IRR/298</v>
      </c>
      <c r="O97" s="16">
        <f t="array" ref="O97">IFERROR(INDEX(외환대장!$A$2:$K$401, SMALL(IF(($C$1=외환대장!$L$2:$L$399),MATCH(ROW(외환대장!$L$2:$L$399), ROW(외환대장!$L$2:$L$399)),IF(($D$1=외환대장!$L$2:$L$399),MATCH(ROW(외환대장!$L$2:$L$399), ROW(외환대장!$L$2:$L$399)),"")), ROWS($A$1:F89)), COLUMNS($A$1:F89)),"")</f>
        <v>4942</v>
      </c>
      <c r="P97" s="17">
        <f t="array" ref="P97">IFERROR(INDEX(외환대장!$A$2:$K$401, SMALL(IF(($C$1=외환대장!$L$2:$L$399),MATCH(ROW(외환대장!$L$2:$L$399), ROW(외환대장!$L$2:$L$399)),IF(($D$1=외환대장!$L$2:$L$399),MATCH(ROW(외환대장!$L$2:$L$399), ROW(외환대장!$L$2:$L$399)),"")), ROWS($A$1:G89)), COLUMNS($A$1:G89)),"")</f>
        <v>1368.3</v>
      </c>
      <c r="Q97" s="18">
        <f t="array" ref="Q97">IFERROR(INDEX(외환대장!$A$2:$K$401, SMALL(IF(($C$1=외환대장!$L$2:$L$399),MATCH(ROW(외환대장!$L$2:$L$399), ROW(외환대장!$L$2:$L$399)),IF(($D$1=외환대장!$L$2:$L$399),MATCH(ROW(외환대장!$L$2:$L$399), ROW(외환대장!$L$2:$L$399)),"")), ROWS($A$1:H89)), COLUMNS($A$1:H89)),"")</f>
        <v>4942</v>
      </c>
      <c r="R97" s="19">
        <f t="array" ref="R97">IFERROR(INDEX(외환대장!$A$2:$K$401, SMALL(IF(($C$1=외환대장!$L$2:$L$399),MATCH(ROW(외환대장!$L$2:$L$399), ROW(외환대장!$L$2:$L$399)),IF(($D$1=외환대장!$L$2:$L$399),MATCH(ROW(외환대장!$L$2:$L$399), ROW(외환대장!$L$2:$L$399)),"")), ROWS($A$1:I89)), COLUMNS($A$1:I89)),"")</f>
        <v>1327.2</v>
      </c>
      <c r="S97" s="20">
        <f t="array" ref="S97">IFERROR(INDEX(외환대장!$A$2:$K$401, SMALL(IF(($C$1=외환대장!$L$2:$L$399),MATCH(ROW(외환대장!$L$2:$L$399), ROW(외환대장!$L$2:$L$399)),IF(($D$1=외환대장!$L$2:$L$399),MATCH(ROW(외환대장!$L$2:$L$399), ROW(외환대장!$L$2:$L$399)),"")), ROWS($A$1:J89)), COLUMNS($A$1:J89)),"")</f>
        <v>44876</v>
      </c>
      <c r="T97" s="106">
        <f t="shared" si="13"/>
        <v>6762138.5999999996</v>
      </c>
      <c r="U97" s="107" t="str">
        <f t="shared" si="2"/>
        <v>RR/298</v>
      </c>
      <c r="V97" s="121"/>
      <c r="W97" s="108" t="str">
        <f t="shared" si="3"/>
        <v/>
      </c>
      <c r="X97" s="100" t="str">
        <f t="shared" si="4"/>
        <v/>
      </c>
      <c r="Y97" s="109" t="str">
        <f>IF($X97="","",_xlfn.IFNA(VLOOKUP($X97,수출신고!$A:$G,4,0),"국내계류중"))</f>
        <v/>
      </c>
      <c r="Z97" s="110" t="str">
        <f>_xlfn.IFNA(VLOOKUP(W97,환율!$A:$H,8,0),"")</f>
        <v/>
      </c>
      <c r="AA97" s="111" t="str">
        <f t="shared" si="5"/>
        <v/>
      </c>
      <c r="AB97" s="112" t="str">
        <f t="shared" si="24"/>
        <v/>
      </c>
      <c r="AC97" s="113" t="str">
        <f t="shared" si="7"/>
        <v/>
      </c>
      <c r="AD97" s="114" t="str">
        <f t="shared" si="8"/>
        <v/>
      </c>
      <c r="AE97" s="115" t="str">
        <f t="shared" si="21"/>
        <v/>
      </c>
      <c r="AF97" s="114" t="str">
        <f t="shared" si="10"/>
        <v/>
      </c>
      <c r="AG97" s="114" t="str">
        <f t="shared" si="11"/>
        <v/>
      </c>
    </row>
    <row r="98" spans="1:33" ht="16.5" customHeight="1">
      <c r="A98" s="96" t="str">
        <f>IF($H98="","",_xlfn.IFNA(VLOOKUP($H98,수출신고!$A:$G,2,0),""))</f>
        <v/>
      </c>
      <c r="B98" s="125"/>
      <c r="C98" s="126"/>
      <c r="D98" s="127"/>
      <c r="E98" s="128"/>
      <c r="F98" s="129"/>
      <c r="G98" s="100" t="str">
        <f>IF($H98="","",_xlfn.IFNA(VLOOKUP($H98,수출신고!$A:$G,6,0),""))</f>
        <v/>
      </c>
      <c r="H98" s="101" t="str">
        <f t="shared" ref="H98:H107" si="34">RIGHT(C98,6)</f>
        <v/>
      </c>
      <c r="J98" s="1">
        <f t="array" ref="J98">IFERROR(INDEX(외환대장!$A$2:$K$401, SMALL(IF(($C$1=외환대장!$L$2:$L$399),MATCH(ROW(외환대장!$L$2:$L$399), ROW(외환대장!$L$2:$L$399)),IF(($D$1=외환대장!$L$2:$L$399),MATCH(ROW(외환대장!$L$2:$L$399), ROW(외환대장!$L$2:$L$399)),"")), ROWS($A$1:A90)), COLUMNS($A$1:A90)),"")</f>
        <v>44875</v>
      </c>
      <c r="K98" s="14">
        <f t="array" ref="K98">IFERROR(INDEX(외환대장!$A$2:$K$401, SMALL(IF(($C$1=외환대장!$L$2:$L$399),MATCH(ROW(외환대장!$L$2:$L$399), ROW(외환대장!$L$2:$L$399)),IF(($D$1=외환대장!$L$2:$L$399),MATCH(ROW(외환대장!$L$2:$L$399), ROW(외환대장!$L$2:$L$399)),"")), ROWS($A$1:B90)), COLUMNS($A$1:B90)),"")</f>
        <v>3285</v>
      </c>
      <c r="L98" s="14">
        <f t="array" ref="L98">IFERROR(INDEX(외환대장!$A$2:$K$401, SMALL(IF(($C$1=외환대장!$L$2:$L$399),MATCH(ROW(외환대장!$L$2:$L$399), ROW(외환대장!$L$2:$L$399)),IF(($D$1=외환대장!$L$2:$L$399),MATCH(ROW(외환대장!$L$2:$L$399), ROW(외환대장!$L$2:$L$399)),"")), ROWS($A$1:C90)), COLUMNS($A$1:C90)),"")</f>
        <v>0</v>
      </c>
      <c r="M98" s="14">
        <f t="array" ref="M98">IFERROR(INDEX(외환대장!$A$2:$K$401, SMALL(IF(($C$1=외환대장!$L$2:$L$399),MATCH(ROW(외환대장!$L$2:$L$399), ROW(외환대장!$L$2:$L$399)),IF(($D$1=외환대장!$L$2:$L$399),MATCH(ROW(외환대장!$L$2:$L$399), ROW(외환대장!$L$2:$L$399)),"")), ROWS($A$1:D90)), COLUMNS($A$1:D90)),"")</f>
        <v>0</v>
      </c>
      <c r="N98" s="15" t="str">
        <f t="array" ref="N98">IFERROR(INDEX(외환대장!$A$2:$K$401, SMALL(IF(($C$1=외환대장!$L$2:$L$399),MATCH(ROW(외환대장!$L$2:$L$399), ROW(외환대장!$L$2:$L$399)),IF(($D$1=외환대장!$L$2:$L$399),MATCH(ROW(외환대장!$L$2:$L$399), ROW(외환대장!$L$2:$L$399)),"")), ROWS($A$1:E90)), COLUMNS($A$1:E90)),"")</f>
        <v>INT/001</v>
      </c>
      <c r="O98" s="16">
        <f t="array" ref="O98">IFERROR(INDEX(외환대장!$A$2:$K$401, SMALL(IF(($C$1=외환대장!$L$2:$L$399),MATCH(ROW(외환대장!$L$2:$L$399), ROW(외환대장!$L$2:$L$399)),IF(($D$1=외환대장!$L$2:$L$399),MATCH(ROW(외환대장!$L$2:$L$399), ROW(외환대장!$L$2:$L$399)),"")), ROWS($A$1:F90)), COLUMNS($A$1:F90)),"")</f>
        <v>3285</v>
      </c>
      <c r="P98" s="17">
        <f t="array" ref="P98">IFERROR(INDEX(외환대장!$A$2:$K$401, SMALL(IF(($C$1=외환대장!$L$2:$L$399),MATCH(ROW(외환대장!$L$2:$L$399), ROW(외환대장!$L$2:$L$399)),IF(($D$1=외환대장!$L$2:$L$399),MATCH(ROW(외환대장!$L$2:$L$399), ROW(외환대장!$L$2:$L$399)),"")), ROWS($A$1:G90)), COLUMNS($A$1:G90)),"")</f>
        <v>1368.3</v>
      </c>
      <c r="Q98" s="18">
        <f t="array" ref="Q98">IFERROR(INDEX(외환대장!$A$2:$K$401, SMALL(IF(($C$1=외환대장!$L$2:$L$399),MATCH(ROW(외환대장!$L$2:$L$399), ROW(외환대장!$L$2:$L$399)),IF(($D$1=외환대장!$L$2:$L$399),MATCH(ROW(외환대장!$L$2:$L$399), ROW(외환대장!$L$2:$L$399)),"")), ROWS($A$1:H90)), COLUMNS($A$1:H90)),"")</f>
        <v>3285</v>
      </c>
      <c r="R98" s="19">
        <f t="array" ref="R98">IFERROR(INDEX(외환대장!$A$2:$K$401, SMALL(IF(($C$1=외환대장!$L$2:$L$399),MATCH(ROW(외환대장!$L$2:$L$399), ROW(외환대장!$L$2:$L$399)),IF(($D$1=외환대장!$L$2:$L$399),MATCH(ROW(외환대장!$L$2:$L$399), ROW(외환대장!$L$2:$L$399)),"")), ROWS($A$1:I90)), COLUMNS($A$1:I90)),"")</f>
        <v>1327.2</v>
      </c>
      <c r="S98" s="20">
        <f t="array" ref="S98">IFERROR(INDEX(외환대장!$A$2:$K$401, SMALL(IF(($C$1=외환대장!$L$2:$L$399),MATCH(ROW(외환대장!$L$2:$L$399), ROW(외환대장!$L$2:$L$399)),IF(($D$1=외환대장!$L$2:$L$399),MATCH(ROW(외환대장!$L$2:$L$399), ROW(외환대장!$L$2:$L$399)),"")), ROWS($A$1:J90)), COLUMNS($A$1:J90)),"")</f>
        <v>44876</v>
      </c>
      <c r="T98" s="106">
        <f t="shared" ref="T98:T114" si="35">IF(J98="","",O98*P98)</f>
        <v>4494865.5</v>
      </c>
      <c r="U98" s="107" t="str">
        <f t="shared" ref="U98:U107" si="36">RIGHT(N98,6)</f>
        <v>NT/001</v>
      </c>
      <c r="V98" s="72"/>
      <c r="W98" s="108" t="str">
        <f t="shared" ref="W98:W107" si="37">IF(A98="",IF(B98="","",B98),A98)</f>
        <v/>
      </c>
      <c r="X98" s="100" t="str">
        <f t="shared" ref="X98:X107" si="38">RIGHT(H98,7)</f>
        <v/>
      </c>
      <c r="Y98" s="109" t="str">
        <f>IF($X98="","",_xlfn.IFNA(VLOOKUP($X98,수출신고!$A:$G,4,0),"국내계류중"))</f>
        <v/>
      </c>
      <c r="Z98" s="110" t="str">
        <f>_xlfn.IFNA(VLOOKUP(W98,환율!$A:$H,8,0),"")</f>
        <v/>
      </c>
      <c r="AA98" s="111" t="str">
        <f t="shared" ref="AA98:AA107" si="39">IF(G98&lt;&gt;"",G98,IF(F98&lt;&gt;"",F98,""))</f>
        <v/>
      </c>
      <c r="AB98" s="112" t="str">
        <f t="shared" si="24"/>
        <v/>
      </c>
      <c r="AC98" s="113" t="str">
        <f t="shared" ref="AC98:AC107" si="40">IFERROR(AA98-AB98,"")</f>
        <v/>
      </c>
      <c r="AD98" s="114" t="str">
        <f t="shared" ref="AD98:AD107" si="41">IF(H98="","",AA98*Z98)</f>
        <v/>
      </c>
      <c r="AE98" s="115" t="str">
        <f t="shared" si="21"/>
        <v/>
      </c>
      <c r="AF98" s="114" t="str">
        <f t="shared" ref="AF98:AF107" si="42">IF(H98="","",IF(AC98&lt;&gt;0,AC98*Z98,0))</f>
        <v/>
      </c>
      <c r="AG98" s="114" t="str">
        <f t="shared" ref="AG98:AG107" si="43">IF(H98="","",IF(AC98=0,-(AD98-AE98),IF(AE98=0,"미수",-(AB98*Z98-AE98))))</f>
        <v/>
      </c>
    </row>
    <row r="99" spans="1:33" ht="16.5" customHeight="1">
      <c r="A99" s="96" t="str">
        <f>IF($H99="","",_xlfn.IFNA(VLOOKUP($H99,수출신고!$A:$G,2,0),""))</f>
        <v/>
      </c>
      <c r="B99" s="125"/>
      <c r="C99" s="127"/>
      <c r="D99" s="127"/>
      <c r="E99" s="127"/>
      <c r="F99" s="129"/>
      <c r="G99" s="100" t="str">
        <f>IF($H99="","",_xlfn.IFNA(VLOOKUP($H99,수출신고!$A:$G,6,0),""))</f>
        <v/>
      </c>
      <c r="H99" s="101" t="str">
        <f t="shared" si="34"/>
        <v/>
      </c>
      <c r="J99" s="1">
        <f t="array" ref="J99">IFERROR(INDEX(외환대장!$A$2:$K$401, SMALL(IF(($C$1=외환대장!$L$2:$L$399),MATCH(ROW(외환대장!$L$2:$L$399), ROW(외환대장!$L$2:$L$399)),IF(($D$1=외환대장!$L$2:$L$399),MATCH(ROW(외환대장!$L$2:$L$399), ROW(외환대장!$L$2:$L$399)),"")), ROWS($A$1:A91)), COLUMNS($A$1:A91)),"")</f>
        <v>44876</v>
      </c>
      <c r="K99" s="14">
        <f t="array" ref="K99">IFERROR(INDEX(외환대장!$A$2:$K$401, SMALL(IF(($C$1=외환대장!$L$2:$L$399),MATCH(ROW(외환대장!$L$2:$L$399), ROW(외환대장!$L$2:$L$399)),IF(($D$1=외환대장!$L$2:$L$399),MATCH(ROW(외환대장!$L$2:$L$399), ROW(외환대장!$L$2:$L$399)),"")), ROWS($A$1:B91)), COLUMNS($A$1:B91)),"")</f>
        <v>8400</v>
      </c>
      <c r="L99" s="14">
        <f t="array" ref="L99">IFERROR(INDEX(외환대장!$A$2:$K$401, SMALL(IF(($C$1=외환대장!$L$2:$L$399),MATCH(ROW(외환대장!$L$2:$L$399), ROW(외환대장!$L$2:$L$399)),IF(($D$1=외환대장!$L$2:$L$399),MATCH(ROW(외환대장!$L$2:$L$399), ROW(외환대장!$L$2:$L$399)),"")), ROWS($A$1:C91)), COLUMNS($A$1:C91)),"")</f>
        <v>5</v>
      </c>
      <c r="M99" s="14">
        <f t="array" ref="M99">IFERROR(INDEX(외환대장!$A$2:$K$401, SMALL(IF(($C$1=외환대장!$L$2:$L$399),MATCH(ROW(외환대장!$L$2:$L$399), ROW(외환대장!$L$2:$L$399)),IF(($D$1=외환대장!$L$2:$L$399),MATCH(ROW(외환대장!$L$2:$L$399), ROW(외환대장!$L$2:$L$399)),"")), ROWS($A$1:D91)), COLUMNS($A$1:D91)),"")</f>
        <v>0</v>
      </c>
      <c r="N99" s="15" t="str">
        <f t="array" ref="N99">IFERROR(INDEX(외환대장!$A$2:$K$401, SMALL(IF(($C$1=외환대장!$L$2:$L$399),MATCH(ROW(외환대장!$L$2:$L$399), ROW(외환대장!$L$2:$L$399)),IF(($D$1=외환대장!$L$2:$L$399),MATCH(ROW(외환대장!$L$2:$L$399), ROW(외환대장!$L$2:$L$399)),"")), ROWS($A$1:E91)), COLUMNS($A$1:E91)),"")</f>
        <v>INT/001</v>
      </c>
      <c r="O99" s="16">
        <f t="array" ref="O99">IFERROR(INDEX(외환대장!$A$2:$K$401, SMALL(IF(($C$1=외환대장!$L$2:$L$399),MATCH(ROW(외환대장!$L$2:$L$399), ROW(외환대장!$L$2:$L$399)),IF(($D$1=외환대장!$L$2:$L$399),MATCH(ROW(외환대장!$L$2:$L$399), ROW(외환대장!$L$2:$L$399)),"")), ROWS($A$1:F91)), COLUMNS($A$1:F91)),"")</f>
        <v>8395</v>
      </c>
      <c r="P99" s="17">
        <f t="array" ref="P99">IFERROR(INDEX(외환대장!$A$2:$K$401, SMALL(IF(($C$1=외환대장!$L$2:$L$399),MATCH(ROW(외환대장!$L$2:$L$399), ROW(외환대장!$L$2:$L$399)),IF(($D$1=외환대장!$L$2:$L$399),MATCH(ROW(외환대장!$L$2:$L$399), ROW(외환대장!$L$2:$L$399)),"")), ROWS($A$1:G91)), COLUMNS($A$1:G91)),"")</f>
        <v>1370.1</v>
      </c>
      <c r="Q99" s="18">
        <f t="array" ref="Q99">IFERROR(INDEX(외환대장!$A$2:$K$401, SMALL(IF(($C$1=외환대장!$L$2:$L$399),MATCH(ROW(외환대장!$L$2:$L$399), ROW(외환대장!$L$2:$L$399)),IF(($D$1=외환대장!$L$2:$L$399),MATCH(ROW(외환대장!$L$2:$L$399), ROW(외환대장!$L$2:$L$399)),"")), ROWS($A$1:H91)), COLUMNS($A$1:H91)),"")</f>
        <v>8395</v>
      </c>
      <c r="R99" s="19">
        <f t="array" ref="R99">IFERROR(INDEX(외환대장!$A$2:$K$401, SMALL(IF(($C$1=외환대장!$L$2:$L$399),MATCH(ROW(외환대장!$L$2:$L$399), ROW(외환대장!$L$2:$L$399)),IF(($D$1=외환대장!$L$2:$L$399),MATCH(ROW(외환대장!$L$2:$L$399), ROW(외환대장!$L$2:$L$399)),"")), ROWS($A$1:I91)), COLUMNS($A$1:I91)),"")</f>
        <v>1336.9</v>
      </c>
      <c r="S99" s="20">
        <f t="array" ref="S99">IFERROR(INDEX(외환대장!$A$2:$K$401, SMALL(IF(($C$1=외환대장!$L$2:$L$399),MATCH(ROW(외환대장!$L$2:$L$399), ROW(외환대장!$L$2:$L$399)),IF(($D$1=외환대장!$L$2:$L$399),MATCH(ROW(외환대장!$L$2:$L$399), ROW(외환대장!$L$2:$L$399)),"")), ROWS($A$1:J91)), COLUMNS($A$1:J91)),"")</f>
        <v>44893</v>
      </c>
      <c r="T99" s="106">
        <f t="shared" si="35"/>
        <v>11501989.5</v>
      </c>
      <c r="U99" s="107" t="str">
        <f t="shared" si="36"/>
        <v>NT/001</v>
      </c>
      <c r="V99" s="72"/>
      <c r="W99" s="108" t="str">
        <f t="shared" si="37"/>
        <v/>
      </c>
      <c r="X99" s="100" t="str">
        <f t="shared" si="38"/>
        <v/>
      </c>
      <c r="Y99" s="109" t="str">
        <f>IF($X99="","",_xlfn.IFNA(VLOOKUP($X99,수출신고!$A:$G,4,0),"국내계류중"))</f>
        <v/>
      </c>
      <c r="Z99" s="110" t="str">
        <f>_xlfn.IFNA(VLOOKUP(W99,환율!$A:$H,8,0),"")</f>
        <v/>
      </c>
      <c r="AA99" s="111" t="str">
        <f t="shared" si="39"/>
        <v/>
      </c>
      <c r="AB99" s="112" t="str">
        <f t="shared" si="24"/>
        <v/>
      </c>
      <c r="AC99" s="113" t="str">
        <f t="shared" si="40"/>
        <v/>
      </c>
      <c r="AD99" s="114" t="str">
        <f t="shared" si="41"/>
        <v/>
      </c>
      <c r="AE99" s="115" t="str">
        <f t="shared" si="21"/>
        <v/>
      </c>
      <c r="AF99" s="114" t="str">
        <f t="shared" si="42"/>
        <v/>
      </c>
      <c r="AG99" s="114" t="str">
        <f t="shared" si="43"/>
        <v/>
      </c>
    </row>
    <row r="100" spans="1:33" ht="16.5" customHeight="1">
      <c r="A100" s="96" t="str">
        <f>IF($H100="","",_xlfn.IFNA(VLOOKUP($H100,수출신고!$A:$G,2,0),""))</f>
        <v/>
      </c>
      <c r="B100" s="125"/>
      <c r="C100" s="126"/>
      <c r="D100" s="127"/>
      <c r="E100" s="128"/>
      <c r="F100" s="129"/>
      <c r="G100" s="100" t="str">
        <f>IF($H100="","",_xlfn.IFNA(VLOOKUP($H100,수출신고!$A:$G,6,0),""))</f>
        <v/>
      </c>
      <c r="H100" s="101" t="str">
        <f t="shared" si="34"/>
        <v/>
      </c>
      <c r="I100" s="130"/>
      <c r="J100" s="1">
        <f t="array" ref="J100">IFERROR(INDEX(외환대장!$A$2:$K$401, SMALL(IF(($C$1=외환대장!$L$2:$L$399),MATCH(ROW(외환대장!$L$2:$L$399), ROW(외환대장!$L$2:$L$399)),IF(($D$1=외환대장!$L$2:$L$399),MATCH(ROW(외환대장!$L$2:$L$399), ROW(외환대장!$L$2:$L$399)),"")), ROWS($A$1:A92)), COLUMNS($A$1:A92)),"")</f>
        <v>44882</v>
      </c>
      <c r="K100" s="14">
        <f t="array" ref="K100">IFERROR(INDEX(외환대장!$A$2:$K$401, SMALL(IF(($C$1=외환대장!$L$2:$L$399),MATCH(ROW(외환대장!$L$2:$L$399), ROW(외환대장!$L$2:$L$399)),IF(($D$1=외환대장!$L$2:$L$399),MATCH(ROW(외환대장!$L$2:$L$399), ROW(외환대장!$L$2:$L$399)),"")), ROWS($A$1:B92)), COLUMNS($A$1:B92)),"")</f>
        <v>25757</v>
      </c>
      <c r="L100" s="14">
        <f t="array" ref="L100">IFERROR(INDEX(외환대장!$A$2:$K$401, SMALL(IF(($C$1=외환대장!$L$2:$L$399),MATCH(ROW(외환대장!$L$2:$L$399), ROW(외환대장!$L$2:$L$399)),IF(($D$1=외환대장!$L$2:$L$399),MATCH(ROW(외환대장!$L$2:$L$399), ROW(외환대장!$L$2:$L$399)),"")), ROWS($A$1:C92)), COLUMNS($A$1:C92)),"")</f>
        <v>90</v>
      </c>
      <c r="M100" s="14">
        <f t="array" ref="M100">IFERROR(INDEX(외환대장!$A$2:$K$401, SMALL(IF(($C$1=외환대장!$L$2:$L$399),MATCH(ROW(외환대장!$L$2:$L$399), ROW(외환대장!$L$2:$L$399)),IF(($D$1=외환대장!$L$2:$L$399),MATCH(ROW(외환대장!$L$2:$L$399), ROW(외환대장!$L$2:$L$399)),"")), ROWS($A$1:D92)), COLUMNS($A$1:D92)),"")</f>
        <v>0</v>
      </c>
      <c r="N100" s="15" t="str">
        <f t="array" ref="N100">IFERROR(INDEX(외환대장!$A$2:$K$401, SMALL(IF(($C$1=외환대장!$L$2:$L$399),MATCH(ROW(외환대장!$L$2:$L$399), ROW(외환대장!$L$2:$L$399)),IF(($D$1=외환대장!$L$2:$L$399),MATCH(ROW(외환대장!$L$2:$L$399), ROW(외환대장!$L$2:$L$399)),"")), ROWS($A$1:E92)), COLUMNS($A$1:E92)),"")</f>
        <v>INT/001</v>
      </c>
      <c r="O100" s="16">
        <f t="array" ref="O100">IFERROR(INDEX(외환대장!$A$2:$K$401, SMALL(IF(($C$1=외환대장!$L$2:$L$399),MATCH(ROW(외환대장!$L$2:$L$399), ROW(외환대장!$L$2:$L$399)),IF(($D$1=외환대장!$L$2:$L$399),MATCH(ROW(외환대장!$L$2:$L$399), ROW(외환대장!$L$2:$L$399)),"")), ROWS($A$1:F92)), COLUMNS($A$1:F92)),"")</f>
        <v>25667</v>
      </c>
      <c r="P100" s="17">
        <f t="array" ref="P100">IFERROR(INDEX(외환대장!$A$2:$K$401, SMALL(IF(($C$1=외환대장!$L$2:$L$399),MATCH(ROW(외환대장!$L$2:$L$399), ROW(외환대장!$L$2:$L$399)),IF(($D$1=외환대장!$L$2:$L$399),MATCH(ROW(외환대장!$L$2:$L$399), ROW(외환대장!$L$2:$L$399)),"")), ROWS($A$1:G92)), COLUMNS($A$1:G92)),"")</f>
        <v>1325.6</v>
      </c>
      <c r="Q100" s="18">
        <f t="array" ref="Q100">IFERROR(INDEX(외환대장!$A$2:$K$401, SMALL(IF(($C$1=외환대장!$L$2:$L$399),MATCH(ROW(외환대장!$L$2:$L$399), ROW(외환대장!$L$2:$L$399)),IF(($D$1=외환대장!$L$2:$L$399),MATCH(ROW(외환대장!$L$2:$L$399), ROW(외환대장!$L$2:$L$399)),"")), ROWS($A$1:H92)), COLUMNS($A$1:H92)),"")</f>
        <v>25667</v>
      </c>
      <c r="R100" s="19">
        <f t="array" ref="R100">IFERROR(INDEX(외환대장!$A$2:$K$401, SMALL(IF(($C$1=외환대장!$L$2:$L$399),MATCH(ROW(외환대장!$L$2:$L$399), ROW(외환대장!$L$2:$L$399)),IF(($D$1=외환대장!$L$2:$L$399),MATCH(ROW(외환대장!$L$2:$L$399), ROW(외환대장!$L$2:$L$399)),"")), ROWS($A$1:I92)), COLUMNS($A$1:I92)),"")</f>
        <v>1317.6</v>
      </c>
      <c r="S100" s="20">
        <f t="array" ref="S100">IFERROR(INDEX(외환대장!$A$2:$K$401, SMALL(IF(($C$1=외환대장!$L$2:$L$399),MATCH(ROW(외환대장!$L$2:$L$399), ROW(외환대장!$L$2:$L$399)),IF(($D$1=외환대장!$L$2:$L$399),MATCH(ROW(외환대장!$L$2:$L$399), ROW(외환대장!$L$2:$L$399)),"")), ROWS($A$1:J92)), COLUMNS($A$1:J92)),"")</f>
        <v>44901</v>
      </c>
      <c r="T100" s="106">
        <f t="shared" si="35"/>
        <v>34024175.199999996</v>
      </c>
      <c r="U100" s="107" t="str">
        <f t="shared" si="36"/>
        <v>NT/001</v>
      </c>
      <c r="V100" s="72"/>
      <c r="W100" s="108" t="str">
        <f t="shared" si="37"/>
        <v/>
      </c>
      <c r="X100" s="100" t="str">
        <f t="shared" si="38"/>
        <v/>
      </c>
      <c r="Y100" s="109" t="str">
        <f>IF($X100="","",_xlfn.IFNA(VLOOKUP($X100,수출신고!$A:$G,4,0),"국내계류중"))</f>
        <v/>
      </c>
      <c r="Z100" s="110" t="str">
        <f>_xlfn.IFNA(VLOOKUP(W100,환율!$A:$H,8,0),"")</f>
        <v/>
      </c>
      <c r="AA100" s="111" t="str">
        <f t="shared" si="39"/>
        <v/>
      </c>
      <c r="AB100" s="112" t="str">
        <f t="shared" si="24"/>
        <v/>
      </c>
      <c r="AC100" s="113" t="str">
        <f t="shared" si="40"/>
        <v/>
      </c>
      <c r="AD100" s="114" t="str">
        <f t="shared" si="41"/>
        <v/>
      </c>
      <c r="AE100" s="115" t="str">
        <f t="shared" si="21"/>
        <v/>
      </c>
      <c r="AF100" s="114" t="str">
        <f t="shared" si="42"/>
        <v/>
      </c>
      <c r="AG100" s="114" t="str">
        <f t="shared" si="43"/>
        <v/>
      </c>
    </row>
    <row r="101" spans="1:33" ht="16.5" customHeight="1">
      <c r="A101" s="96" t="str">
        <f>IF($H101="","",_xlfn.IFNA(VLOOKUP($H101,수출신고!$A:$G,2,0),""))</f>
        <v/>
      </c>
      <c r="B101" s="125"/>
      <c r="C101" s="126"/>
      <c r="D101" s="127"/>
      <c r="E101" s="128"/>
      <c r="F101" s="129"/>
      <c r="G101" s="100" t="str">
        <f>IF($H101="","",_xlfn.IFNA(VLOOKUP($H101,수출신고!$A:$G,6,0),""))</f>
        <v/>
      </c>
      <c r="H101" s="101" t="str">
        <f t="shared" si="34"/>
        <v/>
      </c>
      <c r="J101" s="1">
        <f t="array" ref="J101">IFERROR(INDEX(외환대장!$A$2:$K$401, SMALL(IF(($C$1=외환대장!$L$2:$L$399),MATCH(ROW(외환대장!$L$2:$L$399), ROW(외환대장!$L$2:$L$399)),IF(($D$1=외환대장!$L$2:$L$399),MATCH(ROW(외환대장!$L$2:$L$399), ROW(외환대장!$L$2:$L$399)),"")), ROWS($A$1:A93)), COLUMNS($A$1:A93)),"")</f>
        <v>44882</v>
      </c>
      <c r="K101" s="14">
        <f t="array" ref="K101">IFERROR(INDEX(외환대장!$A$2:$K$401, SMALL(IF(($C$1=외환대장!$L$2:$L$399),MATCH(ROW(외환대장!$L$2:$L$399), ROW(외환대장!$L$2:$L$399)),IF(($D$1=외환대장!$L$2:$L$399),MATCH(ROW(외환대장!$L$2:$L$399), ROW(외환대장!$L$2:$L$399)),"")), ROWS($A$1:B93)), COLUMNS($A$1:B93)),"")</f>
        <v>4243</v>
      </c>
      <c r="L101" s="14">
        <f t="array" ref="L101">IFERROR(INDEX(외환대장!$A$2:$K$401, SMALL(IF(($C$1=외환대장!$L$2:$L$399),MATCH(ROW(외환대장!$L$2:$L$399), ROW(외환대장!$L$2:$L$399)),IF(($D$1=외환대장!$L$2:$L$399),MATCH(ROW(외환대장!$L$2:$L$399), ROW(외환대장!$L$2:$L$399)),"")), ROWS($A$1:C93)), COLUMNS($A$1:C93)),"")</f>
        <v>0</v>
      </c>
      <c r="M101" s="14">
        <f t="array" ref="M101">IFERROR(INDEX(외환대장!$A$2:$K$401, SMALL(IF(($C$1=외환대장!$L$2:$L$399),MATCH(ROW(외환대장!$L$2:$L$399), ROW(외환대장!$L$2:$L$399)),IF(($D$1=외환대장!$L$2:$L$399),MATCH(ROW(외환대장!$L$2:$L$399), ROW(외환대장!$L$2:$L$399)),"")), ROWS($A$1:D93)), COLUMNS($A$1:D93)),"")</f>
        <v>0</v>
      </c>
      <c r="N101" s="15" t="str">
        <f t="array" ref="N101">IFERROR(INDEX(외환대장!$A$2:$K$401, SMALL(IF(($C$1=외환대장!$L$2:$L$399),MATCH(ROW(외환대장!$L$2:$L$399), ROW(외환대장!$L$2:$L$399)),IF(($D$1=외환대장!$L$2:$L$399),MATCH(ROW(외환대장!$L$2:$L$399), ROW(외환대장!$L$2:$L$399)),"")), ROWS($A$1:E93)), COLUMNS($A$1:E93)),"")</f>
        <v>IRR/002</v>
      </c>
      <c r="O101" s="16">
        <f t="array" ref="O101">IFERROR(INDEX(외환대장!$A$2:$K$401, SMALL(IF(($C$1=외환대장!$L$2:$L$399),MATCH(ROW(외환대장!$L$2:$L$399), ROW(외환대장!$L$2:$L$399)),IF(($D$1=외환대장!$L$2:$L$399),MATCH(ROW(외환대장!$L$2:$L$399), ROW(외환대장!$L$2:$L$399)),"")), ROWS($A$1:F93)), COLUMNS($A$1:F93)),"")</f>
        <v>4243</v>
      </c>
      <c r="P101" s="17">
        <f t="array" ref="P101">IFERROR(INDEX(외환대장!$A$2:$K$401, SMALL(IF(($C$1=외환대장!$L$2:$L$399),MATCH(ROW(외환대장!$L$2:$L$399), ROW(외환대장!$L$2:$L$399)),IF(($D$1=외환대장!$L$2:$L$399),MATCH(ROW(외환대장!$L$2:$L$399), ROW(외환대장!$L$2:$L$399)),"")), ROWS($A$1:G93)), COLUMNS($A$1:G93)),"")</f>
        <v>1325.6</v>
      </c>
      <c r="Q101" s="18">
        <f t="array" ref="Q101">IFERROR(INDEX(외환대장!$A$2:$K$401, SMALL(IF(($C$1=외환대장!$L$2:$L$399),MATCH(ROW(외환대장!$L$2:$L$399), ROW(외환대장!$L$2:$L$399)),IF(($D$1=외환대장!$L$2:$L$399),MATCH(ROW(외환대장!$L$2:$L$399), ROW(외환대장!$L$2:$L$399)),"")), ROWS($A$1:H93)), COLUMNS($A$1:H93)),"")</f>
        <v>4243</v>
      </c>
      <c r="R101" s="19">
        <f t="array" ref="R101">IFERROR(INDEX(외환대장!$A$2:$K$401, SMALL(IF(($C$1=외환대장!$L$2:$L$399),MATCH(ROW(외환대장!$L$2:$L$399), ROW(외환대장!$L$2:$L$399)),IF(($D$1=외환대장!$L$2:$L$399),MATCH(ROW(외환대장!$L$2:$L$399), ROW(외환대장!$L$2:$L$399)),"")), ROWS($A$1:I93)), COLUMNS($A$1:I93)),"")</f>
        <v>1317.6</v>
      </c>
      <c r="S101" s="20">
        <f t="array" ref="S101">IFERROR(INDEX(외환대장!$A$2:$K$401, SMALL(IF(($C$1=외환대장!$L$2:$L$399),MATCH(ROW(외환대장!$L$2:$L$399), ROW(외환대장!$L$2:$L$399)),IF(($D$1=외환대장!$L$2:$L$399),MATCH(ROW(외환대장!$L$2:$L$399), ROW(외환대장!$L$2:$L$399)),"")), ROWS($A$1:J93)), COLUMNS($A$1:J93)),"")</f>
        <v>44901</v>
      </c>
      <c r="T101" s="106">
        <f t="shared" si="35"/>
        <v>5624520.7999999998</v>
      </c>
      <c r="U101" s="107" t="str">
        <f t="shared" si="36"/>
        <v>RR/002</v>
      </c>
      <c r="V101" s="121"/>
      <c r="W101" s="108" t="str">
        <f t="shared" si="37"/>
        <v/>
      </c>
      <c r="X101" s="100" t="str">
        <f t="shared" si="38"/>
        <v/>
      </c>
      <c r="Y101" s="109" t="str">
        <f>IF($X101="","",_xlfn.IFNA(VLOOKUP($X101,수출신고!$A:$G,4,0),"국내계류중"))</f>
        <v/>
      </c>
      <c r="Z101" s="110" t="str">
        <f>_xlfn.IFNA(VLOOKUP(W101,환율!$A:$H,8,0),"")</f>
        <v/>
      </c>
      <c r="AA101" s="111" t="str">
        <f t="shared" si="39"/>
        <v/>
      </c>
      <c r="AB101" s="112" t="str">
        <f t="shared" si="24"/>
        <v/>
      </c>
      <c r="AC101" s="113" t="str">
        <f t="shared" si="40"/>
        <v/>
      </c>
      <c r="AD101" s="114" t="str">
        <f t="shared" si="41"/>
        <v/>
      </c>
      <c r="AE101" s="115" t="str">
        <f t="shared" si="21"/>
        <v/>
      </c>
      <c r="AF101" s="114" t="str">
        <f t="shared" si="42"/>
        <v/>
      </c>
      <c r="AG101" s="114" t="str">
        <f t="shared" si="43"/>
        <v/>
      </c>
    </row>
    <row r="102" spans="1:33" ht="16.5" customHeight="1">
      <c r="A102" s="96" t="str">
        <f>IF($H102="","",_xlfn.IFNA(VLOOKUP($H102,수출신고!$A:$G,2,0),""))</f>
        <v/>
      </c>
      <c r="B102" s="125"/>
      <c r="C102" s="126"/>
      <c r="D102" s="127"/>
      <c r="E102" s="128"/>
      <c r="F102" s="129"/>
      <c r="G102" s="100" t="str">
        <f>IF($H102="","",_xlfn.IFNA(VLOOKUP($H102,수출신고!$A:$G,6,0),""))</f>
        <v/>
      </c>
      <c r="H102" s="101" t="str">
        <f t="shared" si="34"/>
        <v/>
      </c>
      <c r="J102" s="1">
        <f t="array" ref="J102">IFERROR(INDEX(외환대장!$A$2:$K$401, SMALL(IF(($C$1=외환대장!$L$2:$L$399),MATCH(ROW(외환대장!$L$2:$L$399), ROW(외환대장!$L$2:$L$399)),IF(($D$1=외환대장!$L$2:$L$399),MATCH(ROW(외환대장!$L$2:$L$399), ROW(외환대장!$L$2:$L$399)),"")), ROWS($A$1:A94)), COLUMNS($A$1:A94)),"")</f>
        <v>44895</v>
      </c>
      <c r="K102" s="14">
        <f t="array" ref="K102">IFERROR(INDEX(외환대장!$A$2:$K$401, SMALL(IF(($C$1=외환대장!$L$2:$L$399),MATCH(ROW(외환대장!$L$2:$L$399), ROW(외환대장!$L$2:$L$399)),IF(($D$1=외환대장!$L$2:$L$399),MATCH(ROW(외환대장!$L$2:$L$399), ROW(외환대장!$L$2:$L$399)),"")), ROWS($A$1:B94)), COLUMNS($A$1:B94)),"")</f>
        <v>7558</v>
      </c>
      <c r="L102" s="14">
        <f t="array" ref="L102">IFERROR(INDEX(외환대장!$A$2:$K$401, SMALL(IF(($C$1=외환대장!$L$2:$L$399),MATCH(ROW(외환대장!$L$2:$L$399), ROW(외환대장!$L$2:$L$399)),IF(($D$1=외환대장!$L$2:$L$399),MATCH(ROW(외환대장!$L$2:$L$399), ROW(외환대장!$L$2:$L$399)),"")), ROWS($A$1:C94)), COLUMNS($A$1:C94)),"")</f>
        <v>5</v>
      </c>
      <c r="M102" s="14">
        <f t="array" ref="M102">IFERROR(INDEX(외환대장!$A$2:$K$401, SMALL(IF(($C$1=외환대장!$L$2:$L$399),MATCH(ROW(외환대장!$L$2:$L$399), ROW(외환대장!$L$2:$L$399)),IF(($D$1=외환대장!$L$2:$L$399),MATCH(ROW(외환대장!$L$2:$L$399), ROW(외환대장!$L$2:$L$399)),"")), ROWS($A$1:D94)), COLUMNS($A$1:D94)),"")</f>
        <v>0</v>
      </c>
      <c r="N102" s="15" t="str">
        <f t="array" ref="N102">IFERROR(INDEX(외환대장!$A$2:$K$401, SMALL(IF(($C$1=외환대장!$L$2:$L$399),MATCH(ROW(외환대장!$L$2:$L$399), ROW(외환대장!$L$2:$L$399)),IF(($D$1=외환대장!$L$2:$L$399),MATCH(ROW(외환대장!$L$2:$L$399), ROW(외환대장!$L$2:$L$399)),"")), ROWS($A$1:E94)), COLUMNS($A$1:E94)),"")</f>
        <v>IRR/002</v>
      </c>
      <c r="O102" s="16">
        <f t="array" ref="O102">IFERROR(INDEX(외환대장!$A$2:$K$401, SMALL(IF(($C$1=외환대장!$L$2:$L$399),MATCH(ROW(외환대장!$L$2:$L$399), ROW(외환대장!$L$2:$L$399)),IF(($D$1=외환대장!$L$2:$L$399),MATCH(ROW(외환대장!$L$2:$L$399), ROW(외환대장!$L$2:$L$399)),"")), ROWS($A$1:F94)), COLUMNS($A$1:F94)),"")</f>
        <v>7553</v>
      </c>
      <c r="P102" s="17">
        <f t="array" ref="P102">IFERROR(INDEX(외환대장!$A$2:$K$401, SMALL(IF(($C$1=외환대장!$L$2:$L$399),MATCH(ROW(외환대장!$L$2:$L$399), ROW(외환대장!$L$2:$L$399)),IF(($D$1=외환대장!$L$2:$L$399),MATCH(ROW(외환대장!$L$2:$L$399), ROW(외환대장!$L$2:$L$399)),"")), ROWS($A$1:G94)), COLUMNS($A$1:G94)),"")</f>
        <v>1331.5</v>
      </c>
      <c r="Q102" s="18">
        <f t="array" ref="Q102">IFERROR(INDEX(외환대장!$A$2:$K$401, SMALL(IF(($C$1=외환대장!$L$2:$L$399),MATCH(ROW(외환대장!$L$2:$L$399), ROW(외환대장!$L$2:$L$399)),IF(($D$1=외환대장!$L$2:$L$399),MATCH(ROW(외환대장!$L$2:$L$399), ROW(외환대장!$L$2:$L$399)),"")), ROWS($A$1:H94)), COLUMNS($A$1:H94)),"")</f>
        <v>7553</v>
      </c>
      <c r="R102" s="19">
        <f t="array" ref="R102">IFERROR(INDEX(외환대장!$A$2:$K$401, SMALL(IF(($C$1=외환대장!$L$2:$L$399),MATCH(ROW(외환대장!$L$2:$L$399), ROW(외환대장!$L$2:$L$399)),IF(($D$1=외환대장!$L$2:$L$399),MATCH(ROW(외환대장!$L$2:$L$399), ROW(외환대장!$L$2:$L$399)),"")), ROWS($A$1:I94)), COLUMNS($A$1:I94)),"")</f>
        <v>1317.6</v>
      </c>
      <c r="S102" s="20">
        <f t="array" ref="S102">IFERROR(INDEX(외환대장!$A$2:$K$401, SMALL(IF(($C$1=외환대장!$L$2:$L$399),MATCH(ROW(외환대장!$L$2:$L$399), ROW(외환대장!$L$2:$L$399)),IF(($D$1=외환대장!$L$2:$L$399),MATCH(ROW(외환대장!$L$2:$L$399), ROW(외환대장!$L$2:$L$399)),"")), ROWS($A$1:J94)), COLUMNS($A$1:J94)),"")</f>
        <v>44901</v>
      </c>
      <c r="T102" s="106">
        <f t="shared" si="35"/>
        <v>10056819.5</v>
      </c>
      <c r="U102" s="107" t="str">
        <f t="shared" si="36"/>
        <v>RR/002</v>
      </c>
      <c r="V102" s="72"/>
      <c r="W102" s="108" t="str">
        <f t="shared" si="37"/>
        <v/>
      </c>
      <c r="X102" s="100" t="str">
        <f t="shared" si="38"/>
        <v/>
      </c>
      <c r="Y102" s="109" t="str">
        <f>IF($X102="","",_xlfn.IFNA(VLOOKUP($X102,수출신고!$A:$G,4,0),"국내계류중"))</f>
        <v/>
      </c>
      <c r="Z102" s="110" t="str">
        <f>_xlfn.IFNA(VLOOKUP(W102,환율!$A:$H,8,0),"")</f>
        <v/>
      </c>
      <c r="AA102" s="111" t="str">
        <f t="shared" si="39"/>
        <v/>
      </c>
      <c r="AB102" s="112" t="str">
        <f t="shared" si="24"/>
        <v/>
      </c>
      <c r="AC102" s="113" t="str">
        <f t="shared" si="40"/>
        <v/>
      </c>
      <c r="AD102" s="114" t="str">
        <f t="shared" si="41"/>
        <v/>
      </c>
      <c r="AE102" s="115" t="str">
        <f t="shared" si="21"/>
        <v/>
      </c>
      <c r="AF102" s="114" t="str">
        <f t="shared" si="42"/>
        <v/>
      </c>
      <c r="AG102" s="114" t="str">
        <f t="shared" si="43"/>
        <v/>
      </c>
    </row>
    <row r="103" spans="1:33" ht="16.5" customHeight="1">
      <c r="A103" s="96" t="str">
        <f>IF($H103="","",_xlfn.IFNA(VLOOKUP($H103,수출신고!$A:$G,2,0),""))</f>
        <v/>
      </c>
      <c r="B103" s="125"/>
      <c r="C103" s="127"/>
      <c r="D103" s="127"/>
      <c r="E103" s="127"/>
      <c r="F103" s="129"/>
      <c r="G103" s="100" t="str">
        <f>IF($H103="","",_xlfn.IFNA(VLOOKUP($H103,수출신고!$A:$G,6,0),""))</f>
        <v/>
      </c>
      <c r="H103" s="101" t="str">
        <f t="shared" si="34"/>
        <v/>
      </c>
      <c r="J103" s="1">
        <f t="array" ref="J103">IFERROR(INDEX(외환대장!$A$2:$K$401, SMALL(IF(($C$1=외환대장!$L$2:$L$399),MATCH(ROW(외환대장!$L$2:$L$399), ROW(외환대장!$L$2:$L$399)),IF(($D$1=외환대장!$L$2:$L$399),MATCH(ROW(외환대장!$L$2:$L$399), ROW(외환대장!$L$2:$L$399)),"")), ROWS($A$1:A95)), COLUMNS($A$1:A95)),"")</f>
        <v>44895</v>
      </c>
      <c r="K103" s="14">
        <f t="array" ref="K103">IFERROR(INDEX(외환대장!$A$2:$K$401, SMALL(IF(($C$1=외환대장!$L$2:$L$399),MATCH(ROW(외환대장!$L$2:$L$399), ROW(외환대장!$L$2:$L$399)),IF(($D$1=외환대장!$L$2:$L$399),MATCH(ROW(외환대장!$L$2:$L$399), ROW(외환대장!$L$2:$L$399)),"")), ROWS($A$1:B95)), COLUMNS($A$1:B95)),"")</f>
        <v>667</v>
      </c>
      <c r="L103" s="14">
        <f t="array" ref="L103">IFERROR(INDEX(외환대장!$A$2:$K$401, SMALL(IF(($C$1=외환대장!$L$2:$L$399),MATCH(ROW(외환대장!$L$2:$L$399), ROW(외환대장!$L$2:$L$399)),IF(($D$1=외환대장!$L$2:$L$399),MATCH(ROW(외환대장!$L$2:$L$399), ROW(외환대장!$L$2:$L$399)),"")), ROWS($A$1:C95)), COLUMNS($A$1:C95)),"")</f>
        <v>0</v>
      </c>
      <c r="M103" s="14">
        <f t="array" ref="M103">IFERROR(INDEX(외환대장!$A$2:$K$401, SMALL(IF(($C$1=외환대장!$L$2:$L$399),MATCH(ROW(외환대장!$L$2:$L$399), ROW(외환대장!$L$2:$L$399)),IF(($D$1=외환대장!$L$2:$L$399),MATCH(ROW(외환대장!$L$2:$L$399), ROW(외환대장!$L$2:$L$399)),"")), ROWS($A$1:D95)), COLUMNS($A$1:D95)),"")</f>
        <v>0</v>
      </c>
      <c r="N103" s="15" t="str">
        <f t="array" ref="N103">IFERROR(INDEX(외환대장!$A$2:$K$401, SMALL(IF(($C$1=외환대장!$L$2:$L$399),MATCH(ROW(외환대장!$L$2:$L$399), ROW(외환대장!$L$2:$L$399)),IF(($D$1=외환대장!$L$2:$L$399),MATCH(ROW(외환대장!$L$2:$L$399), ROW(외환대장!$L$2:$L$399)),"")), ROWS($A$1:E95)), COLUMNS($A$1:E95)),"")</f>
        <v>IRR/004</v>
      </c>
      <c r="O103" s="16">
        <f t="array" ref="O103">IFERROR(INDEX(외환대장!$A$2:$K$401, SMALL(IF(($C$1=외환대장!$L$2:$L$399),MATCH(ROW(외환대장!$L$2:$L$399), ROW(외환대장!$L$2:$L$399)),IF(($D$1=외환대장!$L$2:$L$399),MATCH(ROW(외환대장!$L$2:$L$399), ROW(외환대장!$L$2:$L$399)),"")), ROWS($A$1:F95)), COLUMNS($A$1:F95)),"")</f>
        <v>667</v>
      </c>
      <c r="P103" s="17">
        <f t="array" ref="P103">IFERROR(INDEX(외환대장!$A$2:$K$401, SMALL(IF(($C$1=외환대장!$L$2:$L$399),MATCH(ROW(외환대장!$L$2:$L$399), ROW(외환대장!$L$2:$L$399)),IF(($D$1=외환대장!$L$2:$L$399),MATCH(ROW(외환대장!$L$2:$L$399), ROW(외환대장!$L$2:$L$399)),"")), ROWS($A$1:G95)), COLUMNS($A$1:G95)),"")</f>
        <v>1331.5</v>
      </c>
      <c r="Q103" s="18">
        <f t="array" ref="Q103">IFERROR(INDEX(외환대장!$A$2:$K$401, SMALL(IF(($C$1=외환대장!$L$2:$L$399),MATCH(ROW(외환대장!$L$2:$L$399), ROW(외환대장!$L$2:$L$399)),IF(($D$1=외환대장!$L$2:$L$399),MATCH(ROW(외환대장!$L$2:$L$399), ROW(외환대장!$L$2:$L$399)),"")), ROWS($A$1:H95)), COLUMNS($A$1:H95)),"")</f>
        <v>667</v>
      </c>
      <c r="R103" s="19">
        <f t="array" ref="R103">IFERROR(INDEX(외환대장!$A$2:$K$401, SMALL(IF(($C$1=외환대장!$L$2:$L$399),MATCH(ROW(외환대장!$L$2:$L$399), ROW(외환대장!$L$2:$L$399)),IF(($D$1=외환대장!$L$2:$L$399),MATCH(ROW(외환대장!$L$2:$L$399), ROW(외환대장!$L$2:$L$399)),"")), ROWS($A$1:I95)), COLUMNS($A$1:I95)),"")</f>
        <v>1317.6</v>
      </c>
      <c r="S103" s="20">
        <f t="array" ref="S103">IFERROR(INDEX(외환대장!$A$2:$K$401, SMALL(IF(($C$1=외환대장!$L$2:$L$399),MATCH(ROW(외환대장!$L$2:$L$399), ROW(외환대장!$L$2:$L$399)),IF(($D$1=외환대장!$L$2:$L$399),MATCH(ROW(외환대장!$L$2:$L$399), ROW(외환대장!$L$2:$L$399)),"")), ROWS($A$1:J95)), COLUMNS($A$1:J95)),"")</f>
        <v>44901</v>
      </c>
      <c r="T103" s="106">
        <f t="shared" si="35"/>
        <v>888110.5</v>
      </c>
      <c r="U103" s="107" t="str">
        <f t="shared" si="36"/>
        <v>RR/004</v>
      </c>
      <c r="V103" s="121"/>
      <c r="W103" s="108" t="str">
        <f t="shared" si="37"/>
        <v/>
      </c>
      <c r="X103" s="100" t="str">
        <f t="shared" si="38"/>
        <v/>
      </c>
      <c r="Y103" s="109" t="str">
        <f>IF($X103="","",_xlfn.IFNA(VLOOKUP($X103,수출신고!$A:$G,4,0),"국내계류중"))</f>
        <v/>
      </c>
      <c r="Z103" s="110" t="str">
        <f>_xlfn.IFNA(VLOOKUP(W103,환율!$A:$H,8,0),"")</f>
        <v/>
      </c>
      <c r="AA103" s="111" t="str">
        <f t="shared" si="39"/>
        <v/>
      </c>
      <c r="AB103" s="112" t="str">
        <f t="shared" si="24"/>
        <v/>
      </c>
      <c r="AC103" s="113" t="str">
        <f t="shared" si="40"/>
        <v/>
      </c>
      <c r="AD103" s="114" t="str">
        <f t="shared" si="41"/>
        <v/>
      </c>
      <c r="AE103" s="115" t="str">
        <f t="shared" si="21"/>
        <v/>
      </c>
      <c r="AF103" s="114" t="str">
        <f t="shared" si="42"/>
        <v/>
      </c>
      <c r="AG103" s="114" t="str">
        <f t="shared" si="43"/>
        <v/>
      </c>
    </row>
    <row r="104" spans="1:33" ht="16.5" customHeight="1">
      <c r="A104" s="96" t="str">
        <f>IF($H104="","",_xlfn.IFNA(VLOOKUP($H104,수출신고!$A:$G,2,0),""))</f>
        <v/>
      </c>
      <c r="B104" s="125"/>
      <c r="C104" s="126"/>
      <c r="D104" s="127"/>
      <c r="E104" s="128"/>
      <c r="F104" s="129"/>
      <c r="G104" s="100" t="str">
        <f>IF($H104="","",_xlfn.IFNA(VLOOKUP($H104,수출신고!$A:$G,6,0),""))</f>
        <v/>
      </c>
      <c r="H104" s="101" t="str">
        <f t="shared" si="34"/>
        <v/>
      </c>
      <c r="I104" s="130"/>
      <c r="J104" s="1">
        <f t="array" ref="J104">IFERROR(INDEX(외환대장!$A$2:$K$401, SMALL(IF(($C$1=외환대장!$L$2:$L$399),MATCH(ROW(외환대장!$L$2:$L$399), ROW(외환대장!$L$2:$L$399)),IF(($D$1=외환대장!$L$2:$L$399),MATCH(ROW(외환대장!$L$2:$L$399), ROW(외환대장!$L$2:$L$399)),"")), ROWS($A$1:A96)), COLUMNS($A$1:A96)),"")</f>
        <v>44895</v>
      </c>
      <c r="K104" s="14">
        <f t="array" ref="K104">IFERROR(INDEX(외환대장!$A$2:$K$401, SMALL(IF(($C$1=외환대장!$L$2:$L$399),MATCH(ROW(외환대장!$L$2:$L$399), ROW(외환대장!$L$2:$L$399)),IF(($D$1=외환대장!$L$2:$L$399),MATCH(ROW(외환대장!$L$2:$L$399), ROW(외환대장!$L$2:$L$399)),"")), ROWS($A$1:B96)), COLUMNS($A$1:B96)),"")</f>
        <v>8393</v>
      </c>
      <c r="L104" s="14">
        <f t="array" ref="L104">IFERROR(INDEX(외환대장!$A$2:$K$401, SMALL(IF(($C$1=외환대장!$L$2:$L$399),MATCH(ROW(외환대장!$L$2:$L$399), ROW(외환대장!$L$2:$L$399)),IF(($D$1=외환대장!$L$2:$L$399),MATCH(ROW(외환대장!$L$2:$L$399), ROW(외환대장!$L$2:$L$399)),"")), ROWS($A$1:C96)), COLUMNS($A$1:C96)),"")</f>
        <v>5</v>
      </c>
      <c r="M104" s="14">
        <f t="array" ref="M104">IFERROR(INDEX(외환대장!$A$2:$K$401, SMALL(IF(($C$1=외환대장!$L$2:$L$399),MATCH(ROW(외환대장!$L$2:$L$399), ROW(외환대장!$L$2:$L$399)),IF(($D$1=외환대장!$L$2:$L$399),MATCH(ROW(외환대장!$L$2:$L$399), ROW(외환대장!$L$2:$L$399)),"")), ROWS($A$1:D96)), COLUMNS($A$1:D96)),"")</f>
        <v>0</v>
      </c>
      <c r="N104" s="15" t="str">
        <f t="array" ref="N104">IFERROR(INDEX(외환대장!$A$2:$K$401, SMALL(IF(($C$1=외환대장!$L$2:$L$399),MATCH(ROW(외환대장!$L$2:$L$399), ROW(외환대장!$L$2:$L$399)),IF(($D$1=외환대장!$L$2:$L$399),MATCH(ROW(외환대장!$L$2:$L$399), ROW(외환대장!$L$2:$L$399)),"")), ROWS($A$1:E96)), COLUMNS($A$1:E96)),"")</f>
        <v>IRR/004</v>
      </c>
      <c r="O104" s="16">
        <f t="array" ref="O104">IFERROR(INDEX(외환대장!$A$2:$K$401, SMALL(IF(($C$1=외환대장!$L$2:$L$399),MATCH(ROW(외환대장!$L$2:$L$399), ROW(외환대장!$L$2:$L$399)),IF(($D$1=외환대장!$L$2:$L$399),MATCH(ROW(외환대장!$L$2:$L$399), ROW(외환대장!$L$2:$L$399)),"")), ROWS($A$1:F96)), COLUMNS($A$1:F96)),"")</f>
        <v>8388</v>
      </c>
      <c r="P104" s="17">
        <f t="array" ref="P104">IFERROR(INDEX(외환대장!$A$2:$K$401, SMALL(IF(($C$1=외환대장!$L$2:$L$399),MATCH(ROW(외환대장!$L$2:$L$399), ROW(외환대장!$L$2:$L$399)),IF(($D$1=외환대장!$L$2:$L$399),MATCH(ROW(외환대장!$L$2:$L$399), ROW(외환대장!$L$2:$L$399)),"")), ROWS($A$1:G96)), COLUMNS($A$1:G96)),"")</f>
        <v>1331.5</v>
      </c>
      <c r="Q104" s="18">
        <f t="array" ref="Q104">IFERROR(INDEX(외환대장!$A$2:$K$401, SMALL(IF(($C$1=외환대장!$L$2:$L$399),MATCH(ROW(외환대장!$L$2:$L$399), ROW(외환대장!$L$2:$L$399)),IF(($D$1=외환대장!$L$2:$L$399),MATCH(ROW(외환대장!$L$2:$L$399), ROW(외환대장!$L$2:$L$399)),"")), ROWS($A$1:H96)), COLUMNS($A$1:H96)),"")</f>
        <v>8388</v>
      </c>
      <c r="R104" s="19">
        <f t="array" ref="R104">IFERROR(INDEX(외환대장!$A$2:$K$401, SMALL(IF(($C$1=외환대장!$L$2:$L$399),MATCH(ROW(외환대장!$L$2:$L$399), ROW(외환대장!$L$2:$L$399)),IF(($D$1=외환대장!$L$2:$L$399),MATCH(ROW(외환대장!$L$2:$L$399), ROW(외환대장!$L$2:$L$399)),"")), ROWS($A$1:I96)), COLUMNS($A$1:I96)),"")</f>
        <v>1317.6</v>
      </c>
      <c r="S104" s="20">
        <f t="array" ref="S104">IFERROR(INDEX(외환대장!$A$2:$K$401, SMALL(IF(($C$1=외환대장!$L$2:$L$399),MATCH(ROW(외환대장!$L$2:$L$399), ROW(외환대장!$L$2:$L$399)),IF(($D$1=외환대장!$L$2:$L$399),MATCH(ROW(외환대장!$L$2:$L$399), ROW(외환대장!$L$2:$L$399)),"")), ROWS($A$1:J96)), COLUMNS($A$1:J96)),"")</f>
        <v>44901</v>
      </c>
      <c r="T104" s="106">
        <f t="shared" si="35"/>
        <v>11168622</v>
      </c>
      <c r="U104" s="107" t="str">
        <f t="shared" si="36"/>
        <v>RR/004</v>
      </c>
      <c r="V104" s="72"/>
      <c r="W104" s="108" t="str">
        <f t="shared" si="37"/>
        <v/>
      </c>
      <c r="X104" s="100" t="str">
        <f t="shared" si="38"/>
        <v/>
      </c>
      <c r="Y104" s="109" t="str">
        <f>IF($X104="","",_xlfn.IFNA(VLOOKUP($X104,수출신고!$A:$G,4,0),"국내계류중"))</f>
        <v/>
      </c>
      <c r="Z104" s="110" t="str">
        <f>_xlfn.IFNA(VLOOKUP(W104,환율!$A:$H,8,0),"")</f>
        <v/>
      </c>
      <c r="AA104" s="111" t="str">
        <f t="shared" si="39"/>
        <v/>
      </c>
      <c r="AB104" s="112" t="str">
        <f t="shared" si="24"/>
        <v/>
      </c>
      <c r="AC104" s="113" t="str">
        <f t="shared" si="40"/>
        <v/>
      </c>
      <c r="AD104" s="114" t="str">
        <f t="shared" si="41"/>
        <v/>
      </c>
      <c r="AE104" s="115" t="str">
        <f t="shared" si="21"/>
        <v/>
      </c>
      <c r="AF104" s="114" t="str">
        <f t="shared" si="42"/>
        <v/>
      </c>
      <c r="AG104" s="114" t="str">
        <f t="shared" si="43"/>
        <v/>
      </c>
    </row>
    <row r="105" spans="1:33" ht="16.5" customHeight="1">
      <c r="A105" s="96" t="str">
        <f>IF($H105="","",_xlfn.IFNA(VLOOKUP($H105,수출신고!$A:$G,2,0),""))</f>
        <v/>
      </c>
      <c r="B105" s="125"/>
      <c r="C105" s="126"/>
      <c r="D105" s="127"/>
      <c r="E105" s="128"/>
      <c r="F105" s="129"/>
      <c r="G105" s="100" t="str">
        <f>IF($H105="","",_xlfn.IFNA(VLOOKUP($H105,수출신고!$A:$G,6,0),""))</f>
        <v/>
      </c>
      <c r="H105" s="101" t="str">
        <f t="shared" si="34"/>
        <v/>
      </c>
      <c r="J105" s="1">
        <f t="array" ref="J105">IFERROR(INDEX(외환대장!$A$2:$K$401, SMALL(IF(($C$1=외환대장!$L$2:$L$399),MATCH(ROW(외환대장!$L$2:$L$399), ROW(외환대장!$L$2:$L$399)),IF(($D$1=외환대장!$L$2:$L$399),MATCH(ROW(외환대장!$L$2:$L$399), ROW(외환대장!$L$2:$L$399)),"")), ROWS($A$1:A97)), COLUMNS($A$1:A97)),"")</f>
        <v>44908</v>
      </c>
      <c r="K105" s="14">
        <f t="array" ref="K105">IFERROR(INDEX(외환대장!$A$2:$K$401, SMALL(IF(($C$1=외환대장!$L$2:$L$399),MATCH(ROW(외환대장!$L$2:$L$399), ROW(외환대장!$L$2:$L$399)),IF(($D$1=외환대장!$L$2:$L$399),MATCH(ROW(외환대장!$L$2:$L$399), ROW(외환대장!$L$2:$L$399)),"")), ROWS($A$1:B97)), COLUMNS($A$1:B97)),"")</f>
        <v>2068</v>
      </c>
      <c r="L105" s="14">
        <f t="array" ref="L105">IFERROR(INDEX(외환대장!$A$2:$K$401, SMALL(IF(($C$1=외환대장!$L$2:$L$399),MATCH(ROW(외환대장!$L$2:$L$399), ROW(외환대장!$L$2:$L$399)),IF(($D$1=외환대장!$L$2:$L$399),MATCH(ROW(외환대장!$L$2:$L$399), ROW(외환대장!$L$2:$L$399)),"")), ROWS($A$1:C97)), COLUMNS($A$1:C97)),"")</f>
        <v>18</v>
      </c>
      <c r="M105" s="14">
        <f t="array" ref="M105">IFERROR(INDEX(외환대장!$A$2:$K$401, SMALL(IF(($C$1=외환대장!$L$2:$L$399),MATCH(ROW(외환대장!$L$2:$L$399), ROW(외환대장!$L$2:$L$399)),IF(($D$1=외환대장!$L$2:$L$399),MATCH(ROW(외환대장!$L$2:$L$399), ROW(외환대장!$L$2:$L$399)),"")), ROWS($A$1:D97)), COLUMNS($A$1:D97)),"")</f>
        <v>0</v>
      </c>
      <c r="N105" s="15" t="str">
        <f t="array" ref="N105">IFERROR(INDEX(외환대장!$A$2:$K$401, SMALL(IF(($C$1=외환대장!$L$2:$L$399),MATCH(ROW(외환대장!$L$2:$L$399), ROW(외환대장!$L$2:$L$399)),IF(($D$1=외환대장!$L$2:$L$399),MATCH(ROW(외환대장!$L$2:$L$399), ROW(외환대장!$L$2:$L$399)),"")), ROWS($A$1:E97)), COLUMNS($A$1:E97)),"")</f>
        <v>IRR/004</v>
      </c>
      <c r="O105" s="16">
        <f t="array" ref="O105">IFERROR(INDEX(외환대장!$A$2:$K$401, SMALL(IF(($C$1=외환대장!$L$2:$L$399),MATCH(ROW(외환대장!$L$2:$L$399), ROW(외환대장!$L$2:$L$399)),IF(($D$1=외환대장!$L$2:$L$399),MATCH(ROW(외환대장!$L$2:$L$399), ROW(외환대장!$L$2:$L$399)),"")), ROWS($A$1:F97)), COLUMNS($A$1:F97)),"")</f>
        <v>2050</v>
      </c>
      <c r="P105" s="17">
        <f t="array" ref="P105">IFERROR(INDEX(외환대장!$A$2:$K$401, SMALL(IF(($C$1=외환대장!$L$2:$L$399),MATCH(ROW(외환대장!$L$2:$L$399), ROW(외환대장!$L$2:$L$399)),IF(($D$1=외환대장!$L$2:$L$399),MATCH(ROW(외환대장!$L$2:$L$399), ROW(외환대장!$L$2:$L$399)),"")), ROWS($A$1:G97)), COLUMNS($A$1:G97)),"")</f>
        <v>1310</v>
      </c>
      <c r="Q105" s="18">
        <f t="array" ref="Q105">IFERROR(INDEX(외환대장!$A$2:$K$401, SMALL(IF(($C$1=외환대장!$L$2:$L$399),MATCH(ROW(외환대장!$L$2:$L$399), ROW(외환대장!$L$2:$L$399)),IF(($D$1=외환대장!$L$2:$L$399),MATCH(ROW(외환대장!$L$2:$L$399), ROW(외환대장!$L$2:$L$399)),"")), ROWS($A$1:H97)), COLUMNS($A$1:H97)),"")</f>
        <v>2050</v>
      </c>
      <c r="R105" s="19">
        <f t="array" ref="R105">IFERROR(INDEX(외환대장!$A$2:$K$401, SMALL(IF(($C$1=외환대장!$L$2:$L$399),MATCH(ROW(외환대장!$L$2:$L$399), ROW(외환대장!$L$2:$L$399)),IF(($D$1=외환대장!$L$2:$L$399),MATCH(ROW(외환대장!$L$2:$L$399), ROW(외환대장!$L$2:$L$399)),"")), ROWS($A$1:I97)), COLUMNS($A$1:I97)),"")</f>
        <v>1284.0999999999999</v>
      </c>
      <c r="S105" s="20">
        <f t="array" ref="S105">IFERROR(INDEX(외환대장!$A$2:$K$401, SMALL(IF(($C$1=외환대장!$L$2:$L$399),MATCH(ROW(외환대장!$L$2:$L$399), ROW(외환대장!$L$2:$L$399)),IF(($D$1=외환대장!$L$2:$L$399),MATCH(ROW(외환대장!$L$2:$L$399), ROW(외환대장!$L$2:$L$399)),"")), ROWS($A$1:J97)), COLUMNS($A$1:J97)),"")</f>
        <v>44916</v>
      </c>
      <c r="T105" s="106">
        <f t="shared" si="35"/>
        <v>2685500</v>
      </c>
      <c r="U105" s="107" t="str">
        <f t="shared" si="36"/>
        <v>RR/004</v>
      </c>
      <c r="V105" s="72"/>
      <c r="W105" s="108" t="str">
        <f t="shared" si="37"/>
        <v/>
      </c>
      <c r="X105" s="100" t="str">
        <f t="shared" si="38"/>
        <v/>
      </c>
      <c r="Y105" s="109" t="str">
        <f>IF($X105="","",_xlfn.IFNA(VLOOKUP($X105,수출신고!$A:$G,4,0),"국내계류중"))</f>
        <v/>
      </c>
      <c r="Z105" s="110" t="str">
        <f>_xlfn.IFNA(VLOOKUP(W105,환율!$A:$H,8,0),"")</f>
        <v/>
      </c>
      <c r="AA105" s="111" t="str">
        <f t="shared" si="39"/>
        <v/>
      </c>
      <c r="AB105" s="112" t="str">
        <f t="shared" si="24"/>
        <v/>
      </c>
      <c r="AC105" s="113" t="str">
        <f t="shared" si="40"/>
        <v/>
      </c>
      <c r="AD105" s="114" t="str">
        <f t="shared" si="41"/>
        <v/>
      </c>
      <c r="AE105" s="115" t="str">
        <f t="shared" si="21"/>
        <v/>
      </c>
      <c r="AF105" s="114" t="str">
        <f t="shared" si="42"/>
        <v/>
      </c>
      <c r="AG105" s="114" t="str">
        <f t="shared" si="43"/>
        <v/>
      </c>
    </row>
    <row r="106" spans="1:33" ht="16.5" customHeight="1">
      <c r="A106" s="96" t="str">
        <f>IF($H106="","",_xlfn.IFNA(VLOOKUP($H106,수출신고!$A:$G,2,0),""))</f>
        <v/>
      </c>
      <c r="B106" s="125"/>
      <c r="C106" s="126"/>
      <c r="D106" s="127"/>
      <c r="E106" s="128"/>
      <c r="F106" s="129"/>
      <c r="G106" s="100" t="str">
        <f>IF($H106="","",_xlfn.IFNA(VLOOKUP($H106,수출신고!$A:$G,6,0),""))</f>
        <v/>
      </c>
      <c r="H106" s="101" t="str">
        <f t="shared" si="34"/>
        <v/>
      </c>
      <c r="J106" s="1">
        <f t="array" ref="J106">IFERROR(INDEX(외환대장!$A$2:$K$401, SMALL(IF(($C$1=외환대장!$L$2:$L$399),MATCH(ROW(외환대장!$L$2:$L$399), ROW(외환대장!$L$2:$L$399)),IF(($D$1=외환대장!$L$2:$L$399),MATCH(ROW(외환대장!$L$2:$L$399), ROW(외환대장!$L$2:$L$399)),"")), ROWS($A$1:A98)), COLUMNS($A$1:A98)),"")</f>
        <v>44908</v>
      </c>
      <c r="K106" s="14">
        <f t="array" ref="K106">IFERROR(INDEX(외환대장!$A$2:$K$401, SMALL(IF(($C$1=외환대장!$L$2:$L$399),MATCH(ROW(외환대장!$L$2:$L$399), ROW(외환대장!$L$2:$L$399)),IF(($D$1=외환대장!$L$2:$L$399),MATCH(ROW(외환대장!$L$2:$L$399), ROW(외환대장!$L$2:$L$399)),"")), ROWS($A$1:B98)), COLUMNS($A$1:B98)),"")</f>
        <v>17932</v>
      </c>
      <c r="L106" s="14">
        <f t="array" ref="L106">IFERROR(INDEX(외환대장!$A$2:$K$401, SMALL(IF(($C$1=외환대장!$L$2:$L$399),MATCH(ROW(외환대장!$L$2:$L$399), ROW(외환대장!$L$2:$L$399)),IF(($D$1=외환대장!$L$2:$L$399),MATCH(ROW(외환대장!$L$2:$L$399), ROW(외환대장!$L$2:$L$399)),"")), ROWS($A$1:C98)), COLUMNS($A$1:C98)),"")</f>
        <v>0</v>
      </c>
      <c r="M106" s="14">
        <f t="array" ref="M106">IFERROR(INDEX(외환대장!$A$2:$K$401, SMALL(IF(($C$1=외환대장!$L$2:$L$399),MATCH(ROW(외환대장!$L$2:$L$399), ROW(외환대장!$L$2:$L$399)),IF(($D$1=외환대장!$L$2:$L$399),MATCH(ROW(외환대장!$L$2:$L$399), ROW(외환대장!$L$2:$L$399)),"")), ROWS($A$1:D98)), COLUMNS($A$1:D98)),"")</f>
        <v>0</v>
      </c>
      <c r="N106" s="15" t="str">
        <f t="array" ref="N106">IFERROR(INDEX(외환대장!$A$2:$K$401, SMALL(IF(($C$1=외환대장!$L$2:$L$399),MATCH(ROW(외환대장!$L$2:$L$399), ROW(외환대장!$L$2:$L$399)),IF(($D$1=외환대장!$L$2:$L$399),MATCH(ROW(외환대장!$L$2:$L$399), ROW(외환대장!$L$2:$L$399)),"")), ROWS($A$1:E98)), COLUMNS($A$1:E98)),"")</f>
        <v>INT/003</v>
      </c>
      <c r="O106" s="16">
        <f t="array" ref="O106">IFERROR(INDEX(외환대장!$A$2:$K$401, SMALL(IF(($C$1=외환대장!$L$2:$L$399),MATCH(ROW(외환대장!$L$2:$L$399), ROW(외환대장!$L$2:$L$399)),IF(($D$1=외환대장!$L$2:$L$399),MATCH(ROW(외환대장!$L$2:$L$399), ROW(외환대장!$L$2:$L$399)),"")), ROWS($A$1:F98)), COLUMNS($A$1:F98)),"")</f>
        <v>17932</v>
      </c>
      <c r="P106" s="17">
        <f t="array" ref="P106">IFERROR(INDEX(외환대장!$A$2:$K$401, SMALL(IF(($C$1=외환대장!$L$2:$L$399),MATCH(ROW(외환대장!$L$2:$L$399), ROW(외환대장!$L$2:$L$399)),IF(($D$1=외환대장!$L$2:$L$399),MATCH(ROW(외환대장!$L$2:$L$399), ROW(외환대장!$L$2:$L$399)),"")), ROWS($A$1:G98)), COLUMNS($A$1:G98)),"")</f>
        <v>1310</v>
      </c>
      <c r="Q106" s="18">
        <f t="array" ref="Q106">IFERROR(INDEX(외환대장!$A$2:$K$401, SMALL(IF(($C$1=외환대장!$L$2:$L$399),MATCH(ROW(외환대장!$L$2:$L$399), ROW(외환대장!$L$2:$L$399)),IF(($D$1=외환대장!$L$2:$L$399),MATCH(ROW(외환대장!$L$2:$L$399), ROW(외환대장!$L$2:$L$399)),"")), ROWS($A$1:H98)), COLUMNS($A$1:H98)),"")</f>
        <v>17932</v>
      </c>
      <c r="R106" s="19">
        <f t="array" ref="R106">IFERROR(INDEX(외환대장!$A$2:$K$401, SMALL(IF(($C$1=외환대장!$L$2:$L$399),MATCH(ROW(외환대장!$L$2:$L$399), ROW(외환대장!$L$2:$L$399)),IF(($D$1=외환대장!$L$2:$L$399),MATCH(ROW(외환대장!$L$2:$L$399), ROW(외환대장!$L$2:$L$399)),"")), ROWS($A$1:I98)), COLUMNS($A$1:I98)),"")</f>
        <v>1284.0999999999999</v>
      </c>
      <c r="S106" s="20">
        <f t="array" ref="S106">IFERROR(INDEX(외환대장!$A$2:$K$401, SMALL(IF(($C$1=외환대장!$L$2:$L$399),MATCH(ROW(외환대장!$L$2:$L$399), ROW(외환대장!$L$2:$L$399)),IF(($D$1=외환대장!$L$2:$L$399),MATCH(ROW(외환대장!$L$2:$L$399), ROW(외환대장!$L$2:$L$399)),"")), ROWS($A$1:J98)), COLUMNS($A$1:J98)),"")</f>
        <v>44916</v>
      </c>
      <c r="T106" s="106">
        <f t="shared" si="35"/>
        <v>23490920</v>
      </c>
      <c r="U106" s="107" t="str">
        <f t="shared" si="36"/>
        <v>NT/003</v>
      </c>
      <c r="V106" s="72"/>
      <c r="W106" s="108" t="str">
        <f t="shared" si="37"/>
        <v/>
      </c>
      <c r="X106" s="100" t="str">
        <f t="shared" si="38"/>
        <v/>
      </c>
      <c r="Y106" s="109" t="str">
        <f>IF($X106="","",_xlfn.IFNA(VLOOKUP($X106,수출신고!$A:$G,4,0),"국내계류중"))</f>
        <v/>
      </c>
      <c r="Z106" s="110" t="str">
        <f>_xlfn.IFNA(VLOOKUP(W106,환율!$A:$H,8,0),"")</f>
        <v/>
      </c>
      <c r="AA106" s="111" t="str">
        <f t="shared" si="39"/>
        <v/>
      </c>
      <c r="AB106" s="112" t="str">
        <f t="shared" si="24"/>
        <v/>
      </c>
      <c r="AC106" s="113" t="str">
        <f t="shared" si="40"/>
        <v/>
      </c>
      <c r="AD106" s="114" t="str">
        <f t="shared" si="41"/>
        <v/>
      </c>
      <c r="AE106" s="115" t="str">
        <f t="shared" si="21"/>
        <v/>
      </c>
      <c r="AF106" s="114" t="str">
        <f t="shared" si="42"/>
        <v/>
      </c>
      <c r="AG106" s="114" t="str">
        <f t="shared" si="43"/>
        <v/>
      </c>
    </row>
    <row r="107" spans="1:33" ht="16.5" customHeight="1">
      <c r="A107" s="96" t="str">
        <f>IF($H107="","",_xlfn.IFNA(VLOOKUP($H107,수출신고!$A:$G,2,0),""))</f>
        <v/>
      </c>
      <c r="B107" s="125"/>
      <c r="C107" s="127"/>
      <c r="D107" s="127"/>
      <c r="E107" s="127"/>
      <c r="F107" s="129"/>
      <c r="G107" s="100" t="str">
        <f>IF($H107="","",_xlfn.IFNA(VLOOKUP($H107,수출신고!$A:$G,6,0),""))</f>
        <v/>
      </c>
      <c r="H107" s="101" t="str">
        <f t="shared" si="34"/>
        <v/>
      </c>
      <c r="J107" s="1">
        <f t="array" ref="J107">IFERROR(INDEX(외환대장!$A$2:$K$401, SMALL(IF(($C$1=외환대장!$L$2:$L$399),MATCH(ROW(외환대장!$L$2:$L$399), ROW(외환대장!$L$2:$L$399)),IF(($D$1=외환대장!$L$2:$L$399),MATCH(ROW(외환대장!$L$2:$L$399), ROW(외환대장!$L$2:$L$399)),"")), ROWS($A$1:A99)), COLUMNS($A$1:A99)),"")</f>
        <v>44921</v>
      </c>
      <c r="K107" s="14">
        <f t="array" ref="K107">IFERROR(INDEX(외환대장!$A$2:$K$401, SMALL(IF(($C$1=외환대장!$L$2:$L$399),MATCH(ROW(외환대장!$L$2:$L$399), ROW(외환대장!$L$2:$L$399)),IF(($D$1=외환대장!$L$2:$L$399),MATCH(ROW(외환대장!$L$2:$L$399), ROW(외환대장!$L$2:$L$399)),"")), ROWS($A$1:B99)), COLUMNS($A$1:B99)),"")</f>
        <v>17881</v>
      </c>
      <c r="L107" s="14">
        <f t="array" ref="L107">IFERROR(INDEX(외환대장!$A$2:$K$401, SMALL(IF(($C$1=외환대장!$L$2:$L$399),MATCH(ROW(외환대장!$L$2:$L$399), ROW(외환대장!$L$2:$L$399)),IF(($D$1=외환대장!$L$2:$L$399),MATCH(ROW(외환대장!$L$2:$L$399), ROW(외환대장!$L$2:$L$399)),"")), ROWS($A$1:C99)), COLUMNS($A$1:C99)),"")</f>
        <v>69.290000000000873</v>
      </c>
      <c r="M107" s="14">
        <f t="array" ref="M107">IFERROR(INDEX(외환대장!$A$2:$K$401, SMALL(IF(($C$1=외환대장!$L$2:$L$399),MATCH(ROW(외환대장!$L$2:$L$399), ROW(외환대장!$L$2:$L$399)),IF(($D$1=외환대장!$L$2:$L$399),MATCH(ROW(외환대장!$L$2:$L$399), ROW(외환대장!$L$2:$L$399)),"")), ROWS($A$1:D99)), COLUMNS($A$1:D99)),"")</f>
        <v>0</v>
      </c>
      <c r="N107" s="15" t="str">
        <f t="array" ref="N107">IFERROR(INDEX(외환대장!$A$2:$K$401, SMALL(IF(($C$1=외환대장!$L$2:$L$399),MATCH(ROW(외환대장!$L$2:$L$399), ROW(외환대장!$L$2:$L$399)),IF(($D$1=외환대장!$L$2:$L$399),MATCH(ROW(외환대장!$L$2:$L$399), ROW(외환대장!$L$2:$L$399)),"")), ROWS($A$1:E99)), COLUMNS($A$1:E99)),"")</f>
        <v>INT/003</v>
      </c>
      <c r="O107" s="16">
        <f t="array" ref="O107">IFERROR(INDEX(외환대장!$A$2:$K$401, SMALL(IF(($C$1=외환대장!$L$2:$L$399),MATCH(ROW(외환대장!$L$2:$L$399), ROW(외환대장!$L$2:$L$399)),IF(($D$1=외환대장!$L$2:$L$399),MATCH(ROW(외환대장!$L$2:$L$399), ROW(외환대장!$L$2:$L$399)),"")), ROWS($A$1:F99)), COLUMNS($A$1:F99)),"")</f>
        <v>17811.71</v>
      </c>
      <c r="P107" s="17">
        <f t="array" ref="P107">IFERROR(INDEX(외환대장!$A$2:$K$401, SMALL(IF(($C$1=외환대장!$L$2:$L$399),MATCH(ROW(외환대장!$L$2:$L$399), ROW(외환대장!$L$2:$L$399)),IF(($D$1=외환대장!$L$2:$L$399),MATCH(ROW(외환대장!$L$2:$L$399), ROW(외환대장!$L$2:$L$399)),"")), ROWS($A$1:G99)), COLUMNS($A$1:G99)),"")</f>
        <v>1282.2</v>
      </c>
      <c r="Q107" s="18">
        <f t="array" ref="Q107">IFERROR(INDEX(외환대장!$A$2:$K$401, SMALL(IF(($C$1=외환대장!$L$2:$L$399),MATCH(ROW(외환대장!$L$2:$L$399), ROW(외환대장!$L$2:$L$399)),IF(($D$1=외환대장!$L$2:$L$399),MATCH(ROW(외환대장!$L$2:$L$399), ROW(외환대장!$L$2:$L$399)),"")), ROWS($A$1:H99)), COLUMNS($A$1:H99)),"")</f>
        <v>17811.71</v>
      </c>
      <c r="R107" s="19">
        <f t="array" ref="R107">IFERROR(INDEX(외환대장!$A$2:$K$401, SMALL(IF(($C$1=외환대장!$L$2:$L$399),MATCH(ROW(외환대장!$L$2:$L$399), ROW(외환대장!$L$2:$L$399)),IF(($D$1=외환대장!$L$2:$L$399),MATCH(ROW(외환대장!$L$2:$L$399), ROW(외환대장!$L$2:$L$399)),"")), ROWS($A$1:I99)), COLUMNS($A$1:I99)),"")</f>
        <v>1267.0999999999999</v>
      </c>
      <c r="S107" s="20">
        <f t="array" ref="S107">IFERROR(INDEX(외환대장!$A$2:$K$401, SMALL(IF(($C$1=외환대장!$L$2:$L$399),MATCH(ROW(외환대장!$L$2:$L$399), ROW(외환대장!$L$2:$L$399)),IF(($D$1=외환대장!$L$2:$L$399),MATCH(ROW(외환대장!$L$2:$L$399), ROW(외환대장!$L$2:$L$399)),"")), ROWS($A$1:J99)), COLUMNS($A$1:J99)),"")</f>
        <v>44924</v>
      </c>
      <c r="T107" s="106">
        <f t="shared" si="35"/>
        <v>22838174.561999999</v>
      </c>
      <c r="U107" s="107" t="str">
        <f t="shared" si="36"/>
        <v>NT/003</v>
      </c>
      <c r="V107" s="121"/>
      <c r="W107" s="108" t="str">
        <f t="shared" si="37"/>
        <v/>
      </c>
      <c r="X107" s="100" t="str">
        <f t="shared" si="38"/>
        <v/>
      </c>
      <c r="Y107" s="109" t="str">
        <f>IF($X107="","",_xlfn.IFNA(VLOOKUP($X107,수출신고!$A:$G,4,0),"국내계류중"))</f>
        <v/>
      </c>
      <c r="Z107" s="110" t="str">
        <f>_xlfn.IFNA(VLOOKUP(W107,환율!$A:$H,8,0),"")</f>
        <v/>
      </c>
      <c r="AA107" s="111" t="str">
        <f t="shared" si="39"/>
        <v/>
      </c>
      <c r="AB107" s="112" t="str">
        <f t="shared" si="24"/>
        <v/>
      </c>
      <c r="AC107" s="113" t="str">
        <f t="shared" si="40"/>
        <v/>
      </c>
      <c r="AD107" s="114" t="str">
        <f t="shared" si="41"/>
        <v/>
      </c>
      <c r="AE107" s="115" t="str">
        <f t="shared" si="21"/>
        <v/>
      </c>
      <c r="AF107" s="114" t="str">
        <f t="shared" si="42"/>
        <v/>
      </c>
      <c r="AG107" s="114" t="str">
        <f t="shared" si="43"/>
        <v/>
      </c>
    </row>
    <row r="108" spans="1:33" ht="16.5" customHeight="1">
      <c r="A108" s="96" t="str">
        <f>IF($H108="","",_xlfn.IFNA(VLOOKUP($H108,수출신고!$A:$G,2,0),""))</f>
        <v/>
      </c>
      <c r="B108" s="125"/>
      <c r="C108" s="126"/>
      <c r="D108" s="127"/>
      <c r="E108" s="128"/>
      <c r="F108" s="129"/>
      <c r="G108" s="100" t="str">
        <f>IF($H108="","",_xlfn.IFNA(VLOOKUP($H108,수출신고!$A:$G,6,0),""))</f>
        <v/>
      </c>
      <c r="H108" s="101" t="str">
        <f>RIGHT(C108,6)</f>
        <v/>
      </c>
      <c r="I108" s="130"/>
      <c r="J108" s="1">
        <f t="array" ref="J108">IFERROR(INDEX(외환대장!$A$2:$K$401, SMALL(IF(($C$1=외환대장!$L$2:$L$399),MATCH(ROW(외환대장!$L$2:$L$399), ROW(외환대장!$L$2:$L$399)),IF(($D$1=외환대장!$L$2:$L$399),MATCH(ROW(외환대장!$L$2:$L$399), ROW(외환대장!$L$2:$L$399)),"")), ROWS($A$1:A100)), COLUMNS($A$1:A100)),"")</f>
        <v>44921</v>
      </c>
      <c r="K108" s="14">
        <f t="array" ref="K108">IFERROR(INDEX(외환대장!$A$2:$K$401, SMALL(IF(($C$1=외환대장!$L$2:$L$399),MATCH(ROW(외환대장!$L$2:$L$399), ROW(외환대장!$L$2:$L$399)),IF(($D$1=외환대장!$L$2:$L$399),MATCH(ROW(외환대장!$L$2:$L$399), ROW(외환대장!$L$2:$L$399)),"")), ROWS($A$1:B100)), COLUMNS($A$1:B100)),"")</f>
        <v>12119</v>
      </c>
      <c r="L108" s="14">
        <f t="array" ref="L108">IFERROR(INDEX(외환대장!$A$2:$K$401, SMALL(IF(($C$1=외환대장!$L$2:$L$399),MATCH(ROW(외환대장!$L$2:$L$399), ROW(외환대장!$L$2:$L$399)),IF(($D$1=외환대장!$L$2:$L$399),MATCH(ROW(외환대장!$L$2:$L$399), ROW(외환대장!$L$2:$L$399)),"")), ROWS($A$1:C100)), COLUMNS($A$1:C100)),"")</f>
        <v>0</v>
      </c>
      <c r="M108" s="14">
        <f t="array" ref="M108">IFERROR(INDEX(외환대장!$A$2:$K$401, SMALL(IF(($C$1=외환대장!$L$2:$L$399),MATCH(ROW(외환대장!$L$2:$L$399), ROW(외환대장!$L$2:$L$399)),IF(($D$1=외환대장!$L$2:$L$399),MATCH(ROW(외환대장!$L$2:$L$399), ROW(외환대장!$L$2:$L$399)),"")), ROWS($A$1:D100)), COLUMNS($A$1:D100)),"")</f>
        <v>0</v>
      </c>
      <c r="N108" s="15" t="str">
        <f t="array" ref="N108">IFERROR(INDEX(외환대장!$A$2:$K$401, SMALL(IF(($C$1=외환대장!$L$2:$L$399),MATCH(ROW(외환대장!$L$2:$L$399), ROW(외환대장!$L$2:$L$399)),IF(($D$1=외환대장!$L$2:$L$399),MATCH(ROW(외환대장!$L$2:$L$399), ROW(외환대장!$L$2:$L$399)),"")), ROWS($A$1:E100)), COLUMNS($A$1:E100)),"")</f>
        <v>IRR/006</v>
      </c>
      <c r="O108" s="16">
        <f t="array" ref="O108">IFERROR(INDEX(외환대장!$A$2:$K$401, SMALL(IF(($C$1=외환대장!$L$2:$L$399),MATCH(ROW(외환대장!$L$2:$L$399), ROW(외환대장!$L$2:$L$399)),IF(($D$1=외환대장!$L$2:$L$399),MATCH(ROW(외환대장!$L$2:$L$399), ROW(외환대장!$L$2:$L$399)),"")), ROWS($A$1:F100)), COLUMNS($A$1:F100)),"")</f>
        <v>12119</v>
      </c>
      <c r="P108" s="17">
        <f t="array" ref="P108">IFERROR(INDEX(외환대장!$A$2:$K$401, SMALL(IF(($C$1=외환대장!$L$2:$L$399),MATCH(ROW(외환대장!$L$2:$L$399), ROW(외환대장!$L$2:$L$399)),IF(($D$1=외환대장!$L$2:$L$399),MATCH(ROW(외환대장!$L$2:$L$399), ROW(외환대장!$L$2:$L$399)),"")), ROWS($A$1:G100)), COLUMNS($A$1:G100)),"")</f>
        <v>1282.2</v>
      </c>
      <c r="Q108" s="18">
        <f t="array" ref="Q108">IFERROR(INDEX(외환대장!$A$2:$K$401, SMALL(IF(($C$1=외환대장!$L$2:$L$399),MATCH(ROW(외환대장!$L$2:$L$399), ROW(외환대장!$L$2:$L$399)),IF(($D$1=외환대장!$L$2:$L$399),MATCH(ROW(외환대장!$L$2:$L$399), ROW(외환대장!$L$2:$L$399)),"")), ROWS($A$1:H100)), COLUMNS($A$1:H100)),"")</f>
        <v>12119</v>
      </c>
      <c r="R108" s="19">
        <f t="array" ref="R108">IFERROR(INDEX(외환대장!$A$2:$K$401, SMALL(IF(($C$1=외환대장!$L$2:$L$399),MATCH(ROW(외환대장!$L$2:$L$399), ROW(외환대장!$L$2:$L$399)),IF(($D$1=외환대장!$L$2:$L$399),MATCH(ROW(외환대장!$L$2:$L$399), ROW(외환대장!$L$2:$L$399)),"")), ROWS($A$1:I100)), COLUMNS($A$1:I100)),"")</f>
        <v>1267.0999999999999</v>
      </c>
      <c r="S108" s="20">
        <f t="array" ref="S108">IFERROR(INDEX(외환대장!$A$2:$K$401, SMALL(IF(($C$1=외환대장!$L$2:$L$399),MATCH(ROW(외환대장!$L$2:$L$399), ROW(외환대장!$L$2:$L$399)),IF(($D$1=외환대장!$L$2:$L$399),MATCH(ROW(외환대장!$L$2:$L$399), ROW(외환대장!$L$2:$L$399)),"")), ROWS($A$1:J100)), COLUMNS($A$1:J100)),"")</f>
        <v>44924</v>
      </c>
      <c r="T108" s="106">
        <f t="shared" si="35"/>
        <v>15538981.800000001</v>
      </c>
      <c r="U108" s="107" t="str">
        <f>RIGHT(N108,6)</f>
        <v>RR/006</v>
      </c>
      <c r="V108" s="72"/>
      <c r="W108" s="108" t="str">
        <f>IF(A108="",IF(B108="","",B108),A108)</f>
        <v/>
      </c>
      <c r="X108" s="100" t="str">
        <f>RIGHT(H108,7)</f>
        <v/>
      </c>
      <c r="Y108" s="109" t="str">
        <f>IF($X108="","",_xlfn.IFNA(VLOOKUP($X108,수출신고!$A:$G,4,0),"국내계류중"))</f>
        <v/>
      </c>
      <c r="Z108" s="110" t="str">
        <f>_xlfn.IFNA(VLOOKUP(W108,환율!$A:$H,8,0),"")</f>
        <v/>
      </c>
      <c r="AA108" s="111" t="str">
        <f>IF(G108&lt;&gt;"",G108,IF(F108&lt;&gt;"",F108,""))</f>
        <v/>
      </c>
      <c r="AB108" s="112" t="str">
        <f t="shared" si="24"/>
        <v/>
      </c>
      <c r="AC108" s="113" t="str">
        <f>IFERROR(AA108-AB108,"")</f>
        <v/>
      </c>
      <c r="AD108" s="114" t="str">
        <f>IF(H108="","",AA108*Z108)</f>
        <v/>
      </c>
      <c r="AE108" s="115" t="str">
        <f t="shared" si="21"/>
        <v/>
      </c>
      <c r="AF108" s="114" t="str">
        <f>IF(H108="","",IF(AC108&lt;&gt;0,AC108*Z108,0))</f>
        <v/>
      </c>
      <c r="AG108" s="114" t="str">
        <f>IF(H108="","",IF(AC108=0,-(AD108-AE108),IF(AE108=0,"미수",-(AB108*Z108-AE108))))</f>
        <v/>
      </c>
    </row>
    <row r="109" spans="1:33" ht="16.5" customHeight="1">
      <c r="A109" s="96" t="str">
        <f>IF($H109="","",_xlfn.IFNA(VLOOKUP($H109,수출신고!$A:$G,2,0),""))</f>
        <v/>
      </c>
      <c r="B109" s="125"/>
      <c r="C109" s="126"/>
      <c r="D109" s="127"/>
      <c r="E109" s="128"/>
      <c r="F109" s="129"/>
      <c r="G109" s="100" t="str">
        <f>IF($H109="","",_xlfn.IFNA(VLOOKUP($H109,수출신고!$A:$G,6,0),""))</f>
        <v/>
      </c>
      <c r="H109" s="101" t="str">
        <f>RIGHT(C109,6)</f>
        <v/>
      </c>
      <c r="J109" s="1" t="str">
        <f t="array" ref="J109">IFERROR(INDEX(외환대장!$A$2:$K$401, SMALL(IF(($C$1=외환대장!$L$2:$L$399),MATCH(ROW(외환대장!$L$2:$L$399), ROW(외환대장!$L$2:$L$399)),IF(($D$1=외환대장!$L$2:$L$399),MATCH(ROW(외환대장!$L$2:$L$399), ROW(외환대장!$L$2:$L$399)),"")), ROWS($A$1:A101)), COLUMNS($A$1:A101)),"")</f>
        <v/>
      </c>
      <c r="K109" s="14" t="str">
        <f t="array" ref="K109">IFERROR(INDEX(외환대장!$A$2:$K$401, SMALL(IF(($C$1=외환대장!$L$2:$L$399),MATCH(ROW(외환대장!$L$2:$L$399), ROW(외환대장!$L$2:$L$399)),IF(($D$1=외환대장!$L$2:$L$399),MATCH(ROW(외환대장!$L$2:$L$399), ROW(외환대장!$L$2:$L$399)),"")), ROWS($A$1:B101)), COLUMNS($A$1:B101)),"")</f>
        <v/>
      </c>
      <c r="L109" s="14" t="str">
        <f t="array" ref="L109">IFERROR(INDEX(외환대장!$A$2:$K$401, SMALL(IF(($C$1=외환대장!$L$2:$L$399),MATCH(ROW(외환대장!$L$2:$L$399), ROW(외환대장!$L$2:$L$399)),IF(($D$1=외환대장!$L$2:$L$399),MATCH(ROW(외환대장!$L$2:$L$399), ROW(외환대장!$L$2:$L$399)),"")), ROWS($A$1:C101)), COLUMNS($A$1:C101)),"")</f>
        <v/>
      </c>
      <c r="M109" s="14" t="str">
        <f t="array" ref="M109">IFERROR(INDEX(외환대장!$A$2:$K$401, SMALL(IF(($C$1=외환대장!$L$2:$L$399),MATCH(ROW(외환대장!$L$2:$L$399), ROW(외환대장!$L$2:$L$399)),IF(($D$1=외환대장!$L$2:$L$399),MATCH(ROW(외환대장!$L$2:$L$399), ROW(외환대장!$L$2:$L$399)),"")), ROWS($A$1:D101)), COLUMNS($A$1:D101)),"")</f>
        <v/>
      </c>
      <c r="N109" s="15" t="str">
        <f t="array" ref="N109">IFERROR(INDEX(외환대장!$A$2:$K$401, SMALL(IF(($C$1=외환대장!$L$2:$L$399),MATCH(ROW(외환대장!$L$2:$L$399), ROW(외환대장!$L$2:$L$399)),IF(($D$1=외환대장!$L$2:$L$399),MATCH(ROW(외환대장!$L$2:$L$399), ROW(외환대장!$L$2:$L$399)),"")), ROWS($A$1:E101)), COLUMNS($A$1:E101)),"")</f>
        <v/>
      </c>
      <c r="O109" s="16" t="str">
        <f t="array" ref="O109">IFERROR(INDEX(외환대장!$A$2:$K$401, SMALL(IF(($C$1=외환대장!$L$2:$L$399),MATCH(ROW(외환대장!$L$2:$L$399), ROW(외환대장!$L$2:$L$399)),IF(($D$1=외환대장!$L$2:$L$399),MATCH(ROW(외환대장!$L$2:$L$399), ROW(외환대장!$L$2:$L$399)),"")), ROWS($A$1:F101)), COLUMNS($A$1:F101)),"")</f>
        <v/>
      </c>
      <c r="P109" s="17" t="str">
        <f t="array" ref="P109">IFERROR(INDEX(외환대장!$A$2:$K$401, SMALL(IF(($C$1=외환대장!$L$2:$L$399),MATCH(ROW(외환대장!$L$2:$L$399), ROW(외환대장!$L$2:$L$399)),IF(($D$1=외환대장!$L$2:$L$399),MATCH(ROW(외환대장!$L$2:$L$399), ROW(외환대장!$L$2:$L$399)),"")), ROWS($A$1:G101)), COLUMNS($A$1:G101)),"")</f>
        <v/>
      </c>
      <c r="Q109" s="18" t="str">
        <f t="array" ref="Q109">IFERROR(INDEX(외환대장!$A$2:$K$401, SMALL(IF(($C$1=외환대장!$L$2:$L$399),MATCH(ROW(외환대장!$L$2:$L$399), ROW(외환대장!$L$2:$L$399)),IF(($D$1=외환대장!$L$2:$L$399),MATCH(ROW(외환대장!$L$2:$L$399), ROW(외환대장!$L$2:$L$399)),"")), ROWS($A$1:H101)), COLUMNS($A$1:H101)),"")</f>
        <v/>
      </c>
      <c r="R109" s="19" t="str">
        <f t="array" ref="R109">IFERROR(INDEX(외환대장!$A$2:$K$401, SMALL(IF(($C$1=외환대장!$L$2:$L$399),MATCH(ROW(외환대장!$L$2:$L$399), ROW(외환대장!$L$2:$L$399)),IF(($D$1=외환대장!$L$2:$L$399),MATCH(ROW(외환대장!$L$2:$L$399), ROW(외환대장!$L$2:$L$399)),"")), ROWS($A$1:I101)), COLUMNS($A$1:I101)),"")</f>
        <v/>
      </c>
      <c r="S109" s="20" t="str">
        <f t="array" ref="S109">IFERROR(INDEX(외환대장!$A$2:$K$401, SMALL(IF(($C$1=외환대장!$L$2:$L$399),MATCH(ROW(외환대장!$L$2:$L$399), ROW(외환대장!$L$2:$L$399)),IF(($D$1=외환대장!$L$2:$L$399),MATCH(ROW(외환대장!$L$2:$L$399), ROW(외환대장!$L$2:$L$399)),"")), ROWS($A$1:J101)), COLUMNS($A$1:J101)),"")</f>
        <v/>
      </c>
      <c r="T109" s="106" t="str">
        <f t="shared" si="35"/>
        <v/>
      </c>
      <c r="U109" s="107" t="str">
        <f>RIGHT(N109,6)</f>
        <v/>
      </c>
      <c r="V109" s="72"/>
      <c r="W109" s="108" t="str">
        <f>IF(A109="",IF(B109="","",B109),A109)</f>
        <v/>
      </c>
      <c r="X109" s="100" t="str">
        <f>RIGHT(H109,7)</f>
        <v/>
      </c>
      <c r="Y109" s="109" t="str">
        <f>IF($X109="","",_xlfn.IFNA(VLOOKUP($X109,수출신고!$A:$G,4,0),"국내계류중"))</f>
        <v/>
      </c>
      <c r="Z109" s="110" t="str">
        <f>_xlfn.IFNA(VLOOKUP(W109,환율!$A:$H,8,0),"")</f>
        <v/>
      </c>
      <c r="AA109" s="111" t="str">
        <f>IF(G109&lt;&gt;"",G109,IF(F109&lt;&gt;"",F109,""))</f>
        <v/>
      </c>
      <c r="AB109" s="112" t="str">
        <f t="shared" si="24"/>
        <v/>
      </c>
      <c r="AC109" s="113" t="str">
        <f>IFERROR(AA109-AB109,"")</f>
        <v/>
      </c>
      <c r="AD109" s="114" t="str">
        <f>IF(H109="","",AA109*Z109)</f>
        <v/>
      </c>
      <c r="AE109" s="115" t="str">
        <f t="shared" si="21"/>
        <v/>
      </c>
      <c r="AF109" s="114" t="str">
        <f>IF(H109="","",IF(AC109&lt;&gt;0,AC109*Z109,0))</f>
        <v/>
      </c>
      <c r="AG109" s="114" t="str">
        <f>IF(H109="","",IF(AC109=0,-(AD109-AE109),IF(AE109=0,"미수",-(AB109*Z109-AE109))))</f>
        <v/>
      </c>
    </row>
    <row r="110" spans="1:33" ht="16.5" customHeight="1">
      <c r="A110" s="96" t="str">
        <f>IF($H110="","",_xlfn.IFNA(VLOOKUP($H110,수출신고!$A:$G,2,0),""))</f>
        <v/>
      </c>
      <c r="B110" s="125"/>
      <c r="C110" s="126"/>
      <c r="D110" s="127"/>
      <c r="E110" s="128"/>
      <c r="F110" s="129"/>
      <c r="G110" s="100" t="str">
        <f>IF($H110="","",_xlfn.IFNA(VLOOKUP($H110,수출신고!$A:$G,6,0),""))</f>
        <v/>
      </c>
      <c r="H110" s="101" t="str">
        <f>RIGHT(C110,6)</f>
        <v/>
      </c>
      <c r="J110" s="1" t="str">
        <f t="array" ref="J110">IFERROR(INDEX(외환대장!$A$2:$K$401, SMALL(IF(($C$1=외환대장!$L$2:$L$399),MATCH(ROW(외환대장!$L$2:$L$399), ROW(외환대장!$L$2:$L$399)),IF(($D$1=외환대장!$L$2:$L$399),MATCH(ROW(외환대장!$L$2:$L$399), ROW(외환대장!$L$2:$L$399)),"")), ROWS($A$1:A102)), COLUMNS($A$1:A102)),"")</f>
        <v/>
      </c>
      <c r="K110" s="14" t="str">
        <f t="array" ref="K110">IFERROR(INDEX(외환대장!$A$2:$K$401, SMALL(IF(($C$1=외환대장!$L$2:$L$399),MATCH(ROW(외환대장!$L$2:$L$399), ROW(외환대장!$L$2:$L$399)),IF(($D$1=외환대장!$L$2:$L$399),MATCH(ROW(외환대장!$L$2:$L$399), ROW(외환대장!$L$2:$L$399)),"")), ROWS($A$1:B102)), COLUMNS($A$1:B102)),"")</f>
        <v/>
      </c>
      <c r="L110" s="14" t="str">
        <f t="array" ref="L110">IFERROR(INDEX(외환대장!$A$2:$K$401, SMALL(IF(($C$1=외환대장!$L$2:$L$399),MATCH(ROW(외환대장!$L$2:$L$399), ROW(외환대장!$L$2:$L$399)),IF(($D$1=외환대장!$L$2:$L$399),MATCH(ROW(외환대장!$L$2:$L$399), ROW(외환대장!$L$2:$L$399)),"")), ROWS($A$1:C102)), COLUMNS($A$1:C102)),"")</f>
        <v/>
      </c>
      <c r="M110" s="14" t="str">
        <f t="array" ref="M110">IFERROR(INDEX(외환대장!$A$2:$K$401, SMALL(IF(($C$1=외환대장!$L$2:$L$399),MATCH(ROW(외환대장!$L$2:$L$399), ROW(외환대장!$L$2:$L$399)),IF(($D$1=외환대장!$L$2:$L$399),MATCH(ROW(외환대장!$L$2:$L$399), ROW(외환대장!$L$2:$L$399)),"")), ROWS($A$1:D102)), COLUMNS($A$1:D102)),"")</f>
        <v/>
      </c>
      <c r="N110" s="15" t="str">
        <f t="array" ref="N110">IFERROR(INDEX(외환대장!$A$2:$K$401, SMALL(IF(($C$1=외환대장!$L$2:$L$399),MATCH(ROW(외환대장!$L$2:$L$399), ROW(외환대장!$L$2:$L$399)),IF(($D$1=외환대장!$L$2:$L$399),MATCH(ROW(외환대장!$L$2:$L$399), ROW(외환대장!$L$2:$L$399)),"")), ROWS($A$1:E102)), COLUMNS($A$1:E102)),"")</f>
        <v/>
      </c>
      <c r="O110" s="16" t="str">
        <f t="array" ref="O110">IFERROR(INDEX(외환대장!$A$2:$K$401, SMALL(IF(($C$1=외환대장!$L$2:$L$399),MATCH(ROW(외환대장!$L$2:$L$399), ROW(외환대장!$L$2:$L$399)),IF(($D$1=외환대장!$L$2:$L$399),MATCH(ROW(외환대장!$L$2:$L$399), ROW(외환대장!$L$2:$L$399)),"")), ROWS($A$1:F102)), COLUMNS($A$1:F102)),"")</f>
        <v/>
      </c>
      <c r="P110" s="17" t="str">
        <f t="array" ref="P110">IFERROR(INDEX(외환대장!$A$2:$K$401, SMALL(IF(($C$1=외환대장!$L$2:$L$399),MATCH(ROW(외환대장!$L$2:$L$399), ROW(외환대장!$L$2:$L$399)),IF(($D$1=외환대장!$L$2:$L$399),MATCH(ROW(외환대장!$L$2:$L$399), ROW(외환대장!$L$2:$L$399)),"")), ROWS($A$1:G102)), COLUMNS($A$1:G102)),"")</f>
        <v/>
      </c>
      <c r="Q110" s="18" t="str">
        <f t="array" ref="Q110">IFERROR(INDEX(외환대장!$A$2:$K$401, SMALL(IF(($C$1=외환대장!$L$2:$L$399),MATCH(ROW(외환대장!$L$2:$L$399), ROW(외환대장!$L$2:$L$399)),IF(($D$1=외환대장!$L$2:$L$399),MATCH(ROW(외환대장!$L$2:$L$399), ROW(외환대장!$L$2:$L$399)),"")), ROWS($A$1:H102)), COLUMNS($A$1:H102)),"")</f>
        <v/>
      </c>
      <c r="R110" s="19" t="str">
        <f t="array" ref="R110">IFERROR(INDEX(외환대장!$A$2:$K$401, SMALL(IF(($C$1=외환대장!$L$2:$L$399),MATCH(ROW(외환대장!$L$2:$L$399), ROW(외환대장!$L$2:$L$399)),IF(($D$1=외환대장!$L$2:$L$399),MATCH(ROW(외환대장!$L$2:$L$399), ROW(외환대장!$L$2:$L$399)),"")), ROWS($A$1:I102)), COLUMNS($A$1:I102)),"")</f>
        <v/>
      </c>
      <c r="S110" s="20" t="str">
        <f t="array" ref="S110">IFERROR(INDEX(외환대장!$A$2:$K$401, SMALL(IF(($C$1=외환대장!$L$2:$L$399),MATCH(ROW(외환대장!$L$2:$L$399), ROW(외환대장!$L$2:$L$399)),IF(($D$1=외환대장!$L$2:$L$399),MATCH(ROW(외환대장!$L$2:$L$399), ROW(외환대장!$L$2:$L$399)),"")), ROWS($A$1:J102)), COLUMNS($A$1:J102)),"")</f>
        <v/>
      </c>
      <c r="T110" s="106" t="str">
        <f t="shared" si="35"/>
        <v/>
      </c>
      <c r="U110" s="107" t="str">
        <f>RIGHT(N110,6)</f>
        <v/>
      </c>
      <c r="V110" s="72"/>
      <c r="W110" s="108" t="str">
        <f>IF(A110="",IF(B110="","",B110),A110)</f>
        <v/>
      </c>
      <c r="X110" s="100" t="str">
        <f>RIGHT(H110,7)</f>
        <v/>
      </c>
      <c r="Y110" s="109" t="str">
        <f>IF($X110="","",_xlfn.IFNA(VLOOKUP($X110,수출신고!$A:$G,4,0),"국내계류중"))</f>
        <v/>
      </c>
      <c r="Z110" s="110" t="str">
        <f>_xlfn.IFNA(VLOOKUP(W110,환율!$A:$H,8,0),"")</f>
        <v/>
      </c>
      <c r="AA110" s="111" t="str">
        <f>IF(G110&lt;&gt;"",G110,IF(F110&lt;&gt;"",F110,""))</f>
        <v/>
      </c>
      <c r="AB110" s="112" t="str">
        <f t="shared" si="24"/>
        <v/>
      </c>
      <c r="AC110" s="113" t="str">
        <f>IFERROR(AA110-AB110,"")</f>
        <v/>
      </c>
      <c r="AD110" s="114" t="str">
        <f>IF(H110="","",AA110*Z110)</f>
        <v/>
      </c>
      <c r="AE110" s="115" t="str">
        <f t="shared" si="21"/>
        <v/>
      </c>
      <c r="AF110" s="114" t="str">
        <f>IF(H110="","",IF(AC110&lt;&gt;0,AC110*Z110,0))</f>
        <v/>
      </c>
      <c r="AG110" s="114" t="str">
        <f>IF(H110="","",IF(AC110=0,-(AD110-AE110),IF(AE110=0,"미수",-(AB110*Z110-AE110))))</f>
        <v/>
      </c>
    </row>
    <row r="111" spans="1:33" ht="16.5" customHeight="1" thickBot="1">
      <c r="A111" s="96" t="str">
        <f>IF($H111="","",_xlfn.IFNA(VLOOKUP($H111,수출신고!$A:$G,2,0),""))</f>
        <v/>
      </c>
      <c r="B111" s="125"/>
      <c r="C111" s="127"/>
      <c r="D111" s="127"/>
      <c r="E111" s="127"/>
      <c r="F111" s="129"/>
      <c r="G111" s="100" t="str">
        <f>IF($H111="","",_xlfn.IFNA(VLOOKUP($H111,수출신고!$A:$G,6,0),""))</f>
        <v/>
      </c>
      <c r="H111" s="101" t="str">
        <f>RIGHT(C111,6)</f>
        <v/>
      </c>
      <c r="J111" s="1" t="str">
        <f t="array" ref="J111">IFERROR(INDEX(외환대장!$A$2:$K$401, SMALL(IF(($C$1=외환대장!$L$2:$L$399),MATCH(ROW(외환대장!$L$2:$L$399), ROW(외환대장!$L$2:$L$399)),IF(($D$1=외환대장!$L$2:$L$399),MATCH(ROW(외환대장!$L$2:$L$399), ROW(외환대장!$L$2:$L$399)),"")), ROWS($A$1:A103)), COLUMNS($A$1:A103)),"")</f>
        <v/>
      </c>
      <c r="K111" s="14" t="str">
        <f t="array" ref="K111">IFERROR(INDEX(외환대장!$A$2:$K$401, SMALL(IF(($C$1=외환대장!$L$2:$L$399),MATCH(ROW(외환대장!$L$2:$L$399), ROW(외환대장!$L$2:$L$399)),IF(($D$1=외환대장!$L$2:$L$399),MATCH(ROW(외환대장!$L$2:$L$399), ROW(외환대장!$L$2:$L$399)),"")), ROWS($A$1:B103)), COLUMNS($A$1:B103)),"")</f>
        <v/>
      </c>
      <c r="L111" s="14" t="str">
        <f t="array" ref="L111">IFERROR(INDEX(외환대장!$A$2:$K$401, SMALL(IF(($C$1=외환대장!$L$2:$L$399),MATCH(ROW(외환대장!$L$2:$L$399), ROW(외환대장!$L$2:$L$399)),IF(($D$1=외환대장!$L$2:$L$399),MATCH(ROW(외환대장!$L$2:$L$399), ROW(외환대장!$L$2:$L$399)),"")), ROWS($A$1:C103)), COLUMNS($A$1:C103)),"")</f>
        <v/>
      </c>
      <c r="M111" s="14" t="str">
        <f t="array" ref="M111">IFERROR(INDEX(외환대장!$A$2:$K$401, SMALL(IF(($C$1=외환대장!$L$2:$L$399),MATCH(ROW(외환대장!$L$2:$L$399), ROW(외환대장!$L$2:$L$399)),IF(($D$1=외환대장!$L$2:$L$399),MATCH(ROW(외환대장!$L$2:$L$399), ROW(외환대장!$L$2:$L$399)),"")), ROWS($A$1:D103)), COLUMNS($A$1:D103)),"")</f>
        <v/>
      </c>
      <c r="N111" s="15" t="str">
        <f t="array" ref="N111">IFERROR(INDEX(외환대장!$A$2:$K$401, SMALL(IF(($C$1=외환대장!$L$2:$L$399),MATCH(ROW(외환대장!$L$2:$L$399), ROW(외환대장!$L$2:$L$399)),IF(($D$1=외환대장!$L$2:$L$399),MATCH(ROW(외환대장!$L$2:$L$399), ROW(외환대장!$L$2:$L$399)),"")), ROWS($A$1:E103)), COLUMNS($A$1:E103)),"")</f>
        <v/>
      </c>
      <c r="O111" s="16" t="str">
        <f t="array" ref="O111">IFERROR(INDEX(외환대장!$A$2:$K$401, SMALL(IF(($C$1=외환대장!$L$2:$L$399),MATCH(ROW(외환대장!$L$2:$L$399), ROW(외환대장!$L$2:$L$399)),IF(($D$1=외환대장!$L$2:$L$399),MATCH(ROW(외환대장!$L$2:$L$399), ROW(외환대장!$L$2:$L$399)),"")), ROWS($A$1:F103)), COLUMNS($A$1:F103)),"")</f>
        <v/>
      </c>
      <c r="P111" s="17" t="str">
        <f t="array" ref="P111">IFERROR(INDEX(외환대장!$A$2:$K$401, SMALL(IF(($C$1=외환대장!$L$2:$L$399),MATCH(ROW(외환대장!$L$2:$L$399), ROW(외환대장!$L$2:$L$399)),IF(($D$1=외환대장!$L$2:$L$399),MATCH(ROW(외환대장!$L$2:$L$399), ROW(외환대장!$L$2:$L$399)),"")), ROWS($A$1:G103)), COLUMNS($A$1:G103)),"")</f>
        <v/>
      </c>
      <c r="Q111" s="18" t="str">
        <f t="array" ref="Q111">IFERROR(INDEX(외환대장!$A$2:$K$401, SMALL(IF(($C$1=외환대장!$L$2:$L$399),MATCH(ROW(외환대장!$L$2:$L$399), ROW(외환대장!$L$2:$L$399)),IF(($D$1=외환대장!$L$2:$L$399),MATCH(ROW(외환대장!$L$2:$L$399), ROW(외환대장!$L$2:$L$399)),"")), ROWS($A$1:H103)), COLUMNS($A$1:H103)),"")</f>
        <v/>
      </c>
      <c r="R111" s="19" t="str">
        <f t="array" ref="R111">IFERROR(INDEX(외환대장!$A$2:$K$401, SMALL(IF(($C$1=외환대장!$L$2:$L$399),MATCH(ROW(외환대장!$L$2:$L$399), ROW(외환대장!$L$2:$L$399)),IF(($D$1=외환대장!$L$2:$L$399),MATCH(ROW(외환대장!$L$2:$L$399), ROW(외환대장!$L$2:$L$399)),"")), ROWS($A$1:I103)), COLUMNS($A$1:I103)),"")</f>
        <v/>
      </c>
      <c r="S111" s="20" t="str">
        <f t="array" ref="S111">IFERROR(INDEX(외환대장!$A$2:$K$401, SMALL(IF(($C$1=외환대장!$L$2:$L$399),MATCH(ROW(외환대장!$L$2:$L$399), ROW(외환대장!$L$2:$L$399)),IF(($D$1=외환대장!$L$2:$L$399),MATCH(ROW(외환대장!$L$2:$L$399), ROW(외환대장!$L$2:$L$399)),"")), ROWS($A$1:J103)), COLUMNS($A$1:J103)),"")</f>
        <v/>
      </c>
      <c r="T111" s="106" t="str">
        <f t="shared" si="35"/>
        <v/>
      </c>
      <c r="U111" s="107" t="str">
        <f>RIGHT(N111,6)</f>
        <v/>
      </c>
      <c r="V111" s="121"/>
      <c r="W111" s="108" t="str">
        <f>IF(A111="",IF(B111="","",B111),A111)</f>
        <v/>
      </c>
      <c r="X111" s="100" t="str">
        <f>RIGHT(H111,7)</f>
        <v/>
      </c>
      <c r="Y111" s="109" t="str">
        <f>IF($X111="","",_xlfn.IFNA(VLOOKUP($X111,수출신고!$A:$G,4,0),"국내계류중"))</f>
        <v/>
      </c>
      <c r="Z111" s="110" t="str">
        <f>_xlfn.IFNA(VLOOKUP(W111,환율!$A:$H,8,0),"")</f>
        <v/>
      </c>
      <c r="AA111" s="111" t="str">
        <f>IF(G111&lt;&gt;"",G111,IF(F111&lt;&gt;"",F111,""))</f>
        <v/>
      </c>
      <c r="AB111" s="112" t="str">
        <f t="shared" si="24"/>
        <v/>
      </c>
      <c r="AC111" s="113" t="str">
        <f>IFERROR(AA111-AB111,"")</f>
        <v/>
      </c>
      <c r="AD111" s="114" t="str">
        <f>IF(H111="","",AA111*Z111)</f>
        <v/>
      </c>
      <c r="AE111" s="115" t="str">
        <f t="shared" si="21"/>
        <v/>
      </c>
      <c r="AF111" s="114" t="str">
        <f>IF(H111="","",IF(AC111&lt;&gt;0,AC111*Z111,0))</f>
        <v/>
      </c>
      <c r="AG111" s="114" t="str">
        <f>IF(H111="","",IF(AC111=0,-(AD111-AE111),IF(AE111=0,"미수",-(AB111*Z111-AE111))))</f>
        <v/>
      </c>
    </row>
    <row r="112" spans="1:33" ht="16.5" customHeight="1">
      <c r="A112" s="96" t="str">
        <f>IF($H112="","",_xlfn.IFNA(VLOOKUP($H112,수출신고!$A:$G,2,0),""))</f>
        <v/>
      </c>
      <c r="B112" s="125"/>
      <c r="C112" s="127"/>
      <c r="D112" s="127"/>
      <c r="E112" s="127"/>
      <c r="F112" s="129"/>
      <c r="G112" s="100" t="str">
        <f>IF($H112="","",_xlfn.IFNA(VLOOKUP($H112,수출신고!$A:$G,6,0),""))</f>
        <v/>
      </c>
      <c r="H112" s="101" t="str">
        <f t="shared" ref="H112:H114" si="44">RIGHT(C112,6)</f>
        <v/>
      </c>
      <c r="J112" s="1" t="str">
        <f t="array" ref="J112">IFERROR(INDEX(외환대장!$A$2:$K$401, SMALL(IF(($C$1=외환대장!$L$2:$L$399),MATCH(ROW(외환대장!$L$2:$L$399), ROW(외환대장!$L$2:$L$399)),IF(($D$1=외환대장!$L$2:$L$399),MATCH(ROW(외환대장!$L$2:$L$399), ROW(외환대장!$L$2:$L$399)),"")), ROWS($A$1:A104)), COLUMNS($A$1:A104)),"")</f>
        <v/>
      </c>
      <c r="K112" s="14" t="str">
        <f t="array" ref="K112">IFERROR(INDEX(외환대장!$A$2:$K$401, SMALL(IF(($C$1=외환대장!$L$2:$L$399),MATCH(ROW(외환대장!$L$2:$L$399), ROW(외환대장!$L$2:$L$399)),IF(($D$1=외환대장!$L$2:$L$399),MATCH(ROW(외환대장!$L$2:$L$399), ROW(외환대장!$L$2:$L$399)),"")), ROWS($A$1:B104)), COLUMNS($A$1:B104)),"")</f>
        <v/>
      </c>
      <c r="L112" s="14" t="str">
        <f t="array" ref="L112">IFERROR(INDEX(외환대장!$A$2:$K$401, SMALL(IF(($C$1=외환대장!$L$2:$L$399),MATCH(ROW(외환대장!$L$2:$L$399), ROW(외환대장!$L$2:$L$399)),IF(($D$1=외환대장!$L$2:$L$399),MATCH(ROW(외환대장!$L$2:$L$399), ROW(외환대장!$L$2:$L$399)),"")), ROWS($A$1:C104)), COLUMNS($A$1:C104)),"")</f>
        <v/>
      </c>
      <c r="M112" s="14" t="str">
        <f t="array" ref="M112">IFERROR(INDEX(외환대장!$A$2:$K$401, SMALL(IF(($C$1=외환대장!$L$2:$L$399),MATCH(ROW(외환대장!$L$2:$L$399), ROW(외환대장!$L$2:$L$399)),IF(($D$1=외환대장!$L$2:$L$399),MATCH(ROW(외환대장!$L$2:$L$399), ROW(외환대장!$L$2:$L$399)),"")), ROWS($A$1:D104)), COLUMNS($A$1:D104)),"")</f>
        <v/>
      </c>
      <c r="N112" s="15" t="str">
        <f t="array" ref="N112">IFERROR(INDEX(외환대장!$A$2:$K$401, SMALL(IF(($C$1=외환대장!$L$2:$L$399),MATCH(ROW(외환대장!$L$2:$L$399), ROW(외환대장!$L$2:$L$399)),IF(($D$1=외환대장!$L$2:$L$399),MATCH(ROW(외환대장!$L$2:$L$399), ROW(외환대장!$L$2:$L$399)),"")), ROWS($A$1:E104)), COLUMNS($A$1:E104)),"")</f>
        <v/>
      </c>
      <c r="O112" s="16" t="str">
        <f t="array" ref="O112">IFERROR(INDEX(외환대장!$A$2:$K$401, SMALL(IF(($C$1=외환대장!$L$2:$L$399),MATCH(ROW(외환대장!$L$2:$L$399), ROW(외환대장!$L$2:$L$399)),IF(($D$1=외환대장!$L$2:$L$399),MATCH(ROW(외환대장!$L$2:$L$399), ROW(외환대장!$L$2:$L$399)),"")), ROWS($A$1:F104)), COLUMNS($A$1:F104)),"")</f>
        <v/>
      </c>
      <c r="P112" s="17" t="str">
        <f t="array" ref="P112">IFERROR(INDEX(외환대장!$A$2:$K$401, SMALL(IF(($C$1=외환대장!$L$2:$L$399),MATCH(ROW(외환대장!$L$2:$L$399), ROW(외환대장!$L$2:$L$399)),IF(($D$1=외환대장!$L$2:$L$399),MATCH(ROW(외환대장!$L$2:$L$399), ROW(외환대장!$L$2:$L$399)),"")), ROWS($A$1:G104)), COLUMNS($A$1:G104)),"")</f>
        <v/>
      </c>
      <c r="Q112" s="18" t="str">
        <f t="array" ref="Q112">IFERROR(INDEX(외환대장!$A$2:$K$401, SMALL(IF(($C$1=외환대장!$L$2:$L$399),MATCH(ROW(외환대장!$L$2:$L$399), ROW(외환대장!$L$2:$L$399)),IF(($D$1=외환대장!$L$2:$L$399),MATCH(ROW(외환대장!$L$2:$L$399), ROW(외환대장!$L$2:$L$399)),"")), ROWS($A$1:H104)), COLUMNS($A$1:H104)),"")</f>
        <v/>
      </c>
      <c r="R112" s="19" t="str">
        <f t="array" ref="R112">IFERROR(INDEX(외환대장!$A$2:$K$401, SMALL(IF(($C$1=외환대장!$L$2:$L$399),MATCH(ROW(외환대장!$L$2:$L$399), ROW(외환대장!$L$2:$L$399)),IF(($D$1=외환대장!$L$2:$L$399),MATCH(ROW(외환대장!$L$2:$L$399), ROW(외환대장!$L$2:$L$399)),"")), ROWS($A$1:I104)), COLUMNS($A$1:I104)),"")</f>
        <v/>
      </c>
      <c r="S112" s="20" t="str">
        <f t="array" ref="S112">IFERROR(INDEX(외환대장!$A$2:$K$401, SMALL(IF(($C$1=외환대장!$L$2:$L$399),MATCH(ROW(외환대장!$L$2:$L$399), ROW(외환대장!$L$2:$L$399)),IF(($D$1=외환대장!$L$2:$L$399),MATCH(ROW(외환대장!$L$2:$L$399), ROW(외환대장!$L$2:$L$399)),"")), ROWS($A$1:J104)), COLUMNS($A$1:J104)),"")</f>
        <v/>
      </c>
      <c r="T112" s="106" t="str">
        <f t="shared" si="35"/>
        <v/>
      </c>
      <c r="U112" s="107" t="str">
        <f t="shared" ref="U112:U114" si="45">RIGHT(N112,6)</f>
        <v/>
      </c>
      <c r="V112" s="131" t="s">
        <v>1007</v>
      </c>
      <c r="W112" s="108" t="str">
        <f t="shared" ref="W112:W114" si="46">IF(A112="",IF(B112="","",B112),A112)</f>
        <v/>
      </c>
      <c r="X112" s="100" t="str">
        <f t="shared" ref="X112:X114" si="47">RIGHT(H112,7)</f>
        <v/>
      </c>
      <c r="Y112" s="109" t="str">
        <f>IF($X112="","",_xlfn.IFNA(VLOOKUP($X112,수출신고!$A:$G,4,0),"국내계류중"))</f>
        <v/>
      </c>
      <c r="Z112" s="110" t="str">
        <f>_xlfn.IFNA(VLOOKUP(W112,환율!$A:$H,8,0),"")</f>
        <v/>
      </c>
      <c r="AA112" s="111" t="str">
        <f t="shared" ref="AA112:AA114" si="48">IF(G112&lt;&gt;"",G112,IF(F112&lt;&gt;"",F112,""))</f>
        <v/>
      </c>
      <c r="AB112" s="112" t="str">
        <f t="shared" si="24"/>
        <v/>
      </c>
      <c r="AC112" s="113" t="str">
        <f t="shared" ref="AC112:AC114" si="49">IFERROR(AA112-AB112,"")</f>
        <v/>
      </c>
      <c r="AD112" s="114" t="str">
        <f t="shared" ref="AD112:AD114" si="50">IF(H112="","",AA112*Z112)</f>
        <v/>
      </c>
      <c r="AE112" s="115" t="str">
        <f t="shared" si="21"/>
        <v/>
      </c>
      <c r="AF112" s="114" t="str">
        <f t="shared" ref="AF112:AF114" si="51">IF(H112="","",IF(AC112&lt;&gt;0,AC112*Z112,0))</f>
        <v/>
      </c>
      <c r="AG112" s="114" t="str">
        <f t="shared" ref="AG112:AG114" si="52">IF(H112="","",IF(AC112=0,-(AD112-AE112),IF(AE112=0,"미수",-(AB112*Z112-AE112))))</f>
        <v/>
      </c>
    </row>
    <row r="113" spans="1:33" ht="16.5" customHeight="1">
      <c r="A113" s="96" t="str">
        <f>IF($H113="","",_xlfn.IFNA(VLOOKUP($H113,수출신고!$A:$G,2,0),""))</f>
        <v/>
      </c>
      <c r="B113" s="125"/>
      <c r="C113" s="127"/>
      <c r="D113" s="127"/>
      <c r="E113" s="127"/>
      <c r="F113" s="129"/>
      <c r="G113" s="100" t="str">
        <f>IF($H113="","",_xlfn.IFNA(VLOOKUP($H113,수출신고!$A:$G,6,0),""))</f>
        <v/>
      </c>
      <c r="H113" s="101" t="str">
        <f t="shared" si="44"/>
        <v/>
      </c>
      <c r="J113" s="1" t="str">
        <f t="array" ref="J113">IFERROR(INDEX(외환대장!$A$2:$K$401, SMALL(IF(($C$1=외환대장!$L$2:$L$399),MATCH(ROW(외환대장!$L$2:$L$399), ROW(외환대장!$L$2:$L$399)),IF(($D$1=외환대장!$L$2:$L$399),MATCH(ROW(외환대장!$L$2:$L$399), ROW(외환대장!$L$2:$L$399)),"")), ROWS($A$1:A105)), COLUMNS($A$1:A105)),"")</f>
        <v/>
      </c>
      <c r="K113" s="14" t="str">
        <f t="array" ref="K113">IFERROR(INDEX(외환대장!$A$2:$K$401, SMALL(IF(($C$1=외환대장!$L$2:$L$399),MATCH(ROW(외환대장!$L$2:$L$399), ROW(외환대장!$L$2:$L$399)),IF(($D$1=외환대장!$L$2:$L$399),MATCH(ROW(외환대장!$L$2:$L$399), ROW(외환대장!$L$2:$L$399)),"")), ROWS($A$1:B105)), COLUMNS($A$1:B105)),"")</f>
        <v/>
      </c>
      <c r="L113" s="14" t="str">
        <f t="array" ref="L113">IFERROR(INDEX(외환대장!$A$2:$K$401, SMALL(IF(($C$1=외환대장!$L$2:$L$399),MATCH(ROW(외환대장!$L$2:$L$399), ROW(외환대장!$L$2:$L$399)),IF(($D$1=외환대장!$L$2:$L$399),MATCH(ROW(외환대장!$L$2:$L$399), ROW(외환대장!$L$2:$L$399)),"")), ROWS($A$1:C105)), COLUMNS($A$1:C105)),"")</f>
        <v/>
      </c>
      <c r="M113" s="14" t="str">
        <f t="array" ref="M113">IFERROR(INDEX(외환대장!$A$2:$K$401, SMALL(IF(($C$1=외환대장!$L$2:$L$399),MATCH(ROW(외환대장!$L$2:$L$399), ROW(외환대장!$L$2:$L$399)),IF(($D$1=외환대장!$L$2:$L$399),MATCH(ROW(외환대장!$L$2:$L$399), ROW(외환대장!$L$2:$L$399)),"")), ROWS($A$1:D105)), COLUMNS($A$1:D105)),"")</f>
        <v/>
      </c>
      <c r="N113" s="15" t="str">
        <f t="array" ref="N113">IFERROR(INDEX(외환대장!$A$2:$K$401, SMALL(IF(($C$1=외환대장!$L$2:$L$399),MATCH(ROW(외환대장!$L$2:$L$399), ROW(외환대장!$L$2:$L$399)),IF(($D$1=외환대장!$L$2:$L$399),MATCH(ROW(외환대장!$L$2:$L$399), ROW(외환대장!$L$2:$L$399)),"")), ROWS($A$1:E105)), COLUMNS($A$1:E105)),"")</f>
        <v/>
      </c>
      <c r="O113" s="16" t="str">
        <f t="array" ref="O113">IFERROR(INDEX(외환대장!$A$2:$K$401, SMALL(IF(($C$1=외환대장!$L$2:$L$399),MATCH(ROW(외환대장!$L$2:$L$399), ROW(외환대장!$L$2:$L$399)),IF(($D$1=외환대장!$L$2:$L$399),MATCH(ROW(외환대장!$L$2:$L$399), ROW(외환대장!$L$2:$L$399)),"")), ROWS($A$1:F105)), COLUMNS($A$1:F105)),"")</f>
        <v/>
      </c>
      <c r="P113" s="17" t="str">
        <f t="array" ref="P113">IFERROR(INDEX(외환대장!$A$2:$K$401, SMALL(IF(($C$1=외환대장!$L$2:$L$399),MATCH(ROW(외환대장!$L$2:$L$399), ROW(외환대장!$L$2:$L$399)),IF(($D$1=외환대장!$L$2:$L$399),MATCH(ROW(외환대장!$L$2:$L$399), ROW(외환대장!$L$2:$L$399)),"")), ROWS($A$1:G105)), COLUMNS($A$1:G105)),"")</f>
        <v/>
      </c>
      <c r="Q113" s="18" t="str">
        <f t="array" ref="Q113">IFERROR(INDEX(외환대장!$A$2:$K$401, SMALL(IF(($C$1=외환대장!$L$2:$L$399),MATCH(ROW(외환대장!$L$2:$L$399), ROW(외환대장!$L$2:$L$399)),IF(($D$1=외환대장!$L$2:$L$399),MATCH(ROW(외환대장!$L$2:$L$399), ROW(외환대장!$L$2:$L$399)),"")), ROWS($A$1:H105)), COLUMNS($A$1:H105)),"")</f>
        <v/>
      </c>
      <c r="R113" s="19" t="str">
        <f t="array" ref="R113">IFERROR(INDEX(외환대장!$A$2:$K$401, SMALL(IF(($C$1=외환대장!$L$2:$L$399),MATCH(ROW(외환대장!$L$2:$L$399), ROW(외환대장!$L$2:$L$399)),IF(($D$1=외환대장!$L$2:$L$399),MATCH(ROW(외환대장!$L$2:$L$399), ROW(외환대장!$L$2:$L$399)),"")), ROWS($A$1:I105)), COLUMNS($A$1:I105)),"")</f>
        <v/>
      </c>
      <c r="S113" s="20" t="str">
        <f t="array" ref="S113">IFERROR(INDEX(외환대장!$A$2:$K$401, SMALL(IF(($C$1=외환대장!$L$2:$L$399),MATCH(ROW(외환대장!$L$2:$L$399), ROW(외환대장!$L$2:$L$399)),IF(($D$1=외환대장!$L$2:$L$399),MATCH(ROW(외환대장!$L$2:$L$399), ROW(외환대장!$L$2:$L$399)),"")), ROWS($A$1:J105)), COLUMNS($A$1:J105)),"")</f>
        <v/>
      </c>
      <c r="T113" s="106" t="str">
        <f t="shared" si="35"/>
        <v/>
      </c>
      <c r="U113" s="107" t="str">
        <f t="shared" si="45"/>
        <v/>
      </c>
      <c r="V113" s="132">
        <f ca="1">TODAY()</f>
        <v>45007</v>
      </c>
      <c r="W113" s="108" t="str">
        <f t="shared" si="46"/>
        <v/>
      </c>
      <c r="X113" s="100" t="str">
        <f t="shared" si="47"/>
        <v/>
      </c>
      <c r="Y113" s="109" t="str">
        <f>IF($X113="","",_xlfn.IFNA(VLOOKUP($X113,수출신고!$A:$G,4,0),"국내계류중"))</f>
        <v/>
      </c>
      <c r="Z113" s="110" t="str">
        <f>_xlfn.IFNA(VLOOKUP(W113,환율!$A:$H,8,0),"")</f>
        <v/>
      </c>
      <c r="AA113" s="111" t="str">
        <f t="shared" si="48"/>
        <v/>
      </c>
      <c r="AB113" s="112" t="str">
        <f t="shared" si="24"/>
        <v/>
      </c>
      <c r="AC113" s="113" t="str">
        <f t="shared" si="49"/>
        <v/>
      </c>
      <c r="AD113" s="114" t="str">
        <f t="shared" si="50"/>
        <v/>
      </c>
      <c r="AE113" s="115" t="str">
        <f t="shared" si="21"/>
        <v/>
      </c>
      <c r="AF113" s="114" t="str">
        <f t="shared" si="51"/>
        <v/>
      </c>
      <c r="AG113" s="114" t="str">
        <f t="shared" si="52"/>
        <v/>
      </c>
    </row>
    <row r="114" spans="1:33" ht="16.5" customHeight="1" thickBot="1">
      <c r="A114" s="96" t="str">
        <f>IF($H114="","",_xlfn.IFNA(VLOOKUP($H114,수출신고!$A:$G,2,0),""))</f>
        <v/>
      </c>
      <c r="B114" s="133"/>
      <c r="C114" s="134"/>
      <c r="D114" s="134"/>
      <c r="E114" s="134"/>
      <c r="F114" s="135"/>
      <c r="G114" s="100" t="str">
        <f>IF($H114="","",_xlfn.IFNA(VLOOKUP($H114,수출신고!$A:$G,6,0),""))</f>
        <v/>
      </c>
      <c r="H114" s="101" t="str">
        <f t="shared" si="44"/>
        <v/>
      </c>
      <c r="J114" s="1" t="str">
        <f t="array" ref="J114">IFERROR(INDEX(외환대장!$A$2:$K$401, SMALL(IF(($C$1=외환대장!$L$2:$L$399),MATCH(ROW(외환대장!$L$2:$L$399), ROW(외환대장!$L$2:$L$399)),IF(($D$1=외환대장!$L$2:$L$399),MATCH(ROW(외환대장!$L$2:$L$399), ROW(외환대장!$L$2:$L$399)),"")), ROWS($A$1:A106)), COLUMNS($A$1:A106)),"")</f>
        <v/>
      </c>
      <c r="K114" s="14" t="str">
        <f t="array" ref="K114">IFERROR(INDEX(외환대장!$A$2:$K$401, SMALL(IF(($C$1=외환대장!$L$2:$L$399),MATCH(ROW(외환대장!$L$2:$L$399), ROW(외환대장!$L$2:$L$399)),IF(($D$1=외환대장!$L$2:$L$399),MATCH(ROW(외환대장!$L$2:$L$399), ROW(외환대장!$L$2:$L$399)),"")), ROWS($A$1:B106)), COLUMNS($A$1:B106)),"")</f>
        <v/>
      </c>
      <c r="L114" s="14" t="str">
        <f t="array" ref="L114">IFERROR(INDEX(외환대장!$A$2:$K$401, SMALL(IF(($C$1=외환대장!$L$2:$L$399),MATCH(ROW(외환대장!$L$2:$L$399), ROW(외환대장!$L$2:$L$399)),IF(($D$1=외환대장!$L$2:$L$399),MATCH(ROW(외환대장!$L$2:$L$399), ROW(외환대장!$L$2:$L$399)),"")), ROWS($A$1:C106)), COLUMNS($A$1:C106)),"")</f>
        <v/>
      </c>
      <c r="M114" s="14" t="str">
        <f t="array" ref="M114">IFERROR(INDEX(외환대장!$A$2:$K$401, SMALL(IF(($C$1=외환대장!$L$2:$L$399),MATCH(ROW(외환대장!$L$2:$L$399), ROW(외환대장!$L$2:$L$399)),IF(($D$1=외환대장!$L$2:$L$399),MATCH(ROW(외환대장!$L$2:$L$399), ROW(외환대장!$L$2:$L$399)),"")), ROWS($A$1:D106)), COLUMNS($A$1:D106)),"")</f>
        <v/>
      </c>
      <c r="N114" s="15" t="str">
        <f t="array" ref="N114">IFERROR(INDEX(외환대장!$A$2:$K$401, SMALL(IF(($C$1=외환대장!$L$2:$L$399),MATCH(ROW(외환대장!$L$2:$L$399), ROW(외환대장!$L$2:$L$399)),IF(($D$1=외환대장!$L$2:$L$399),MATCH(ROW(외환대장!$L$2:$L$399), ROW(외환대장!$L$2:$L$399)),"")), ROWS($A$1:E106)), COLUMNS($A$1:E106)),"")</f>
        <v/>
      </c>
      <c r="O114" s="16" t="str">
        <f t="array" ref="O114">IFERROR(INDEX(외환대장!$A$2:$K$401, SMALL(IF(($C$1=외환대장!$L$2:$L$399),MATCH(ROW(외환대장!$L$2:$L$399), ROW(외환대장!$L$2:$L$399)),IF(($D$1=외환대장!$L$2:$L$399),MATCH(ROW(외환대장!$L$2:$L$399), ROW(외환대장!$L$2:$L$399)),"")), ROWS($A$1:F106)), COLUMNS($A$1:F106)),"")</f>
        <v/>
      </c>
      <c r="P114" s="17" t="str">
        <f t="array" ref="P114">IFERROR(INDEX(외환대장!$A$2:$K$401, SMALL(IF(($C$1=외환대장!$L$2:$L$399),MATCH(ROW(외환대장!$L$2:$L$399), ROW(외환대장!$L$2:$L$399)),IF(($D$1=외환대장!$L$2:$L$399),MATCH(ROW(외환대장!$L$2:$L$399), ROW(외환대장!$L$2:$L$399)),"")), ROWS($A$1:G106)), COLUMNS($A$1:G106)),"")</f>
        <v/>
      </c>
      <c r="Q114" s="18" t="str">
        <f t="array" ref="Q114">IFERROR(INDEX(외환대장!$A$2:$K$401, SMALL(IF(($C$1=외환대장!$L$2:$L$399),MATCH(ROW(외환대장!$L$2:$L$399), ROW(외환대장!$L$2:$L$399)),IF(($D$1=외환대장!$L$2:$L$399),MATCH(ROW(외환대장!$L$2:$L$399), ROW(외환대장!$L$2:$L$399)),"")), ROWS($A$1:H106)), COLUMNS($A$1:H106)),"")</f>
        <v/>
      </c>
      <c r="R114" s="19" t="str">
        <f t="array" ref="R114">IFERROR(INDEX(외환대장!$A$2:$K$401, SMALL(IF(($C$1=외환대장!$L$2:$L$399),MATCH(ROW(외환대장!$L$2:$L$399), ROW(외환대장!$L$2:$L$399)),IF(($D$1=외환대장!$L$2:$L$399),MATCH(ROW(외환대장!$L$2:$L$399), ROW(외환대장!$L$2:$L$399)),"")), ROWS($A$1:I106)), COLUMNS($A$1:I106)),"")</f>
        <v/>
      </c>
      <c r="S114" s="20" t="str">
        <f t="array" ref="S114">IFERROR(INDEX(외환대장!$A$2:$K$401, SMALL(IF(($C$1=외환대장!$L$2:$L$399),MATCH(ROW(외환대장!$L$2:$L$399), ROW(외환대장!$L$2:$L$399)),IF(($D$1=외환대장!$L$2:$L$399),MATCH(ROW(외환대장!$L$2:$L$399), ROW(외환대장!$L$2:$L$399)),"")), ROWS($A$1:J106)), COLUMNS($A$1:J106)),"")</f>
        <v/>
      </c>
      <c r="T114" s="106" t="str">
        <f t="shared" si="35"/>
        <v/>
      </c>
      <c r="U114" s="107" t="str">
        <f t="shared" si="45"/>
        <v/>
      </c>
      <c r="V114" s="136">
        <f>SUM(G3:H114)-SUM(K3:K114)</f>
        <v>-12119</v>
      </c>
      <c r="W114" s="108" t="str">
        <f t="shared" si="46"/>
        <v/>
      </c>
      <c r="X114" s="100" t="str">
        <f t="shared" si="47"/>
        <v/>
      </c>
      <c r="Y114" s="109" t="str">
        <f>IF($X114="","",_xlfn.IFNA(VLOOKUP($X114,수출신고!$A:$G,4,0),"국내계류중"))</f>
        <v/>
      </c>
      <c r="Z114" s="110" t="str">
        <f>_xlfn.IFNA(VLOOKUP(W114,환율!$A:$H,8,0),"")</f>
        <v/>
      </c>
      <c r="AA114" s="111" t="str">
        <f t="shared" si="48"/>
        <v/>
      </c>
      <c r="AB114" s="112" t="str">
        <f t="shared" si="24"/>
        <v/>
      </c>
      <c r="AC114" s="113" t="str">
        <f t="shared" si="49"/>
        <v/>
      </c>
      <c r="AD114" s="114" t="str">
        <f t="shared" si="50"/>
        <v/>
      </c>
      <c r="AE114" s="115" t="str">
        <f t="shared" si="21"/>
        <v/>
      </c>
      <c r="AF114" s="114" t="str">
        <f t="shared" si="51"/>
        <v/>
      </c>
      <c r="AG114" s="114" t="str">
        <f t="shared" si="52"/>
        <v/>
      </c>
    </row>
    <row r="115" spans="1:33" ht="16.5" customHeight="1" thickBot="1">
      <c r="A115" s="137"/>
      <c r="B115" s="138"/>
      <c r="C115" s="138"/>
      <c r="D115" s="139"/>
      <c r="E115" s="140" t="s">
        <v>1019</v>
      </c>
      <c r="F115" s="140"/>
      <c r="G115" s="141">
        <f>SUM(G3:G97)</f>
        <v>902901</v>
      </c>
      <c r="H115" s="142"/>
      <c r="I115" s="142"/>
      <c r="J115" s="143"/>
      <c r="K115" s="140" t="s">
        <v>1019</v>
      </c>
      <c r="L115" s="140"/>
      <c r="M115" s="140"/>
      <c r="N115" s="140"/>
      <c r="O115" s="140"/>
      <c r="P115" s="140"/>
      <c r="Q115" s="140"/>
      <c r="R115" s="144">
        <f>SUM(R3:R97)</f>
        <v>118518.7999999999</v>
      </c>
      <c r="S115" s="69"/>
      <c r="T115" s="87"/>
      <c r="U115" s="145"/>
      <c r="V115" s="146"/>
      <c r="W115" s="145" t="s">
        <v>1019</v>
      </c>
      <c r="X115" s="147"/>
      <c r="Y115" s="147"/>
      <c r="Z115" s="148"/>
      <c r="AA115" s="149">
        <f t="shared" ref="AA115:AG115" si="53">SUM(AA3:AA97)</f>
        <v>914030</v>
      </c>
      <c r="AB115" s="150">
        <f t="shared" si="53"/>
        <v>915020</v>
      </c>
      <c r="AC115" s="151">
        <f t="shared" si="53"/>
        <v>-990</v>
      </c>
      <c r="AD115" s="152">
        <f t="shared" si="53"/>
        <v>1176261982.7</v>
      </c>
      <c r="AE115" s="153">
        <f t="shared" si="53"/>
        <v>1165695074.2580004</v>
      </c>
      <c r="AF115" s="154">
        <f t="shared" si="53"/>
        <v>-1255617</v>
      </c>
      <c r="AG115" s="154">
        <f t="shared" si="53"/>
        <v>-11822525.442000022</v>
      </c>
    </row>
    <row r="116" spans="1:33" ht="16.5" customHeight="1">
      <c r="AB116" s="40"/>
      <c r="AD116" s="40"/>
      <c r="AF116" s="40"/>
      <c r="AG116" s="40"/>
    </row>
    <row r="117" spans="1:33" ht="16.5" customHeight="1">
      <c r="AB117" s="40"/>
      <c r="AD117" s="40"/>
      <c r="AF117" s="40"/>
      <c r="AG117" s="40"/>
    </row>
    <row r="118" spans="1:33" ht="16.5" customHeight="1">
      <c r="F118" s="297"/>
      <c r="G118" s="297"/>
      <c r="AB118" s="40"/>
      <c r="AD118" s="40"/>
      <c r="AF118" s="40"/>
      <c r="AG118" s="40"/>
    </row>
    <row r="119" spans="1:33" ht="16.5" customHeight="1">
      <c r="AB119" s="40"/>
      <c r="AD119" s="40"/>
      <c r="AF119" s="40"/>
      <c r="AG119" s="40"/>
    </row>
    <row r="120" spans="1:33" ht="16.5" customHeight="1">
      <c r="F120" s="297"/>
      <c r="G120" s="297"/>
      <c r="AB120" s="40"/>
      <c r="AD120" s="40"/>
      <c r="AF120" s="40"/>
      <c r="AG120" s="40"/>
    </row>
    <row r="121" spans="1:33" ht="16.5" customHeight="1">
      <c r="AB121" s="40"/>
      <c r="AD121" s="40"/>
      <c r="AF121" s="40"/>
      <c r="AG121" s="40"/>
    </row>
    <row r="122" spans="1:33" ht="16.5" customHeight="1">
      <c r="AB122" s="40"/>
      <c r="AD122" s="40"/>
      <c r="AF122" s="40"/>
      <c r="AG122" s="40"/>
    </row>
    <row r="123" spans="1:33" ht="16.5" customHeight="1">
      <c r="AB123" s="40"/>
      <c r="AD123" s="40"/>
      <c r="AF123" s="40"/>
      <c r="AG123" s="40"/>
    </row>
    <row r="124" spans="1:33" ht="16.5" customHeight="1">
      <c r="AB124" s="40"/>
      <c r="AD124" s="40"/>
      <c r="AF124" s="40"/>
      <c r="AG124" s="40"/>
    </row>
    <row r="125" spans="1:33" ht="16.5" customHeight="1">
      <c r="AB125" s="40"/>
      <c r="AD125" s="40"/>
      <c r="AF125" s="40"/>
      <c r="AG125" s="40"/>
    </row>
    <row r="126" spans="1:33" ht="16.5" customHeight="1">
      <c r="AB126" s="40"/>
      <c r="AD126" s="40"/>
      <c r="AF126" s="40"/>
      <c r="AG126" s="40"/>
    </row>
    <row r="127" spans="1:33" ht="16.5" customHeight="1">
      <c r="AB127" s="40"/>
      <c r="AD127" s="40"/>
      <c r="AF127" s="40"/>
      <c r="AG127" s="40"/>
    </row>
    <row r="128" spans="1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  <row r="1001" spans="28:33" ht="16.5" customHeight="1">
      <c r="AB1001" s="40"/>
      <c r="AD1001" s="40"/>
      <c r="AF1001" s="40"/>
      <c r="AG1001" s="40"/>
    </row>
    <row r="1002" spans="28:33" ht="16.5" customHeight="1">
      <c r="AB1002" s="40"/>
      <c r="AD1002" s="40"/>
      <c r="AF1002" s="40"/>
      <c r="AG1002" s="40"/>
    </row>
    <row r="1003" spans="28:33" ht="16.5" customHeight="1">
      <c r="AB1003" s="40"/>
      <c r="AD1003" s="40"/>
      <c r="AF1003" s="40"/>
      <c r="AG1003" s="40"/>
    </row>
    <row r="1004" spans="28:33" ht="16.5" customHeight="1">
      <c r="AB1004" s="40"/>
      <c r="AD1004" s="40"/>
      <c r="AF1004" s="40"/>
      <c r="AG1004" s="40"/>
    </row>
    <row r="1005" spans="28:33" ht="16.5" customHeight="1">
      <c r="AB1005" s="40"/>
      <c r="AD1005" s="40"/>
      <c r="AF1005" s="40"/>
      <c r="AG1005" s="40"/>
    </row>
    <row r="1006" spans="28:33" ht="16.5" customHeight="1">
      <c r="AB1006" s="40"/>
      <c r="AD1006" s="40"/>
      <c r="AF1006" s="40"/>
      <c r="AG1006" s="40"/>
    </row>
    <row r="1007" spans="28:33" ht="16.5" customHeight="1">
      <c r="AB1007" s="40"/>
      <c r="AD1007" s="40"/>
      <c r="AF1007" s="40"/>
      <c r="AG1007" s="40"/>
    </row>
    <row r="1008" spans="28:33" ht="16.5" customHeight="1">
      <c r="AB1008" s="40"/>
      <c r="AD1008" s="40"/>
      <c r="AF1008" s="40"/>
      <c r="AG1008" s="40"/>
    </row>
    <row r="1009" spans="28:33" ht="16.5" customHeight="1">
      <c r="AB1009" s="40"/>
      <c r="AD1009" s="40"/>
      <c r="AF1009" s="40"/>
      <c r="AG1009" s="40"/>
    </row>
    <row r="1010" spans="28:33" ht="16.5" customHeight="1">
      <c r="AB1010" s="40"/>
      <c r="AD1010" s="40"/>
      <c r="AF1010" s="40"/>
      <c r="AG1010" s="40"/>
    </row>
    <row r="1011" spans="28:33" ht="16.5" customHeight="1">
      <c r="AB1011" s="40"/>
      <c r="AD1011" s="40"/>
      <c r="AF1011" s="40"/>
      <c r="AG1011" s="40"/>
    </row>
    <row r="1012" spans="28:33" ht="16.5" customHeight="1">
      <c r="AB1012" s="40"/>
      <c r="AD1012" s="40"/>
      <c r="AF1012" s="40"/>
      <c r="AG1012" s="40"/>
    </row>
    <row r="1013" spans="28:33" ht="16.5" customHeight="1">
      <c r="AB1013" s="40"/>
      <c r="AD1013" s="40"/>
      <c r="AF1013" s="40"/>
      <c r="AG1013" s="40"/>
    </row>
    <row r="1014" spans="28:33" ht="16.5" customHeight="1">
      <c r="AB1014" s="40"/>
      <c r="AD1014" s="40"/>
      <c r="AF1014" s="40"/>
      <c r="AG1014" s="40"/>
    </row>
    <row r="1015" spans="28:33" ht="16.5" customHeight="1">
      <c r="AB1015" s="40"/>
      <c r="AD1015" s="40"/>
      <c r="AF1015" s="40"/>
      <c r="AG1015" s="40"/>
    </row>
    <row r="1016" spans="28:33" ht="16.5" customHeight="1">
      <c r="AB1016" s="40"/>
      <c r="AD1016" s="40"/>
      <c r="AF1016" s="40"/>
      <c r="AG1016" s="40"/>
    </row>
    <row r="1017" spans="28:33" ht="16.5" customHeight="1">
      <c r="AB1017" s="40"/>
      <c r="AD1017" s="40"/>
      <c r="AF1017" s="40"/>
      <c r="AG1017" s="40"/>
    </row>
    <row r="1018" spans="28:33" ht="16.5" customHeight="1">
      <c r="AB1018" s="40"/>
      <c r="AD1018" s="40"/>
      <c r="AF1018" s="40"/>
      <c r="AG1018" s="40"/>
    </row>
    <row r="1019" spans="28:33" ht="16.5" customHeight="1">
      <c r="AB1019" s="40"/>
      <c r="AD1019" s="40"/>
      <c r="AF1019" s="40"/>
      <c r="AG1019" s="40"/>
    </row>
    <row r="1020" spans="28:33" ht="16.5" customHeight="1">
      <c r="AB1020" s="40"/>
      <c r="AD1020" s="40"/>
      <c r="AF1020" s="40"/>
      <c r="AG1020" s="40"/>
    </row>
    <row r="1021" spans="28:33" ht="16.5" customHeight="1">
      <c r="AB1021" s="40"/>
      <c r="AD1021" s="40"/>
      <c r="AF1021" s="40"/>
      <c r="AG1021" s="40"/>
    </row>
    <row r="1022" spans="28:33" ht="16.5" customHeight="1">
      <c r="AB1022" s="40"/>
      <c r="AD1022" s="40"/>
      <c r="AF1022" s="40"/>
      <c r="AG1022" s="40"/>
    </row>
    <row r="1023" spans="28:33" ht="16.5" customHeight="1">
      <c r="AB1023" s="40"/>
      <c r="AD1023" s="40"/>
      <c r="AF1023" s="40"/>
      <c r="AG1023" s="40"/>
    </row>
    <row r="1024" spans="28:33" ht="16.5" customHeight="1">
      <c r="AB1024" s="40"/>
      <c r="AD1024" s="40"/>
      <c r="AF1024" s="40"/>
      <c r="AG1024" s="40"/>
    </row>
    <row r="1025" spans="28:33" ht="16.5" customHeight="1">
      <c r="AB1025" s="40"/>
      <c r="AD1025" s="40"/>
      <c r="AF1025" s="40"/>
      <c r="AG1025" s="40"/>
    </row>
    <row r="1026" spans="28:33" ht="16.5" customHeight="1">
      <c r="AB1026" s="40"/>
      <c r="AD1026" s="40"/>
      <c r="AF1026" s="40"/>
      <c r="AG1026" s="40"/>
    </row>
    <row r="1027" spans="28:33" ht="16.5" customHeight="1">
      <c r="AB1027" s="40"/>
      <c r="AD1027" s="40"/>
      <c r="AF1027" s="40"/>
      <c r="AG1027" s="40"/>
    </row>
    <row r="1028" spans="28:33" ht="16.5" customHeight="1">
      <c r="AB1028" s="40"/>
      <c r="AD1028" s="40"/>
      <c r="AF1028" s="40"/>
      <c r="AG1028" s="40"/>
    </row>
    <row r="1029" spans="28:33" ht="16.5" customHeight="1">
      <c r="AB1029" s="40"/>
      <c r="AD1029" s="40"/>
      <c r="AF1029" s="40"/>
      <c r="AG1029" s="40"/>
    </row>
    <row r="1030" spans="28:33" ht="16.5" customHeight="1">
      <c r="AB1030" s="40"/>
      <c r="AD1030" s="40"/>
      <c r="AF1030" s="40"/>
      <c r="AG1030" s="40"/>
    </row>
    <row r="1031" spans="28:33" ht="16.5" customHeight="1">
      <c r="AB1031" s="40"/>
      <c r="AD1031" s="40"/>
      <c r="AF1031" s="40"/>
      <c r="AG1031" s="40"/>
    </row>
    <row r="1032" spans="28:33" ht="16.5" customHeight="1">
      <c r="AB1032" s="40"/>
      <c r="AD1032" s="40"/>
      <c r="AF1032" s="40"/>
      <c r="AG1032" s="40"/>
    </row>
    <row r="1033" spans="28:33" ht="16.5" customHeight="1">
      <c r="AB1033" s="40"/>
      <c r="AD1033" s="40"/>
      <c r="AF1033" s="40"/>
      <c r="AG1033" s="40"/>
    </row>
    <row r="1034" spans="28:33" ht="16.5" customHeight="1">
      <c r="AB1034" s="40"/>
      <c r="AD1034" s="40"/>
      <c r="AF1034" s="40"/>
      <c r="AG1034" s="40"/>
    </row>
    <row r="1035" spans="28:33" ht="16.5" customHeight="1">
      <c r="AB1035" s="40"/>
      <c r="AD1035" s="40"/>
      <c r="AF1035" s="40"/>
      <c r="AG1035" s="40"/>
    </row>
    <row r="1036" spans="28:33" ht="16.5" customHeight="1">
      <c r="AB1036" s="40"/>
      <c r="AD1036" s="40"/>
      <c r="AF1036" s="40"/>
      <c r="AG1036" s="40"/>
    </row>
    <row r="1037" spans="28:33" ht="16.5" customHeight="1">
      <c r="AB1037" s="40"/>
      <c r="AD1037" s="40"/>
      <c r="AF1037" s="40"/>
      <c r="AG1037" s="40"/>
    </row>
    <row r="1038" spans="28:33" ht="16.5" customHeight="1">
      <c r="AB1038" s="40"/>
      <c r="AD1038" s="40"/>
      <c r="AF1038" s="40"/>
      <c r="AG1038" s="40"/>
    </row>
    <row r="1039" spans="28:33" ht="16.5" customHeight="1">
      <c r="AB1039" s="40"/>
      <c r="AD1039" s="40"/>
      <c r="AF1039" s="40"/>
      <c r="AG1039" s="40"/>
    </row>
    <row r="1040" spans="28:33" ht="16.5" customHeight="1">
      <c r="AB1040" s="40"/>
      <c r="AD1040" s="40"/>
      <c r="AF1040" s="40"/>
      <c r="AG1040" s="40"/>
    </row>
    <row r="1041" spans="28:33" ht="16.5" customHeight="1">
      <c r="AB1041" s="40"/>
      <c r="AD1041" s="40"/>
      <c r="AF1041" s="40"/>
      <c r="AG1041" s="40"/>
    </row>
    <row r="1042" spans="28:33" ht="16.5" customHeight="1">
      <c r="AB1042" s="40"/>
      <c r="AD1042" s="40"/>
      <c r="AF1042" s="40"/>
      <c r="AG1042" s="40"/>
    </row>
    <row r="1043" spans="28:33" ht="16.5" customHeight="1">
      <c r="AB1043" s="40"/>
      <c r="AD1043" s="40"/>
      <c r="AF1043" s="40"/>
      <c r="AG1043" s="40"/>
    </row>
    <row r="1044" spans="28:33" ht="16.5" customHeight="1">
      <c r="AB1044" s="40"/>
      <c r="AD1044" s="40"/>
      <c r="AF1044" s="40"/>
      <c r="AG1044" s="40"/>
    </row>
    <row r="1045" spans="28:33" ht="16.5" customHeight="1">
      <c r="AB1045" s="40"/>
      <c r="AD1045" s="40"/>
      <c r="AF1045" s="40"/>
      <c r="AG1045" s="40"/>
    </row>
    <row r="1046" spans="28:33" ht="16.5" customHeight="1">
      <c r="AB1046" s="40"/>
      <c r="AD1046" s="40"/>
      <c r="AF1046" s="40"/>
      <c r="AG1046" s="40"/>
    </row>
    <row r="1047" spans="28:33" ht="16.5" customHeight="1">
      <c r="AB1047" s="40"/>
      <c r="AD1047" s="40"/>
      <c r="AF1047" s="40"/>
      <c r="AG1047" s="40"/>
    </row>
  </sheetData>
  <phoneticPr fontId="11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06DA-959E-4E9B-8150-011645ED4C54}">
  <dimension ref="A1:AG1000"/>
  <sheetViews>
    <sheetView workbookViewId="0">
      <selection activeCell="B7" sqref="B7:F11"/>
    </sheetView>
  </sheetViews>
  <sheetFormatPr defaultColWidth="12.625" defaultRowHeight="15" customHeight="1"/>
  <cols>
    <col min="1" max="1" width="7.625" customWidth="1"/>
    <col min="2" max="2" width="7.875" customWidth="1"/>
    <col min="3" max="3" width="12.375" customWidth="1"/>
    <col min="4" max="5" width="7.625" customWidth="1"/>
    <col min="6" max="6" width="10.125" bestFit="1" customWidth="1"/>
    <col min="7" max="7" width="9.5" bestFit="1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8.25" bestFit="1" customWidth="1"/>
    <col min="17" max="17" width="9.75" bestFit="1" customWidth="1"/>
    <col min="18" max="18" width="8.625" bestFit="1" customWidth="1"/>
    <col min="19" max="19" width="9" bestFit="1" customWidth="1"/>
    <col min="20" max="20" width="10.25" customWidth="1"/>
    <col min="21" max="21" width="7.875" hidden="1" customWidth="1"/>
    <col min="22" max="22" width="13.125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10.12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 thickBot="1">
      <c r="A1" s="64" t="s">
        <v>998</v>
      </c>
      <c r="B1" s="165">
        <v>2020</v>
      </c>
      <c r="C1" s="65" t="s">
        <v>1935</v>
      </c>
      <c r="D1" s="65"/>
      <c r="E1" s="65"/>
      <c r="F1" s="15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 thickBot="1">
      <c r="A2" s="80" t="s">
        <v>1000</v>
      </c>
      <c r="B2" s="166" t="s">
        <v>1001</v>
      </c>
      <c r="C2" s="82" t="s">
        <v>1002</v>
      </c>
      <c r="D2" s="82"/>
      <c r="E2" s="82"/>
      <c r="F2" s="156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139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 t="str">
        <f>IF($H3="","",_xlfn.IFNA(VLOOKUP($H3,수출신고!$A:$G,2,0),""))</f>
        <v/>
      </c>
      <c r="B3" s="97"/>
      <c r="C3" s="98"/>
      <c r="D3" s="98"/>
      <c r="E3" s="98"/>
      <c r="F3" s="99"/>
      <c r="G3" s="100" t="str">
        <f>IF($H3="","",_xlfn.IFNA(VLOOKUP($H3,수출신고!$A:$G,6,0),""))</f>
        <v/>
      </c>
      <c r="H3" s="101" t="str">
        <f t="shared" ref="H3:H54" si="0">RIGHT(C3,6)</f>
        <v/>
      </c>
      <c r="I3" s="85" t="s">
        <v>1018</v>
      </c>
      <c r="J3" s="157"/>
      <c r="K3" s="158"/>
      <c r="L3" s="158"/>
      <c r="M3" s="158"/>
      <c r="N3" s="158"/>
      <c r="O3" s="158"/>
      <c r="P3" s="160"/>
      <c r="Q3" s="158"/>
      <c r="R3" s="160"/>
      <c r="S3" s="161"/>
      <c r="T3" s="106" t="str">
        <f t="shared" ref="T3:T54" si="1">IF(J3="","",O3*P3)</f>
        <v/>
      </c>
      <c r="U3" s="162" t="str">
        <f t="shared" ref="U3:U54" si="2">RIGHT(N3,6)</f>
        <v/>
      </c>
      <c r="V3" s="88">
        <f>V54</f>
        <v>4025</v>
      </c>
      <c r="W3" s="108" t="str">
        <f t="shared" ref="W3:W54" si="3">IF(A3="",IF(B3="","",B3),A3)</f>
        <v/>
      </c>
      <c r="X3" s="100" t="str">
        <f t="shared" ref="X3:X54" si="4">RIGHT(H3,7)</f>
        <v/>
      </c>
      <c r="Y3" s="109" t="str">
        <f>IF($X3="","",_xlfn.IFNA(VLOOKUP($X3,수출신고!$A:$G,4,0),"국내계류중"))</f>
        <v/>
      </c>
      <c r="Z3" s="110" t="str">
        <f>_xlfn.IFNA(VLOOKUP(W3,환율!$A:$H,8,0),"")</f>
        <v/>
      </c>
      <c r="AA3" s="111" t="str">
        <f t="shared" ref="AA3:AA54" si="5">IF(G3&lt;&gt;"",G3,IF(F3&lt;&gt;"",F3,""))</f>
        <v/>
      </c>
      <c r="AB3" s="112" t="str">
        <f t="shared" ref="AB3:AB54" si="6">IF(AA3="","",SUMIF($U$3:$U$54,X3,$K$3:$K$54))</f>
        <v/>
      </c>
      <c r="AC3" s="113" t="str">
        <f t="shared" ref="AC3:AC54" si="7">IFERROR(AA3-AB3,"")</f>
        <v/>
      </c>
      <c r="AD3" s="114" t="str">
        <f t="shared" ref="AD3:AD54" si="8">IF(H3="","",AA3*Z3)</f>
        <v/>
      </c>
      <c r="AE3" s="115" t="str">
        <f t="shared" ref="AE3:AE54" si="9">IF(H3="","",SUMIF($U$3:$U$54,X3,$T$3:$T$54))</f>
        <v/>
      </c>
      <c r="AF3" s="114" t="str">
        <f t="shared" ref="AF3:AF54" si="10">IF(H3="","",IF(AC3&lt;&gt;0,AC3*Z3,0))</f>
        <v/>
      </c>
      <c r="AG3" s="114" t="str">
        <f t="shared" ref="AG3:AG54" si="11">IF(H3="","",IF(AC3=0,-(AD3-AE3),IF(AE3=0,"미수",-(AB3*Z3-AE3))))</f>
        <v/>
      </c>
    </row>
    <row r="4" spans="1:33" ht="16.5" customHeight="1">
      <c r="A4" s="96" t="str">
        <f>IF($H4="","",_xlfn.IFNA(VLOOKUP($H4,수출신고!$A:$G,2,0),""))</f>
        <v/>
      </c>
      <c r="B4" s="97"/>
      <c r="C4" s="98"/>
      <c r="D4" s="98"/>
      <c r="E4" s="98"/>
      <c r="F4" s="99"/>
      <c r="G4" s="100" t="str">
        <f>IF($H4="","",_xlfn.IFNA(VLOOKUP($H4,수출신고!$A:$G,6,0),""))</f>
        <v/>
      </c>
      <c r="H4" s="101" t="str">
        <f t="shared" si="0"/>
        <v/>
      </c>
      <c r="J4" s="157"/>
      <c r="K4" s="158"/>
      <c r="L4" s="158"/>
      <c r="M4" s="158"/>
      <c r="N4" s="158"/>
      <c r="O4" s="158"/>
      <c r="P4" s="160"/>
      <c r="Q4" s="158"/>
      <c r="R4" s="160"/>
      <c r="S4" s="161"/>
      <c r="T4" s="106" t="str">
        <f t="shared" si="1"/>
        <v/>
      </c>
      <c r="U4" s="107" t="str">
        <f t="shared" si="2"/>
        <v/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97"/>
      <c r="C5" s="98"/>
      <c r="D5" s="98"/>
      <c r="E5" s="98"/>
      <c r="F5" s="99"/>
      <c r="G5" s="100" t="str">
        <f>IF($H5="","",_xlfn.IFNA(VLOOKUP($H5,수출신고!$A:$G,6,0),""))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8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57"/>
      <c r="K6" s="158"/>
      <c r="L6" s="158"/>
      <c r="M6" s="158"/>
      <c r="N6" s="158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44623</v>
      </c>
      <c r="B7" s="118">
        <v>44587</v>
      </c>
      <c r="C7" s="119" t="s">
        <v>1795</v>
      </c>
      <c r="D7" s="119" t="s">
        <v>986</v>
      </c>
      <c r="E7" s="119" t="s">
        <v>1796</v>
      </c>
      <c r="F7" s="120">
        <v>19415</v>
      </c>
      <c r="G7" s="100">
        <f>IF($H7="","",_xlfn.IFNA(VLOOKUP($H7,수출신고!$A:$G,6,0),""))</f>
        <v>19415</v>
      </c>
      <c r="H7" s="101" t="str">
        <f t="shared" si="0"/>
        <v>MR/002</v>
      </c>
      <c r="J7" s="1">
        <f t="array" ref="J7">IFERROR(INDEX(외환대장!$A$2:$K$401, SMALL(IF(($C$1=외환대장!$L$2:$L$399),MATCH(ROW(외환대장!$L$2:$L$399), ROW(외환대장!$L$2:$L$399)), ""), ROWS($A$1:A1)), COLUMNS($A$1:A1)),"")</f>
        <v>44606</v>
      </c>
      <c r="K7" s="14">
        <f t="array" ref="K7">IFERROR(INDEX(외환대장!$A$2:$K$401, SMALL(IF(($C$1=외환대장!$L$2:$L$399),MATCH(ROW(외환대장!$L$2:$L$399), ROW(외환대장!$L$2:$L$399)), ""), ROWS($A$1:B1)), COLUMNS($A$1:B1)),"")</f>
        <v>4615</v>
      </c>
      <c r="L7" s="14">
        <f t="array" ref="L7">IFERROR(INDEX(외환대장!$A$2:$K$401, SMALL(IF(($C$1=외환대장!$L$2:$L$399),MATCH(ROW(외환대장!$L$2:$L$399), ROW(외환대장!$L$2:$L$399)), ""), ROWS($A$1:C1)), COLUMNS($A$1:C1)),"")</f>
        <v>170</v>
      </c>
      <c r="M7" s="14">
        <f t="array" ref="M7">IFERROR(INDEX(외환대장!$A$2:$K$401, SMALL(IF(($C$1=외환대장!$L$2:$L$399),MATCH(ROW(외환대장!$L$2:$L$399), ROW(외환대장!$L$2:$L$399)), ""),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>PMR/002</v>
      </c>
      <c r="O7" s="16">
        <f t="array" ref="O7">IFERROR(INDEX(외환대장!$A$2:$K$401, SMALL(IF(($C$1=외환대장!$L$2:$L$399),MATCH(ROW(외환대장!$L$2:$L$399), ROW(외환대장!$L$2:$L$399)), ""), ROWS($A$1:F1)), COLUMNS($A$1:F1)),"")</f>
        <v>4445</v>
      </c>
      <c r="P7" s="17">
        <f t="array" ref="P7">IFERROR(INDEX(외환대장!$A$2:$K$401, SMALL(IF(($C$1=외환대장!$L$2:$L$399),MATCH(ROW(외환대장!$L$2:$L$399), ROW(외환대장!$L$2:$L$399)), ""), ROWS($A$1:G1)), COLUMNS($A$1:G1)),"")</f>
        <v>1199.5999999999999</v>
      </c>
      <c r="Q7" s="18">
        <f t="array" ref="Q7">IFERROR(INDEX(외환대장!$A$2:$K$401, SMALL(IF(($C$1=외환대장!$L$2:$L$399),MATCH(ROW(외환대장!$L$2:$L$399), ROW(외환대장!$L$2:$L$399)), ""), ROWS($A$1:H1)), COLUMNS($A$1:H1)),"")</f>
        <v>4445</v>
      </c>
      <c r="R7" s="19">
        <f t="array" ref="R7">IFERROR(INDEX(외환대장!$A$2:$K$401, SMALL(IF(($C$1=외환대장!$L$2:$L$399),MATCH(ROW(외환대장!$L$2:$L$399), ROW(외환대장!$L$2:$L$399)), ""), ROWS($A$1:I1)), COLUMNS($A$1:I1)),"")</f>
        <v>1238.5</v>
      </c>
      <c r="S7" s="20">
        <f t="array" ref="S7">IFERROR(INDEX(외환대장!$A$2:$K$401, SMALL(IF(($C$1=외환대장!$L$2:$L$399),MATCH(ROW(외환대장!$L$2:$L$399), ROW(외환대장!$L$2:$L$399)), ""), ROWS($A$1:J1)), COLUMNS($A$1:J1)),"")</f>
        <v>44634</v>
      </c>
      <c r="T7" s="106">
        <f t="shared" si="1"/>
        <v>5332222</v>
      </c>
      <c r="U7" s="107" t="str">
        <f t="shared" si="2"/>
        <v>MR/002</v>
      </c>
      <c r="V7" s="72"/>
      <c r="W7" s="108">
        <f t="shared" si="3"/>
        <v>44623</v>
      </c>
      <c r="X7" s="100" t="str">
        <f t="shared" si="4"/>
        <v>MR/002</v>
      </c>
      <c r="Y7" s="109" t="str">
        <f>IF($X7="","",_xlfn.IFNA(VLOOKUP($X7,수출신고!$A:$G,4,0),"국내계류중"))</f>
        <v>1098622010211X</v>
      </c>
      <c r="Z7" s="110">
        <f>_xlfn.IFNA(VLOOKUP(W7,환율!$A:$H,8,0),"")</f>
        <v>1205</v>
      </c>
      <c r="AA7" s="111">
        <f t="shared" si="5"/>
        <v>19415</v>
      </c>
      <c r="AB7" s="112">
        <f t="shared" si="6"/>
        <v>19415</v>
      </c>
      <c r="AC7" s="113">
        <f t="shared" si="7"/>
        <v>0</v>
      </c>
      <c r="AD7" s="114">
        <f t="shared" si="8"/>
        <v>23395075</v>
      </c>
      <c r="AE7" s="115">
        <f t="shared" si="9"/>
        <v>23098362.600000001</v>
      </c>
      <c r="AF7" s="114">
        <f t="shared" si="10"/>
        <v>0</v>
      </c>
      <c r="AG7" s="114">
        <f t="shared" si="11"/>
        <v>-296712.39999999851</v>
      </c>
    </row>
    <row r="8" spans="1:33" ht="16.5" customHeight="1">
      <c r="A8" s="96">
        <f>IF($H8="","",_xlfn.IFNA(VLOOKUP($H8,수출신고!$A:$G,2,0),""))</f>
        <v>44649</v>
      </c>
      <c r="B8" s="118">
        <v>44635</v>
      </c>
      <c r="C8" s="119" t="s">
        <v>1811</v>
      </c>
      <c r="D8" s="119" t="s">
        <v>986</v>
      </c>
      <c r="E8" s="119" t="s">
        <v>1796</v>
      </c>
      <c r="F8" s="120">
        <v>18805</v>
      </c>
      <c r="G8" s="100">
        <f>IF($H8="","",_xlfn.IFNA(VLOOKUP($H8,수출신고!$A:$G,6,0),""))</f>
        <v>18805</v>
      </c>
      <c r="H8" s="101" t="str">
        <f t="shared" si="0"/>
        <v>MR/004</v>
      </c>
      <c r="J8" s="1">
        <f t="array" ref="J8">IFERROR(INDEX(외환대장!$A$2:$K$401, SMALL(IF(($C$1=외환대장!$L$2:$L$399),MATCH(ROW(외환대장!$L$2:$L$399), ROW(외환대장!$L$2:$L$399)), ""), ROWS($A$1:A2)), COLUMNS($A$1:A2)),"")</f>
        <v>44642</v>
      </c>
      <c r="K8" s="14">
        <f t="array" ref="K8">IFERROR(INDEX(외환대장!$A$2:$K$401, SMALL(IF(($C$1=외환대장!$L$2:$L$399),MATCH(ROW(외환대장!$L$2:$L$399), ROW(외환대장!$L$2:$L$399)), ""), ROWS($A$1:B2)), COLUMNS($A$1:B2)),"")</f>
        <v>14800</v>
      </c>
      <c r="L8" s="14">
        <f t="array" ref="L8">IFERROR(INDEX(외환대장!$A$2:$K$401, SMALL(IF(($C$1=외환대장!$L$2:$L$399),MATCH(ROW(외환대장!$L$2:$L$399), ROW(외환대장!$L$2:$L$399)), ""), ROWS($A$1:C2)), COLUMNS($A$1:C2)),"")</f>
        <v>162</v>
      </c>
      <c r="M8" s="14">
        <f t="array" ref="M8">IFERROR(INDEX(외환대장!$A$2:$K$401, SMALL(IF(($C$1=외환대장!$L$2:$L$399),MATCH(ROW(외환대장!$L$2:$L$399), ROW(외환대장!$L$2:$L$399)), ""),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>PMR/002</v>
      </c>
      <c r="O8" s="16">
        <f t="array" ref="O8">IFERROR(INDEX(외환대장!$A$2:$K$401, SMALL(IF(($C$1=외환대장!$L$2:$L$399),MATCH(ROW(외환대장!$L$2:$L$399), ROW(외환대장!$L$2:$L$399)), ""), ROWS($A$1:F2)), COLUMNS($A$1:F2)),"")</f>
        <v>14638</v>
      </c>
      <c r="P8" s="17">
        <f t="array" ref="P8">IFERROR(INDEX(외환대장!$A$2:$K$401, SMALL(IF(($C$1=외환대장!$L$2:$L$399),MATCH(ROW(외환대장!$L$2:$L$399), ROW(외환대장!$L$2:$L$399)), ""), ROWS($A$1:G2)), COLUMNS($A$1:G2)),"")</f>
        <v>1213.7</v>
      </c>
      <c r="Q8" s="18">
        <f t="array" ref="Q8">IFERROR(INDEX(외환대장!$A$2:$K$401, SMALL(IF(($C$1=외환대장!$L$2:$L$399),MATCH(ROW(외환대장!$L$2:$L$399), ROW(외환대장!$L$2:$L$399)), ""), ROWS($A$1:H2)), COLUMNS($A$1:H2)),"")</f>
        <v>14638</v>
      </c>
      <c r="R8" s="19">
        <f t="array" ref="R8">IFERROR(INDEX(외환대장!$A$2:$K$401, SMALL(IF(($C$1=외환대장!$L$2:$L$399),MATCH(ROW(외환대장!$L$2:$L$399), ROW(외환대장!$L$2:$L$399)), ""), ROWS($A$1:I2)), COLUMNS($A$1:I2)),"")</f>
        <v>1270.3</v>
      </c>
      <c r="S8" s="20">
        <f t="array" ref="S8">IFERROR(INDEX(외환대장!$A$2:$K$401, SMALL(IF(($C$1=외환대장!$L$2:$L$399),MATCH(ROW(외환대장!$L$2:$L$399), ROW(외환대장!$L$2:$L$399)), ""), ROWS($A$1:J2)), COLUMNS($A$1:J2)),"")</f>
        <v>44680</v>
      </c>
      <c r="T8" s="106">
        <f t="shared" si="1"/>
        <v>17766140.600000001</v>
      </c>
      <c r="U8" s="107" t="str">
        <f t="shared" si="2"/>
        <v>MR/002</v>
      </c>
      <c r="V8" s="72"/>
      <c r="W8" s="108">
        <f t="shared" si="3"/>
        <v>44649</v>
      </c>
      <c r="X8" s="100" t="str">
        <f t="shared" si="4"/>
        <v>MR/004</v>
      </c>
      <c r="Y8" s="109" t="str">
        <f>IF($X8="","",_xlfn.IFNA(VLOOKUP($X8,수출신고!$A:$G,4,0),"국내계류중"))</f>
        <v>1098622030150X</v>
      </c>
      <c r="Z8" s="110">
        <f>_xlfn.IFNA(VLOOKUP(W8,환율!$A:$H,8,0),"")</f>
        <v>1225.7</v>
      </c>
      <c r="AA8" s="111">
        <f t="shared" si="5"/>
        <v>18805</v>
      </c>
      <c r="AB8" s="112">
        <f t="shared" si="6"/>
        <v>18805</v>
      </c>
      <c r="AC8" s="113">
        <f t="shared" si="7"/>
        <v>0</v>
      </c>
      <c r="AD8" s="114">
        <f t="shared" si="8"/>
        <v>23049288.5</v>
      </c>
      <c r="AE8" s="115">
        <f t="shared" si="9"/>
        <v>23318316.299999997</v>
      </c>
      <c r="AF8" s="114">
        <f t="shared" si="10"/>
        <v>0</v>
      </c>
      <c r="AG8" s="114">
        <f t="shared" si="11"/>
        <v>269027.79999999702</v>
      </c>
    </row>
    <row r="9" spans="1:33" ht="16.5" customHeight="1">
      <c r="A9" s="96">
        <f>IF($H9="","",_xlfn.IFNA(VLOOKUP($H9,수출신고!$A:$G,2,0),""))</f>
        <v>44701</v>
      </c>
      <c r="B9" s="118">
        <v>44685</v>
      </c>
      <c r="C9" s="119" t="s">
        <v>1868</v>
      </c>
      <c r="D9" s="119" t="s">
        <v>986</v>
      </c>
      <c r="E9" s="119" t="s">
        <v>1796</v>
      </c>
      <c r="F9" s="120">
        <v>18655</v>
      </c>
      <c r="G9" s="100">
        <f>IF($H9="","",_xlfn.IFNA(VLOOKUP($H9,수출신고!$A:$G,6,0),""))</f>
        <v>18655</v>
      </c>
      <c r="H9" s="101" t="str">
        <f t="shared" si="0"/>
        <v>MR/006</v>
      </c>
      <c r="J9" s="1">
        <f t="array" ref="J9">IFERROR(INDEX(외환대장!$A$2:$K$401, SMALL(IF(($C$1=외환대장!$L$2:$L$399),MATCH(ROW(외환대장!$L$2:$L$399), ROW(외환대장!$L$2:$L$399)), ""), ROWS($A$1:A3)), COLUMNS($A$1:A3)),"")</f>
        <v>44677</v>
      </c>
      <c r="K9" s="14">
        <f t="array" ref="K9">IFERROR(INDEX(외환대장!$A$2:$K$401, SMALL(IF(($C$1=외환대장!$L$2:$L$399),MATCH(ROW(외환대장!$L$2:$L$399), ROW(외환대장!$L$2:$L$399)), ""), ROWS($A$1:B3)), COLUMNS($A$1:B3)),"")</f>
        <v>14800</v>
      </c>
      <c r="L9" s="14">
        <f t="array" ref="L9">IFERROR(INDEX(외환대장!$A$2:$K$401, SMALL(IF(($C$1=외환대장!$L$2:$L$399),MATCH(ROW(외환대장!$L$2:$L$399), ROW(외환대장!$L$2:$L$399)), ""), ROWS($A$1:C3)), COLUMNS($A$1:C3)),"")</f>
        <v>162</v>
      </c>
      <c r="M9" s="14">
        <f t="array" ref="M9">IFERROR(INDEX(외환대장!$A$2:$K$401, SMALL(IF(($C$1=외환대장!$L$2:$L$399),MATCH(ROW(외환대장!$L$2:$L$399), ROW(외환대장!$L$2:$L$399)), ""),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>PMR/004</v>
      </c>
      <c r="O9" s="16">
        <f t="array" ref="O9">IFERROR(INDEX(외환대장!$A$2:$K$401, SMALL(IF(($C$1=외환대장!$L$2:$L$399),MATCH(ROW(외환대장!$L$2:$L$399), ROW(외환대장!$L$2:$L$399)), ""), ROWS($A$1:F3)), COLUMNS($A$1:F3)),"")</f>
        <v>14638</v>
      </c>
      <c r="P9" s="17">
        <f t="array" ref="P9">IFERROR(INDEX(외환대장!$A$2:$K$401, SMALL(IF(($C$1=외환대장!$L$2:$L$399),MATCH(ROW(외환대장!$L$2:$L$399), ROW(외환대장!$L$2:$L$399)), ""), ROWS($A$1:G3)), COLUMNS($A$1:G3)),"")</f>
        <v>1247.0999999999999</v>
      </c>
      <c r="Q9" s="18">
        <f t="array" ref="Q9">IFERROR(INDEX(외환대장!$A$2:$K$401, SMALL(IF(($C$1=외환대장!$L$2:$L$399),MATCH(ROW(외환대장!$L$2:$L$399), ROW(외환대장!$L$2:$L$399)), ""), ROWS($A$1:H3)), COLUMNS($A$1:H3)),"")</f>
        <v>14638</v>
      </c>
      <c r="R9" s="19">
        <f t="array" ref="R9">IFERROR(INDEX(외환대장!$A$2:$K$401, SMALL(IF(($C$1=외환대장!$L$2:$L$399),MATCH(ROW(외환대장!$L$2:$L$399), ROW(외환대장!$L$2:$L$399)), ""), ROWS($A$1:I3)), COLUMNS($A$1:I3)),"")</f>
        <v>1254.7</v>
      </c>
      <c r="S9" s="20">
        <f t="array" ref="S9">IFERROR(INDEX(외환대장!$A$2:$K$401, SMALL(IF(($C$1=외환대장!$L$2:$L$399),MATCH(ROW(외환대장!$L$2:$L$399), ROW(외환대장!$L$2:$L$399)), ""), ROWS($A$1:J3)), COLUMNS($A$1:J3)),"")</f>
        <v>44719</v>
      </c>
      <c r="T9" s="106">
        <f t="shared" si="1"/>
        <v>18255049.799999997</v>
      </c>
      <c r="U9" s="107" t="str">
        <f t="shared" si="2"/>
        <v>MR/004</v>
      </c>
      <c r="V9" s="72"/>
      <c r="W9" s="108">
        <f t="shared" si="3"/>
        <v>44701</v>
      </c>
      <c r="X9" s="100" t="str">
        <f t="shared" si="4"/>
        <v>MR/006</v>
      </c>
      <c r="Y9" s="109" t="str">
        <f>IF($X9="","",_xlfn.IFNA(VLOOKUP($X9,수출신고!$A:$G,4,0),"국내계류중"))</f>
        <v>1098622050048X</v>
      </c>
      <c r="Z9" s="110">
        <f>_xlfn.IFNA(VLOOKUP(W9,환율!$A:$H,8,0),"")</f>
        <v>1274.5999999999999</v>
      </c>
      <c r="AA9" s="111">
        <f t="shared" si="5"/>
        <v>18655</v>
      </c>
      <c r="AB9" s="112">
        <f t="shared" si="6"/>
        <v>18655</v>
      </c>
      <c r="AC9" s="113">
        <f t="shared" si="7"/>
        <v>0</v>
      </c>
      <c r="AD9" s="114">
        <f t="shared" si="8"/>
        <v>23777663</v>
      </c>
      <c r="AE9" s="115">
        <f t="shared" si="9"/>
        <v>23904345.600000001</v>
      </c>
      <c r="AF9" s="114">
        <f t="shared" si="10"/>
        <v>0</v>
      </c>
      <c r="AG9" s="114">
        <f t="shared" si="11"/>
        <v>126682.60000000149</v>
      </c>
    </row>
    <row r="10" spans="1:33" ht="16.5" customHeight="1">
      <c r="A10" s="96">
        <f>IF($H10="","",_xlfn.IFNA(VLOOKUP($H10,수출신고!$A:$G,2,0),""))</f>
        <v>44750</v>
      </c>
      <c r="B10" s="118">
        <v>44735</v>
      </c>
      <c r="C10" s="119" t="s">
        <v>1884</v>
      </c>
      <c r="D10" s="119" t="s">
        <v>986</v>
      </c>
      <c r="E10" s="119" t="s">
        <v>1796</v>
      </c>
      <c r="F10" s="120">
        <v>18805</v>
      </c>
      <c r="G10" s="100">
        <f>IF($H10="","",_xlfn.IFNA(VLOOKUP($H10,수출신고!$A:$G,6,0),""))</f>
        <v>18805</v>
      </c>
      <c r="H10" s="101" t="str">
        <f t="shared" si="0"/>
        <v>MR/009</v>
      </c>
      <c r="J10" s="1">
        <f t="array" ref="J10">IFERROR(INDEX(외환대장!$A$2:$K$401, SMALL(IF(($C$1=외환대장!$L$2:$L$399),MATCH(ROW(외환대장!$L$2:$L$399), ROW(외환대장!$L$2:$L$399)), ""), ROWS($A$1:A4)), COLUMNS($A$1:A4)),"")</f>
        <v>44683</v>
      </c>
      <c r="K10" s="14">
        <f t="array" ref="K10">IFERROR(INDEX(외환대장!$A$2:$K$401, SMALL(IF(($C$1=외환대장!$L$2:$L$399),MATCH(ROW(외환대장!$L$2:$L$399), ROW(외환대장!$L$2:$L$399)), ""), ROWS($A$1:B4)), COLUMNS($A$1:B4)),"")</f>
        <v>3840</v>
      </c>
      <c r="L10" s="14">
        <f t="array" ref="L10">IFERROR(INDEX(외환대장!$A$2:$K$401, SMALL(IF(($C$1=외환대장!$L$2:$L$399),MATCH(ROW(외환대장!$L$2:$L$399), ROW(외환대장!$L$2:$L$399)), ""), ROWS($A$1:C4)), COLUMNS($A$1:C4)),"")</f>
        <v>5</v>
      </c>
      <c r="M10" s="14">
        <f t="array" ref="M10">IFERROR(INDEX(외환대장!$A$2:$K$401, SMALL(IF(($C$1=외환대장!$L$2:$L$399),MATCH(ROW(외환대장!$L$2:$L$399), ROW(외환대장!$L$2:$L$399)), ""),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>PMR/004</v>
      </c>
      <c r="O10" s="16">
        <f t="array" ref="O10">IFERROR(INDEX(외환대장!$A$2:$K$401, SMALL(IF(($C$1=외환대장!$L$2:$L$399),MATCH(ROW(외환대장!$L$2:$L$399), ROW(외환대장!$L$2:$L$399)), ""), ROWS($A$1:F4)), COLUMNS($A$1:F4)),"")</f>
        <v>3835</v>
      </c>
      <c r="P10" s="17">
        <f t="array" ref="P10">IFERROR(INDEX(외환대장!$A$2:$K$401, SMALL(IF(($C$1=외환대장!$L$2:$L$399),MATCH(ROW(외환대장!$L$2:$L$399), ROW(외환대장!$L$2:$L$399)), ""), ROWS($A$1:G4)), COLUMNS($A$1:G4)),"")</f>
        <v>1265.4000000000001</v>
      </c>
      <c r="Q10" s="18">
        <f t="array" ref="Q10">IFERROR(INDEX(외환대장!$A$2:$K$401, SMALL(IF(($C$1=외환대장!$L$2:$L$399),MATCH(ROW(외환대장!$L$2:$L$399), ROW(외환대장!$L$2:$L$399)), ""), ROWS($A$1:H4)), COLUMNS($A$1:H4)),"")</f>
        <v>3835</v>
      </c>
      <c r="R10" s="19">
        <f t="array" ref="R10">IFERROR(INDEX(외환대장!$A$2:$K$401, SMALL(IF(($C$1=외환대장!$L$2:$L$399),MATCH(ROW(외환대장!$L$2:$L$399), ROW(외환대장!$L$2:$L$399)), ""), ROWS($A$1:I4)), COLUMNS($A$1:I4)),"")</f>
        <v>1254.7</v>
      </c>
      <c r="S10" s="20">
        <f t="array" ref="S10">IFERROR(INDEX(외환대장!$A$2:$K$401, SMALL(IF(($C$1=외환대장!$L$2:$L$399),MATCH(ROW(외환대장!$L$2:$L$399), ROW(외환대장!$L$2:$L$399)), ""), ROWS($A$1:J4)), COLUMNS($A$1:J4)),"")</f>
        <v>44719</v>
      </c>
      <c r="T10" s="106">
        <f t="shared" si="1"/>
        <v>4852809</v>
      </c>
      <c r="U10" s="107" t="str">
        <f t="shared" si="2"/>
        <v>MR/004</v>
      </c>
      <c r="V10" s="72"/>
      <c r="W10" s="108">
        <f t="shared" si="3"/>
        <v>44750</v>
      </c>
      <c r="X10" s="100" t="str">
        <f t="shared" si="4"/>
        <v>MR/009</v>
      </c>
      <c r="Y10" s="109" t="str">
        <f>IF($X10="","",_xlfn.IFNA(VLOOKUP($X10,수출신고!$A:$G,4,0),"국내계류중"))</f>
        <v>1098622060186X</v>
      </c>
      <c r="Z10" s="110">
        <f>_xlfn.IFNA(VLOOKUP(W10,환율!$A:$H,8,0),"")</f>
        <v>1302.7</v>
      </c>
      <c r="AA10" s="111">
        <f t="shared" si="5"/>
        <v>18805</v>
      </c>
      <c r="AB10" s="112">
        <f t="shared" si="6"/>
        <v>18805</v>
      </c>
      <c r="AC10" s="113">
        <f t="shared" si="7"/>
        <v>0</v>
      </c>
      <c r="AD10" s="114">
        <f t="shared" si="8"/>
        <v>24497273.5</v>
      </c>
      <c r="AE10" s="115">
        <f t="shared" si="9"/>
        <v>24539583.399999999</v>
      </c>
      <c r="AF10" s="114">
        <f t="shared" si="10"/>
        <v>0</v>
      </c>
      <c r="AG10" s="114">
        <f t="shared" si="11"/>
        <v>42309.89999999851</v>
      </c>
    </row>
    <row r="11" spans="1:33" ht="16.5" customHeight="1">
      <c r="A11" s="96">
        <f>IF($H11="","",_xlfn.IFNA(VLOOKUP($H11,수출신고!$A:$G,2,0),""))</f>
        <v>44813</v>
      </c>
      <c r="B11" s="118">
        <v>44791</v>
      </c>
      <c r="C11" s="119" t="s">
        <v>1979</v>
      </c>
      <c r="D11" s="119" t="s">
        <v>986</v>
      </c>
      <c r="E11" s="119" t="s">
        <v>1796</v>
      </c>
      <c r="F11" s="120">
        <v>18825</v>
      </c>
      <c r="G11" s="100">
        <f>IF($H11="","",_xlfn.IFNA(VLOOKUP($H11,수출신고!$A:$G,6,0),""))</f>
        <v>18825</v>
      </c>
      <c r="H11" s="101" t="str">
        <f t="shared" si="0"/>
        <v>MR/011</v>
      </c>
      <c r="J11" s="1">
        <f t="array" ref="J11">IFERROR(INDEX(외환대장!$A$2:$K$401, SMALL(IF(($C$1=외환대장!$L$2:$L$399),MATCH(ROW(외환대장!$L$2:$L$399), ROW(외환대장!$L$2:$L$399)), ""), ROWS($A$1:A5)), COLUMNS($A$1:A5)),"")</f>
        <v>44692</v>
      </c>
      <c r="K11" s="14">
        <f t="array" ref="K11">IFERROR(INDEX(외환대장!$A$2:$K$401, SMALL(IF(($C$1=외환대장!$L$2:$L$399),MATCH(ROW(외환대장!$L$2:$L$399), ROW(외환대장!$L$2:$L$399)), ""), ROWS($A$1:B5)), COLUMNS($A$1:B5)),"")</f>
        <v>165</v>
      </c>
      <c r="L11" s="14">
        <f t="array" ref="L11">IFERROR(INDEX(외환대장!$A$2:$K$401, SMALL(IF(($C$1=외환대장!$L$2:$L$399),MATCH(ROW(외환대장!$L$2:$L$399), ROW(외환대장!$L$2:$L$399)), ""), ROWS($A$1:C5)), COLUMNS($A$1:C5)),"")</f>
        <v>0</v>
      </c>
      <c r="M11" s="14">
        <f t="array" ref="M11">IFERROR(INDEX(외환대장!$A$2:$K$401, SMALL(IF(($C$1=외환대장!$L$2:$L$399),MATCH(ROW(외환대장!$L$2:$L$399), ROW(외환대장!$L$2:$L$399)), ""),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>PMR/004</v>
      </c>
      <c r="O11" s="16">
        <f t="array" ref="O11">IFERROR(INDEX(외환대장!$A$2:$K$401, SMALL(IF(($C$1=외환대장!$L$2:$L$399),MATCH(ROW(외환대장!$L$2:$L$399), ROW(외환대장!$L$2:$L$399)), ""), ROWS($A$1:F5)), COLUMNS($A$1:F5)),"")</f>
        <v>165</v>
      </c>
      <c r="P11" s="17">
        <f t="array" ref="P11">IFERROR(INDEX(외환대장!$A$2:$K$401, SMALL(IF(($C$1=외환대장!$L$2:$L$399),MATCH(ROW(외환대장!$L$2:$L$399), ROW(외환대장!$L$2:$L$399)), ""), ROWS($A$1:G5)), COLUMNS($A$1:G5)),"")</f>
        <v>1275.5</v>
      </c>
      <c r="Q11" s="18">
        <f t="array" ref="Q11">IFERROR(INDEX(외환대장!$A$2:$K$401, SMALL(IF(($C$1=외환대장!$L$2:$L$399),MATCH(ROW(외환대장!$L$2:$L$399), ROW(외환대장!$L$2:$L$399)), ""), ROWS($A$1:H5)), COLUMNS($A$1:H5)),"")</f>
        <v>165</v>
      </c>
      <c r="R11" s="19">
        <f t="array" ref="R11">IFERROR(INDEX(외환대장!$A$2:$K$401, SMALL(IF(($C$1=외환대장!$L$2:$L$399),MATCH(ROW(외환대장!$L$2:$L$399), ROW(외환대장!$L$2:$L$399)), ""), ROWS($A$1:I5)), COLUMNS($A$1:I5)),"")</f>
        <v>1254.7</v>
      </c>
      <c r="S11" s="20">
        <f t="array" ref="S11">IFERROR(INDEX(외환대장!$A$2:$K$401, SMALL(IF(($C$1=외환대장!$L$2:$L$399),MATCH(ROW(외환대장!$L$2:$L$399), ROW(외환대장!$L$2:$L$399)), ""), ROWS($A$1:J5)), COLUMNS($A$1:J5)),"")</f>
        <v>44719</v>
      </c>
      <c r="T11" s="106">
        <f t="shared" si="1"/>
        <v>210457.5</v>
      </c>
      <c r="U11" s="107" t="str">
        <f t="shared" si="2"/>
        <v>MR/004</v>
      </c>
      <c r="V11" s="72"/>
      <c r="W11" s="108">
        <f t="shared" si="3"/>
        <v>44813</v>
      </c>
      <c r="X11" s="100" t="str">
        <f t="shared" si="4"/>
        <v>MR/011</v>
      </c>
      <c r="Y11" s="109" t="str">
        <f>IF($X11="","",_xlfn.IFNA(VLOOKUP($X11,수출신고!$A:$G,4,0),"국내계류중"))</f>
        <v>1098622080131X</v>
      </c>
      <c r="Z11" s="110">
        <f>_xlfn.IFNA(VLOOKUP(W11,환율!$A:$H,8,0),"")</f>
        <v>1385.3</v>
      </c>
      <c r="AA11" s="111">
        <f t="shared" si="5"/>
        <v>18825</v>
      </c>
      <c r="AB11" s="112">
        <f t="shared" si="6"/>
        <v>14800</v>
      </c>
      <c r="AC11" s="113">
        <f t="shared" si="7"/>
        <v>4025</v>
      </c>
      <c r="AD11" s="114">
        <f t="shared" si="8"/>
        <v>26078272.5</v>
      </c>
      <c r="AE11" s="115">
        <f t="shared" si="9"/>
        <v>20554679.600000001</v>
      </c>
      <c r="AF11" s="114">
        <f t="shared" si="10"/>
        <v>5575832.5</v>
      </c>
      <c r="AG11" s="114">
        <f t="shared" si="11"/>
        <v>52239.60000000149</v>
      </c>
    </row>
    <row r="12" spans="1:33" ht="16.5" customHeight="1">
      <c r="A12" s="96" t="str">
        <f>IF($H12="","",_xlfn.IFNA(VLOOKUP($H12,수출신고!$A:$G,2,0),""))</f>
        <v/>
      </c>
      <c r="B12" s="118"/>
      <c r="C12" s="119"/>
      <c r="D12" s="119"/>
      <c r="E12" s="119"/>
      <c r="F12" s="120"/>
      <c r="G12" s="100" t="str">
        <f>IF($H12="","",_xlfn.IFNA(VLOOKUP($H12,수출신고!$A:$G,6,0),""))</f>
        <v/>
      </c>
      <c r="H12" s="101" t="str">
        <f t="shared" si="0"/>
        <v/>
      </c>
      <c r="J12" s="1">
        <f t="array" ref="J12">IFERROR(INDEX(외환대장!$A$2:$K$401, SMALL(IF(($C$1=외환대장!$L$2:$L$399),MATCH(ROW(외환대장!$L$2:$L$399), ROW(외환대장!$L$2:$L$399)), ""), ROWS($A$1:A6)), COLUMNS($A$1:A6)),"")</f>
        <v>44692</v>
      </c>
      <c r="K12" s="14">
        <f t="array" ref="K12">IFERROR(INDEX(외환대장!$A$2:$K$401, SMALL(IF(($C$1=외환대장!$L$2:$L$399),MATCH(ROW(외환대장!$L$2:$L$399), ROW(외환대장!$L$2:$L$399)), ""), ROWS($A$1:B6)), COLUMNS($A$1:B6)),"")</f>
        <v>3855</v>
      </c>
      <c r="L12" s="14">
        <f t="array" ref="L12">IFERROR(INDEX(외환대장!$A$2:$K$401, SMALL(IF(($C$1=외환대장!$L$2:$L$399),MATCH(ROW(외환대장!$L$2:$L$399), ROW(외환대장!$L$2:$L$399)), ""), ROWS($A$1:C6)), COLUMNS($A$1:C6)),"")</f>
        <v>305</v>
      </c>
      <c r="M12" s="14">
        <f t="array" ref="M12">IFERROR(INDEX(외환대장!$A$2:$K$401, SMALL(IF(($C$1=외환대장!$L$2:$L$399),MATCH(ROW(외환대장!$L$2:$L$399), ROW(외환대장!$L$2:$L$399)), ""), ROWS($A$1:D6)), COLUMNS($A$1:D6)),"")</f>
        <v>0</v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>PMR/006</v>
      </c>
      <c r="O12" s="16">
        <f t="array" ref="O12">IFERROR(INDEX(외환대장!$A$2:$K$401, SMALL(IF(($C$1=외환대장!$L$2:$L$399),MATCH(ROW(외환대장!$L$2:$L$399), ROW(외환대장!$L$2:$L$399)), ""), ROWS($A$1:F6)), COLUMNS($A$1:F6)),"")</f>
        <v>3550</v>
      </c>
      <c r="P12" s="17">
        <f t="array" ref="P12">IFERROR(INDEX(외환대장!$A$2:$K$401, SMALL(IF(($C$1=외환대장!$L$2:$L$399),MATCH(ROW(외환대장!$L$2:$L$399), ROW(외환대장!$L$2:$L$399)), ""), ROWS($A$1:G6)), COLUMNS($A$1:G6)),"")</f>
        <v>1275.5</v>
      </c>
      <c r="Q12" s="18">
        <f t="array" ref="Q12">IFERROR(INDEX(외환대장!$A$2:$K$401, SMALL(IF(($C$1=외환대장!$L$2:$L$399),MATCH(ROW(외환대장!$L$2:$L$399), ROW(외환대장!$L$2:$L$399)), ""), ROWS($A$1:H6)), COLUMNS($A$1:H6)),"")</f>
        <v>3550</v>
      </c>
      <c r="R12" s="19">
        <f t="array" ref="R12">IFERROR(INDEX(외환대장!$A$2:$K$401, SMALL(IF(($C$1=외환대장!$L$2:$L$399),MATCH(ROW(외환대장!$L$2:$L$399), ROW(외환대장!$L$2:$L$399)), ""), ROWS($A$1:I6)), COLUMNS($A$1:I6)),"")</f>
        <v>1254.7</v>
      </c>
      <c r="S12" s="20">
        <f t="array" ref="S12">IFERROR(INDEX(외환대장!$A$2:$K$401, SMALL(IF(($C$1=외환대장!$L$2:$L$399),MATCH(ROW(외환대장!$L$2:$L$399), ROW(외환대장!$L$2:$L$399)), ""), ROWS($A$1:J6)), COLUMNS($A$1:J6)),"")</f>
        <v>44719</v>
      </c>
      <c r="T12" s="106">
        <f t="shared" si="1"/>
        <v>4528025</v>
      </c>
      <c r="U12" s="107" t="str">
        <f t="shared" si="2"/>
        <v>MR/006</v>
      </c>
      <c r="V12" s="72"/>
      <c r="W12" s="108" t="str">
        <f t="shared" si="3"/>
        <v/>
      </c>
      <c r="X12" s="100" t="str">
        <f t="shared" si="4"/>
        <v/>
      </c>
      <c r="Y12" s="109" t="str">
        <f>IF($X12="","",_xlfn.IFNA(VLOOKUP($X12,수출신고!$A:$G,4,0),"국내계류중"))</f>
        <v/>
      </c>
      <c r="Z12" s="110" t="str">
        <f>_xlfn.IFNA(VLOOKUP(W12,환율!$A:$H,8,0),"")</f>
        <v/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IF($H13="","",_xlfn.IFNA(VLOOKUP($H13,수출신고!$A:$G,2,0),""))</f>
        <v/>
      </c>
      <c r="B13" s="118"/>
      <c r="C13" s="119"/>
      <c r="D13" s="119"/>
      <c r="E13" s="119"/>
      <c r="F13" s="120"/>
      <c r="G13" s="100" t="str">
        <f>IF($H13="","",_xlfn.IFNA(VLOOKUP($H13,수출신고!$A:$G,6,0),""))</f>
        <v/>
      </c>
      <c r="H13" s="101" t="str">
        <f t="shared" si="0"/>
        <v/>
      </c>
      <c r="J13" s="1">
        <f t="array" ref="J13">IFERROR(INDEX(외환대장!$A$2:$K$401, SMALL(IF(($C$1=외환대장!$L$2:$L$399),MATCH(ROW(외환대장!$L$2:$L$399), ROW(외환대장!$L$2:$L$399)), ""), ROWS($A$1:A7)), COLUMNS($A$1:A7)),"")</f>
        <v>44760</v>
      </c>
      <c r="K13" s="14">
        <f t="array" ref="K13">IFERROR(INDEX(외환대장!$A$2:$K$401, SMALL(IF(($C$1=외환대장!$L$2:$L$399),MATCH(ROW(외환대장!$L$2:$L$399), ROW(외환대장!$L$2:$L$399)), ""), ROWS($A$1:B7)), COLUMNS($A$1:B7)),"")</f>
        <v>14800</v>
      </c>
      <c r="L13" s="14">
        <f t="array" ref="L13">IFERROR(INDEX(외환대장!$A$2:$K$401, SMALL(IF(($C$1=외환대장!$L$2:$L$399),MATCH(ROW(외환대장!$L$2:$L$399), ROW(외환대장!$L$2:$L$399)), ""), ROWS($A$1:C7)), COLUMNS($A$1:C7)),"")</f>
        <v>162</v>
      </c>
      <c r="M13" s="14">
        <f t="array" ref="M13">IFERROR(INDEX(외환대장!$A$2:$K$401, SMALL(IF(($C$1=외환대장!$L$2:$L$399),MATCH(ROW(외환대장!$L$2:$L$399), ROW(외환대장!$L$2:$L$399)), ""), ROWS($A$1:D7)), COLUMNS($A$1:D7)),"")</f>
        <v>0</v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>PMR/006</v>
      </c>
      <c r="O13" s="16">
        <f t="array" ref="O13">IFERROR(INDEX(외환대장!$A$2:$K$401, SMALL(IF(($C$1=외환대장!$L$2:$L$399),MATCH(ROW(외환대장!$L$2:$L$399), ROW(외환대장!$L$2:$L$399)), ""), ROWS($A$1:F7)), COLUMNS($A$1:F7)),"")</f>
        <v>14638</v>
      </c>
      <c r="P13" s="17">
        <f t="array" ref="P13">IFERROR(INDEX(외환대장!$A$2:$K$401, SMALL(IF(($C$1=외환대장!$L$2:$L$399),MATCH(ROW(외환대장!$L$2:$L$399), ROW(외환대장!$L$2:$L$399)), ""), ROWS($A$1:G7)), COLUMNS($A$1:G7)),"")</f>
        <v>1323.7</v>
      </c>
      <c r="Q13" s="18">
        <f t="array" ref="Q13">IFERROR(INDEX(외환대장!$A$2:$K$401, SMALL(IF(($C$1=외환대장!$L$2:$L$399),MATCH(ROW(외환대장!$L$2:$L$399), ROW(외환대장!$L$2:$L$399)), ""), ROWS($A$1:H7)), COLUMNS($A$1:H7)),"")</f>
        <v>14638</v>
      </c>
      <c r="R13" s="19">
        <f t="array" ref="R13">IFERROR(INDEX(외환대장!$A$2:$K$401, SMALL(IF(($C$1=외환대장!$L$2:$L$399),MATCH(ROW(외환대장!$L$2:$L$399), ROW(외환대장!$L$2:$L$399)), ""), ROWS($A$1:I7)), COLUMNS($A$1:I7)),"")</f>
        <v>1353</v>
      </c>
      <c r="S13" s="20">
        <f t="array" ref="S13">IFERROR(INDEX(외환대장!$A$2:$K$401, SMALL(IF(($C$1=외환대장!$L$2:$L$399),MATCH(ROW(외환대장!$L$2:$L$399), ROW(외환대장!$L$2:$L$399)), ""), ROWS($A$1:J7)), COLUMNS($A$1:J7)),"")</f>
        <v>44805</v>
      </c>
      <c r="T13" s="106">
        <f t="shared" si="1"/>
        <v>19376320.600000001</v>
      </c>
      <c r="U13" s="107" t="str">
        <f t="shared" si="2"/>
        <v>MR/006</v>
      </c>
      <c r="V13" s="72"/>
      <c r="W13" s="108" t="str">
        <f t="shared" si="3"/>
        <v/>
      </c>
      <c r="X13" s="100" t="str">
        <f t="shared" si="4"/>
        <v/>
      </c>
      <c r="Y13" s="109" t="str">
        <f>IF($X13="","",_xlfn.IFNA(VLOOKUP($X13,수출신고!$A:$G,4,0),"국내계류중"))</f>
        <v/>
      </c>
      <c r="Z13" s="110" t="str">
        <f>_xlfn.IFNA(VLOOKUP(W13,환율!$A:$H,8,0),"")</f>
        <v/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IF($H14="","",_xlfn.IFNA(VLOOKUP($H14,수출신고!$A:$G,2,0),""))</f>
        <v/>
      </c>
      <c r="B14" s="118"/>
      <c r="C14" s="119"/>
      <c r="D14" s="119"/>
      <c r="E14" s="119"/>
      <c r="F14" s="120"/>
      <c r="G14" s="100" t="str">
        <f>IF($H14="","",_xlfn.IFNA(VLOOKUP($H14,수출신고!$A:$G,6,0),""))</f>
        <v/>
      </c>
      <c r="H14" s="101" t="str">
        <f t="shared" si="0"/>
        <v/>
      </c>
      <c r="J14" s="1">
        <f t="array" ref="J14">IFERROR(INDEX(외환대장!$A$2:$K$401, SMALL(IF(($C$1=외환대장!$L$2:$L$399),MATCH(ROW(외환대장!$L$2:$L$399), ROW(외환대장!$L$2:$L$399)), ""), ROWS($A$1:A8)), COLUMNS($A$1:A8)),"")</f>
        <v>44792</v>
      </c>
      <c r="K14" s="14">
        <f t="array" ref="K14">IFERROR(INDEX(외환대장!$A$2:$K$401, SMALL(IF(($C$1=외환대장!$L$2:$L$399),MATCH(ROW(외환대장!$L$2:$L$399), ROW(외환대장!$L$2:$L$399)), ""), ROWS($A$1:B8)), COLUMNS($A$1:B8)),"")</f>
        <v>14800</v>
      </c>
      <c r="L14" s="14">
        <f t="array" ref="L14">IFERROR(INDEX(외환대장!$A$2:$K$401, SMALL(IF(($C$1=외환대장!$L$2:$L$399),MATCH(ROW(외환대장!$L$2:$L$399), ROW(외환대장!$L$2:$L$399)), ""), ROWS($A$1:C8)), COLUMNS($A$1:C8)),"")</f>
        <v>162</v>
      </c>
      <c r="M14" s="14">
        <f t="array" ref="M14">IFERROR(INDEX(외환대장!$A$2:$K$401, SMALL(IF(($C$1=외환대장!$L$2:$L$399),MATCH(ROW(외환대장!$L$2:$L$399), ROW(외환대장!$L$2:$L$399)), ""), ROWS($A$1:D8)), COLUMNS($A$1:D8)),"")</f>
        <v>0</v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>PMR/009</v>
      </c>
      <c r="O14" s="16">
        <f t="array" ref="O14">IFERROR(INDEX(외환대장!$A$2:$K$401, SMALL(IF(($C$1=외환대장!$L$2:$L$399),MATCH(ROW(외환대장!$L$2:$L$399), ROW(외환대장!$L$2:$L$399)), ""), ROWS($A$1:F8)), COLUMNS($A$1:F8)),"")</f>
        <v>14638</v>
      </c>
      <c r="P14" s="17">
        <f t="array" ref="P14">IFERROR(INDEX(외환대장!$A$2:$K$401, SMALL(IF(($C$1=외환대장!$L$2:$L$399),MATCH(ROW(외환대장!$L$2:$L$399), ROW(외환대장!$L$2:$L$399)), ""), ROWS($A$1:G8)), COLUMNS($A$1:G8)),"")</f>
        <v>1317.3</v>
      </c>
      <c r="Q14" s="18">
        <f t="array" ref="Q14">IFERROR(INDEX(외환대장!$A$2:$K$401, SMALL(IF(($C$1=외환대장!$L$2:$L$399),MATCH(ROW(외환대장!$L$2:$L$399), ROW(외환대장!$L$2:$L$399)), ""), ROWS($A$1:H8)), COLUMNS($A$1:H8)),"")</f>
        <v>14638</v>
      </c>
      <c r="R14" s="19">
        <f t="array" ref="R14">IFERROR(INDEX(외환대장!$A$2:$K$401, SMALL(IF(($C$1=외환대장!$L$2:$L$399),MATCH(ROW(외환대장!$L$2:$L$399), ROW(외환대장!$L$2:$L$399)), ""), ROWS($A$1:I8)), COLUMNS($A$1:I8)),"")</f>
        <v>1394.2</v>
      </c>
      <c r="S14" s="20">
        <f t="array" ref="S14">IFERROR(INDEX(외환대장!$A$2:$K$401, SMALL(IF(($C$1=외환대장!$L$2:$L$399),MATCH(ROW(외환대장!$L$2:$L$399), ROW(외환대장!$L$2:$L$399)), ""), ROWS($A$1:J8)), COLUMNS($A$1:J8)),"")</f>
        <v>44819</v>
      </c>
      <c r="T14" s="106">
        <f t="shared" si="1"/>
        <v>19282637.399999999</v>
      </c>
      <c r="U14" s="107" t="str">
        <f t="shared" si="2"/>
        <v>MR/009</v>
      </c>
      <c r="V14" s="72"/>
      <c r="W14" s="108" t="str">
        <f t="shared" si="3"/>
        <v/>
      </c>
      <c r="X14" s="100" t="str">
        <f t="shared" si="4"/>
        <v/>
      </c>
      <c r="Y14" s="109" t="str">
        <f>IF($X14="","",_xlfn.IFNA(VLOOKUP($X14,수출신고!$A:$G,4,0),"국내계류중"))</f>
        <v/>
      </c>
      <c r="Z14" s="110" t="str">
        <f>_xlfn.IFNA(VLOOKUP(W14,환율!$A:$H,8,0),"")</f>
        <v/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IF($H15="","",_xlfn.IFNA(VLOOKUP($H15,수출신고!$A:$G,2,0),""))</f>
        <v/>
      </c>
      <c r="B15" s="118"/>
      <c r="C15" s="119"/>
      <c r="D15" s="119"/>
      <c r="E15" s="119"/>
      <c r="F15" s="120"/>
      <c r="G15" s="100" t="str">
        <f>IF($H15="","",_xlfn.IFNA(VLOOKUP($H15,수출신고!$A:$G,6,0),""))</f>
        <v/>
      </c>
      <c r="H15" s="101" t="str">
        <f t="shared" si="0"/>
        <v/>
      </c>
      <c r="J15" s="1">
        <f t="array" ref="J15">IFERROR(INDEX(외환대장!$A$2:$K$401, SMALL(IF(($C$1=외환대장!$L$2:$L$399),MATCH(ROW(외환대장!$L$2:$L$399), ROW(외환대장!$L$2:$L$399)), ""), ROWS($A$1:A9)), COLUMNS($A$1:A9)),"")</f>
        <v>44806</v>
      </c>
      <c r="K15" s="14">
        <f t="array" ref="K15">IFERROR(INDEX(외환대장!$A$2:$K$401, SMALL(IF(($C$1=외환대장!$L$2:$L$399),MATCH(ROW(외환대장!$L$2:$L$399), ROW(외환대장!$L$2:$L$399)), ""), ROWS($A$1:B9)), COLUMNS($A$1:B9)),"")</f>
        <v>4005</v>
      </c>
      <c r="L15" s="14">
        <f t="array" ref="L15">IFERROR(INDEX(외환대장!$A$2:$K$401, SMALL(IF(($C$1=외환대장!$L$2:$L$399),MATCH(ROW(외환대장!$L$2:$L$399), ROW(외환대장!$L$2:$L$399)), ""), ROWS($A$1:C9)), COLUMNS($A$1:C9)),"")</f>
        <v>115</v>
      </c>
      <c r="M15" s="14">
        <f t="array" ref="M15">IFERROR(INDEX(외환대장!$A$2:$K$401, SMALL(IF(($C$1=외환대장!$L$2:$L$399),MATCH(ROW(외환대장!$L$2:$L$399), ROW(외환대장!$L$2:$L$399)), ""), ROWS($A$1:D9)), COLUMNS($A$1:D9)),"")</f>
        <v>0</v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>PMR/009</v>
      </c>
      <c r="O15" s="16">
        <f t="array" ref="O15">IFERROR(INDEX(외환대장!$A$2:$K$401, SMALL(IF(($C$1=외환대장!$L$2:$L$399),MATCH(ROW(외환대장!$L$2:$L$399), ROW(외환대장!$L$2:$L$399)), ""), ROWS($A$1:F9)), COLUMNS($A$1:F9)),"")</f>
        <v>3890</v>
      </c>
      <c r="P15" s="17">
        <f t="array" ref="P15">IFERROR(INDEX(외환대장!$A$2:$K$401, SMALL(IF(($C$1=외환대장!$L$2:$L$399),MATCH(ROW(외환대장!$L$2:$L$399), ROW(외환대장!$L$2:$L$399)), ""), ROWS($A$1:G9)), COLUMNS($A$1:G9)),"")</f>
        <v>1351.4</v>
      </c>
      <c r="Q15" s="18">
        <f t="array" ref="Q15">IFERROR(INDEX(외환대장!$A$2:$K$401, SMALL(IF(($C$1=외환대장!$L$2:$L$399),MATCH(ROW(외환대장!$L$2:$L$399), ROW(외환대장!$L$2:$L$399)), ""), ROWS($A$1:H9)), COLUMNS($A$1:H9)),"")</f>
        <v>3890</v>
      </c>
      <c r="R15" s="19">
        <f t="array" ref="R15">IFERROR(INDEX(외환대장!$A$2:$K$401, SMALL(IF(($C$1=외환대장!$L$2:$L$399),MATCH(ROW(외환대장!$L$2:$L$399), ROW(외환대장!$L$2:$L$399)), ""), ROWS($A$1:I9)), COLUMNS($A$1:I9)),"")</f>
        <v>1420.2</v>
      </c>
      <c r="S15" s="20">
        <f t="array" ref="S15">IFERROR(INDEX(외환대장!$A$2:$K$401, SMALL(IF(($C$1=외환대장!$L$2:$L$399),MATCH(ROW(외환대장!$L$2:$L$399), ROW(외환대장!$L$2:$L$399)), ""), ROWS($A$1:J9)), COLUMNS($A$1:J9)),"")</f>
        <v>44839</v>
      </c>
      <c r="T15" s="106">
        <f t="shared" si="1"/>
        <v>5256946</v>
      </c>
      <c r="U15" s="107" t="str">
        <f t="shared" si="2"/>
        <v>MR/009</v>
      </c>
      <c r="V15" s="72"/>
      <c r="W15" s="108" t="str">
        <f t="shared" si="3"/>
        <v/>
      </c>
      <c r="X15" s="100" t="str">
        <f t="shared" si="4"/>
        <v/>
      </c>
      <c r="Y15" s="109" t="str">
        <f>IF($X15="","",_xlfn.IFNA(VLOOKUP($X15,수출신고!$A:$G,4,0),"국내계류중"))</f>
        <v/>
      </c>
      <c r="Z15" s="110" t="str">
        <f>_xlfn.IFNA(VLOOKUP(W15,환율!$A:$H,8,0),"")</f>
        <v/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IF($H16="","",_xlfn.IFNA(VLOOKUP($H16,수출신고!$A:$G,2,0),""))</f>
        <v/>
      </c>
      <c r="B16" s="118"/>
      <c r="C16" s="119"/>
      <c r="D16" s="119"/>
      <c r="E16" s="119"/>
      <c r="F16" s="120"/>
      <c r="G16" s="100" t="str">
        <f>IF($H16="","",_xlfn.IFNA(VLOOKUP($H16,수출신고!$A:$G,6,0),""))</f>
        <v/>
      </c>
      <c r="H16" s="101" t="str">
        <f t="shared" si="0"/>
        <v/>
      </c>
      <c r="J16" s="1">
        <f t="array" ref="J16">IFERROR(INDEX(외환대장!$A$2:$K$401, SMALL(IF(($C$1=외환대장!$L$2:$L$399),MATCH(ROW(외환대장!$L$2:$L$399), ROW(외환대장!$L$2:$L$399)), ""), ROWS($A$1:A10)), COLUMNS($A$1:A10)),"")</f>
        <v>44841</v>
      </c>
      <c r="K16" s="14">
        <f t="array" ref="K16">IFERROR(INDEX(외환대장!$A$2:$K$401, SMALL(IF(($C$1=외환대장!$L$2:$L$399),MATCH(ROW(외환대장!$L$2:$L$399), ROW(외환대장!$L$2:$L$399)), ""), ROWS($A$1:B10)), COLUMNS($A$1:B10)),"")</f>
        <v>14800</v>
      </c>
      <c r="L16" s="14">
        <f t="array" ref="L16">IFERROR(INDEX(외환대장!$A$2:$K$401, SMALL(IF(($C$1=외환대장!$L$2:$L$399),MATCH(ROW(외환대장!$L$2:$L$399), ROW(외환대장!$L$2:$L$399)), ""), ROWS($A$1:C10)), COLUMNS($A$1:C10)),"")</f>
        <v>162</v>
      </c>
      <c r="M16" s="14">
        <f t="array" ref="M16">IFERROR(INDEX(외환대장!$A$2:$K$401, SMALL(IF(($C$1=외환대장!$L$2:$L$399),MATCH(ROW(외환대장!$L$2:$L$399), ROW(외환대장!$L$2:$L$399)), ""), ROWS($A$1:D10)), COLUMNS($A$1:D10)),"")</f>
        <v>0</v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>PMR/011</v>
      </c>
      <c r="O16" s="16">
        <f t="array" ref="O16">IFERROR(INDEX(외환대장!$A$2:$K$401, SMALL(IF(($C$1=외환대장!$L$2:$L$399),MATCH(ROW(외환대장!$L$2:$L$399), ROW(외환대장!$L$2:$L$399)), ""), ROWS($A$1:F10)), COLUMNS($A$1:F10)),"")</f>
        <v>14638</v>
      </c>
      <c r="P16" s="17">
        <f t="array" ref="P16">IFERROR(INDEX(외환대장!$A$2:$K$401, SMALL(IF(($C$1=외환대장!$L$2:$L$399),MATCH(ROW(외환대장!$L$2:$L$399), ROW(외환대장!$L$2:$L$399)), ""), ROWS($A$1:G10)), COLUMNS($A$1:G10)),"")</f>
        <v>1404.2</v>
      </c>
      <c r="Q16" s="18">
        <f t="array" ref="Q16">IFERROR(INDEX(외환대장!$A$2:$K$401, SMALL(IF(($C$1=외환대장!$L$2:$L$399),MATCH(ROW(외환대장!$L$2:$L$399), ROW(외환대장!$L$2:$L$399)), ""), ROWS($A$1:H10)), COLUMNS($A$1:H10)),"")</f>
        <v>14638</v>
      </c>
      <c r="R16" s="19">
        <f t="array" ref="R16">IFERROR(INDEX(외환대장!$A$2:$K$401, SMALL(IF(($C$1=외환대장!$L$2:$L$399),MATCH(ROW(외환대장!$L$2:$L$399), ROW(외환대장!$L$2:$L$399)), ""), ROWS($A$1:I10)), COLUMNS($A$1:I10)),"")</f>
        <v>1416.9</v>
      </c>
      <c r="S16" s="20">
        <f t="array" ref="S16">IFERROR(INDEX(외환대장!$A$2:$K$401, SMALL(IF(($C$1=외환대장!$L$2:$L$399),MATCH(ROW(외환대장!$L$2:$L$399), ROW(외환대장!$L$2:$L$399)), ""), ROWS($A$1:J10)), COLUMNS($A$1:J10)),"")</f>
        <v>44862</v>
      </c>
      <c r="T16" s="106">
        <f t="shared" si="1"/>
        <v>20554679.600000001</v>
      </c>
      <c r="U16" s="107" t="str">
        <f t="shared" si="2"/>
        <v>MR/011</v>
      </c>
      <c r="V16" s="72"/>
      <c r="W16" s="108" t="str">
        <f t="shared" si="3"/>
        <v/>
      </c>
      <c r="X16" s="100" t="str">
        <f t="shared" si="4"/>
        <v/>
      </c>
      <c r="Y16" s="109" t="str">
        <f>IF($X16="","",_xlfn.IFNA(VLOOKUP($X16,수출신고!$A:$G,4,0),"국내계류중"))</f>
        <v/>
      </c>
      <c r="Z16" s="110" t="str">
        <f>_xlfn.IFNA(VLOOKUP(W16,환율!$A:$H,8,0),"")</f>
        <v/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IF($H17="","",_xlfn.IFNA(VLOOKUP($H17,수출신고!$A:$G,2,0),""))</f>
        <v/>
      </c>
      <c r="B17" s="118"/>
      <c r="C17" s="119"/>
      <c r="D17" s="119"/>
      <c r="E17" s="119"/>
      <c r="F17" s="120"/>
      <c r="G17" s="100" t="str">
        <f>IF($H17="","",_xlfn.IFNA(VLOOKUP($H17,수출신고!$A:$G,6,0),""))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 ""),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 ""),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 ""),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 ""),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 ""),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 ""),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 ""),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 ""),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 ""), ROWS($A$1:J11)), COLUMNS($A$1:J11)),"")</f>
        <v/>
      </c>
      <c r="T17" s="106" t="str">
        <f t="shared" si="1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IF($X17="","",_xlfn.IFNA(VLOOKUP($X17,수출신고!$A:$G,4,0),"국내계류중"))</f>
        <v/>
      </c>
      <c r="Z17" s="110" t="str">
        <f>_xlfn.IFNA(VLOOKUP(W17,환율!$A:$H,8,0),"")</f>
        <v/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IF($H18="","",_xlfn.IFNA(VLOOKUP($H18,수출신고!$A:$G,2,0),""))</f>
        <v/>
      </c>
      <c r="B18" s="118"/>
      <c r="C18" s="119"/>
      <c r="D18" s="119"/>
      <c r="E18" s="119"/>
      <c r="F18" s="120"/>
      <c r="G18" s="100" t="str">
        <f>IF($H18="","",_xlfn.IFNA(VLOOKUP($H18,수출신고!$A:$G,6,0),""))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 ""),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 ""),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 ""),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 ""),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 ""),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 ""),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 ""),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 ""),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 ""), ROWS($A$1:J12)), COLUMNS($A$1:J12)),"")</f>
        <v/>
      </c>
      <c r="T18" s="106" t="str">
        <f t="shared" si="1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18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18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18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18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18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18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18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18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18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18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18"/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18"/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18"/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18"/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 thickBo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25"/>
      <c r="C52" s="127"/>
      <c r="D52" s="127"/>
      <c r="E52" s="127"/>
      <c r="F52" s="129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25"/>
      <c r="C53" s="127"/>
      <c r="D53" s="127"/>
      <c r="E53" s="127"/>
      <c r="F53" s="129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 thickBot="1">
      <c r="A54" s="96" t="str">
        <f>IF($H54="","",_xlfn.IFNA(VLOOKUP($H54,수출신고!$A:$G,2,0),""))</f>
        <v/>
      </c>
      <c r="B54" s="133"/>
      <c r="C54" s="134"/>
      <c r="D54" s="134"/>
      <c r="E54" s="134"/>
      <c r="F54" s="135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>
        <f>SUM(G3:G54)-SUM(K3:K54)</f>
        <v>4025</v>
      </c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 thickBot="1">
      <c r="A55" s="137"/>
      <c r="B55" s="167"/>
      <c r="C55" s="138"/>
      <c r="D55" s="139"/>
      <c r="E55" s="140" t="s">
        <v>1019</v>
      </c>
      <c r="F55" s="164"/>
      <c r="G55" s="141">
        <f>SUM(G3:G54)</f>
        <v>94505</v>
      </c>
      <c r="H55" s="142"/>
      <c r="I55" s="142"/>
      <c r="J55" s="143"/>
      <c r="K55" s="140" t="s">
        <v>1019</v>
      </c>
      <c r="L55" s="140"/>
      <c r="M55" s="140"/>
      <c r="N55" s="140"/>
      <c r="O55" s="140"/>
      <c r="P55" s="140"/>
      <c r="Q55" s="140"/>
      <c r="R55" s="144">
        <f>SUM(R3:R54)</f>
        <v>13111.9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>
        <f t="shared" ref="AA55:AG55" si="12">SUM(AA3:AA54)</f>
        <v>94505</v>
      </c>
      <c r="AB55" s="150">
        <f t="shared" si="12"/>
        <v>90480</v>
      </c>
      <c r="AC55" s="151">
        <f t="shared" si="12"/>
        <v>4025</v>
      </c>
      <c r="AD55" s="152">
        <f t="shared" si="12"/>
        <v>120797572.5</v>
      </c>
      <c r="AE55" s="153">
        <f t="shared" si="12"/>
        <v>115415287.5</v>
      </c>
      <c r="AF55" s="154">
        <f t="shared" si="12"/>
        <v>5575832.5</v>
      </c>
      <c r="AG55" s="154">
        <f t="shared" si="12"/>
        <v>193547.5</v>
      </c>
    </row>
    <row r="56" spans="1:33" ht="16.5" customHeight="1">
      <c r="B56" s="40"/>
      <c r="F56" s="163"/>
      <c r="AB56" s="40"/>
      <c r="AD56" s="40"/>
      <c r="AF56" s="40"/>
      <c r="AG56" s="40"/>
    </row>
    <row r="57" spans="1:33" ht="16.5" customHeight="1">
      <c r="B57" s="40"/>
      <c r="F57" s="163"/>
      <c r="AB57" s="40"/>
      <c r="AD57" s="40"/>
      <c r="AF57" s="40"/>
      <c r="AG57" s="40"/>
    </row>
    <row r="58" spans="1:33" ht="16.5" customHeight="1">
      <c r="B58" s="40"/>
      <c r="F58" s="163"/>
      <c r="AB58" s="40"/>
      <c r="AD58" s="40"/>
      <c r="AF58" s="40"/>
      <c r="AG58" s="40"/>
    </row>
    <row r="59" spans="1:33" ht="16.5" customHeight="1">
      <c r="B59" s="40"/>
      <c r="F59" s="163"/>
      <c r="AB59" s="40"/>
      <c r="AD59" s="40"/>
      <c r="AF59" s="40"/>
      <c r="AG59" s="40"/>
    </row>
    <row r="60" spans="1:33" ht="16.5" customHeight="1">
      <c r="B60" s="40"/>
      <c r="F60" s="163"/>
      <c r="AB60" s="40"/>
      <c r="AD60" s="40"/>
      <c r="AF60" s="40"/>
      <c r="AG60" s="40"/>
    </row>
    <row r="61" spans="1:33" ht="16.5" customHeight="1">
      <c r="B61" s="40"/>
      <c r="F61" s="163"/>
      <c r="AB61" s="40"/>
      <c r="AD61" s="40"/>
      <c r="AF61" s="40"/>
      <c r="AG61" s="40"/>
    </row>
    <row r="62" spans="1:33" ht="16.5" customHeight="1">
      <c r="B62" s="40"/>
      <c r="F62" s="163"/>
      <c r="AB62" s="40"/>
      <c r="AD62" s="40"/>
      <c r="AF62" s="40"/>
      <c r="AG62" s="40"/>
    </row>
    <row r="63" spans="1:33" ht="16.5" customHeight="1">
      <c r="B63" s="40"/>
      <c r="F63" s="163"/>
      <c r="AB63" s="40"/>
      <c r="AD63" s="40"/>
      <c r="AF63" s="40"/>
      <c r="AG63" s="40"/>
    </row>
    <row r="64" spans="1:33" ht="16.5" customHeight="1">
      <c r="B64" s="40"/>
      <c r="F64" s="163"/>
      <c r="AB64" s="40"/>
      <c r="AD64" s="40"/>
      <c r="AF64" s="40"/>
      <c r="AG64" s="40"/>
    </row>
    <row r="65" spans="2:33" ht="16.5" customHeight="1">
      <c r="B65" s="40"/>
      <c r="F65" s="163"/>
      <c r="AB65" s="40"/>
      <c r="AD65" s="40"/>
      <c r="AF65" s="40"/>
      <c r="AG65" s="40"/>
    </row>
    <row r="66" spans="2:33" ht="16.5" customHeight="1">
      <c r="B66" s="40"/>
      <c r="F66" s="163"/>
      <c r="AB66" s="40"/>
      <c r="AD66" s="40"/>
      <c r="AF66" s="40"/>
      <c r="AG66" s="40"/>
    </row>
    <row r="67" spans="2:33" ht="16.5" customHeight="1">
      <c r="B67" s="40"/>
      <c r="F67" s="163"/>
      <c r="AB67" s="40"/>
      <c r="AD67" s="40"/>
      <c r="AF67" s="40"/>
      <c r="AG67" s="40"/>
    </row>
    <row r="68" spans="2:33" ht="16.5" customHeight="1">
      <c r="B68" s="40"/>
      <c r="F68" s="163"/>
      <c r="AB68" s="40"/>
      <c r="AD68" s="40"/>
      <c r="AF68" s="40"/>
      <c r="AG68" s="40"/>
    </row>
    <row r="69" spans="2:33" ht="16.5" customHeight="1">
      <c r="B69" s="40"/>
      <c r="F69" s="163"/>
      <c r="AB69" s="40"/>
      <c r="AD69" s="40"/>
      <c r="AF69" s="40"/>
      <c r="AG69" s="40"/>
    </row>
    <row r="70" spans="2:33" ht="16.5" customHeight="1">
      <c r="B70" s="40"/>
      <c r="F70" s="163"/>
      <c r="AB70" s="40"/>
      <c r="AD70" s="40"/>
      <c r="AF70" s="40"/>
      <c r="AG70" s="40"/>
    </row>
    <row r="71" spans="2:33" ht="16.5" customHeight="1">
      <c r="B71" s="40"/>
      <c r="F71" s="163"/>
      <c r="AB71" s="40"/>
      <c r="AD71" s="40"/>
      <c r="AF71" s="40"/>
      <c r="AG71" s="40"/>
    </row>
    <row r="72" spans="2:33" ht="16.5" customHeight="1">
      <c r="B72" s="40"/>
      <c r="F72" s="163"/>
      <c r="AB72" s="40"/>
      <c r="AD72" s="40"/>
      <c r="AF72" s="40"/>
      <c r="AG72" s="40"/>
    </row>
    <row r="73" spans="2:33" ht="16.5" customHeight="1">
      <c r="B73" s="40"/>
      <c r="F73" s="163"/>
      <c r="AB73" s="40"/>
      <c r="AD73" s="40"/>
      <c r="AF73" s="40"/>
      <c r="AG73" s="40"/>
    </row>
    <row r="74" spans="2:33" ht="16.5" customHeight="1">
      <c r="B74" s="40"/>
      <c r="F74" s="163"/>
      <c r="AB74" s="40"/>
      <c r="AD74" s="40"/>
      <c r="AF74" s="40"/>
      <c r="AG74" s="40"/>
    </row>
    <row r="75" spans="2:33" ht="16.5" customHeight="1">
      <c r="B75" s="40"/>
      <c r="F75" s="163"/>
      <c r="AB75" s="40"/>
      <c r="AD75" s="40"/>
      <c r="AF75" s="40"/>
      <c r="AG75" s="40"/>
    </row>
    <row r="76" spans="2:33" ht="16.5" customHeight="1">
      <c r="B76" s="40"/>
      <c r="F76" s="163"/>
      <c r="AB76" s="40"/>
      <c r="AD76" s="40"/>
      <c r="AF76" s="40"/>
      <c r="AG76" s="40"/>
    </row>
    <row r="77" spans="2:33" ht="16.5" customHeight="1">
      <c r="B77" s="40"/>
      <c r="F77" s="163"/>
      <c r="AB77" s="40"/>
      <c r="AD77" s="40"/>
      <c r="AF77" s="40"/>
      <c r="AG77" s="40"/>
    </row>
    <row r="78" spans="2:33" ht="16.5" customHeight="1">
      <c r="B78" s="40"/>
      <c r="F78" s="163"/>
      <c r="AB78" s="40"/>
      <c r="AD78" s="40"/>
      <c r="AF78" s="40"/>
      <c r="AG78" s="40"/>
    </row>
    <row r="79" spans="2:33" ht="16.5" customHeight="1">
      <c r="B79" s="40"/>
      <c r="F79" s="163"/>
      <c r="AB79" s="40"/>
      <c r="AD79" s="40"/>
      <c r="AF79" s="40"/>
      <c r="AG79" s="40"/>
    </row>
    <row r="80" spans="2:33" ht="16.5" customHeight="1">
      <c r="B80" s="40"/>
      <c r="F80" s="163"/>
      <c r="AB80" s="40"/>
      <c r="AD80" s="40"/>
      <c r="AF80" s="40"/>
      <c r="AG80" s="40"/>
    </row>
    <row r="81" spans="2:33" ht="16.5" customHeight="1">
      <c r="B81" s="40"/>
      <c r="F81" s="163"/>
      <c r="AB81" s="40"/>
      <c r="AD81" s="40"/>
      <c r="AF81" s="40"/>
      <c r="AG81" s="40"/>
    </row>
    <row r="82" spans="2:33" ht="16.5" customHeight="1">
      <c r="B82" s="40"/>
      <c r="F82" s="163"/>
      <c r="AB82" s="40"/>
      <c r="AD82" s="40"/>
      <c r="AF82" s="40"/>
      <c r="AG82" s="40"/>
    </row>
    <row r="83" spans="2:33" ht="16.5" customHeight="1">
      <c r="B83" s="40"/>
      <c r="F83" s="163"/>
      <c r="AB83" s="40"/>
      <c r="AD83" s="40"/>
      <c r="AF83" s="40"/>
      <c r="AG83" s="40"/>
    </row>
    <row r="84" spans="2:33" ht="16.5" customHeight="1">
      <c r="B84" s="40"/>
      <c r="F84" s="163"/>
      <c r="AB84" s="40"/>
      <c r="AD84" s="40"/>
      <c r="AF84" s="40"/>
      <c r="AG84" s="40"/>
    </row>
    <row r="85" spans="2:33" ht="16.5" customHeight="1">
      <c r="B85" s="40"/>
      <c r="F85" s="163"/>
      <c r="AB85" s="40"/>
      <c r="AD85" s="40"/>
      <c r="AF85" s="40"/>
      <c r="AG85" s="40"/>
    </row>
    <row r="86" spans="2:33" ht="16.5" customHeight="1">
      <c r="B86" s="40"/>
      <c r="F86" s="163"/>
      <c r="AB86" s="40"/>
      <c r="AD86" s="40"/>
      <c r="AF86" s="40"/>
      <c r="AG86" s="40"/>
    </row>
    <row r="87" spans="2:33" ht="16.5" customHeight="1">
      <c r="B87" s="40"/>
      <c r="F87" s="163"/>
      <c r="AB87" s="40"/>
      <c r="AD87" s="40"/>
      <c r="AF87" s="40"/>
      <c r="AG87" s="40"/>
    </row>
    <row r="88" spans="2:33" ht="16.5" customHeight="1">
      <c r="B88" s="40"/>
      <c r="F88" s="163"/>
      <c r="AB88" s="40"/>
      <c r="AD88" s="40"/>
      <c r="AF88" s="40"/>
      <c r="AG88" s="40"/>
    </row>
    <row r="89" spans="2:33" ht="16.5" customHeight="1">
      <c r="B89" s="40"/>
      <c r="F89" s="163"/>
      <c r="AB89" s="40"/>
      <c r="AD89" s="40"/>
      <c r="AF89" s="40"/>
      <c r="AG89" s="40"/>
    </row>
    <row r="90" spans="2:33" ht="16.5" customHeight="1">
      <c r="B90" s="40"/>
      <c r="F90" s="163"/>
      <c r="AB90" s="40"/>
      <c r="AD90" s="40"/>
      <c r="AF90" s="40"/>
      <c r="AG90" s="40"/>
    </row>
    <row r="91" spans="2:33" ht="16.5" customHeight="1">
      <c r="B91" s="40"/>
      <c r="F91" s="163"/>
      <c r="AB91" s="40"/>
      <c r="AD91" s="40"/>
      <c r="AF91" s="40"/>
      <c r="AG91" s="40"/>
    </row>
    <row r="92" spans="2:33" ht="16.5" customHeight="1">
      <c r="B92" s="40"/>
      <c r="F92" s="163"/>
      <c r="AB92" s="40"/>
      <c r="AD92" s="40"/>
      <c r="AF92" s="40"/>
      <c r="AG92" s="40"/>
    </row>
    <row r="93" spans="2:33" ht="16.5" customHeight="1">
      <c r="B93" s="40"/>
      <c r="F93" s="163"/>
      <c r="AB93" s="40"/>
      <c r="AD93" s="40"/>
      <c r="AF93" s="40"/>
      <c r="AG93" s="40"/>
    </row>
    <row r="94" spans="2:33" ht="16.5" customHeight="1">
      <c r="B94" s="40"/>
      <c r="F94" s="163"/>
      <c r="AB94" s="40"/>
      <c r="AD94" s="40"/>
      <c r="AF94" s="40"/>
      <c r="AG94" s="40"/>
    </row>
    <row r="95" spans="2:33" ht="16.5" customHeight="1">
      <c r="B95" s="40"/>
      <c r="F95" s="163"/>
      <c r="AB95" s="40"/>
      <c r="AD95" s="40"/>
      <c r="AF95" s="40"/>
      <c r="AG95" s="40"/>
    </row>
    <row r="96" spans="2:33" ht="16.5" customHeight="1">
      <c r="B96" s="40"/>
      <c r="F96" s="163"/>
      <c r="AB96" s="40"/>
      <c r="AD96" s="40"/>
      <c r="AF96" s="40"/>
      <c r="AG96" s="40"/>
    </row>
    <row r="97" spans="2:33" ht="16.5" customHeight="1">
      <c r="B97" s="40"/>
      <c r="F97" s="163"/>
      <c r="AB97" s="40"/>
      <c r="AD97" s="40"/>
      <c r="AF97" s="40"/>
      <c r="AG97" s="40"/>
    </row>
    <row r="98" spans="2:33" ht="16.5" customHeight="1">
      <c r="B98" s="40"/>
      <c r="F98" s="163"/>
      <c r="AB98" s="40"/>
      <c r="AD98" s="40"/>
      <c r="AF98" s="40"/>
      <c r="AG98" s="40"/>
    </row>
    <row r="99" spans="2:33" ht="16.5" customHeight="1">
      <c r="B99" s="40"/>
      <c r="F99" s="163"/>
      <c r="AB99" s="40"/>
      <c r="AD99" s="40"/>
      <c r="AF99" s="40"/>
      <c r="AG99" s="40"/>
    </row>
    <row r="100" spans="2:33" ht="16.5" customHeight="1">
      <c r="B100" s="40"/>
      <c r="F100" s="163"/>
      <c r="AB100" s="40"/>
      <c r="AD100" s="40"/>
      <c r="AF100" s="40"/>
      <c r="AG100" s="40"/>
    </row>
    <row r="101" spans="2:33" ht="16.5" customHeight="1">
      <c r="B101" s="40"/>
      <c r="F101" s="163"/>
      <c r="AB101" s="40"/>
      <c r="AD101" s="40"/>
      <c r="AF101" s="40"/>
      <c r="AG101" s="40"/>
    </row>
    <row r="102" spans="2:33" ht="16.5" customHeight="1">
      <c r="B102" s="40"/>
      <c r="F102" s="163"/>
      <c r="AB102" s="40"/>
      <c r="AD102" s="40"/>
      <c r="AF102" s="40"/>
      <c r="AG102" s="40"/>
    </row>
    <row r="103" spans="2:33" ht="16.5" customHeight="1">
      <c r="B103" s="40"/>
      <c r="F103" s="163"/>
      <c r="AB103" s="40"/>
      <c r="AD103" s="40"/>
      <c r="AF103" s="40"/>
      <c r="AG103" s="40"/>
    </row>
    <row r="104" spans="2:33" ht="16.5" customHeight="1">
      <c r="B104" s="40"/>
      <c r="F104" s="163"/>
      <c r="AB104" s="40"/>
      <c r="AD104" s="40"/>
      <c r="AF104" s="40"/>
      <c r="AG104" s="40"/>
    </row>
    <row r="105" spans="2:33" ht="16.5" customHeight="1">
      <c r="B105" s="40"/>
      <c r="F105" s="163"/>
      <c r="AB105" s="40"/>
      <c r="AD105" s="40"/>
      <c r="AF105" s="40"/>
      <c r="AG105" s="40"/>
    </row>
    <row r="106" spans="2:33" ht="16.5" customHeight="1">
      <c r="B106" s="40"/>
      <c r="F106" s="163"/>
      <c r="AB106" s="40"/>
      <c r="AD106" s="40"/>
      <c r="AF106" s="40"/>
      <c r="AG106" s="40"/>
    </row>
    <row r="107" spans="2:33" ht="16.5" customHeight="1">
      <c r="B107" s="40"/>
      <c r="F107" s="163"/>
      <c r="AB107" s="40"/>
      <c r="AD107" s="40"/>
      <c r="AF107" s="40"/>
      <c r="AG107" s="40"/>
    </row>
    <row r="108" spans="2:33" ht="16.5" customHeight="1">
      <c r="B108" s="40"/>
      <c r="F108" s="163"/>
      <c r="AB108" s="40"/>
      <c r="AD108" s="40"/>
      <c r="AF108" s="40"/>
      <c r="AG108" s="40"/>
    </row>
    <row r="109" spans="2:33" ht="16.5" customHeight="1">
      <c r="B109" s="40"/>
      <c r="F109" s="163"/>
      <c r="AB109" s="40"/>
      <c r="AD109" s="40"/>
      <c r="AF109" s="40"/>
      <c r="AG109" s="40"/>
    </row>
    <row r="110" spans="2:33" ht="16.5" customHeight="1">
      <c r="B110" s="40"/>
      <c r="F110" s="163"/>
      <c r="AB110" s="40"/>
      <c r="AD110" s="40"/>
      <c r="AF110" s="40"/>
      <c r="AG110" s="40"/>
    </row>
    <row r="111" spans="2:33" ht="16.5" customHeight="1">
      <c r="B111" s="40"/>
      <c r="F111" s="163"/>
      <c r="AB111" s="40"/>
      <c r="AD111" s="40"/>
      <c r="AF111" s="40"/>
      <c r="AG111" s="40"/>
    </row>
    <row r="112" spans="2:33" ht="16.5" customHeight="1">
      <c r="B112" s="40"/>
      <c r="F112" s="163"/>
      <c r="AB112" s="40"/>
      <c r="AD112" s="40"/>
      <c r="AF112" s="40"/>
      <c r="AG112" s="40"/>
    </row>
    <row r="113" spans="2:33" ht="16.5" customHeight="1">
      <c r="B113" s="40"/>
      <c r="F113" s="163"/>
      <c r="AB113" s="40"/>
      <c r="AD113" s="40"/>
      <c r="AF113" s="40"/>
      <c r="AG113" s="40"/>
    </row>
    <row r="114" spans="2:33" ht="16.5" customHeight="1">
      <c r="B114" s="40"/>
      <c r="F114" s="163"/>
      <c r="AB114" s="40"/>
      <c r="AD114" s="40"/>
      <c r="AF114" s="40"/>
      <c r="AG114" s="40"/>
    </row>
    <row r="115" spans="2:33" ht="16.5" customHeight="1">
      <c r="B115" s="40"/>
      <c r="F115" s="163"/>
      <c r="AB115" s="40"/>
      <c r="AD115" s="40"/>
      <c r="AF115" s="40"/>
      <c r="AG115" s="40"/>
    </row>
    <row r="116" spans="2:33" ht="16.5" customHeight="1">
      <c r="B116" s="40"/>
      <c r="F116" s="163"/>
      <c r="AB116" s="40"/>
      <c r="AD116" s="40"/>
      <c r="AF116" s="40"/>
      <c r="AG116" s="40"/>
    </row>
    <row r="117" spans="2:33" ht="16.5" customHeight="1">
      <c r="B117" s="40"/>
      <c r="F117" s="163"/>
      <c r="AB117" s="40"/>
      <c r="AD117" s="40"/>
      <c r="AF117" s="40"/>
      <c r="AG117" s="40"/>
    </row>
    <row r="118" spans="2:33" ht="16.5" customHeight="1">
      <c r="B118" s="40"/>
      <c r="F118" s="163"/>
      <c r="AB118" s="40"/>
      <c r="AD118" s="40"/>
      <c r="AF118" s="40"/>
      <c r="AG118" s="40"/>
    </row>
    <row r="119" spans="2:33" ht="16.5" customHeight="1">
      <c r="B119" s="40"/>
      <c r="F119" s="163"/>
      <c r="AB119" s="40"/>
      <c r="AD119" s="40"/>
      <c r="AF119" s="40"/>
      <c r="AG119" s="40"/>
    </row>
    <row r="120" spans="2:33" ht="16.5" customHeight="1">
      <c r="B120" s="40"/>
      <c r="F120" s="163"/>
      <c r="AB120" s="40"/>
      <c r="AD120" s="40"/>
      <c r="AF120" s="40"/>
      <c r="AG120" s="40"/>
    </row>
    <row r="121" spans="2:33" ht="16.5" customHeight="1">
      <c r="B121" s="40"/>
      <c r="F121" s="163"/>
      <c r="AB121" s="40"/>
      <c r="AD121" s="40"/>
      <c r="AF121" s="40"/>
      <c r="AG121" s="40"/>
    </row>
    <row r="122" spans="2:33" ht="16.5" customHeight="1">
      <c r="B122" s="40"/>
      <c r="F122" s="163"/>
      <c r="AB122" s="40"/>
      <c r="AD122" s="40"/>
      <c r="AF122" s="40"/>
      <c r="AG122" s="40"/>
    </row>
    <row r="123" spans="2:33" ht="16.5" customHeight="1">
      <c r="B123" s="40"/>
      <c r="F123" s="163"/>
      <c r="AB123" s="40"/>
      <c r="AD123" s="40"/>
      <c r="AF123" s="40"/>
      <c r="AG123" s="40"/>
    </row>
    <row r="124" spans="2:33" ht="16.5" customHeight="1">
      <c r="B124" s="40"/>
      <c r="F124" s="163"/>
      <c r="AB124" s="40"/>
      <c r="AD124" s="40"/>
      <c r="AF124" s="40"/>
      <c r="AG124" s="40"/>
    </row>
    <row r="125" spans="2:33" ht="16.5" customHeight="1">
      <c r="B125" s="40"/>
      <c r="F125" s="163"/>
      <c r="AB125" s="40"/>
      <c r="AD125" s="40"/>
      <c r="AF125" s="40"/>
      <c r="AG125" s="40"/>
    </row>
    <row r="126" spans="2:33" ht="16.5" customHeight="1">
      <c r="B126" s="40"/>
      <c r="F126" s="163"/>
      <c r="AB126" s="40"/>
      <c r="AD126" s="40"/>
      <c r="AF126" s="40"/>
      <c r="AG126" s="40"/>
    </row>
    <row r="127" spans="2:33" ht="16.5" customHeight="1">
      <c r="B127" s="40"/>
      <c r="F127" s="163"/>
      <c r="AB127" s="40"/>
      <c r="AD127" s="40"/>
      <c r="AF127" s="40"/>
      <c r="AG127" s="40"/>
    </row>
    <row r="128" spans="2:33" ht="16.5" customHeight="1">
      <c r="B128" s="40"/>
      <c r="F128" s="163"/>
      <c r="AB128" s="40"/>
      <c r="AD128" s="40"/>
      <c r="AF128" s="40"/>
      <c r="AG128" s="40"/>
    </row>
    <row r="129" spans="2:33" ht="16.5" customHeight="1">
      <c r="B129" s="40"/>
      <c r="F129" s="163"/>
      <c r="AB129" s="40"/>
      <c r="AD129" s="40"/>
      <c r="AF129" s="40"/>
      <c r="AG129" s="40"/>
    </row>
    <row r="130" spans="2:33" ht="16.5" customHeight="1">
      <c r="B130" s="40"/>
      <c r="F130" s="163"/>
      <c r="AB130" s="40"/>
      <c r="AD130" s="40"/>
      <c r="AF130" s="40"/>
      <c r="AG130" s="40"/>
    </row>
    <row r="131" spans="2:33" ht="16.5" customHeight="1">
      <c r="B131" s="40"/>
      <c r="F131" s="163"/>
      <c r="AB131" s="40"/>
      <c r="AD131" s="40"/>
      <c r="AF131" s="40"/>
      <c r="AG131" s="40"/>
    </row>
    <row r="132" spans="2:33" ht="16.5" customHeight="1">
      <c r="B132" s="40"/>
      <c r="F132" s="163"/>
      <c r="AB132" s="40"/>
      <c r="AD132" s="40"/>
      <c r="AF132" s="40"/>
      <c r="AG132" s="40"/>
    </row>
    <row r="133" spans="2:33" ht="16.5" customHeight="1">
      <c r="B133" s="40"/>
      <c r="F133" s="163"/>
      <c r="AB133" s="40"/>
      <c r="AD133" s="40"/>
      <c r="AF133" s="40"/>
      <c r="AG133" s="40"/>
    </row>
    <row r="134" spans="2:33" ht="16.5" customHeight="1">
      <c r="B134" s="40"/>
      <c r="F134" s="163"/>
      <c r="AB134" s="40"/>
      <c r="AD134" s="40"/>
      <c r="AF134" s="40"/>
      <c r="AG134" s="40"/>
    </row>
    <row r="135" spans="2:33" ht="16.5" customHeight="1">
      <c r="B135" s="40"/>
      <c r="F135" s="163"/>
      <c r="AB135" s="40"/>
      <c r="AD135" s="40"/>
      <c r="AF135" s="40"/>
      <c r="AG135" s="40"/>
    </row>
    <row r="136" spans="2:33" ht="16.5" customHeight="1">
      <c r="B136" s="40"/>
      <c r="F136" s="163"/>
      <c r="AB136" s="40"/>
      <c r="AD136" s="40"/>
      <c r="AF136" s="40"/>
      <c r="AG136" s="40"/>
    </row>
    <row r="137" spans="2:33" ht="16.5" customHeight="1">
      <c r="B137" s="40"/>
      <c r="F137" s="163"/>
      <c r="AB137" s="40"/>
      <c r="AD137" s="40"/>
      <c r="AF137" s="40"/>
      <c r="AG137" s="40"/>
    </row>
    <row r="138" spans="2:33" ht="16.5" customHeight="1">
      <c r="B138" s="40"/>
      <c r="F138" s="163"/>
      <c r="AB138" s="40"/>
      <c r="AD138" s="40"/>
      <c r="AF138" s="40"/>
      <c r="AG138" s="40"/>
    </row>
    <row r="139" spans="2:33" ht="16.5" customHeight="1">
      <c r="B139" s="40"/>
      <c r="F139" s="163"/>
      <c r="AB139" s="40"/>
      <c r="AD139" s="40"/>
      <c r="AF139" s="40"/>
      <c r="AG139" s="40"/>
    </row>
    <row r="140" spans="2:33" ht="16.5" customHeight="1">
      <c r="B140" s="40"/>
      <c r="F140" s="163"/>
      <c r="AB140" s="40"/>
      <c r="AD140" s="40"/>
      <c r="AF140" s="40"/>
      <c r="AG140" s="40"/>
    </row>
    <row r="141" spans="2:33" ht="16.5" customHeight="1">
      <c r="B141" s="40"/>
      <c r="F141" s="163"/>
      <c r="AB141" s="40"/>
      <c r="AD141" s="40"/>
      <c r="AF141" s="40"/>
      <c r="AG141" s="40"/>
    </row>
    <row r="142" spans="2:33" ht="16.5" customHeight="1">
      <c r="B142" s="40"/>
      <c r="F142" s="163"/>
      <c r="AB142" s="40"/>
      <c r="AD142" s="40"/>
      <c r="AF142" s="40"/>
      <c r="AG142" s="40"/>
    </row>
    <row r="143" spans="2:33" ht="16.5" customHeight="1">
      <c r="B143" s="40"/>
      <c r="F143" s="163"/>
      <c r="AB143" s="40"/>
      <c r="AD143" s="40"/>
      <c r="AF143" s="40"/>
      <c r="AG143" s="40"/>
    </row>
    <row r="144" spans="2:33" ht="16.5" customHeight="1">
      <c r="B144" s="40"/>
      <c r="F144" s="163"/>
      <c r="AB144" s="40"/>
      <c r="AD144" s="40"/>
      <c r="AF144" s="40"/>
      <c r="AG144" s="40"/>
    </row>
    <row r="145" spans="2:33" ht="16.5" customHeight="1">
      <c r="B145" s="40"/>
      <c r="F145" s="163"/>
      <c r="AB145" s="40"/>
      <c r="AD145" s="40"/>
      <c r="AF145" s="40"/>
      <c r="AG145" s="40"/>
    </row>
    <row r="146" spans="2:33" ht="16.5" customHeight="1">
      <c r="B146" s="40"/>
      <c r="F146" s="163"/>
      <c r="AB146" s="40"/>
      <c r="AD146" s="40"/>
      <c r="AF146" s="40"/>
      <c r="AG146" s="40"/>
    </row>
    <row r="147" spans="2:33" ht="16.5" customHeight="1">
      <c r="B147" s="40"/>
      <c r="F147" s="163"/>
      <c r="AB147" s="40"/>
      <c r="AD147" s="40"/>
      <c r="AF147" s="40"/>
      <c r="AG147" s="40"/>
    </row>
    <row r="148" spans="2:33" ht="16.5" customHeight="1">
      <c r="B148" s="40"/>
      <c r="F148" s="163"/>
      <c r="AB148" s="40"/>
      <c r="AD148" s="40"/>
      <c r="AF148" s="40"/>
      <c r="AG148" s="40"/>
    </row>
    <row r="149" spans="2:33" ht="16.5" customHeight="1">
      <c r="B149" s="40"/>
      <c r="F149" s="163"/>
      <c r="AB149" s="40"/>
      <c r="AD149" s="40"/>
      <c r="AF149" s="40"/>
      <c r="AG149" s="40"/>
    </row>
    <row r="150" spans="2:33" ht="16.5" customHeight="1">
      <c r="B150" s="40"/>
      <c r="F150" s="163"/>
      <c r="AB150" s="40"/>
      <c r="AD150" s="40"/>
      <c r="AF150" s="40"/>
      <c r="AG150" s="40"/>
    </row>
    <row r="151" spans="2:33" ht="16.5" customHeight="1">
      <c r="B151" s="40"/>
      <c r="F151" s="163"/>
      <c r="AB151" s="40"/>
      <c r="AD151" s="40"/>
      <c r="AF151" s="40"/>
      <c r="AG151" s="40"/>
    </row>
    <row r="152" spans="2:33" ht="16.5" customHeight="1">
      <c r="B152" s="40"/>
      <c r="F152" s="163"/>
      <c r="AB152" s="40"/>
      <c r="AD152" s="40"/>
      <c r="AF152" s="40"/>
      <c r="AG152" s="40"/>
    </row>
    <row r="153" spans="2:33" ht="16.5" customHeight="1">
      <c r="B153" s="40"/>
      <c r="F153" s="163"/>
      <c r="AB153" s="40"/>
      <c r="AD153" s="40"/>
      <c r="AF153" s="40"/>
      <c r="AG153" s="40"/>
    </row>
    <row r="154" spans="2:33" ht="16.5" customHeight="1">
      <c r="B154" s="40"/>
      <c r="F154" s="163"/>
      <c r="AB154" s="40"/>
      <c r="AD154" s="40"/>
      <c r="AF154" s="40"/>
      <c r="AG154" s="40"/>
    </row>
    <row r="155" spans="2:33" ht="16.5" customHeight="1">
      <c r="B155" s="40"/>
      <c r="F155" s="163"/>
      <c r="AB155" s="40"/>
      <c r="AD155" s="40"/>
      <c r="AF155" s="40"/>
      <c r="AG155" s="40"/>
    </row>
    <row r="156" spans="2:33" ht="16.5" customHeight="1">
      <c r="B156" s="40"/>
      <c r="F156" s="163"/>
      <c r="AB156" s="40"/>
      <c r="AD156" s="40"/>
      <c r="AF156" s="40"/>
      <c r="AG156" s="40"/>
    </row>
    <row r="157" spans="2:33" ht="16.5" customHeight="1">
      <c r="B157" s="40"/>
      <c r="F157" s="163"/>
      <c r="AB157" s="40"/>
      <c r="AD157" s="40"/>
      <c r="AF157" s="40"/>
      <c r="AG157" s="40"/>
    </row>
    <row r="158" spans="2:33" ht="16.5" customHeight="1">
      <c r="B158" s="40"/>
      <c r="F158" s="163"/>
      <c r="AB158" s="40"/>
      <c r="AD158" s="40"/>
      <c r="AF158" s="40"/>
      <c r="AG158" s="40"/>
    </row>
    <row r="159" spans="2:33" ht="16.5" customHeight="1">
      <c r="B159" s="40"/>
      <c r="F159" s="163"/>
      <c r="AB159" s="40"/>
      <c r="AD159" s="40"/>
      <c r="AF159" s="40"/>
      <c r="AG159" s="40"/>
    </row>
    <row r="160" spans="2:33" ht="16.5" customHeight="1">
      <c r="B160" s="40"/>
      <c r="F160" s="163"/>
      <c r="AB160" s="40"/>
      <c r="AD160" s="40"/>
      <c r="AF160" s="40"/>
      <c r="AG160" s="40"/>
    </row>
    <row r="161" spans="2:33" ht="16.5" customHeight="1">
      <c r="B161" s="40"/>
      <c r="F161" s="163"/>
      <c r="AB161" s="40"/>
      <c r="AD161" s="40"/>
      <c r="AF161" s="40"/>
      <c r="AG161" s="40"/>
    </row>
    <row r="162" spans="2:33" ht="16.5" customHeight="1">
      <c r="B162" s="40"/>
      <c r="F162" s="163"/>
      <c r="AB162" s="40"/>
      <c r="AD162" s="40"/>
      <c r="AF162" s="40"/>
      <c r="AG162" s="40"/>
    </row>
    <row r="163" spans="2:33" ht="16.5" customHeight="1">
      <c r="B163" s="40"/>
      <c r="F163" s="163"/>
      <c r="AB163" s="40"/>
      <c r="AD163" s="40"/>
      <c r="AF163" s="40"/>
      <c r="AG163" s="40"/>
    </row>
    <row r="164" spans="2:33" ht="16.5" customHeight="1">
      <c r="B164" s="40"/>
      <c r="F164" s="163"/>
      <c r="AB164" s="40"/>
      <c r="AD164" s="40"/>
      <c r="AF164" s="40"/>
      <c r="AG164" s="40"/>
    </row>
    <row r="165" spans="2:33" ht="16.5" customHeight="1">
      <c r="B165" s="40"/>
      <c r="F165" s="163"/>
      <c r="AB165" s="40"/>
      <c r="AD165" s="40"/>
      <c r="AF165" s="40"/>
      <c r="AG165" s="40"/>
    </row>
    <row r="166" spans="2:33" ht="16.5" customHeight="1">
      <c r="B166" s="40"/>
      <c r="F166" s="163"/>
      <c r="AB166" s="40"/>
      <c r="AD166" s="40"/>
      <c r="AF166" s="40"/>
      <c r="AG166" s="40"/>
    </row>
    <row r="167" spans="2:33" ht="16.5" customHeight="1">
      <c r="B167" s="40"/>
      <c r="F167" s="163"/>
      <c r="AB167" s="40"/>
      <c r="AD167" s="40"/>
      <c r="AF167" s="40"/>
      <c r="AG167" s="40"/>
    </row>
    <row r="168" spans="2:33" ht="16.5" customHeight="1">
      <c r="B168" s="40"/>
      <c r="F168" s="163"/>
      <c r="AB168" s="40"/>
      <c r="AD168" s="40"/>
      <c r="AF168" s="40"/>
      <c r="AG168" s="40"/>
    </row>
    <row r="169" spans="2:33" ht="16.5" customHeight="1">
      <c r="B169" s="40"/>
      <c r="F169" s="163"/>
      <c r="AB169" s="40"/>
      <c r="AD169" s="40"/>
      <c r="AF169" s="40"/>
      <c r="AG169" s="40"/>
    </row>
    <row r="170" spans="2:33" ht="16.5" customHeight="1">
      <c r="B170" s="40"/>
      <c r="F170" s="163"/>
      <c r="AB170" s="40"/>
      <c r="AD170" s="40"/>
      <c r="AF170" s="40"/>
      <c r="AG170" s="40"/>
    </row>
    <row r="171" spans="2:33" ht="16.5" customHeight="1">
      <c r="B171" s="40"/>
      <c r="F171" s="163"/>
      <c r="AB171" s="40"/>
      <c r="AD171" s="40"/>
      <c r="AF171" s="40"/>
      <c r="AG171" s="40"/>
    </row>
    <row r="172" spans="2:33" ht="16.5" customHeight="1">
      <c r="B172" s="40"/>
      <c r="F172" s="163"/>
      <c r="AB172" s="40"/>
      <c r="AD172" s="40"/>
      <c r="AF172" s="40"/>
      <c r="AG172" s="40"/>
    </row>
    <row r="173" spans="2:33" ht="16.5" customHeight="1">
      <c r="B173" s="40"/>
      <c r="F173" s="163"/>
      <c r="AB173" s="40"/>
      <c r="AD173" s="40"/>
      <c r="AF173" s="40"/>
      <c r="AG173" s="40"/>
    </row>
    <row r="174" spans="2:33" ht="16.5" customHeight="1">
      <c r="B174" s="40"/>
      <c r="F174" s="163"/>
      <c r="AB174" s="40"/>
      <c r="AD174" s="40"/>
      <c r="AF174" s="40"/>
      <c r="AG174" s="40"/>
    </row>
    <row r="175" spans="2:33" ht="16.5" customHeight="1">
      <c r="B175" s="40"/>
      <c r="F175" s="163"/>
      <c r="AB175" s="40"/>
      <c r="AD175" s="40"/>
      <c r="AF175" s="40"/>
      <c r="AG175" s="40"/>
    </row>
    <row r="176" spans="2:33" ht="16.5" customHeight="1">
      <c r="B176" s="40"/>
      <c r="F176" s="163"/>
      <c r="AB176" s="40"/>
      <c r="AD176" s="40"/>
      <c r="AF176" s="40"/>
      <c r="AG176" s="40"/>
    </row>
    <row r="177" spans="2:33" ht="16.5" customHeight="1">
      <c r="B177" s="40"/>
      <c r="F177" s="163"/>
      <c r="AB177" s="40"/>
      <c r="AD177" s="40"/>
      <c r="AF177" s="40"/>
      <c r="AG177" s="40"/>
    </row>
    <row r="178" spans="2:33" ht="16.5" customHeight="1">
      <c r="B178" s="40"/>
      <c r="F178" s="163"/>
      <c r="AB178" s="40"/>
      <c r="AD178" s="40"/>
      <c r="AF178" s="40"/>
      <c r="AG178" s="40"/>
    </row>
    <row r="179" spans="2:33" ht="16.5" customHeight="1">
      <c r="B179" s="40"/>
      <c r="F179" s="163"/>
      <c r="AB179" s="40"/>
      <c r="AD179" s="40"/>
      <c r="AF179" s="40"/>
      <c r="AG179" s="40"/>
    </row>
    <row r="180" spans="2:33" ht="16.5" customHeight="1">
      <c r="B180" s="40"/>
      <c r="F180" s="163"/>
      <c r="AB180" s="40"/>
      <c r="AD180" s="40"/>
      <c r="AF180" s="40"/>
      <c r="AG180" s="40"/>
    </row>
    <row r="181" spans="2:33" ht="16.5" customHeight="1">
      <c r="B181" s="40"/>
      <c r="F181" s="163"/>
      <c r="AB181" s="40"/>
      <c r="AD181" s="40"/>
      <c r="AF181" s="40"/>
      <c r="AG181" s="40"/>
    </row>
    <row r="182" spans="2:33" ht="16.5" customHeight="1">
      <c r="B182" s="40"/>
      <c r="F182" s="163"/>
      <c r="AB182" s="40"/>
      <c r="AD182" s="40"/>
      <c r="AF182" s="40"/>
      <c r="AG182" s="40"/>
    </row>
    <row r="183" spans="2:33" ht="16.5" customHeight="1">
      <c r="B183" s="40"/>
      <c r="F183" s="163"/>
      <c r="AB183" s="40"/>
      <c r="AD183" s="40"/>
      <c r="AF183" s="40"/>
      <c r="AG183" s="40"/>
    </row>
    <row r="184" spans="2:33" ht="16.5" customHeight="1">
      <c r="B184" s="40"/>
      <c r="F184" s="163"/>
      <c r="AB184" s="40"/>
      <c r="AD184" s="40"/>
      <c r="AF184" s="40"/>
      <c r="AG184" s="40"/>
    </row>
    <row r="185" spans="2:33" ht="16.5" customHeight="1">
      <c r="B185" s="40"/>
      <c r="F185" s="163"/>
      <c r="AB185" s="40"/>
      <c r="AD185" s="40"/>
      <c r="AF185" s="40"/>
      <c r="AG185" s="40"/>
    </row>
    <row r="186" spans="2:33" ht="16.5" customHeight="1">
      <c r="B186" s="40"/>
      <c r="F186" s="163"/>
      <c r="AB186" s="40"/>
      <c r="AD186" s="40"/>
      <c r="AF186" s="40"/>
      <c r="AG186" s="40"/>
    </row>
    <row r="187" spans="2:33" ht="16.5" customHeight="1">
      <c r="B187" s="40"/>
      <c r="F187" s="163"/>
      <c r="AB187" s="40"/>
      <c r="AD187" s="40"/>
      <c r="AF187" s="40"/>
      <c r="AG187" s="40"/>
    </row>
    <row r="188" spans="2:33" ht="16.5" customHeight="1">
      <c r="B188" s="40"/>
      <c r="F188" s="163"/>
      <c r="AB188" s="40"/>
      <c r="AD188" s="40"/>
      <c r="AF188" s="40"/>
      <c r="AG188" s="40"/>
    </row>
    <row r="189" spans="2:33" ht="16.5" customHeight="1">
      <c r="B189" s="40"/>
      <c r="F189" s="163"/>
      <c r="AB189" s="40"/>
      <c r="AD189" s="40"/>
      <c r="AF189" s="40"/>
      <c r="AG189" s="40"/>
    </row>
    <row r="190" spans="2:33" ht="16.5" customHeight="1">
      <c r="B190" s="40"/>
      <c r="F190" s="163"/>
      <c r="AB190" s="40"/>
      <c r="AD190" s="40"/>
      <c r="AF190" s="40"/>
      <c r="AG190" s="40"/>
    </row>
    <row r="191" spans="2:33" ht="16.5" customHeight="1">
      <c r="B191" s="40"/>
      <c r="F191" s="163"/>
      <c r="AB191" s="40"/>
      <c r="AD191" s="40"/>
      <c r="AF191" s="40"/>
      <c r="AG191" s="40"/>
    </row>
    <row r="192" spans="2:33" ht="16.5" customHeight="1">
      <c r="B192" s="40"/>
      <c r="F192" s="163"/>
      <c r="AB192" s="40"/>
      <c r="AD192" s="40"/>
      <c r="AF192" s="40"/>
      <c r="AG192" s="40"/>
    </row>
    <row r="193" spans="2:33" ht="16.5" customHeight="1">
      <c r="B193" s="40"/>
      <c r="F193" s="163"/>
      <c r="AB193" s="40"/>
      <c r="AD193" s="40"/>
      <c r="AF193" s="40"/>
      <c r="AG193" s="40"/>
    </row>
    <row r="194" spans="2:33" ht="16.5" customHeight="1">
      <c r="B194" s="40"/>
      <c r="F194" s="163"/>
      <c r="AB194" s="40"/>
      <c r="AD194" s="40"/>
      <c r="AF194" s="40"/>
      <c r="AG194" s="40"/>
    </row>
    <row r="195" spans="2:33" ht="16.5" customHeight="1">
      <c r="B195" s="40"/>
      <c r="F195" s="163"/>
      <c r="AB195" s="40"/>
      <c r="AD195" s="40"/>
      <c r="AF195" s="40"/>
      <c r="AG195" s="40"/>
    </row>
    <row r="196" spans="2:33" ht="16.5" customHeight="1">
      <c r="B196" s="40"/>
      <c r="F196" s="163"/>
      <c r="AB196" s="40"/>
      <c r="AD196" s="40"/>
      <c r="AF196" s="40"/>
      <c r="AG196" s="40"/>
    </row>
    <row r="197" spans="2:33" ht="16.5" customHeight="1">
      <c r="B197" s="40"/>
      <c r="F197" s="163"/>
      <c r="AB197" s="40"/>
      <c r="AD197" s="40"/>
      <c r="AF197" s="40"/>
      <c r="AG197" s="40"/>
    </row>
    <row r="198" spans="2:33" ht="16.5" customHeight="1">
      <c r="B198" s="40"/>
      <c r="F198" s="163"/>
      <c r="AB198" s="40"/>
      <c r="AD198" s="40"/>
      <c r="AF198" s="40"/>
      <c r="AG198" s="40"/>
    </row>
    <row r="199" spans="2:33" ht="16.5" customHeight="1">
      <c r="B199" s="40"/>
      <c r="F199" s="163"/>
      <c r="AB199" s="40"/>
      <c r="AD199" s="40"/>
      <c r="AF199" s="40"/>
      <c r="AG199" s="40"/>
    </row>
    <row r="200" spans="2:33" ht="16.5" customHeight="1">
      <c r="B200" s="40"/>
      <c r="F200" s="163"/>
      <c r="AB200" s="40"/>
      <c r="AD200" s="40"/>
      <c r="AF200" s="40"/>
      <c r="AG200" s="40"/>
    </row>
    <row r="201" spans="2:33" ht="16.5" customHeight="1">
      <c r="B201" s="40"/>
      <c r="F201" s="163"/>
      <c r="AB201" s="40"/>
      <c r="AD201" s="40"/>
      <c r="AF201" s="40"/>
      <c r="AG201" s="40"/>
    </row>
    <row r="202" spans="2:33" ht="16.5" customHeight="1">
      <c r="B202" s="40"/>
      <c r="F202" s="163"/>
      <c r="AB202" s="40"/>
      <c r="AD202" s="40"/>
      <c r="AF202" s="40"/>
      <c r="AG202" s="40"/>
    </row>
    <row r="203" spans="2:33" ht="16.5" customHeight="1">
      <c r="B203" s="40"/>
      <c r="F203" s="163"/>
      <c r="AB203" s="40"/>
      <c r="AD203" s="40"/>
      <c r="AF203" s="40"/>
      <c r="AG203" s="40"/>
    </row>
    <row r="204" spans="2:33" ht="16.5" customHeight="1">
      <c r="B204" s="40"/>
      <c r="F204" s="163"/>
      <c r="AB204" s="40"/>
      <c r="AD204" s="40"/>
      <c r="AF204" s="40"/>
      <c r="AG204" s="40"/>
    </row>
    <row r="205" spans="2:33" ht="16.5" customHeight="1">
      <c r="B205" s="40"/>
      <c r="F205" s="163"/>
      <c r="AB205" s="40"/>
      <c r="AD205" s="40"/>
      <c r="AF205" s="40"/>
      <c r="AG205" s="40"/>
    </row>
    <row r="206" spans="2:33" ht="16.5" customHeight="1">
      <c r="B206" s="40"/>
      <c r="F206" s="163"/>
      <c r="AB206" s="40"/>
      <c r="AD206" s="40"/>
      <c r="AF206" s="40"/>
      <c r="AG206" s="40"/>
    </row>
    <row r="207" spans="2:33" ht="16.5" customHeight="1">
      <c r="B207" s="40"/>
      <c r="F207" s="163"/>
      <c r="AB207" s="40"/>
      <c r="AD207" s="40"/>
      <c r="AF207" s="40"/>
      <c r="AG207" s="40"/>
    </row>
    <row r="208" spans="2:33" ht="16.5" customHeight="1">
      <c r="B208" s="40"/>
      <c r="F208" s="163"/>
      <c r="AB208" s="40"/>
      <c r="AD208" s="40"/>
      <c r="AF208" s="40"/>
      <c r="AG208" s="40"/>
    </row>
    <row r="209" spans="2:33" ht="16.5" customHeight="1">
      <c r="B209" s="40"/>
      <c r="F209" s="163"/>
      <c r="AB209" s="40"/>
      <c r="AD209" s="40"/>
      <c r="AF209" s="40"/>
      <c r="AG209" s="40"/>
    </row>
    <row r="210" spans="2:33" ht="16.5" customHeight="1">
      <c r="B210" s="40"/>
      <c r="F210" s="163"/>
      <c r="AB210" s="40"/>
      <c r="AD210" s="40"/>
      <c r="AF210" s="40"/>
      <c r="AG210" s="40"/>
    </row>
    <row r="211" spans="2:33" ht="16.5" customHeight="1">
      <c r="B211" s="40"/>
      <c r="F211" s="163"/>
      <c r="AB211" s="40"/>
      <c r="AD211" s="40"/>
      <c r="AF211" s="40"/>
      <c r="AG211" s="40"/>
    </row>
    <row r="212" spans="2:33" ht="16.5" customHeight="1">
      <c r="B212" s="40"/>
      <c r="F212" s="163"/>
      <c r="AB212" s="40"/>
      <c r="AD212" s="40"/>
      <c r="AF212" s="40"/>
      <c r="AG212" s="40"/>
    </row>
    <row r="213" spans="2:33" ht="16.5" customHeight="1">
      <c r="B213" s="40"/>
      <c r="F213" s="163"/>
      <c r="AB213" s="40"/>
      <c r="AD213" s="40"/>
      <c r="AF213" s="40"/>
      <c r="AG213" s="40"/>
    </row>
    <row r="214" spans="2:33" ht="16.5" customHeight="1">
      <c r="B214" s="40"/>
      <c r="F214" s="163"/>
      <c r="AB214" s="40"/>
      <c r="AD214" s="40"/>
      <c r="AF214" s="40"/>
      <c r="AG214" s="40"/>
    </row>
    <row r="215" spans="2:33" ht="16.5" customHeight="1">
      <c r="B215" s="40"/>
      <c r="F215" s="163"/>
      <c r="AB215" s="40"/>
      <c r="AD215" s="40"/>
      <c r="AF215" s="40"/>
      <c r="AG215" s="40"/>
    </row>
    <row r="216" spans="2:33" ht="16.5" customHeight="1">
      <c r="B216" s="40"/>
      <c r="F216" s="163"/>
      <c r="AB216" s="40"/>
      <c r="AD216" s="40"/>
      <c r="AF216" s="40"/>
      <c r="AG216" s="40"/>
    </row>
    <row r="217" spans="2:33" ht="16.5" customHeight="1">
      <c r="B217" s="40"/>
      <c r="F217" s="163"/>
      <c r="AB217" s="40"/>
      <c r="AD217" s="40"/>
      <c r="AF217" s="40"/>
      <c r="AG217" s="40"/>
    </row>
    <row r="218" spans="2:33" ht="16.5" customHeight="1">
      <c r="B218" s="40"/>
      <c r="F218" s="163"/>
      <c r="AB218" s="40"/>
      <c r="AD218" s="40"/>
      <c r="AF218" s="40"/>
      <c r="AG218" s="40"/>
    </row>
    <row r="219" spans="2:33" ht="16.5" customHeight="1">
      <c r="B219" s="40"/>
      <c r="F219" s="163"/>
      <c r="AB219" s="40"/>
      <c r="AD219" s="40"/>
      <c r="AF219" s="40"/>
      <c r="AG219" s="40"/>
    </row>
    <row r="220" spans="2:33" ht="16.5" customHeight="1">
      <c r="B220" s="40"/>
      <c r="F220" s="163"/>
      <c r="AB220" s="40"/>
      <c r="AD220" s="40"/>
      <c r="AF220" s="40"/>
      <c r="AG220" s="40"/>
    </row>
    <row r="221" spans="2:33" ht="16.5" customHeight="1">
      <c r="B221" s="40"/>
      <c r="F221" s="163"/>
      <c r="AB221" s="40"/>
      <c r="AD221" s="40"/>
      <c r="AF221" s="40"/>
      <c r="AG221" s="40"/>
    </row>
    <row r="222" spans="2:33" ht="16.5" customHeight="1">
      <c r="B222" s="40"/>
      <c r="F222" s="163"/>
      <c r="AB222" s="40"/>
      <c r="AD222" s="40"/>
      <c r="AF222" s="40"/>
      <c r="AG222" s="40"/>
    </row>
    <row r="223" spans="2:33" ht="16.5" customHeight="1">
      <c r="B223" s="40"/>
      <c r="F223" s="163"/>
      <c r="AB223" s="40"/>
      <c r="AD223" s="40"/>
      <c r="AF223" s="40"/>
      <c r="AG223" s="40"/>
    </row>
    <row r="224" spans="2:33" ht="16.5" customHeight="1">
      <c r="B224" s="40"/>
      <c r="F224" s="163"/>
      <c r="AB224" s="40"/>
      <c r="AD224" s="40"/>
      <c r="AF224" s="40"/>
      <c r="AG224" s="40"/>
    </row>
    <row r="225" spans="2:33" ht="16.5" customHeight="1">
      <c r="B225" s="40"/>
      <c r="F225" s="163"/>
      <c r="AB225" s="40"/>
      <c r="AD225" s="40"/>
      <c r="AF225" s="40"/>
      <c r="AG225" s="40"/>
    </row>
    <row r="226" spans="2:33" ht="16.5" customHeight="1">
      <c r="B226" s="40"/>
      <c r="F226" s="163"/>
      <c r="AB226" s="40"/>
      <c r="AD226" s="40"/>
      <c r="AF226" s="40"/>
      <c r="AG226" s="40"/>
    </row>
    <row r="227" spans="2:33" ht="16.5" customHeight="1">
      <c r="B227" s="40"/>
      <c r="F227" s="163"/>
      <c r="AB227" s="40"/>
      <c r="AD227" s="40"/>
      <c r="AF227" s="40"/>
      <c r="AG227" s="40"/>
    </row>
    <row r="228" spans="2:33" ht="16.5" customHeight="1">
      <c r="B228" s="40"/>
      <c r="F228" s="163"/>
      <c r="AB228" s="40"/>
      <c r="AD228" s="40"/>
      <c r="AF228" s="40"/>
      <c r="AG228" s="40"/>
    </row>
    <row r="229" spans="2:33" ht="16.5" customHeight="1">
      <c r="B229" s="40"/>
      <c r="F229" s="163"/>
      <c r="AB229" s="40"/>
      <c r="AD229" s="40"/>
      <c r="AF229" s="40"/>
      <c r="AG229" s="40"/>
    </row>
    <row r="230" spans="2:33" ht="16.5" customHeight="1">
      <c r="B230" s="40"/>
      <c r="F230" s="163"/>
      <c r="AB230" s="40"/>
      <c r="AD230" s="40"/>
      <c r="AF230" s="40"/>
      <c r="AG230" s="40"/>
    </row>
    <row r="231" spans="2:33" ht="16.5" customHeight="1">
      <c r="B231" s="40"/>
      <c r="F231" s="163"/>
      <c r="AB231" s="40"/>
      <c r="AD231" s="40"/>
      <c r="AF231" s="40"/>
      <c r="AG231" s="40"/>
    </row>
    <row r="232" spans="2:33" ht="16.5" customHeight="1">
      <c r="B232" s="40"/>
      <c r="F232" s="163"/>
      <c r="AB232" s="40"/>
      <c r="AD232" s="40"/>
      <c r="AF232" s="40"/>
      <c r="AG232" s="40"/>
    </row>
    <row r="233" spans="2:33" ht="16.5" customHeight="1">
      <c r="B233" s="40"/>
      <c r="F233" s="163"/>
      <c r="AB233" s="40"/>
      <c r="AD233" s="40"/>
      <c r="AF233" s="40"/>
      <c r="AG233" s="40"/>
    </row>
    <row r="234" spans="2:33" ht="16.5" customHeight="1">
      <c r="B234" s="40"/>
      <c r="F234" s="163"/>
      <c r="AB234" s="40"/>
      <c r="AD234" s="40"/>
      <c r="AF234" s="40"/>
      <c r="AG234" s="40"/>
    </row>
    <row r="235" spans="2:33" ht="16.5" customHeight="1">
      <c r="B235" s="40"/>
      <c r="F235" s="163"/>
      <c r="AB235" s="40"/>
      <c r="AD235" s="40"/>
      <c r="AF235" s="40"/>
      <c r="AG235" s="40"/>
    </row>
    <row r="236" spans="2:33" ht="16.5" customHeight="1">
      <c r="B236" s="40"/>
      <c r="F236" s="163"/>
      <c r="AB236" s="40"/>
      <c r="AD236" s="40"/>
      <c r="AF236" s="40"/>
      <c r="AG236" s="40"/>
    </row>
    <row r="237" spans="2:33" ht="16.5" customHeight="1">
      <c r="B237" s="40"/>
      <c r="F237" s="163"/>
      <c r="AB237" s="40"/>
      <c r="AD237" s="40"/>
      <c r="AF237" s="40"/>
      <c r="AG237" s="40"/>
    </row>
    <row r="238" spans="2:33" ht="16.5" customHeight="1">
      <c r="B238" s="40"/>
      <c r="F238" s="163"/>
      <c r="AB238" s="40"/>
      <c r="AD238" s="40"/>
      <c r="AF238" s="40"/>
      <c r="AG238" s="40"/>
    </row>
    <row r="239" spans="2:33" ht="16.5" customHeight="1">
      <c r="B239" s="40"/>
      <c r="F239" s="163"/>
      <c r="AB239" s="40"/>
      <c r="AD239" s="40"/>
      <c r="AF239" s="40"/>
      <c r="AG239" s="40"/>
    </row>
    <row r="240" spans="2:33" ht="16.5" customHeight="1">
      <c r="B240" s="40"/>
      <c r="F240" s="163"/>
      <c r="AB240" s="40"/>
      <c r="AD240" s="40"/>
      <c r="AF240" s="40"/>
      <c r="AG240" s="40"/>
    </row>
    <row r="241" spans="2:33" ht="16.5" customHeight="1">
      <c r="B241" s="40"/>
      <c r="F241" s="163"/>
      <c r="AB241" s="40"/>
      <c r="AD241" s="40"/>
      <c r="AF241" s="40"/>
      <c r="AG241" s="40"/>
    </row>
    <row r="242" spans="2:33" ht="16.5" customHeight="1">
      <c r="B242" s="40"/>
      <c r="F242" s="163"/>
      <c r="AB242" s="40"/>
      <c r="AD242" s="40"/>
      <c r="AF242" s="40"/>
      <c r="AG242" s="40"/>
    </row>
    <row r="243" spans="2:33" ht="16.5" customHeight="1">
      <c r="B243" s="40"/>
      <c r="F243" s="163"/>
      <c r="AB243" s="40"/>
      <c r="AD243" s="40"/>
      <c r="AF243" s="40"/>
      <c r="AG243" s="40"/>
    </row>
    <row r="244" spans="2:33" ht="16.5" customHeight="1">
      <c r="B244" s="40"/>
      <c r="F244" s="163"/>
      <c r="AB244" s="40"/>
      <c r="AD244" s="40"/>
      <c r="AF244" s="40"/>
      <c r="AG244" s="40"/>
    </row>
    <row r="245" spans="2:33" ht="16.5" customHeight="1">
      <c r="B245" s="40"/>
      <c r="F245" s="163"/>
      <c r="AB245" s="40"/>
      <c r="AD245" s="40"/>
      <c r="AF245" s="40"/>
      <c r="AG245" s="40"/>
    </row>
    <row r="246" spans="2:33" ht="16.5" customHeight="1">
      <c r="B246" s="40"/>
      <c r="F246" s="163"/>
      <c r="AB246" s="40"/>
      <c r="AD246" s="40"/>
      <c r="AF246" s="40"/>
      <c r="AG246" s="40"/>
    </row>
    <row r="247" spans="2:33" ht="16.5" customHeight="1">
      <c r="B247" s="40"/>
      <c r="F247" s="163"/>
      <c r="AB247" s="40"/>
      <c r="AD247" s="40"/>
      <c r="AF247" s="40"/>
      <c r="AG247" s="40"/>
    </row>
    <row r="248" spans="2:33" ht="16.5" customHeight="1">
      <c r="B248" s="40"/>
      <c r="F248" s="163"/>
      <c r="AB248" s="40"/>
      <c r="AD248" s="40"/>
      <c r="AF248" s="40"/>
      <c r="AG248" s="40"/>
    </row>
    <row r="249" spans="2:33" ht="16.5" customHeight="1">
      <c r="B249" s="40"/>
      <c r="F249" s="163"/>
      <c r="AB249" s="40"/>
      <c r="AD249" s="40"/>
      <c r="AF249" s="40"/>
      <c r="AG249" s="40"/>
    </row>
    <row r="250" spans="2:33" ht="16.5" customHeight="1">
      <c r="B250" s="40"/>
      <c r="F250" s="163"/>
      <c r="AB250" s="40"/>
      <c r="AD250" s="40"/>
      <c r="AF250" s="40"/>
      <c r="AG250" s="40"/>
    </row>
    <row r="251" spans="2:33" ht="16.5" customHeight="1">
      <c r="B251" s="40"/>
      <c r="F251" s="163"/>
      <c r="AB251" s="40"/>
      <c r="AD251" s="40"/>
      <c r="AF251" s="40"/>
      <c r="AG251" s="40"/>
    </row>
    <row r="252" spans="2:33" ht="16.5" customHeight="1">
      <c r="B252" s="40"/>
      <c r="F252" s="163"/>
      <c r="AB252" s="40"/>
      <c r="AD252" s="40"/>
      <c r="AF252" s="40"/>
      <c r="AG252" s="40"/>
    </row>
    <row r="253" spans="2:33" ht="16.5" customHeight="1">
      <c r="B253" s="40"/>
      <c r="F253" s="163"/>
      <c r="AB253" s="40"/>
      <c r="AD253" s="40"/>
      <c r="AF253" s="40"/>
      <c r="AG253" s="40"/>
    </row>
    <row r="254" spans="2:33" ht="16.5" customHeight="1">
      <c r="B254" s="40"/>
      <c r="F254" s="163"/>
      <c r="AB254" s="40"/>
      <c r="AD254" s="40"/>
      <c r="AF254" s="40"/>
      <c r="AG254" s="40"/>
    </row>
    <row r="255" spans="2:33" ht="16.5" customHeight="1">
      <c r="B255" s="40"/>
      <c r="F255" s="163"/>
      <c r="AB255" s="40"/>
      <c r="AD255" s="40"/>
      <c r="AF255" s="40"/>
      <c r="AG255" s="40"/>
    </row>
    <row r="256" spans="2:33" ht="16.5" customHeight="1">
      <c r="B256" s="40"/>
      <c r="F256" s="163"/>
      <c r="AB256" s="40"/>
      <c r="AD256" s="40"/>
      <c r="AF256" s="40"/>
      <c r="AG256" s="40"/>
    </row>
    <row r="257" spans="2:33" ht="16.5" customHeight="1">
      <c r="B257" s="40"/>
      <c r="F257" s="163"/>
      <c r="AB257" s="40"/>
      <c r="AD257" s="40"/>
      <c r="AF257" s="40"/>
      <c r="AG257" s="40"/>
    </row>
    <row r="258" spans="2:33" ht="16.5" customHeight="1">
      <c r="B258" s="40"/>
      <c r="F258" s="163"/>
      <c r="AB258" s="40"/>
      <c r="AD258" s="40"/>
      <c r="AF258" s="40"/>
      <c r="AG258" s="40"/>
    </row>
    <row r="259" spans="2:33" ht="16.5" customHeight="1">
      <c r="B259" s="40"/>
      <c r="F259" s="163"/>
      <c r="AB259" s="40"/>
      <c r="AD259" s="40"/>
      <c r="AF259" s="40"/>
      <c r="AG259" s="40"/>
    </row>
    <row r="260" spans="2:33" ht="16.5" customHeight="1">
      <c r="B260" s="40"/>
      <c r="F260" s="163"/>
      <c r="AB260" s="40"/>
      <c r="AD260" s="40"/>
      <c r="AF260" s="40"/>
      <c r="AG260" s="40"/>
    </row>
    <row r="261" spans="2:33" ht="16.5" customHeight="1">
      <c r="B261" s="40"/>
      <c r="F261" s="163"/>
      <c r="AB261" s="40"/>
      <c r="AD261" s="40"/>
      <c r="AF261" s="40"/>
      <c r="AG261" s="40"/>
    </row>
    <row r="262" spans="2:33" ht="16.5" customHeight="1">
      <c r="B262" s="40"/>
      <c r="F262" s="163"/>
      <c r="AB262" s="40"/>
      <c r="AD262" s="40"/>
      <c r="AF262" s="40"/>
      <c r="AG262" s="40"/>
    </row>
    <row r="263" spans="2:33" ht="16.5" customHeight="1">
      <c r="B263" s="40"/>
      <c r="F263" s="163"/>
      <c r="AB263" s="40"/>
      <c r="AD263" s="40"/>
      <c r="AF263" s="40"/>
      <c r="AG263" s="40"/>
    </row>
    <row r="264" spans="2:33" ht="16.5" customHeight="1">
      <c r="B264" s="40"/>
      <c r="F264" s="163"/>
      <c r="AB264" s="40"/>
      <c r="AD264" s="40"/>
      <c r="AF264" s="40"/>
      <c r="AG264" s="40"/>
    </row>
    <row r="265" spans="2:33" ht="16.5" customHeight="1">
      <c r="B265" s="40"/>
      <c r="F265" s="163"/>
      <c r="AB265" s="40"/>
      <c r="AD265" s="40"/>
      <c r="AF265" s="40"/>
      <c r="AG265" s="40"/>
    </row>
    <row r="266" spans="2:33" ht="16.5" customHeight="1">
      <c r="B266" s="40"/>
      <c r="F266" s="163"/>
      <c r="AB266" s="40"/>
      <c r="AD266" s="40"/>
      <c r="AF266" s="40"/>
      <c r="AG266" s="40"/>
    </row>
    <row r="267" spans="2:33" ht="16.5" customHeight="1">
      <c r="B267" s="40"/>
      <c r="F267" s="163"/>
      <c r="AB267" s="40"/>
      <c r="AD267" s="40"/>
      <c r="AF267" s="40"/>
      <c r="AG267" s="40"/>
    </row>
    <row r="268" spans="2:33" ht="16.5" customHeight="1">
      <c r="B268" s="40"/>
      <c r="F268" s="163"/>
      <c r="AB268" s="40"/>
      <c r="AD268" s="40"/>
      <c r="AF268" s="40"/>
      <c r="AG268" s="40"/>
    </row>
    <row r="269" spans="2:33" ht="16.5" customHeight="1">
      <c r="B269" s="40"/>
      <c r="F269" s="163"/>
      <c r="AB269" s="40"/>
      <c r="AD269" s="40"/>
      <c r="AF269" s="40"/>
      <c r="AG269" s="40"/>
    </row>
    <row r="270" spans="2:33" ht="16.5" customHeight="1">
      <c r="B270" s="40"/>
      <c r="F270" s="163"/>
      <c r="AB270" s="40"/>
      <c r="AD270" s="40"/>
      <c r="AF270" s="40"/>
      <c r="AG270" s="40"/>
    </row>
    <row r="271" spans="2:33" ht="16.5" customHeight="1">
      <c r="B271" s="40"/>
      <c r="F271" s="163"/>
      <c r="AB271" s="40"/>
      <c r="AD271" s="40"/>
      <c r="AF271" s="40"/>
      <c r="AG271" s="40"/>
    </row>
    <row r="272" spans="2:33" ht="16.5" customHeight="1">
      <c r="B272" s="40"/>
      <c r="F272" s="163"/>
      <c r="AB272" s="40"/>
      <c r="AD272" s="40"/>
      <c r="AF272" s="40"/>
      <c r="AG272" s="40"/>
    </row>
    <row r="273" spans="2:33" ht="16.5" customHeight="1">
      <c r="B273" s="40"/>
      <c r="F273" s="163"/>
      <c r="AB273" s="40"/>
      <c r="AD273" s="40"/>
      <c r="AF273" s="40"/>
      <c r="AG273" s="40"/>
    </row>
    <row r="274" spans="2:33" ht="16.5" customHeight="1">
      <c r="B274" s="40"/>
      <c r="F274" s="163"/>
      <c r="AB274" s="40"/>
      <c r="AD274" s="40"/>
      <c r="AF274" s="40"/>
      <c r="AG274" s="40"/>
    </row>
    <row r="275" spans="2:33" ht="16.5" customHeight="1">
      <c r="B275" s="40"/>
      <c r="F275" s="163"/>
      <c r="AB275" s="40"/>
      <c r="AD275" s="40"/>
      <c r="AF275" s="40"/>
      <c r="AG275" s="40"/>
    </row>
    <row r="276" spans="2:33" ht="16.5" customHeight="1">
      <c r="B276" s="40"/>
      <c r="F276" s="163"/>
      <c r="AB276" s="40"/>
      <c r="AD276" s="40"/>
      <c r="AF276" s="40"/>
      <c r="AG276" s="40"/>
    </row>
    <row r="277" spans="2:33" ht="16.5" customHeight="1">
      <c r="B277" s="40"/>
      <c r="F277" s="163"/>
      <c r="AB277" s="40"/>
      <c r="AD277" s="40"/>
      <c r="AF277" s="40"/>
      <c r="AG277" s="40"/>
    </row>
    <row r="278" spans="2:33" ht="16.5" customHeight="1">
      <c r="B278" s="40"/>
      <c r="F278" s="163"/>
      <c r="AB278" s="40"/>
      <c r="AD278" s="40"/>
      <c r="AF278" s="40"/>
      <c r="AG278" s="40"/>
    </row>
    <row r="279" spans="2:33" ht="16.5" customHeight="1">
      <c r="B279" s="40"/>
      <c r="F279" s="163"/>
      <c r="AB279" s="40"/>
      <c r="AD279" s="40"/>
      <c r="AF279" s="40"/>
      <c r="AG279" s="40"/>
    </row>
    <row r="280" spans="2:33" ht="16.5" customHeight="1">
      <c r="B280" s="40"/>
      <c r="F280" s="163"/>
      <c r="AB280" s="40"/>
      <c r="AD280" s="40"/>
      <c r="AF280" s="40"/>
      <c r="AG280" s="40"/>
    </row>
    <row r="281" spans="2:33" ht="16.5" customHeight="1">
      <c r="B281" s="40"/>
      <c r="F281" s="163"/>
      <c r="AB281" s="40"/>
      <c r="AD281" s="40"/>
      <c r="AF281" s="40"/>
      <c r="AG281" s="40"/>
    </row>
    <row r="282" spans="2:33" ht="16.5" customHeight="1">
      <c r="B282" s="40"/>
      <c r="F282" s="163"/>
      <c r="AB282" s="40"/>
      <c r="AD282" s="40"/>
      <c r="AF282" s="40"/>
      <c r="AG282" s="40"/>
    </row>
    <row r="283" spans="2:33" ht="16.5" customHeight="1">
      <c r="B283" s="40"/>
      <c r="F283" s="163"/>
      <c r="AB283" s="40"/>
      <c r="AD283" s="40"/>
      <c r="AF283" s="40"/>
      <c r="AG283" s="40"/>
    </row>
    <row r="284" spans="2:33" ht="16.5" customHeight="1">
      <c r="B284" s="40"/>
      <c r="F284" s="163"/>
      <c r="AB284" s="40"/>
      <c r="AD284" s="40"/>
      <c r="AF284" s="40"/>
      <c r="AG284" s="40"/>
    </row>
    <row r="285" spans="2:33" ht="16.5" customHeight="1">
      <c r="B285" s="40"/>
      <c r="F285" s="163"/>
      <c r="AB285" s="40"/>
      <c r="AD285" s="40"/>
      <c r="AF285" s="40"/>
      <c r="AG285" s="40"/>
    </row>
    <row r="286" spans="2:33" ht="16.5" customHeight="1">
      <c r="B286" s="40"/>
      <c r="F286" s="163"/>
      <c r="AB286" s="40"/>
      <c r="AD286" s="40"/>
      <c r="AF286" s="40"/>
      <c r="AG286" s="40"/>
    </row>
    <row r="287" spans="2:33" ht="16.5" customHeight="1">
      <c r="B287" s="40"/>
      <c r="F287" s="163"/>
      <c r="AB287" s="40"/>
      <c r="AD287" s="40"/>
      <c r="AF287" s="40"/>
      <c r="AG287" s="40"/>
    </row>
    <row r="288" spans="2:33" ht="16.5" customHeight="1">
      <c r="B288" s="40"/>
      <c r="F288" s="163"/>
      <c r="AB288" s="40"/>
      <c r="AD288" s="40"/>
      <c r="AF288" s="40"/>
      <c r="AG288" s="40"/>
    </row>
    <row r="289" spans="2:33" ht="16.5" customHeight="1">
      <c r="B289" s="40"/>
      <c r="F289" s="163"/>
      <c r="AB289" s="40"/>
      <c r="AD289" s="40"/>
      <c r="AF289" s="40"/>
      <c r="AG289" s="40"/>
    </row>
    <row r="290" spans="2:33" ht="16.5" customHeight="1">
      <c r="B290" s="40"/>
      <c r="F290" s="163"/>
      <c r="AB290" s="40"/>
      <c r="AD290" s="40"/>
      <c r="AF290" s="40"/>
      <c r="AG290" s="40"/>
    </row>
    <row r="291" spans="2:33" ht="16.5" customHeight="1">
      <c r="B291" s="40"/>
      <c r="F291" s="163"/>
      <c r="AB291" s="40"/>
      <c r="AD291" s="40"/>
      <c r="AF291" s="40"/>
      <c r="AG291" s="40"/>
    </row>
    <row r="292" spans="2:33" ht="16.5" customHeight="1">
      <c r="B292" s="40"/>
      <c r="F292" s="163"/>
      <c r="AB292" s="40"/>
      <c r="AD292" s="40"/>
      <c r="AF292" s="40"/>
      <c r="AG292" s="40"/>
    </row>
    <row r="293" spans="2:33" ht="16.5" customHeight="1">
      <c r="B293" s="40"/>
      <c r="F293" s="163"/>
      <c r="AB293" s="40"/>
      <c r="AD293" s="40"/>
      <c r="AF293" s="40"/>
      <c r="AG293" s="40"/>
    </row>
    <row r="294" spans="2:33" ht="16.5" customHeight="1">
      <c r="B294" s="40"/>
      <c r="F294" s="163"/>
      <c r="AB294" s="40"/>
      <c r="AD294" s="40"/>
      <c r="AF294" s="40"/>
      <c r="AG294" s="40"/>
    </row>
    <row r="295" spans="2:33" ht="16.5" customHeight="1">
      <c r="B295" s="40"/>
      <c r="F295" s="163"/>
      <c r="AB295" s="40"/>
      <c r="AD295" s="40"/>
      <c r="AF295" s="40"/>
      <c r="AG295" s="40"/>
    </row>
    <row r="296" spans="2:33" ht="16.5" customHeight="1">
      <c r="B296" s="40"/>
      <c r="F296" s="163"/>
      <c r="AB296" s="40"/>
      <c r="AD296" s="40"/>
      <c r="AF296" s="40"/>
      <c r="AG296" s="40"/>
    </row>
    <row r="297" spans="2:33" ht="16.5" customHeight="1">
      <c r="B297" s="40"/>
      <c r="F297" s="163"/>
      <c r="AB297" s="40"/>
      <c r="AD297" s="40"/>
      <c r="AF297" s="40"/>
      <c r="AG297" s="40"/>
    </row>
    <row r="298" spans="2:33" ht="16.5" customHeight="1">
      <c r="B298" s="40"/>
      <c r="F298" s="163"/>
      <c r="AB298" s="40"/>
      <c r="AD298" s="40"/>
      <c r="AF298" s="40"/>
      <c r="AG298" s="40"/>
    </row>
    <row r="299" spans="2:33" ht="16.5" customHeight="1">
      <c r="B299" s="40"/>
      <c r="F299" s="163"/>
      <c r="AB299" s="40"/>
      <c r="AD299" s="40"/>
      <c r="AF299" s="40"/>
      <c r="AG299" s="40"/>
    </row>
    <row r="300" spans="2:33" ht="16.5" customHeight="1">
      <c r="B300" s="40"/>
      <c r="F300" s="163"/>
      <c r="AB300" s="40"/>
      <c r="AD300" s="40"/>
      <c r="AF300" s="40"/>
      <c r="AG300" s="40"/>
    </row>
    <row r="301" spans="2:33" ht="16.5" customHeight="1">
      <c r="B301" s="40"/>
      <c r="F301" s="163"/>
      <c r="AB301" s="40"/>
      <c r="AD301" s="40"/>
      <c r="AF301" s="40"/>
      <c r="AG301" s="40"/>
    </row>
    <row r="302" spans="2:33" ht="16.5" customHeight="1">
      <c r="B302" s="40"/>
      <c r="F302" s="163"/>
      <c r="AB302" s="40"/>
      <c r="AD302" s="40"/>
      <c r="AF302" s="40"/>
      <c r="AG302" s="40"/>
    </row>
    <row r="303" spans="2:33" ht="16.5" customHeight="1">
      <c r="B303" s="40"/>
      <c r="F303" s="163"/>
      <c r="AB303" s="40"/>
      <c r="AD303" s="40"/>
      <c r="AF303" s="40"/>
      <c r="AG303" s="40"/>
    </row>
    <row r="304" spans="2:33" ht="16.5" customHeight="1">
      <c r="B304" s="40"/>
      <c r="F304" s="163"/>
      <c r="AB304" s="40"/>
      <c r="AD304" s="40"/>
      <c r="AF304" s="40"/>
      <c r="AG304" s="40"/>
    </row>
    <row r="305" spans="2:33" ht="16.5" customHeight="1">
      <c r="B305" s="40"/>
      <c r="F305" s="163"/>
      <c r="AB305" s="40"/>
      <c r="AD305" s="40"/>
      <c r="AF305" s="40"/>
      <c r="AG305" s="40"/>
    </row>
    <row r="306" spans="2:33" ht="16.5" customHeight="1">
      <c r="B306" s="40"/>
      <c r="F306" s="163"/>
      <c r="AB306" s="40"/>
      <c r="AD306" s="40"/>
      <c r="AF306" s="40"/>
      <c r="AG306" s="40"/>
    </row>
    <row r="307" spans="2:33" ht="16.5" customHeight="1">
      <c r="B307" s="40"/>
      <c r="F307" s="163"/>
      <c r="AB307" s="40"/>
      <c r="AD307" s="40"/>
      <c r="AF307" s="40"/>
      <c r="AG307" s="40"/>
    </row>
    <row r="308" spans="2:33" ht="16.5" customHeight="1">
      <c r="B308" s="40"/>
      <c r="F308" s="163"/>
      <c r="AB308" s="40"/>
      <c r="AD308" s="40"/>
      <c r="AF308" s="40"/>
      <c r="AG308" s="40"/>
    </row>
    <row r="309" spans="2:33" ht="16.5" customHeight="1">
      <c r="B309" s="40"/>
      <c r="F309" s="163"/>
      <c r="AB309" s="40"/>
      <c r="AD309" s="40"/>
      <c r="AF309" s="40"/>
      <c r="AG309" s="40"/>
    </row>
    <row r="310" spans="2:33" ht="16.5" customHeight="1">
      <c r="B310" s="40"/>
      <c r="F310" s="163"/>
      <c r="AB310" s="40"/>
      <c r="AD310" s="40"/>
      <c r="AF310" s="40"/>
      <c r="AG310" s="40"/>
    </row>
    <row r="311" spans="2:33" ht="16.5" customHeight="1">
      <c r="B311" s="40"/>
      <c r="F311" s="163"/>
      <c r="AB311" s="40"/>
      <c r="AD311" s="40"/>
      <c r="AF311" s="40"/>
      <c r="AG311" s="40"/>
    </row>
    <row r="312" spans="2:33" ht="16.5" customHeight="1">
      <c r="B312" s="40"/>
      <c r="F312" s="163"/>
      <c r="AB312" s="40"/>
      <c r="AD312" s="40"/>
      <c r="AF312" s="40"/>
      <c r="AG312" s="40"/>
    </row>
    <row r="313" spans="2:33" ht="16.5" customHeight="1">
      <c r="B313" s="40"/>
      <c r="F313" s="163"/>
      <c r="AB313" s="40"/>
      <c r="AD313" s="40"/>
      <c r="AF313" s="40"/>
      <c r="AG313" s="40"/>
    </row>
    <row r="314" spans="2:33" ht="16.5" customHeight="1">
      <c r="B314" s="40"/>
      <c r="F314" s="163"/>
      <c r="AB314" s="40"/>
      <c r="AD314" s="40"/>
      <c r="AF314" s="40"/>
      <c r="AG314" s="40"/>
    </row>
    <row r="315" spans="2:33" ht="16.5" customHeight="1">
      <c r="B315" s="40"/>
      <c r="F315" s="163"/>
      <c r="AB315" s="40"/>
      <c r="AD315" s="40"/>
      <c r="AF315" s="40"/>
      <c r="AG315" s="40"/>
    </row>
    <row r="316" spans="2:33" ht="16.5" customHeight="1">
      <c r="B316" s="40"/>
      <c r="F316" s="163"/>
      <c r="AB316" s="40"/>
      <c r="AD316" s="40"/>
      <c r="AF316" s="40"/>
      <c r="AG316" s="40"/>
    </row>
    <row r="317" spans="2:33" ht="16.5" customHeight="1">
      <c r="B317" s="40"/>
      <c r="F317" s="163"/>
      <c r="AB317" s="40"/>
      <c r="AD317" s="40"/>
      <c r="AF317" s="40"/>
      <c r="AG317" s="40"/>
    </row>
    <row r="318" spans="2:33" ht="16.5" customHeight="1">
      <c r="B318" s="40"/>
      <c r="F318" s="163"/>
      <c r="AB318" s="40"/>
      <c r="AD318" s="40"/>
      <c r="AF318" s="40"/>
      <c r="AG318" s="40"/>
    </row>
    <row r="319" spans="2:33" ht="16.5" customHeight="1">
      <c r="B319" s="40"/>
      <c r="F319" s="163"/>
      <c r="AB319" s="40"/>
      <c r="AD319" s="40"/>
      <c r="AF319" s="40"/>
      <c r="AG319" s="40"/>
    </row>
    <row r="320" spans="2:33" ht="16.5" customHeight="1">
      <c r="B320" s="40"/>
      <c r="F320" s="163"/>
      <c r="AB320" s="40"/>
      <c r="AD320" s="40"/>
      <c r="AF320" s="40"/>
      <c r="AG320" s="40"/>
    </row>
    <row r="321" spans="2:33" ht="16.5" customHeight="1">
      <c r="B321" s="40"/>
      <c r="F321" s="163"/>
      <c r="AB321" s="40"/>
      <c r="AD321" s="40"/>
      <c r="AF321" s="40"/>
      <c r="AG321" s="40"/>
    </row>
    <row r="322" spans="2:33" ht="16.5" customHeight="1">
      <c r="B322" s="40"/>
      <c r="F322" s="163"/>
      <c r="AB322" s="40"/>
      <c r="AD322" s="40"/>
      <c r="AF322" s="40"/>
      <c r="AG322" s="40"/>
    </row>
    <row r="323" spans="2:33" ht="16.5" customHeight="1">
      <c r="B323" s="40"/>
      <c r="F323" s="163"/>
      <c r="AB323" s="40"/>
      <c r="AD323" s="40"/>
      <c r="AF323" s="40"/>
      <c r="AG323" s="40"/>
    </row>
    <row r="324" spans="2:33" ht="16.5" customHeight="1">
      <c r="B324" s="40"/>
      <c r="F324" s="163"/>
      <c r="AB324" s="40"/>
      <c r="AD324" s="40"/>
      <c r="AF324" s="40"/>
      <c r="AG324" s="40"/>
    </row>
    <row r="325" spans="2:33" ht="16.5" customHeight="1">
      <c r="B325" s="40"/>
      <c r="F325" s="163"/>
      <c r="AB325" s="40"/>
      <c r="AD325" s="40"/>
      <c r="AF325" s="40"/>
      <c r="AG325" s="40"/>
    </row>
    <row r="326" spans="2:33" ht="16.5" customHeight="1">
      <c r="B326" s="40"/>
      <c r="F326" s="163"/>
      <c r="AB326" s="40"/>
      <c r="AD326" s="40"/>
      <c r="AF326" s="40"/>
      <c r="AG326" s="40"/>
    </row>
    <row r="327" spans="2:33" ht="16.5" customHeight="1">
      <c r="B327" s="40"/>
      <c r="F327" s="163"/>
      <c r="AB327" s="40"/>
      <c r="AD327" s="40"/>
      <c r="AF327" s="40"/>
      <c r="AG327" s="40"/>
    </row>
    <row r="328" spans="2:33" ht="16.5" customHeight="1">
      <c r="B328" s="40"/>
      <c r="F328" s="163"/>
      <c r="AB328" s="40"/>
      <c r="AD328" s="40"/>
      <c r="AF328" s="40"/>
      <c r="AG328" s="40"/>
    </row>
    <row r="329" spans="2:33" ht="16.5" customHeight="1">
      <c r="B329" s="40"/>
      <c r="F329" s="163"/>
      <c r="AB329" s="40"/>
      <c r="AD329" s="40"/>
      <c r="AF329" s="40"/>
      <c r="AG329" s="40"/>
    </row>
    <row r="330" spans="2:33" ht="16.5" customHeight="1">
      <c r="B330" s="40"/>
      <c r="F330" s="163"/>
      <c r="AB330" s="40"/>
      <c r="AD330" s="40"/>
      <c r="AF330" s="40"/>
      <c r="AG330" s="40"/>
    </row>
    <row r="331" spans="2:33" ht="16.5" customHeight="1">
      <c r="B331" s="40"/>
      <c r="F331" s="163"/>
      <c r="AB331" s="40"/>
      <c r="AD331" s="40"/>
      <c r="AF331" s="40"/>
      <c r="AG331" s="40"/>
    </row>
    <row r="332" spans="2:33" ht="16.5" customHeight="1">
      <c r="B332" s="40"/>
      <c r="F332" s="163"/>
      <c r="AB332" s="40"/>
      <c r="AD332" s="40"/>
      <c r="AF332" s="40"/>
      <c r="AG332" s="40"/>
    </row>
    <row r="333" spans="2:33" ht="16.5" customHeight="1">
      <c r="B333" s="40"/>
      <c r="F333" s="163"/>
      <c r="AB333" s="40"/>
      <c r="AD333" s="40"/>
      <c r="AF333" s="40"/>
      <c r="AG333" s="40"/>
    </row>
    <row r="334" spans="2:33" ht="16.5" customHeight="1">
      <c r="B334" s="40"/>
      <c r="F334" s="163"/>
      <c r="AB334" s="40"/>
      <c r="AD334" s="40"/>
      <c r="AF334" s="40"/>
      <c r="AG334" s="40"/>
    </row>
    <row r="335" spans="2:33" ht="16.5" customHeight="1">
      <c r="B335" s="40"/>
      <c r="F335" s="163"/>
      <c r="AB335" s="40"/>
      <c r="AD335" s="40"/>
      <c r="AF335" s="40"/>
      <c r="AG335" s="40"/>
    </row>
    <row r="336" spans="2:33" ht="16.5" customHeight="1">
      <c r="B336" s="40"/>
      <c r="F336" s="163"/>
      <c r="AB336" s="40"/>
      <c r="AD336" s="40"/>
      <c r="AF336" s="40"/>
      <c r="AG336" s="40"/>
    </row>
    <row r="337" spans="2:33" ht="16.5" customHeight="1">
      <c r="B337" s="40"/>
      <c r="F337" s="163"/>
      <c r="AB337" s="40"/>
      <c r="AD337" s="40"/>
      <c r="AF337" s="40"/>
      <c r="AG337" s="40"/>
    </row>
    <row r="338" spans="2:33" ht="16.5" customHeight="1">
      <c r="B338" s="40"/>
      <c r="F338" s="163"/>
      <c r="AB338" s="40"/>
      <c r="AD338" s="40"/>
      <c r="AF338" s="40"/>
      <c r="AG338" s="40"/>
    </row>
    <row r="339" spans="2:33" ht="16.5" customHeight="1">
      <c r="B339" s="40"/>
      <c r="F339" s="163"/>
      <c r="AB339" s="40"/>
      <c r="AD339" s="40"/>
      <c r="AF339" s="40"/>
      <c r="AG339" s="40"/>
    </row>
    <row r="340" spans="2:33" ht="16.5" customHeight="1">
      <c r="B340" s="40"/>
      <c r="F340" s="163"/>
      <c r="AB340" s="40"/>
      <c r="AD340" s="40"/>
      <c r="AF340" s="40"/>
      <c r="AG340" s="40"/>
    </row>
    <row r="341" spans="2:33" ht="16.5" customHeight="1">
      <c r="B341" s="40"/>
      <c r="F341" s="163"/>
      <c r="AB341" s="40"/>
      <c r="AD341" s="40"/>
      <c r="AF341" s="40"/>
      <c r="AG341" s="40"/>
    </row>
    <row r="342" spans="2:33" ht="16.5" customHeight="1">
      <c r="B342" s="40"/>
      <c r="F342" s="163"/>
      <c r="AB342" s="40"/>
      <c r="AD342" s="40"/>
      <c r="AF342" s="40"/>
      <c r="AG342" s="40"/>
    </row>
    <row r="343" spans="2:33" ht="16.5" customHeight="1">
      <c r="B343" s="40"/>
      <c r="F343" s="163"/>
      <c r="AB343" s="40"/>
      <c r="AD343" s="40"/>
      <c r="AF343" s="40"/>
      <c r="AG343" s="40"/>
    </row>
    <row r="344" spans="2:33" ht="16.5" customHeight="1">
      <c r="B344" s="40"/>
      <c r="F344" s="163"/>
      <c r="AB344" s="40"/>
      <c r="AD344" s="40"/>
      <c r="AF344" s="40"/>
      <c r="AG344" s="40"/>
    </row>
    <row r="345" spans="2:33" ht="16.5" customHeight="1">
      <c r="B345" s="40"/>
      <c r="F345" s="163"/>
      <c r="AB345" s="40"/>
      <c r="AD345" s="40"/>
      <c r="AF345" s="40"/>
      <c r="AG345" s="40"/>
    </row>
    <row r="346" spans="2:33" ht="16.5" customHeight="1">
      <c r="B346" s="40"/>
      <c r="F346" s="163"/>
      <c r="AB346" s="40"/>
      <c r="AD346" s="40"/>
      <c r="AF346" s="40"/>
      <c r="AG346" s="40"/>
    </row>
    <row r="347" spans="2:33" ht="16.5" customHeight="1">
      <c r="B347" s="40"/>
      <c r="F347" s="163"/>
      <c r="AB347" s="40"/>
      <c r="AD347" s="40"/>
      <c r="AF347" s="40"/>
      <c r="AG347" s="40"/>
    </row>
    <row r="348" spans="2:33" ht="16.5" customHeight="1">
      <c r="B348" s="40"/>
      <c r="F348" s="163"/>
      <c r="AB348" s="40"/>
      <c r="AD348" s="40"/>
      <c r="AF348" s="40"/>
      <c r="AG348" s="40"/>
    </row>
    <row r="349" spans="2:33" ht="16.5" customHeight="1">
      <c r="B349" s="40"/>
      <c r="F349" s="163"/>
      <c r="AB349" s="40"/>
      <c r="AD349" s="40"/>
      <c r="AF349" s="40"/>
      <c r="AG349" s="40"/>
    </row>
    <row r="350" spans="2:33" ht="16.5" customHeight="1">
      <c r="B350" s="40"/>
      <c r="F350" s="163"/>
      <c r="AB350" s="40"/>
      <c r="AD350" s="40"/>
      <c r="AF350" s="40"/>
      <c r="AG350" s="40"/>
    </row>
    <row r="351" spans="2:33" ht="16.5" customHeight="1">
      <c r="B351" s="40"/>
      <c r="F351" s="163"/>
      <c r="AB351" s="40"/>
      <c r="AD351" s="40"/>
      <c r="AF351" s="40"/>
      <c r="AG351" s="40"/>
    </row>
    <row r="352" spans="2:33" ht="16.5" customHeight="1">
      <c r="B352" s="40"/>
      <c r="F352" s="163"/>
      <c r="AB352" s="40"/>
      <c r="AD352" s="40"/>
      <c r="AF352" s="40"/>
      <c r="AG352" s="40"/>
    </row>
    <row r="353" spans="2:33" ht="16.5" customHeight="1">
      <c r="B353" s="40"/>
      <c r="F353" s="163"/>
      <c r="AB353" s="40"/>
      <c r="AD353" s="40"/>
      <c r="AF353" s="40"/>
      <c r="AG353" s="40"/>
    </row>
    <row r="354" spans="2:33" ht="16.5" customHeight="1">
      <c r="B354" s="40"/>
      <c r="F354" s="163"/>
      <c r="AB354" s="40"/>
      <c r="AD354" s="40"/>
      <c r="AF354" s="40"/>
      <c r="AG354" s="40"/>
    </row>
    <row r="355" spans="2:33" ht="16.5" customHeight="1">
      <c r="B355" s="40"/>
      <c r="F355" s="163"/>
      <c r="AB355" s="40"/>
      <c r="AD355" s="40"/>
      <c r="AF355" s="40"/>
      <c r="AG355" s="40"/>
    </row>
    <row r="356" spans="2:33" ht="16.5" customHeight="1">
      <c r="B356" s="40"/>
      <c r="F356" s="163"/>
      <c r="AB356" s="40"/>
      <c r="AD356" s="40"/>
      <c r="AF356" s="40"/>
      <c r="AG356" s="40"/>
    </row>
    <row r="357" spans="2:33" ht="16.5" customHeight="1">
      <c r="B357" s="40"/>
      <c r="F357" s="163"/>
      <c r="AB357" s="40"/>
      <c r="AD357" s="40"/>
      <c r="AF357" s="40"/>
      <c r="AG357" s="40"/>
    </row>
    <row r="358" spans="2:33" ht="16.5" customHeight="1">
      <c r="B358" s="40"/>
      <c r="F358" s="163"/>
      <c r="AB358" s="40"/>
      <c r="AD358" s="40"/>
      <c r="AF358" s="40"/>
      <c r="AG358" s="40"/>
    </row>
    <row r="359" spans="2:33" ht="16.5" customHeight="1">
      <c r="B359" s="40"/>
      <c r="F359" s="163"/>
      <c r="AB359" s="40"/>
      <c r="AD359" s="40"/>
      <c r="AF359" s="40"/>
      <c r="AG359" s="40"/>
    </row>
    <row r="360" spans="2:33" ht="16.5" customHeight="1">
      <c r="B360" s="40"/>
      <c r="F360" s="163"/>
      <c r="AB360" s="40"/>
      <c r="AD360" s="40"/>
      <c r="AF360" s="40"/>
      <c r="AG360" s="40"/>
    </row>
    <row r="361" spans="2:33" ht="16.5" customHeight="1">
      <c r="B361" s="40"/>
      <c r="F361" s="163"/>
      <c r="AB361" s="40"/>
      <c r="AD361" s="40"/>
      <c r="AF361" s="40"/>
      <c r="AG361" s="40"/>
    </row>
    <row r="362" spans="2:33" ht="16.5" customHeight="1">
      <c r="B362" s="40"/>
      <c r="F362" s="163"/>
      <c r="AB362" s="40"/>
      <c r="AD362" s="40"/>
      <c r="AF362" s="40"/>
      <c r="AG362" s="40"/>
    </row>
    <row r="363" spans="2:33" ht="16.5" customHeight="1">
      <c r="B363" s="40"/>
      <c r="F363" s="163"/>
      <c r="AB363" s="40"/>
      <c r="AD363" s="40"/>
      <c r="AF363" s="40"/>
      <c r="AG363" s="40"/>
    </row>
    <row r="364" spans="2:33" ht="16.5" customHeight="1">
      <c r="B364" s="40"/>
      <c r="F364" s="163"/>
      <c r="AB364" s="40"/>
      <c r="AD364" s="40"/>
      <c r="AF364" s="40"/>
      <c r="AG364" s="40"/>
    </row>
    <row r="365" spans="2:33" ht="16.5" customHeight="1">
      <c r="B365" s="40"/>
      <c r="F365" s="163"/>
      <c r="AB365" s="40"/>
      <c r="AD365" s="40"/>
      <c r="AF365" s="40"/>
      <c r="AG365" s="40"/>
    </row>
    <row r="366" spans="2:33" ht="16.5" customHeight="1">
      <c r="B366" s="40"/>
      <c r="F366" s="163"/>
      <c r="AB366" s="40"/>
      <c r="AD366" s="40"/>
      <c r="AF366" s="40"/>
      <c r="AG366" s="40"/>
    </row>
    <row r="367" spans="2:33" ht="16.5" customHeight="1">
      <c r="B367" s="40"/>
      <c r="F367" s="163"/>
      <c r="AB367" s="40"/>
      <c r="AD367" s="40"/>
      <c r="AF367" s="40"/>
      <c r="AG367" s="40"/>
    </row>
    <row r="368" spans="2:33" ht="16.5" customHeight="1">
      <c r="B368" s="40"/>
      <c r="F368" s="163"/>
      <c r="AB368" s="40"/>
      <c r="AD368" s="40"/>
      <c r="AF368" s="40"/>
      <c r="AG368" s="40"/>
    </row>
    <row r="369" spans="2:33" ht="16.5" customHeight="1">
      <c r="B369" s="40"/>
      <c r="F369" s="163"/>
      <c r="AB369" s="40"/>
      <c r="AD369" s="40"/>
      <c r="AF369" s="40"/>
      <c r="AG369" s="40"/>
    </row>
    <row r="370" spans="2:33" ht="16.5" customHeight="1">
      <c r="B370" s="40"/>
      <c r="F370" s="163"/>
      <c r="AB370" s="40"/>
      <c r="AD370" s="40"/>
      <c r="AF370" s="40"/>
      <c r="AG370" s="40"/>
    </row>
    <row r="371" spans="2:33" ht="16.5" customHeight="1">
      <c r="B371" s="40"/>
      <c r="F371" s="163"/>
      <c r="AB371" s="40"/>
      <c r="AD371" s="40"/>
      <c r="AF371" s="40"/>
      <c r="AG371" s="40"/>
    </row>
    <row r="372" spans="2:33" ht="16.5" customHeight="1">
      <c r="B372" s="40"/>
      <c r="F372" s="163"/>
      <c r="AB372" s="40"/>
      <c r="AD372" s="40"/>
      <c r="AF372" s="40"/>
      <c r="AG372" s="40"/>
    </row>
    <row r="373" spans="2:33" ht="16.5" customHeight="1">
      <c r="B373" s="40"/>
      <c r="F373" s="163"/>
      <c r="AB373" s="40"/>
      <c r="AD373" s="40"/>
      <c r="AF373" s="40"/>
      <c r="AG373" s="40"/>
    </row>
    <row r="374" spans="2:33" ht="16.5" customHeight="1">
      <c r="B374" s="40"/>
      <c r="F374" s="163"/>
      <c r="AB374" s="40"/>
      <c r="AD374" s="40"/>
      <c r="AF374" s="40"/>
      <c r="AG374" s="40"/>
    </row>
    <row r="375" spans="2:33" ht="16.5" customHeight="1">
      <c r="B375" s="40"/>
      <c r="F375" s="163"/>
      <c r="AB375" s="40"/>
      <c r="AD375" s="40"/>
      <c r="AF375" s="40"/>
      <c r="AG375" s="40"/>
    </row>
    <row r="376" spans="2:33" ht="16.5" customHeight="1">
      <c r="B376" s="40"/>
      <c r="F376" s="163"/>
      <c r="AB376" s="40"/>
      <c r="AD376" s="40"/>
      <c r="AF376" s="40"/>
      <c r="AG376" s="40"/>
    </row>
    <row r="377" spans="2:33" ht="16.5" customHeight="1">
      <c r="B377" s="40"/>
      <c r="F377" s="163"/>
      <c r="AB377" s="40"/>
      <c r="AD377" s="40"/>
      <c r="AF377" s="40"/>
      <c r="AG377" s="40"/>
    </row>
    <row r="378" spans="2:33" ht="16.5" customHeight="1">
      <c r="B378" s="40"/>
      <c r="F378" s="163"/>
      <c r="AB378" s="40"/>
      <c r="AD378" s="40"/>
      <c r="AF378" s="40"/>
      <c r="AG378" s="40"/>
    </row>
    <row r="379" spans="2:33" ht="16.5" customHeight="1">
      <c r="B379" s="40"/>
      <c r="F379" s="163"/>
      <c r="AB379" s="40"/>
      <c r="AD379" s="40"/>
      <c r="AF379" s="40"/>
      <c r="AG379" s="40"/>
    </row>
    <row r="380" spans="2:33" ht="16.5" customHeight="1">
      <c r="B380" s="40"/>
      <c r="F380" s="163"/>
      <c r="AB380" s="40"/>
      <c r="AD380" s="40"/>
      <c r="AF380" s="40"/>
      <c r="AG380" s="40"/>
    </row>
    <row r="381" spans="2:33" ht="16.5" customHeight="1">
      <c r="B381" s="40"/>
      <c r="F381" s="163"/>
      <c r="AB381" s="40"/>
      <c r="AD381" s="40"/>
      <c r="AF381" s="40"/>
      <c r="AG381" s="40"/>
    </row>
    <row r="382" spans="2:33" ht="16.5" customHeight="1">
      <c r="B382" s="40"/>
      <c r="F382" s="163"/>
      <c r="AB382" s="40"/>
      <c r="AD382" s="40"/>
      <c r="AF382" s="40"/>
      <c r="AG382" s="40"/>
    </row>
    <row r="383" spans="2:33" ht="16.5" customHeight="1">
      <c r="B383" s="40"/>
      <c r="F383" s="163"/>
      <c r="AB383" s="40"/>
      <c r="AD383" s="40"/>
      <c r="AF383" s="40"/>
      <c r="AG383" s="40"/>
    </row>
    <row r="384" spans="2:33" ht="16.5" customHeight="1">
      <c r="B384" s="40"/>
      <c r="F384" s="163"/>
      <c r="AB384" s="40"/>
      <c r="AD384" s="40"/>
      <c r="AF384" s="40"/>
      <c r="AG384" s="40"/>
    </row>
    <row r="385" spans="2:33" ht="16.5" customHeight="1">
      <c r="B385" s="40"/>
      <c r="F385" s="163"/>
      <c r="AB385" s="40"/>
      <c r="AD385" s="40"/>
      <c r="AF385" s="40"/>
      <c r="AG385" s="40"/>
    </row>
    <row r="386" spans="2:33" ht="16.5" customHeight="1">
      <c r="B386" s="40"/>
      <c r="F386" s="163"/>
      <c r="AB386" s="40"/>
      <c r="AD386" s="40"/>
      <c r="AF386" s="40"/>
      <c r="AG386" s="40"/>
    </row>
    <row r="387" spans="2:33" ht="16.5" customHeight="1">
      <c r="B387" s="40"/>
      <c r="F387" s="163"/>
      <c r="AB387" s="40"/>
      <c r="AD387" s="40"/>
      <c r="AF387" s="40"/>
      <c r="AG387" s="40"/>
    </row>
    <row r="388" spans="2:33" ht="16.5" customHeight="1">
      <c r="B388" s="40"/>
      <c r="F388" s="163"/>
      <c r="AB388" s="40"/>
      <c r="AD388" s="40"/>
      <c r="AF388" s="40"/>
      <c r="AG388" s="40"/>
    </row>
    <row r="389" spans="2:33" ht="16.5" customHeight="1">
      <c r="B389" s="40"/>
      <c r="F389" s="163"/>
      <c r="AB389" s="40"/>
      <c r="AD389" s="40"/>
      <c r="AF389" s="40"/>
      <c r="AG389" s="40"/>
    </row>
    <row r="390" spans="2:33" ht="16.5" customHeight="1">
      <c r="B390" s="40"/>
      <c r="F390" s="163"/>
      <c r="AB390" s="40"/>
      <c r="AD390" s="40"/>
      <c r="AF390" s="40"/>
      <c r="AG390" s="40"/>
    </row>
    <row r="391" spans="2:33" ht="16.5" customHeight="1">
      <c r="B391" s="40"/>
      <c r="F391" s="163"/>
      <c r="AB391" s="40"/>
      <c r="AD391" s="40"/>
      <c r="AF391" s="40"/>
      <c r="AG391" s="40"/>
    </row>
    <row r="392" spans="2:33" ht="16.5" customHeight="1">
      <c r="B392" s="40"/>
      <c r="F392" s="163"/>
      <c r="AB392" s="40"/>
      <c r="AD392" s="40"/>
      <c r="AF392" s="40"/>
      <c r="AG392" s="40"/>
    </row>
    <row r="393" spans="2:33" ht="16.5" customHeight="1">
      <c r="B393" s="40"/>
      <c r="F393" s="163"/>
      <c r="AB393" s="40"/>
      <c r="AD393" s="40"/>
      <c r="AF393" s="40"/>
      <c r="AG393" s="40"/>
    </row>
    <row r="394" spans="2:33" ht="16.5" customHeight="1">
      <c r="B394" s="40"/>
      <c r="F394" s="163"/>
      <c r="AB394" s="40"/>
      <c r="AD394" s="40"/>
      <c r="AF394" s="40"/>
      <c r="AG394" s="40"/>
    </row>
    <row r="395" spans="2:33" ht="16.5" customHeight="1">
      <c r="B395" s="40"/>
      <c r="F395" s="163"/>
      <c r="AB395" s="40"/>
      <c r="AD395" s="40"/>
      <c r="AF395" s="40"/>
      <c r="AG395" s="40"/>
    </row>
    <row r="396" spans="2:33" ht="16.5" customHeight="1">
      <c r="B396" s="40"/>
      <c r="F396" s="163"/>
      <c r="AB396" s="40"/>
      <c r="AD396" s="40"/>
      <c r="AF396" s="40"/>
      <c r="AG396" s="40"/>
    </row>
    <row r="397" spans="2:33" ht="16.5" customHeight="1">
      <c r="B397" s="40"/>
      <c r="F397" s="163"/>
      <c r="AB397" s="40"/>
      <c r="AD397" s="40"/>
      <c r="AF397" s="40"/>
      <c r="AG397" s="40"/>
    </row>
    <row r="398" spans="2:33" ht="16.5" customHeight="1">
      <c r="B398" s="40"/>
      <c r="F398" s="163"/>
      <c r="AB398" s="40"/>
      <c r="AD398" s="40"/>
      <c r="AF398" s="40"/>
      <c r="AG398" s="40"/>
    </row>
    <row r="399" spans="2:33" ht="16.5" customHeight="1">
      <c r="B399" s="40"/>
      <c r="F399" s="163"/>
      <c r="AB399" s="40"/>
      <c r="AD399" s="40"/>
      <c r="AF399" s="40"/>
      <c r="AG399" s="40"/>
    </row>
    <row r="400" spans="2:33" ht="16.5" customHeight="1">
      <c r="B400" s="40"/>
      <c r="F400" s="163"/>
      <c r="AB400" s="40"/>
      <c r="AD400" s="40"/>
      <c r="AF400" s="40"/>
      <c r="AG400" s="40"/>
    </row>
    <row r="401" spans="2:33" ht="16.5" customHeight="1">
      <c r="B401" s="40"/>
      <c r="F401" s="163"/>
      <c r="AB401" s="40"/>
      <c r="AD401" s="40"/>
      <c r="AF401" s="40"/>
      <c r="AG401" s="40"/>
    </row>
    <row r="402" spans="2:33" ht="16.5" customHeight="1">
      <c r="B402" s="40"/>
      <c r="F402" s="163"/>
      <c r="AB402" s="40"/>
      <c r="AD402" s="40"/>
      <c r="AF402" s="40"/>
      <c r="AG402" s="40"/>
    </row>
    <row r="403" spans="2:33" ht="16.5" customHeight="1">
      <c r="B403" s="40"/>
      <c r="F403" s="163"/>
      <c r="AB403" s="40"/>
      <c r="AD403" s="40"/>
      <c r="AF403" s="40"/>
      <c r="AG403" s="40"/>
    </row>
    <row r="404" spans="2:33" ht="16.5" customHeight="1">
      <c r="B404" s="40"/>
      <c r="F404" s="163"/>
      <c r="AB404" s="40"/>
      <c r="AD404" s="40"/>
      <c r="AF404" s="40"/>
      <c r="AG404" s="40"/>
    </row>
    <row r="405" spans="2:33" ht="16.5" customHeight="1">
      <c r="B405" s="40"/>
      <c r="F405" s="163"/>
      <c r="AB405" s="40"/>
      <c r="AD405" s="40"/>
      <c r="AF405" s="40"/>
      <c r="AG405" s="40"/>
    </row>
    <row r="406" spans="2:33" ht="16.5" customHeight="1">
      <c r="B406" s="40"/>
      <c r="F406" s="163"/>
      <c r="AB406" s="40"/>
      <c r="AD406" s="40"/>
      <c r="AF406" s="40"/>
      <c r="AG406" s="40"/>
    </row>
    <row r="407" spans="2:33" ht="16.5" customHeight="1">
      <c r="B407" s="40"/>
      <c r="F407" s="163"/>
      <c r="AB407" s="40"/>
      <c r="AD407" s="40"/>
      <c r="AF407" s="40"/>
      <c r="AG407" s="40"/>
    </row>
    <row r="408" spans="2:33" ht="16.5" customHeight="1">
      <c r="B408" s="40"/>
      <c r="F408" s="163"/>
      <c r="AB408" s="40"/>
      <c r="AD408" s="40"/>
      <c r="AF408" s="40"/>
      <c r="AG408" s="40"/>
    </row>
    <row r="409" spans="2:33" ht="16.5" customHeight="1">
      <c r="B409" s="40"/>
      <c r="F409" s="163"/>
      <c r="AB409" s="40"/>
      <c r="AD409" s="40"/>
      <c r="AF409" s="40"/>
      <c r="AG409" s="40"/>
    </row>
    <row r="410" spans="2:33" ht="16.5" customHeight="1">
      <c r="B410" s="40"/>
      <c r="F410" s="163"/>
      <c r="AB410" s="40"/>
      <c r="AD410" s="40"/>
      <c r="AF410" s="40"/>
      <c r="AG410" s="40"/>
    </row>
    <row r="411" spans="2:33" ht="16.5" customHeight="1">
      <c r="B411" s="40"/>
      <c r="F411" s="163"/>
      <c r="AB411" s="40"/>
      <c r="AD411" s="40"/>
      <c r="AF411" s="40"/>
      <c r="AG411" s="40"/>
    </row>
    <row r="412" spans="2:33" ht="16.5" customHeight="1">
      <c r="B412" s="40"/>
      <c r="F412" s="163"/>
      <c r="AB412" s="40"/>
      <c r="AD412" s="40"/>
      <c r="AF412" s="40"/>
      <c r="AG412" s="40"/>
    </row>
    <row r="413" spans="2:33" ht="16.5" customHeight="1">
      <c r="B413" s="40"/>
      <c r="F413" s="163"/>
      <c r="AB413" s="40"/>
      <c r="AD413" s="40"/>
      <c r="AF413" s="40"/>
      <c r="AG413" s="40"/>
    </row>
    <row r="414" spans="2:33" ht="16.5" customHeight="1">
      <c r="B414" s="40"/>
      <c r="F414" s="163"/>
      <c r="AB414" s="40"/>
      <c r="AD414" s="40"/>
      <c r="AF414" s="40"/>
      <c r="AG414" s="40"/>
    </row>
    <row r="415" spans="2:33" ht="16.5" customHeight="1">
      <c r="B415" s="40"/>
      <c r="F415" s="163"/>
      <c r="AB415" s="40"/>
      <c r="AD415" s="40"/>
      <c r="AF415" s="40"/>
      <c r="AG415" s="40"/>
    </row>
    <row r="416" spans="2:33" ht="16.5" customHeight="1">
      <c r="B416" s="40"/>
      <c r="F416" s="163"/>
      <c r="AB416" s="40"/>
      <c r="AD416" s="40"/>
      <c r="AF416" s="40"/>
      <c r="AG416" s="40"/>
    </row>
    <row r="417" spans="2:33" ht="16.5" customHeight="1">
      <c r="B417" s="40"/>
      <c r="F417" s="163"/>
      <c r="AB417" s="40"/>
      <c r="AD417" s="40"/>
      <c r="AF417" s="40"/>
      <c r="AG417" s="40"/>
    </row>
    <row r="418" spans="2:33" ht="16.5" customHeight="1">
      <c r="B418" s="40"/>
      <c r="F418" s="163"/>
      <c r="AB418" s="40"/>
      <c r="AD418" s="40"/>
      <c r="AF418" s="40"/>
      <c r="AG418" s="40"/>
    </row>
    <row r="419" spans="2:33" ht="16.5" customHeight="1">
      <c r="B419" s="40"/>
      <c r="F419" s="163"/>
      <c r="AB419" s="40"/>
      <c r="AD419" s="40"/>
      <c r="AF419" s="40"/>
      <c r="AG419" s="40"/>
    </row>
    <row r="420" spans="2:33" ht="16.5" customHeight="1">
      <c r="B420" s="40"/>
      <c r="F420" s="163"/>
      <c r="AB420" s="40"/>
      <c r="AD420" s="40"/>
      <c r="AF420" s="40"/>
      <c r="AG420" s="40"/>
    </row>
    <row r="421" spans="2:33" ht="16.5" customHeight="1">
      <c r="B421" s="40"/>
      <c r="F421" s="163"/>
      <c r="AB421" s="40"/>
      <c r="AD421" s="40"/>
      <c r="AF421" s="40"/>
      <c r="AG421" s="40"/>
    </row>
    <row r="422" spans="2:33" ht="16.5" customHeight="1">
      <c r="B422" s="40"/>
      <c r="F422" s="163"/>
      <c r="AB422" s="40"/>
      <c r="AD422" s="40"/>
      <c r="AF422" s="40"/>
      <c r="AG422" s="40"/>
    </row>
    <row r="423" spans="2:33" ht="16.5" customHeight="1">
      <c r="B423" s="40"/>
      <c r="F423" s="163"/>
      <c r="AB423" s="40"/>
      <c r="AD423" s="40"/>
      <c r="AF423" s="40"/>
      <c r="AG423" s="40"/>
    </row>
    <row r="424" spans="2:33" ht="16.5" customHeight="1">
      <c r="B424" s="40"/>
      <c r="F424" s="163"/>
      <c r="AB424" s="40"/>
      <c r="AD424" s="40"/>
      <c r="AF424" s="40"/>
      <c r="AG424" s="40"/>
    </row>
    <row r="425" spans="2:33" ht="16.5" customHeight="1">
      <c r="B425" s="40"/>
      <c r="F425" s="163"/>
      <c r="AB425" s="40"/>
      <c r="AD425" s="40"/>
      <c r="AF425" s="40"/>
      <c r="AG425" s="40"/>
    </row>
    <row r="426" spans="2:33" ht="16.5" customHeight="1">
      <c r="B426" s="40"/>
      <c r="F426" s="163"/>
      <c r="AB426" s="40"/>
      <c r="AD426" s="40"/>
      <c r="AF426" s="40"/>
      <c r="AG426" s="40"/>
    </row>
    <row r="427" spans="2:33" ht="16.5" customHeight="1">
      <c r="B427" s="40"/>
      <c r="F427" s="163"/>
      <c r="AB427" s="40"/>
      <c r="AD427" s="40"/>
      <c r="AF427" s="40"/>
      <c r="AG427" s="40"/>
    </row>
    <row r="428" spans="2:33" ht="16.5" customHeight="1">
      <c r="B428" s="40"/>
      <c r="F428" s="163"/>
      <c r="AB428" s="40"/>
      <c r="AD428" s="40"/>
      <c r="AF428" s="40"/>
      <c r="AG428" s="40"/>
    </row>
    <row r="429" spans="2:33" ht="16.5" customHeight="1">
      <c r="B429" s="40"/>
      <c r="F429" s="163"/>
      <c r="AB429" s="40"/>
      <c r="AD429" s="40"/>
      <c r="AF429" s="40"/>
      <c r="AG429" s="40"/>
    </row>
    <row r="430" spans="2:33" ht="16.5" customHeight="1">
      <c r="B430" s="40"/>
      <c r="F430" s="163"/>
      <c r="AB430" s="40"/>
      <c r="AD430" s="40"/>
      <c r="AF430" s="40"/>
      <c r="AG430" s="40"/>
    </row>
    <row r="431" spans="2:33" ht="16.5" customHeight="1">
      <c r="B431" s="40"/>
      <c r="F431" s="163"/>
      <c r="AB431" s="40"/>
      <c r="AD431" s="40"/>
      <c r="AF431" s="40"/>
      <c r="AG431" s="40"/>
    </row>
    <row r="432" spans="2:33" ht="16.5" customHeight="1">
      <c r="B432" s="40"/>
      <c r="F432" s="163"/>
      <c r="AB432" s="40"/>
      <c r="AD432" s="40"/>
      <c r="AF432" s="40"/>
      <c r="AG432" s="40"/>
    </row>
    <row r="433" spans="2:33" ht="16.5" customHeight="1">
      <c r="B433" s="40"/>
      <c r="F433" s="163"/>
      <c r="AB433" s="40"/>
      <c r="AD433" s="40"/>
      <c r="AF433" s="40"/>
      <c r="AG433" s="40"/>
    </row>
    <row r="434" spans="2:33" ht="16.5" customHeight="1">
      <c r="B434" s="40"/>
      <c r="F434" s="163"/>
      <c r="AB434" s="40"/>
      <c r="AD434" s="40"/>
      <c r="AF434" s="40"/>
      <c r="AG434" s="40"/>
    </row>
    <row r="435" spans="2:33" ht="16.5" customHeight="1">
      <c r="B435" s="40"/>
      <c r="F435" s="163"/>
      <c r="AB435" s="40"/>
      <c r="AD435" s="40"/>
      <c r="AF435" s="40"/>
      <c r="AG435" s="40"/>
    </row>
    <row r="436" spans="2:33" ht="16.5" customHeight="1">
      <c r="B436" s="40"/>
      <c r="F436" s="163"/>
      <c r="AB436" s="40"/>
      <c r="AD436" s="40"/>
      <c r="AF436" s="40"/>
      <c r="AG436" s="40"/>
    </row>
    <row r="437" spans="2:33" ht="16.5" customHeight="1">
      <c r="B437" s="40"/>
      <c r="F437" s="163"/>
      <c r="AB437" s="40"/>
      <c r="AD437" s="40"/>
      <c r="AF437" s="40"/>
      <c r="AG437" s="40"/>
    </row>
    <row r="438" spans="2:33" ht="16.5" customHeight="1">
      <c r="B438" s="40"/>
      <c r="F438" s="163"/>
      <c r="AB438" s="40"/>
      <c r="AD438" s="40"/>
      <c r="AF438" s="40"/>
      <c r="AG438" s="40"/>
    </row>
    <row r="439" spans="2:33" ht="16.5" customHeight="1">
      <c r="B439" s="40"/>
      <c r="F439" s="163"/>
      <c r="AB439" s="40"/>
      <c r="AD439" s="40"/>
      <c r="AF439" s="40"/>
      <c r="AG439" s="40"/>
    </row>
    <row r="440" spans="2:33" ht="16.5" customHeight="1">
      <c r="B440" s="40"/>
      <c r="F440" s="163"/>
      <c r="AB440" s="40"/>
      <c r="AD440" s="40"/>
      <c r="AF440" s="40"/>
      <c r="AG440" s="40"/>
    </row>
    <row r="441" spans="2:33" ht="16.5" customHeight="1">
      <c r="B441" s="40"/>
      <c r="F441" s="163"/>
      <c r="AB441" s="40"/>
      <c r="AD441" s="40"/>
      <c r="AF441" s="40"/>
      <c r="AG441" s="40"/>
    </row>
    <row r="442" spans="2:33" ht="16.5" customHeight="1">
      <c r="B442" s="40"/>
      <c r="F442" s="163"/>
      <c r="AB442" s="40"/>
      <c r="AD442" s="40"/>
      <c r="AF442" s="40"/>
      <c r="AG442" s="40"/>
    </row>
    <row r="443" spans="2:33" ht="16.5" customHeight="1">
      <c r="B443" s="40"/>
      <c r="F443" s="163"/>
      <c r="AB443" s="40"/>
      <c r="AD443" s="40"/>
      <c r="AF443" s="40"/>
      <c r="AG443" s="40"/>
    </row>
    <row r="444" spans="2:33" ht="16.5" customHeight="1">
      <c r="B444" s="40"/>
      <c r="F444" s="163"/>
      <c r="AB444" s="40"/>
      <c r="AD444" s="40"/>
      <c r="AF444" s="40"/>
      <c r="AG444" s="40"/>
    </row>
    <row r="445" spans="2:33" ht="16.5" customHeight="1">
      <c r="B445" s="40"/>
      <c r="F445" s="163"/>
      <c r="AB445" s="40"/>
      <c r="AD445" s="40"/>
      <c r="AF445" s="40"/>
      <c r="AG445" s="40"/>
    </row>
    <row r="446" spans="2:33" ht="16.5" customHeight="1">
      <c r="B446" s="40"/>
      <c r="F446" s="163"/>
      <c r="AB446" s="40"/>
      <c r="AD446" s="40"/>
      <c r="AF446" s="40"/>
      <c r="AG446" s="40"/>
    </row>
    <row r="447" spans="2:33" ht="16.5" customHeight="1">
      <c r="B447" s="40"/>
      <c r="F447" s="163"/>
      <c r="AB447" s="40"/>
      <c r="AD447" s="40"/>
      <c r="AF447" s="40"/>
      <c r="AG447" s="40"/>
    </row>
    <row r="448" spans="2:33" ht="16.5" customHeight="1">
      <c r="B448" s="40"/>
      <c r="F448" s="163"/>
      <c r="AB448" s="40"/>
      <c r="AD448" s="40"/>
      <c r="AF448" s="40"/>
      <c r="AG448" s="40"/>
    </row>
    <row r="449" spans="2:33" ht="16.5" customHeight="1">
      <c r="B449" s="40"/>
      <c r="F449" s="163"/>
      <c r="AB449" s="40"/>
      <c r="AD449" s="40"/>
      <c r="AF449" s="40"/>
      <c r="AG449" s="40"/>
    </row>
    <row r="450" spans="2:33" ht="16.5" customHeight="1">
      <c r="B450" s="40"/>
      <c r="F450" s="163"/>
      <c r="AB450" s="40"/>
      <c r="AD450" s="40"/>
      <c r="AF450" s="40"/>
      <c r="AG450" s="40"/>
    </row>
    <row r="451" spans="2:33" ht="16.5" customHeight="1">
      <c r="B451" s="40"/>
      <c r="F451" s="163"/>
      <c r="AB451" s="40"/>
      <c r="AD451" s="40"/>
      <c r="AF451" s="40"/>
      <c r="AG451" s="40"/>
    </row>
    <row r="452" spans="2:33" ht="16.5" customHeight="1">
      <c r="B452" s="40"/>
      <c r="F452" s="163"/>
      <c r="AB452" s="40"/>
      <c r="AD452" s="40"/>
      <c r="AF452" s="40"/>
      <c r="AG452" s="40"/>
    </row>
    <row r="453" spans="2:33" ht="16.5" customHeight="1">
      <c r="B453" s="40"/>
      <c r="F453" s="163"/>
      <c r="AB453" s="40"/>
      <c r="AD453" s="40"/>
      <c r="AF453" s="40"/>
      <c r="AG453" s="40"/>
    </row>
    <row r="454" spans="2:33" ht="16.5" customHeight="1">
      <c r="B454" s="40"/>
      <c r="F454" s="163"/>
      <c r="AB454" s="40"/>
      <c r="AD454" s="40"/>
      <c r="AF454" s="40"/>
      <c r="AG454" s="40"/>
    </row>
    <row r="455" spans="2:33" ht="16.5" customHeight="1">
      <c r="B455" s="40"/>
      <c r="F455" s="163"/>
      <c r="AB455" s="40"/>
      <c r="AD455" s="40"/>
      <c r="AF455" s="40"/>
      <c r="AG455" s="40"/>
    </row>
    <row r="456" spans="2:33" ht="16.5" customHeight="1">
      <c r="B456" s="40"/>
      <c r="F456" s="163"/>
      <c r="AB456" s="40"/>
      <c r="AD456" s="40"/>
      <c r="AF456" s="40"/>
      <c r="AG456" s="40"/>
    </row>
    <row r="457" spans="2:33" ht="16.5" customHeight="1">
      <c r="B457" s="40"/>
      <c r="F457" s="163"/>
      <c r="AB457" s="40"/>
      <c r="AD457" s="40"/>
      <c r="AF457" s="40"/>
      <c r="AG457" s="40"/>
    </row>
    <row r="458" spans="2:33" ht="16.5" customHeight="1">
      <c r="B458" s="40"/>
      <c r="F458" s="163"/>
      <c r="AB458" s="40"/>
      <c r="AD458" s="40"/>
      <c r="AF458" s="40"/>
      <c r="AG458" s="40"/>
    </row>
    <row r="459" spans="2:33" ht="16.5" customHeight="1">
      <c r="B459" s="40"/>
      <c r="F459" s="163"/>
      <c r="AB459" s="40"/>
      <c r="AD459" s="40"/>
      <c r="AF459" s="40"/>
      <c r="AG459" s="40"/>
    </row>
    <row r="460" spans="2:33" ht="16.5" customHeight="1">
      <c r="B460" s="40"/>
      <c r="F460" s="163"/>
      <c r="AB460" s="40"/>
      <c r="AD460" s="40"/>
      <c r="AF460" s="40"/>
      <c r="AG460" s="40"/>
    </row>
    <row r="461" spans="2:33" ht="16.5" customHeight="1">
      <c r="B461" s="40"/>
      <c r="F461" s="163"/>
      <c r="AB461" s="40"/>
      <c r="AD461" s="40"/>
      <c r="AF461" s="40"/>
      <c r="AG461" s="40"/>
    </row>
    <row r="462" spans="2:33" ht="16.5" customHeight="1">
      <c r="B462" s="40"/>
      <c r="F462" s="163"/>
      <c r="AB462" s="40"/>
      <c r="AD462" s="40"/>
      <c r="AF462" s="40"/>
      <c r="AG462" s="40"/>
    </row>
    <row r="463" spans="2:33" ht="16.5" customHeight="1">
      <c r="B463" s="40"/>
      <c r="F463" s="163"/>
      <c r="AB463" s="40"/>
      <c r="AD463" s="40"/>
      <c r="AF463" s="40"/>
      <c r="AG463" s="40"/>
    </row>
    <row r="464" spans="2:33" ht="16.5" customHeight="1">
      <c r="B464" s="40"/>
      <c r="F464" s="163"/>
      <c r="AB464" s="40"/>
      <c r="AD464" s="40"/>
      <c r="AF464" s="40"/>
      <c r="AG464" s="40"/>
    </row>
    <row r="465" spans="2:33" ht="16.5" customHeight="1">
      <c r="B465" s="40"/>
      <c r="F465" s="163"/>
      <c r="AB465" s="40"/>
      <c r="AD465" s="40"/>
      <c r="AF465" s="40"/>
      <c r="AG465" s="40"/>
    </row>
    <row r="466" spans="2:33" ht="16.5" customHeight="1">
      <c r="B466" s="40"/>
      <c r="F466" s="163"/>
      <c r="AB466" s="40"/>
      <c r="AD466" s="40"/>
      <c r="AF466" s="40"/>
      <c r="AG466" s="40"/>
    </row>
    <row r="467" spans="2:33" ht="16.5" customHeight="1">
      <c r="B467" s="40"/>
      <c r="F467" s="163"/>
      <c r="AB467" s="40"/>
      <c r="AD467" s="40"/>
      <c r="AF467" s="40"/>
      <c r="AG467" s="40"/>
    </row>
    <row r="468" spans="2:33" ht="16.5" customHeight="1">
      <c r="B468" s="40"/>
      <c r="F468" s="163"/>
      <c r="AB468" s="40"/>
      <c r="AD468" s="40"/>
      <c r="AF468" s="40"/>
      <c r="AG468" s="40"/>
    </row>
    <row r="469" spans="2:33" ht="16.5" customHeight="1">
      <c r="B469" s="40"/>
      <c r="F469" s="163"/>
      <c r="AB469" s="40"/>
      <c r="AD469" s="40"/>
      <c r="AF469" s="40"/>
      <c r="AG469" s="40"/>
    </row>
    <row r="470" spans="2:33" ht="16.5" customHeight="1">
      <c r="B470" s="40"/>
      <c r="F470" s="163"/>
      <c r="AB470" s="40"/>
      <c r="AD470" s="40"/>
      <c r="AF470" s="40"/>
      <c r="AG470" s="40"/>
    </row>
    <row r="471" spans="2:33" ht="16.5" customHeight="1">
      <c r="B471" s="40"/>
      <c r="F471" s="163"/>
      <c r="AB471" s="40"/>
      <c r="AD471" s="40"/>
      <c r="AF471" s="40"/>
      <c r="AG471" s="40"/>
    </row>
    <row r="472" spans="2:33" ht="16.5" customHeight="1">
      <c r="B472" s="40"/>
      <c r="F472" s="163"/>
      <c r="AB472" s="40"/>
      <c r="AD472" s="40"/>
      <c r="AF472" s="40"/>
      <c r="AG472" s="40"/>
    </row>
    <row r="473" spans="2:33" ht="16.5" customHeight="1">
      <c r="B473" s="40"/>
      <c r="F473" s="163"/>
      <c r="AB473" s="40"/>
      <c r="AD473" s="40"/>
      <c r="AF473" s="40"/>
      <c r="AG473" s="40"/>
    </row>
    <row r="474" spans="2:33" ht="16.5" customHeight="1">
      <c r="B474" s="40"/>
      <c r="F474" s="163"/>
      <c r="AB474" s="40"/>
      <c r="AD474" s="40"/>
      <c r="AF474" s="40"/>
      <c r="AG474" s="40"/>
    </row>
    <row r="475" spans="2:33" ht="16.5" customHeight="1">
      <c r="B475" s="40"/>
      <c r="F475" s="163"/>
      <c r="AB475" s="40"/>
      <c r="AD475" s="40"/>
      <c r="AF475" s="40"/>
      <c r="AG475" s="40"/>
    </row>
    <row r="476" spans="2:33" ht="16.5" customHeight="1">
      <c r="B476" s="40"/>
      <c r="F476" s="163"/>
      <c r="AB476" s="40"/>
      <c r="AD476" s="40"/>
      <c r="AF476" s="40"/>
      <c r="AG476" s="40"/>
    </row>
    <row r="477" spans="2:33" ht="16.5" customHeight="1">
      <c r="B477" s="40"/>
      <c r="F477" s="163"/>
      <c r="AB477" s="40"/>
      <c r="AD477" s="40"/>
      <c r="AF477" s="40"/>
      <c r="AG477" s="40"/>
    </row>
    <row r="478" spans="2:33" ht="16.5" customHeight="1">
      <c r="B478" s="40"/>
      <c r="F478" s="163"/>
      <c r="AB478" s="40"/>
      <c r="AD478" s="40"/>
      <c r="AF478" s="40"/>
      <c r="AG478" s="40"/>
    </row>
    <row r="479" spans="2:33" ht="16.5" customHeight="1">
      <c r="B479" s="40"/>
      <c r="F479" s="163"/>
      <c r="AB479" s="40"/>
      <c r="AD479" s="40"/>
      <c r="AF479" s="40"/>
      <c r="AG479" s="40"/>
    </row>
    <row r="480" spans="2:33" ht="16.5" customHeight="1">
      <c r="B480" s="40"/>
      <c r="F480" s="163"/>
      <c r="AB480" s="40"/>
      <c r="AD480" s="40"/>
      <c r="AF480" s="40"/>
      <c r="AG480" s="40"/>
    </row>
    <row r="481" spans="2:33" ht="16.5" customHeight="1">
      <c r="B481" s="40"/>
      <c r="F481" s="163"/>
      <c r="AB481" s="40"/>
      <c r="AD481" s="40"/>
      <c r="AF481" s="40"/>
      <c r="AG481" s="40"/>
    </row>
    <row r="482" spans="2:33" ht="16.5" customHeight="1">
      <c r="B482" s="40"/>
      <c r="F482" s="163"/>
      <c r="AB482" s="40"/>
      <c r="AD482" s="40"/>
      <c r="AF482" s="40"/>
      <c r="AG482" s="40"/>
    </row>
    <row r="483" spans="2:33" ht="16.5" customHeight="1">
      <c r="B483" s="40"/>
      <c r="F483" s="163"/>
      <c r="AB483" s="40"/>
      <c r="AD483" s="40"/>
      <c r="AF483" s="40"/>
      <c r="AG483" s="40"/>
    </row>
    <row r="484" spans="2:33" ht="16.5" customHeight="1">
      <c r="B484" s="40"/>
      <c r="F484" s="163"/>
      <c r="AB484" s="40"/>
      <c r="AD484" s="40"/>
      <c r="AF484" s="40"/>
      <c r="AG484" s="40"/>
    </row>
    <row r="485" spans="2:33" ht="16.5" customHeight="1">
      <c r="B485" s="40"/>
      <c r="F485" s="163"/>
      <c r="AB485" s="40"/>
      <c r="AD485" s="40"/>
      <c r="AF485" s="40"/>
      <c r="AG485" s="40"/>
    </row>
    <row r="486" spans="2:33" ht="16.5" customHeight="1">
      <c r="B486" s="40"/>
      <c r="F486" s="163"/>
      <c r="AB486" s="40"/>
      <c r="AD486" s="40"/>
      <c r="AF486" s="40"/>
      <c r="AG486" s="40"/>
    </row>
    <row r="487" spans="2:33" ht="16.5" customHeight="1">
      <c r="B487" s="40"/>
      <c r="F487" s="163"/>
      <c r="AB487" s="40"/>
      <c r="AD487" s="40"/>
      <c r="AF487" s="40"/>
      <c r="AG487" s="40"/>
    </row>
    <row r="488" spans="2:33" ht="16.5" customHeight="1">
      <c r="B488" s="40"/>
      <c r="F488" s="163"/>
      <c r="AB488" s="40"/>
      <c r="AD488" s="40"/>
      <c r="AF488" s="40"/>
      <c r="AG488" s="40"/>
    </row>
    <row r="489" spans="2:33" ht="16.5" customHeight="1">
      <c r="B489" s="40"/>
      <c r="F489" s="163"/>
      <c r="AB489" s="40"/>
      <c r="AD489" s="40"/>
      <c r="AF489" s="40"/>
      <c r="AG489" s="40"/>
    </row>
    <row r="490" spans="2:33" ht="16.5" customHeight="1">
      <c r="B490" s="40"/>
      <c r="F490" s="163"/>
      <c r="AB490" s="40"/>
      <c r="AD490" s="40"/>
      <c r="AF490" s="40"/>
      <c r="AG490" s="40"/>
    </row>
    <row r="491" spans="2:33" ht="16.5" customHeight="1">
      <c r="B491" s="40"/>
      <c r="F491" s="163"/>
      <c r="AB491" s="40"/>
      <c r="AD491" s="40"/>
      <c r="AF491" s="40"/>
      <c r="AG491" s="40"/>
    </row>
    <row r="492" spans="2:33" ht="16.5" customHeight="1">
      <c r="B492" s="40"/>
      <c r="F492" s="163"/>
      <c r="AB492" s="40"/>
      <c r="AD492" s="40"/>
      <c r="AF492" s="40"/>
      <c r="AG492" s="40"/>
    </row>
    <row r="493" spans="2:33" ht="16.5" customHeight="1">
      <c r="B493" s="40"/>
      <c r="F493" s="163"/>
      <c r="AB493" s="40"/>
      <c r="AD493" s="40"/>
      <c r="AF493" s="40"/>
      <c r="AG493" s="40"/>
    </row>
    <row r="494" spans="2:33" ht="16.5" customHeight="1">
      <c r="B494" s="40"/>
      <c r="F494" s="163"/>
      <c r="AB494" s="40"/>
      <c r="AD494" s="40"/>
      <c r="AF494" s="40"/>
      <c r="AG494" s="40"/>
    </row>
    <row r="495" spans="2:33" ht="16.5" customHeight="1">
      <c r="B495" s="40"/>
      <c r="F495" s="163"/>
      <c r="AB495" s="40"/>
      <c r="AD495" s="40"/>
      <c r="AF495" s="40"/>
      <c r="AG495" s="40"/>
    </row>
    <row r="496" spans="2:33" ht="16.5" customHeight="1">
      <c r="B496" s="40"/>
      <c r="F496" s="163"/>
      <c r="AB496" s="40"/>
      <c r="AD496" s="40"/>
      <c r="AF496" s="40"/>
      <c r="AG496" s="40"/>
    </row>
    <row r="497" spans="2:33" ht="16.5" customHeight="1">
      <c r="B497" s="40"/>
      <c r="F497" s="163"/>
      <c r="AB497" s="40"/>
      <c r="AD497" s="40"/>
      <c r="AF497" s="40"/>
      <c r="AG497" s="40"/>
    </row>
    <row r="498" spans="2:33" ht="16.5" customHeight="1">
      <c r="B498" s="40"/>
      <c r="F498" s="163"/>
      <c r="AB498" s="40"/>
      <c r="AD498" s="40"/>
      <c r="AF498" s="40"/>
      <c r="AG498" s="40"/>
    </row>
    <row r="499" spans="2:33" ht="16.5" customHeight="1">
      <c r="B499" s="40"/>
      <c r="F499" s="163"/>
      <c r="AB499" s="40"/>
      <c r="AD499" s="40"/>
      <c r="AF499" s="40"/>
      <c r="AG499" s="40"/>
    </row>
    <row r="500" spans="2:33" ht="16.5" customHeight="1">
      <c r="B500" s="40"/>
      <c r="F500" s="163"/>
      <c r="AB500" s="40"/>
      <c r="AD500" s="40"/>
      <c r="AF500" s="40"/>
      <c r="AG500" s="40"/>
    </row>
    <row r="501" spans="2:33" ht="16.5" customHeight="1">
      <c r="B501" s="40"/>
      <c r="F501" s="163"/>
      <c r="AB501" s="40"/>
      <c r="AD501" s="40"/>
      <c r="AF501" s="40"/>
      <c r="AG501" s="40"/>
    </row>
    <row r="502" spans="2:33" ht="16.5" customHeight="1">
      <c r="B502" s="40"/>
      <c r="F502" s="163"/>
      <c r="AB502" s="40"/>
      <c r="AD502" s="40"/>
      <c r="AF502" s="40"/>
      <c r="AG502" s="40"/>
    </row>
    <row r="503" spans="2:33" ht="16.5" customHeight="1">
      <c r="B503" s="40"/>
      <c r="F503" s="163"/>
      <c r="AB503" s="40"/>
      <c r="AD503" s="40"/>
      <c r="AF503" s="40"/>
      <c r="AG503" s="40"/>
    </row>
    <row r="504" spans="2:33" ht="16.5" customHeight="1">
      <c r="B504" s="40"/>
      <c r="F504" s="163"/>
      <c r="AB504" s="40"/>
      <c r="AD504" s="40"/>
      <c r="AF504" s="40"/>
      <c r="AG504" s="40"/>
    </row>
    <row r="505" spans="2:33" ht="16.5" customHeight="1">
      <c r="B505" s="40"/>
      <c r="F505" s="163"/>
      <c r="AB505" s="40"/>
      <c r="AD505" s="40"/>
      <c r="AF505" s="40"/>
      <c r="AG505" s="40"/>
    </row>
    <row r="506" spans="2:33" ht="16.5" customHeight="1">
      <c r="B506" s="40"/>
      <c r="F506" s="163"/>
      <c r="AB506" s="40"/>
      <c r="AD506" s="40"/>
      <c r="AF506" s="40"/>
      <c r="AG506" s="40"/>
    </row>
    <row r="507" spans="2:33" ht="16.5" customHeight="1">
      <c r="B507" s="40"/>
      <c r="F507" s="163"/>
      <c r="AB507" s="40"/>
      <c r="AD507" s="40"/>
      <c r="AF507" s="40"/>
      <c r="AG507" s="40"/>
    </row>
    <row r="508" spans="2:33" ht="16.5" customHeight="1">
      <c r="B508" s="40"/>
      <c r="F508" s="163"/>
      <c r="AB508" s="40"/>
      <c r="AD508" s="40"/>
      <c r="AF508" s="40"/>
      <c r="AG508" s="40"/>
    </row>
    <row r="509" spans="2:33" ht="16.5" customHeight="1">
      <c r="B509" s="40"/>
      <c r="F509" s="163"/>
      <c r="AB509" s="40"/>
      <c r="AD509" s="40"/>
      <c r="AF509" s="40"/>
      <c r="AG509" s="40"/>
    </row>
    <row r="510" spans="2:33" ht="16.5" customHeight="1">
      <c r="B510" s="40"/>
      <c r="F510" s="163"/>
      <c r="AB510" s="40"/>
      <c r="AD510" s="40"/>
      <c r="AF510" s="40"/>
      <c r="AG510" s="40"/>
    </row>
    <row r="511" spans="2:33" ht="16.5" customHeight="1">
      <c r="B511" s="40"/>
      <c r="F511" s="163"/>
      <c r="AB511" s="40"/>
      <c r="AD511" s="40"/>
      <c r="AF511" s="40"/>
      <c r="AG511" s="40"/>
    </row>
    <row r="512" spans="2:33" ht="16.5" customHeight="1">
      <c r="B512" s="40"/>
      <c r="F512" s="163"/>
      <c r="AB512" s="40"/>
      <c r="AD512" s="40"/>
      <c r="AF512" s="40"/>
      <c r="AG512" s="40"/>
    </row>
    <row r="513" spans="2:33" ht="16.5" customHeight="1">
      <c r="B513" s="40"/>
      <c r="F513" s="163"/>
      <c r="AB513" s="40"/>
      <c r="AD513" s="40"/>
      <c r="AF513" s="40"/>
      <c r="AG513" s="40"/>
    </row>
    <row r="514" spans="2:33" ht="16.5" customHeight="1">
      <c r="B514" s="40"/>
      <c r="F514" s="163"/>
      <c r="AB514" s="40"/>
      <c r="AD514" s="40"/>
      <c r="AF514" s="40"/>
      <c r="AG514" s="40"/>
    </row>
    <row r="515" spans="2:33" ht="16.5" customHeight="1">
      <c r="B515" s="40"/>
      <c r="F515" s="163"/>
      <c r="AB515" s="40"/>
      <c r="AD515" s="40"/>
      <c r="AF515" s="40"/>
      <c r="AG515" s="40"/>
    </row>
    <row r="516" spans="2:33" ht="16.5" customHeight="1">
      <c r="B516" s="40"/>
      <c r="F516" s="163"/>
      <c r="AB516" s="40"/>
      <c r="AD516" s="40"/>
      <c r="AF516" s="40"/>
      <c r="AG516" s="40"/>
    </row>
    <row r="517" spans="2:33" ht="16.5" customHeight="1">
      <c r="B517" s="40"/>
      <c r="F517" s="163"/>
      <c r="AB517" s="40"/>
      <c r="AD517" s="40"/>
      <c r="AF517" s="40"/>
      <c r="AG517" s="40"/>
    </row>
    <row r="518" spans="2:33" ht="16.5" customHeight="1">
      <c r="B518" s="40"/>
      <c r="F518" s="163"/>
      <c r="AB518" s="40"/>
      <c r="AD518" s="40"/>
      <c r="AF518" s="40"/>
      <c r="AG518" s="40"/>
    </row>
    <row r="519" spans="2:33" ht="16.5" customHeight="1">
      <c r="B519" s="40"/>
      <c r="F519" s="163"/>
      <c r="AB519" s="40"/>
      <c r="AD519" s="40"/>
      <c r="AF519" s="40"/>
      <c r="AG519" s="40"/>
    </row>
    <row r="520" spans="2:33" ht="16.5" customHeight="1">
      <c r="B520" s="40"/>
      <c r="F520" s="163"/>
      <c r="AB520" s="40"/>
      <c r="AD520" s="40"/>
      <c r="AF520" s="40"/>
      <c r="AG520" s="40"/>
    </row>
    <row r="521" spans="2:33" ht="16.5" customHeight="1">
      <c r="B521" s="40"/>
      <c r="F521" s="163"/>
      <c r="AB521" s="40"/>
      <c r="AD521" s="40"/>
      <c r="AF521" s="40"/>
      <c r="AG521" s="40"/>
    </row>
    <row r="522" spans="2:33" ht="16.5" customHeight="1">
      <c r="B522" s="40"/>
      <c r="F522" s="163"/>
      <c r="AB522" s="40"/>
      <c r="AD522" s="40"/>
      <c r="AF522" s="40"/>
      <c r="AG522" s="40"/>
    </row>
    <row r="523" spans="2:33" ht="16.5" customHeight="1">
      <c r="B523" s="40"/>
      <c r="F523" s="163"/>
      <c r="AB523" s="40"/>
      <c r="AD523" s="40"/>
      <c r="AF523" s="40"/>
      <c r="AG523" s="40"/>
    </row>
    <row r="524" spans="2:33" ht="16.5" customHeight="1">
      <c r="B524" s="40"/>
      <c r="F524" s="163"/>
      <c r="AB524" s="40"/>
      <c r="AD524" s="40"/>
      <c r="AF524" s="40"/>
      <c r="AG524" s="40"/>
    </row>
    <row r="525" spans="2:33" ht="16.5" customHeight="1">
      <c r="B525" s="40"/>
      <c r="F525" s="163"/>
      <c r="AB525" s="40"/>
      <c r="AD525" s="40"/>
      <c r="AF525" s="40"/>
      <c r="AG525" s="40"/>
    </row>
    <row r="526" spans="2:33" ht="16.5" customHeight="1">
      <c r="B526" s="40"/>
      <c r="F526" s="163"/>
      <c r="AB526" s="40"/>
      <c r="AD526" s="40"/>
      <c r="AF526" s="40"/>
      <c r="AG526" s="40"/>
    </row>
    <row r="527" spans="2:33" ht="16.5" customHeight="1">
      <c r="B527" s="40"/>
      <c r="F527" s="163"/>
      <c r="AB527" s="40"/>
      <c r="AD527" s="40"/>
      <c r="AF527" s="40"/>
      <c r="AG527" s="40"/>
    </row>
    <row r="528" spans="2:33" ht="16.5" customHeight="1">
      <c r="B528" s="40"/>
      <c r="F528" s="163"/>
      <c r="AB528" s="40"/>
      <c r="AD528" s="40"/>
      <c r="AF528" s="40"/>
      <c r="AG528" s="40"/>
    </row>
    <row r="529" spans="2:33" ht="16.5" customHeight="1">
      <c r="B529" s="40"/>
      <c r="F529" s="163"/>
      <c r="AB529" s="40"/>
      <c r="AD529" s="40"/>
      <c r="AF529" s="40"/>
      <c r="AG529" s="40"/>
    </row>
    <row r="530" spans="2:33" ht="16.5" customHeight="1">
      <c r="B530" s="40"/>
      <c r="F530" s="163"/>
      <c r="AB530" s="40"/>
      <c r="AD530" s="40"/>
      <c r="AF530" s="40"/>
      <c r="AG530" s="40"/>
    </row>
    <row r="531" spans="2:33" ht="16.5" customHeight="1">
      <c r="B531" s="40"/>
      <c r="F531" s="163"/>
      <c r="AB531" s="40"/>
      <c r="AD531" s="40"/>
      <c r="AF531" s="40"/>
      <c r="AG531" s="40"/>
    </row>
    <row r="532" spans="2:33" ht="16.5" customHeight="1">
      <c r="B532" s="40"/>
      <c r="F532" s="163"/>
      <c r="AB532" s="40"/>
      <c r="AD532" s="40"/>
      <c r="AF532" s="40"/>
      <c r="AG532" s="40"/>
    </row>
    <row r="533" spans="2:33" ht="16.5" customHeight="1">
      <c r="B533" s="40"/>
      <c r="F533" s="163"/>
      <c r="AB533" s="40"/>
      <c r="AD533" s="40"/>
      <c r="AF533" s="40"/>
      <c r="AG533" s="40"/>
    </row>
    <row r="534" spans="2:33" ht="16.5" customHeight="1">
      <c r="B534" s="40"/>
      <c r="F534" s="163"/>
      <c r="AB534" s="40"/>
      <c r="AD534" s="40"/>
      <c r="AF534" s="40"/>
      <c r="AG534" s="40"/>
    </row>
    <row r="535" spans="2:33" ht="16.5" customHeight="1">
      <c r="B535" s="40"/>
      <c r="F535" s="163"/>
      <c r="AB535" s="40"/>
      <c r="AD535" s="40"/>
      <c r="AF535" s="40"/>
      <c r="AG535" s="40"/>
    </row>
    <row r="536" spans="2:33" ht="16.5" customHeight="1">
      <c r="B536" s="40"/>
      <c r="F536" s="163"/>
      <c r="AB536" s="40"/>
      <c r="AD536" s="40"/>
      <c r="AF536" s="40"/>
      <c r="AG536" s="40"/>
    </row>
    <row r="537" spans="2:33" ht="16.5" customHeight="1">
      <c r="B537" s="40"/>
      <c r="F537" s="163"/>
      <c r="AB537" s="40"/>
      <c r="AD537" s="40"/>
      <c r="AF537" s="40"/>
      <c r="AG537" s="40"/>
    </row>
    <row r="538" spans="2:33" ht="16.5" customHeight="1">
      <c r="B538" s="40"/>
      <c r="F538" s="163"/>
      <c r="AB538" s="40"/>
      <c r="AD538" s="40"/>
      <c r="AF538" s="40"/>
      <c r="AG538" s="40"/>
    </row>
    <row r="539" spans="2:33" ht="16.5" customHeight="1">
      <c r="B539" s="40"/>
      <c r="F539" s="163"/>
      <c r="AB539" s="40"/>
      <c r="AD539" s="40"/>
      <c r="AF539" s="40"/>
      <c r="AG539" s="40"/>
    </row>
    <row r="540" spans="2:33" ht="16.5" customHeight="1">
      <c r="B540" s="40"/>
      <c r="F540" s="163"/>
      <c r="AB540" s="40"/>
      <c r="AD540" s="40"/>
      <c r="AF540" s="40"/>
      <c r="AG540" s="40"/>
    </row>
    <row r="541" spans="2:33" ht="16.5" customHeight="1">
      <c r="B541" s="40"/>
      <c r="F541" s="163"/>
      <c r="AB541" s="40"/>
      <c r="AD541" s="40"/>
      <c r="AF541" s="40"/>
      <c r="AG541" s="40"/>
    </row>
    <row r="542" spans="2:33" ht="16.5" customHeight="1">
      <c r="B542" s="40"/>
      <c r="F542" s="163"/>
      <c r="AB542" s="40"/>
      <c r="AD542" s="40"/>
      <c r="AF542" s="40"/>
      <c r="AG542" s="40"/>
    </row>
    <row r="543" spans="2:33" ht="16.5" customHeight="1">
      <c r="B543" s="40"/>
      <c r="F543" s="163"/>
      <c r="AB543" s="40"/>
      <c r="AD543" s="40"/>
      <c r="AF543" s="40"/>
      <c r="AG543" s="40"/>
    </row>
    <row r="544" spans="2:33" ht="16.5" customHeight="1">
      <c r="B544" s="40"/>
      <c r="F544" s="163"/>
      <c r="AB544" s="40"/>
      <c r="AD544" s="40"/>
      <c r="AF544" s="40"/>
      <c r="AG544" s="40"/>
    </row>
    <row r="545" spans="2:33" ht="16.5" customHeight="1">
      <c r="B545" s="40"/>
      <c r="F545" s="163"/>
      <c r="AB545" s="40"/>
      <c r="AD545" s="40"/>
      <c r="AF545" s="40"/>
      <c r="AG545" s="40"/>
    </row>
    <row r="546" spans="2:33" ht="16.5" customHeight="1">
      <c r="B546" s="40"/>
      <c r="F546" s="163"/>
      <c r="AB546" s="40"/>
      <c r="AD546" s="40"/>
      <c r="AF546" s="40"/>
      <c r="AG546" s="40"/>
    </row>
    <row r="547" spans="2:33" ht="16.5" customHeight="1">
      <c r="B547" s="40"/>
      <c r="F547" s="163"/>
      <c r="AB547" s="40"/>
      <c r="AD547" s="40"/>
      <c r="AF547" s="40"/>
      <c r="AG547" s="40"/>
    </row>
    <row r="548" spans="2:33" ht="16.5" customHeight="1">
      <c r="B548" s="40"/>
      <c r="F548" s="163"/>
      <c r="AB548" s="40"/>
      <c r="AD548" s="40"/>
      <c r="AF548" s="40"/>
      <c r="AG548" s="40"/>
    </row>
    <row r="549" spans="2:33" ht="16.5" customHeight="1">
      <c r="B549" s="40"/>
      <c r="F549" s="163"/>
      <c r="AB549" s="40"/>
      <c r="AD549" s="40"/>
      <c r="AF549" s="40"/>
      <c r="AG549" s="40"/>
    </row>
    <row r="550" spans="2:33" ht="16.5" customHeight="1">
      <c r="B550" s="40"/>
      <c r="F550" s="163"/>
      <c r="AB550" s="40"/>
      <c r="AD550" s="40"/>
      <c r="AF550" s="40"/>
      <c r="AG550" s="40"/>
    </row>
    <row r="551" spans="2:33" ht="16.5" customHeight="1">
      <c r="B551" s="40"/>
      <c r="F551" s="163"/>
      <c r="AB551" s="40"/>
      <c r="AD551" s="40"/>
      <c r="AF551" s="40"/>
      <c r="AG551" s="40"/>
    </row>
    <row r="552" spans="2:33" ht="16.5" customHeight="1">
      <c r="B552" s="40"/>
      <c r="F552" s="163"/>
      <c r="AB552" s="40"/>
      <c r="AD552" s="40"/>
      <c r="AF552" s="40"/>
      <c r="AG552" s="40"/>
    </row>
    <row r="553" spans="2:33" ht="16.5" customHeight="1">
      <c r="B553" s="40"/>
      <c r="F553" s="163"/>
      <c r="AB553" s="40"/>
      <c r="AD553" s="40"/>
      <c r="AF553" s="40"/>
      <c r="AG553" s="40"/>
    </row>
    <row r="554" spans="2:33" ht="16.5" customHeight="1">
      <c r="B554" s="40"/>
      <c r="F554" s="163"/>
      <c r="AB554" s="40"/>
      <c r="AD554" s="40"/>
      <c r="AF554" s="40"/>
      <c r="AG554" s="40"/>
    </row>
    <row r="555" spans="2:33" ht="16.5" customHeight="1">
      <c r="B555" s="40"/>
      <c r="F555" s="163"/>
      <c r="AB555" s="40"/>
      <c r="AD555" s="40"/>
      <c r="AF555" s="40"/>
      <c r="AG555" s="40"/>
    </row>
    <row r="556" spans="2:33" ht="16.5" customHeight="1">
      <c r="B556" s="40"/>
      <c r="F556" s="163"/>
      <c r="AB556" s="40"/>
      <c r="AD556" s="40"/>
      <c r="AF556" s="40"/>
      <c r="AG556" s="40"/>
    </row>
    <row r="557" spans="2:33" ht="16.5" customHeight="1">
      <c r="B557" s="40"/>
      <c r="F557" s="163"/>
      <c r="AB557" s="40"/>
      <c r="AD557" s="40"/>
      <c r="AF557" s="40"/>
      <c r="AG557" s="40"/>
    </row>
    <row r="558" spans="2:33" ht="16.5" customHeight="1">
      <c r="B558" s="40"/>
      <c r="F558" s="163"/>
      <c r="AB558" s="40"/>
      <c r="AD558" s="40"/>
      <c r="AF558" s="40"/>
      <c r="AG558" s="40"/>
    </row>
    <row r="559" spans="2:33" ht="16.5" customHeight="1">
      <c r="B559" s="40"/>
      <c r="F559" s="163"/>
      <c r="AB559" s="40"/>
      <c r="AD559" s="40"/>
      <c r="AF559" s="40"/>
      <c r="AG559" s="40"/>
    </row>
    <row r="560" spans="2:33" ht="16.5" customHeight="1">
      <c r="B560" s="40"/>
      <c r="F560" s="163"/>
      <c r="AB560" s="40"/>
      <c r="AD560" s="40"/>
      <c r="AF560" s="40"/>
      <c r="AG560" s="40"/>
    </row>
    <row r="561" spans="2:33" ht="16.5" customHeight="1">
      <c r="B561" s="40"/>
      <c r="F561" s="163"/>
      <c r="AB561" s="40"/>
      <c r="AD561" s="40"/>
      <c r="AF561" s="40"/>
      <c r="AG561" s="40"/>
    </row>
    <row r="562" spans="2:33" ht="16.5" customHeight="1">
      <c r="B562" s="40"/>
      <c r="F562" s="163"/>
      <c r="AB562" s="40"/>
      <c r="AD562" s="40"/>
      <c r="AF562" s="40"/>
      <c r="AG562" s="40"/>
    </row>
    <row r="563" spans="2:33" ht="16.5" customHeight="1">
      <c r="B563" s="40"/>
      <c r="F563" s="163"/>
      <c r="AB563" s="40"/>
      <c r="AD563" s="40"/>
      <c r="AF563" s="40"/>
      <c r="AG563" s="40"/>
    </row>
    <row r="564" spans="2:33" ht="16.5" customHeight="1">
      <c r="B564" s="40"/>
      <c r="F564" s="163"/>
      <c r="AB564" s="40"/>
      <c r="AD564" s="40"/>
      <c r="AF564" s="40"/>
      <c r="AG564" s="40"/>
    </row>
    <row r="565" spans="2:33" ht="16.5" customHeight="1">
      <c r="B565" s="40"/>
      <c r="F565" s="163"/>
      <c r="AB565" s="40"/>
      <c r="AD565" s="40"/>
      <c r="AF565" s="40"/>
      <c r="AG565" s="40"/>
    </row>
    <row r="566" spans="2:33" ht="16.5" customHeight="1">
      <c r="B566" s="40"/>
      <c r="F566" s="163"/>
      <c r="AB566" s="40"/>
      <c r="AD566" s="40"/>
      <c r="AF566" s="40"/>
      <c r="AG566" s="40"/>
    </row>
    <row r="567" spans="2:33" ht="16.5" customHeight="1">
      <c r="B567" s="40"/>
      <c r="F567" s="163"/>
      <c r="AB567" s="40"/>
      <c r="AD567" s="40"/>
      <c r="AF567" s="40"/>
      <c r="AG567" s="40"/>
    </row>
    <row r="568" spans="2:33" ht="16.5" customHeight="1">
      <c r="B568" s="40"/>
      <c r="F568" s="163"/>
      <c r="AB568" s="40"/>
      <c r="AD568" s="40"/>
      <c r="AF568" s="40"/>
      <c r="AG568" s="40"/>
    </row>
    <row r="569" spans="2:33" ht="16.5" customHeight="1">
      <c r="B569" s="40"/>
      <c r="F569" s="163"/>
      <c r="AB569" s="40"/>
      <c r="AD569" s="40"/>
      <c r="AF569" s="40"/>
      <c r="AG569" s="40"/>
    </row>
    <row r="570" spans="2:33" ht="16.5" customHeight="1">
      <c r="B570" s="40"/>
      <c r="F570" s="163"/>
      <c r="AB570" s="40"/>
      <c r="AD570" s="40"/>
      <c r="AF570" s="40"/>
      <c r="AG570" s="40"/>
    </row>
    <row r="571" spans="2:33" ht="16.5" customHeight="1">
      <c r="B571" s="40"/>
      <c r="F571" s="163"/>
      <c r="AB571" s="40"/>
      <c r="AD571" s="40"/>
      <c r="AF571" s="40"/>
      <c r="AG571" s="40"/>
    </row>
    <row r="572" spans="2:33" ht="16.5" customHeight="1">
      <c r="B572" s="40"/>
      <c r="F572" s="163"/>
      <c r="AB572" s="40"/>
      <c r="AD572" s="40"/>
      <c r="AF572" s="40"/>
      <c r="AG572" s="40"/>
    </row>
    <row r="573" spans="2:33" ht="16.5" customHeight="1">
      <c r="B573" s="40"/>
      <c r="F573" s="163"/>
      <c r="AB573" s="40"/>
      <c r="AD573" s="40"/>
      <c r="AF573" s="40"/>
      <c r="AG573" s="40"/>
    </row>
    <row r="574" spans="2:33" ht="16.5" customHeight="1">
      <c r="B574" s="40"/>
      <c r="F574" s="163"/>
      <c r="AB574" s="40"/>
      <c r="AD574" s="40"/>
      <c r="AF574" s="40"/>
      <c r="AG574" s="40"/>
    </row>
    <row r="575" spans="2:33" ht="16.5" customHeight="1">
      <c r="B575" s="40"/>
      <c r="F575" s="163"/>
      <c r="AB575" s="40"/>
      <c r="AD575" s="40"/>
      <c r="AF575" s="40"/>
      <c r="AG575" s="40"/>
    </row>
    <row r="576" spans="2:33" ht="16.5" customHeight="1">
      <c r="B576" s="40"/>
      <c r="F576" s="163"/>
      <c r="AB576" s="40"/>
      <c r="AD576" s="40"/>
      <c r="AF576" s="40"/>
      <c r="AG576" s="40"/>
    </row>
    <row r="577" spans="2:33" ht="16.5" customHeight="1">
      <c r="B577" s="40"/>
      <c r="F577" s="163"/>
      <c r="AB577" s="40"/>
      <c r="AD577" s="40"/>
      <c r="AF577" s="40"/>
      <c r="AG577" s="40"/>
    </row>
    <row r="578" spans="2:33" ht="16.5" customHeight="1">
      <c r="B578" s="40"/>
      <c r="F578" s="163"/>
      <c r="AB578" s="40"/>
      <c r="AD578" s="40"/>
      <c r="AF578" s="40"/>
      <c r="AG578" s="40"/>
    </row>
    <row r="579" spans="2:33" ht="16.5" customHeight="1">
      <c r="B579" s="40"/>
      <c r="F579" s="163"/>
      <c r="AB579" s="40"/>
      <c r="AD579" s="40"/>
      <c r="AF579" s="40"/>
      <c r="AG579" s="40"/>
    </row>
    <row r="580" spans="2:33" ht="16.5" customHeight="1">
      <c r="B580" s="40"/>
      <c r="F580" s="163"/>
      <c r="AB580" s="40"/>
      <c r="AD580" s="40"/>
      <c r="AF580" s="40"/>
      <c r="AG580" s="40"/>
    </row>
    <row r="581" spans="2:33" ht="16.5" customHeight="1">
      <c r="B581" s="40"/>
      <c r="F581" s="163"/>
      <c r="AB581" s="40"/>
      <c r="AD581" s="40"/>
      <c r="AF581" s="40"/>
      <c r="AG581" s="40"/>
    </row>
    <row r="582" spans="2:33" ht="16.5" customHeight="1">
      <c r="B582" s="40"/>
      <c r="F582" s="163"/>
      <c r="AB582" s="40"/>
      <c r="AD582" s="40"/>
      <c r="AF582" s="40"/>
      <c r="AG582" s="40"/>
    </row>
    <row r="583" spans="2:33" ht="16.5" customHeight="1">
      <c r="B583" s="40"/>
      <c r="F583" s="163"/>
      <c r="AB583" s="40"/>
      <c r="AD583" s="40"/>
      <c r="AF583" s="40"/>
      <c r="AG583" s="40"/>
    </row>
    <row r="584" spans="2:33" ht="16.5" customHeight="1">
      <c r="B584" s="40"/>
      <c r="F584" s="163"/>
      <c r="AB584" s="40"/>
      <c r="AD584" s="40"/>
      <c r="AF584" s="40"/>
      <c r="AG584" s="40"/>
    </row>
    <row r="585" spans="2:33" ht="16.5" customHeight="1">
      <c r="B585" s="40"/>
      <c r="F585" s="163"/>
      <c r="AB585" s="40"/>
      <c r="AD585" s="40"/>
      <c r="AF585" s="40"/>
      <c r="AG585" s="40"/>
    </row>
    <row r="586" spans="2:33" ht="16.5" customHeight="1">
      <c r="B586" s="40"/>
      <c r="F586" s="163"/>
      <c r="AB586" s="40"/>
      <c r="AD586" s="40"/>
      <c r="AF586" s="40"/>
      <c r="AG586" s="40"/>
    </row>
    <row r="587" spans="2:33" ht="16.5" customHeight="1">
      <c r="B587" s="40"/>
      <c r="F587" s="163"/>
      <c r="AB587" s="40"/>
      <c r="AD587" s="40"/>
      <c r="AF587" s="40"/>
      <c r="AG587" s="40"/>
    </row>
    <row r="588" spans="2:33" ht="16.5" customHeight="1">
      <c r="B588" s="40"/>
      <c r="F588" s="163"/>
      <c r="AB588" s="40"/>
      <c r="AD588" s="40"/>
      <c r="AF588" s="40"/>
      <c r="AG588" s="40"/>
    </row>
    <row r="589" spans="2:33" ht="16.5" customHeight="1">
      <c r="B589" s="40"/>
      <c r="F589" s="163"/>
      <c r="AB589" s="40"/>
      <c r="AD589" s="40"/>
      <c r="AF589" s="40"/>
      <c r="AG589" s="40"/>
    </row>
    <row r="590" spans="2:33" ht="16.5" customHeight="1">
      <c r="B590" s="40"/>
      <c r="F590" s="163"/>
      <c r="AB590" s="40"/>
      <c r="AD590" s="40"/>
      <c r="AF590" s="40"/>
      <c r="AG590" s="40"/>
    </row>
    <row r="591" spans="2:33" ht="16.5" customHeight="1">
      <c r="B591" s="40"/>
      <c r="F591" s="163"/>
      <c r="AB591" s="40"/>
      <c r="AD591" s="40"/>
      <c r="AF591" s="40"/>
      <c r="AG591" s="40"/>
    </row>
    <row r="592" spans="2:33" ht="16.5" customHeight="1">
      <c r="B592" s="40"/>
      <c r="F592" s="163"/>
      <c r="AB592" s="40"/>
      <c r="AD592" s="40"/>
      <c r="AF592" s="40"/>
      <c r="AG592" s="40"/>
    </row>
    <row r="593" spans="2:33" ht="16.5" customHeight="1">
      <c r="B593" s="40"/>
      <c r="F593" s="163"/>
      <c r="AB593" s="40"/>
      <c r="AD593" s="40"/>
      <c r="AF593" s="40"/>
      <c r="AG593" s="40"/>
    </row>
    <row r="594" spans="2:33" ht="16.5" customHeight="1">
      <c r="B594" s="40"/>
      <c r="F594" s="163"/>
      <c r="AB594" s="40"/>
      <c r="AD594" s="40"/>
      <c r="AF594" s="40"/>
      <c r="AG594" s="40"/>
    </row>
    <row r="595" spans="2:33" ht="16.5" customHeight="1">
      <c r="B595" s="40"/>
      <c r="F595" s="163"/>
      <c r="AB595" s="40"/>
      <c r="AD595" s="40"/>
      <c r="AF595" s="40"/>
      <c r="AG595" s="40"/>
    </row>
    <row r="596" spans="2:33" ht="16.5" customHeight="1">
      <c r="B596" s="40"/>
      <c r="F596" s="163"/>
      <c r="AB596" s="40"/>
      <c r="AD596" s="40"/>
      <c r="AF596" s="40"/>
      <c r="AG596" s="40"/>
    </row>
    <row r="597" spans="2:33" ht="16.5" customHeight="1">
      <c r="B597" s="40"/>
      <c r="F597" s="163"/>
      <c r="AB597" s="40"/>
      <c r="AD597" s="40"/>
      <c r="AF597" s="40"/>
      <c r="AG597" s="40"/>
    </row>
    <row r="598" spans="2:33" ht="16.5" customHeight="1">
      <c r="B598" s="40"/>
      <c r="F598" s="163"/>
      <c r="AB598" s="40"/>
      <c r="AD598" s="40"/>
      <c r="AF598" s="40"/>
      <c r="AG598" s="40"/>
    </row>
    <row r="599" spans="2:33" ht="16.5" customHeight="1">
      <c r="B599" s="40"/>
      <c r="F599" s="163"/>
      <c r="AB599" s="40"/>
      <c r="AD599" s="40"/>
      <c r="AF599" s="40"/>
      <c r="AG599" s="40"/>
    </row>
    <row r="600" spans="2:33" ht="16.5" customHeight="1">
      <c r="B600" s="40"/>
      <c r="F600" s="163"/>
      <c r="AB600" s="40"/>
      <c r="AD600" s="40"/>
      <c r="AF600" s="40"/>
      <c r="AG600" s="40"/>
    </row>
    <row r="601" spans="2:33" ht="16.5" customHeight="1">
      <c r="B601" s="40"/>
      <c r="F601" s="163"/>
      <c r="AB601" s="40"/>
      <c r="AD601" s="40"/>
      <c r="AF601" s="40"/>
      <c r="AG601" s="40"/>
    </row>
    <row r="602" spans="2:33" ht="16.5" customHeight="1">
      <c r="B602" s="40"/>
      <c r="F602" s="163"/>
      <c r="AB602" s="40"/>
      <c r="AD602" s="40"/>
      <c r="AF602" s="40"/>
      <c r="AG602" s="40"/>
    </row>
    <row r="603" spans="2:33" ht="16.5" customHeight="1">
      <c r="B603" s="40"/>
      <c r="F603" s="163"/>
      <c r="AB603" s="40"/>
      <c r="AD603" s="40"/>
      <c r="AF603" s="40"/>
      <c r="AG603" s="40"/>
    </row>
    <row r="604" spans="2:33" ht="16.5" customHeight="1">
      <c r="B604" s="40"/>
      <c r="F604" s="163"/>
      <c r="AB604" s="40"/>
      <c r="AD604" s="40"/>
      <c r="AF604" s="40"/>
      <c r="AG604" s="40"/>
    </row>
    <row r="605" spans="2:33" ht="16.5" customHeight="1">
      <c r="B605" s="40"/>
      <c r="F605" s="163"/>
      <c r="AB605" s="40"/>
      <c r="AD605" s="40"/>
      <c r="AF605" s="40"/>
      <c r="AG605" s="40"/>
    </row>
    <row r="606" spans="2:33" ht="16.5" customHeight="1">
      <c r="B606" s="40"/>
      <c r="F606" s="163"/>
      <c r="AB606" s="40"/>
      <c r="AD606" s="40"/>
      <c r="AF606" s="40"/>
      <c r="AG606" s="40"/>
    </row>
    <row r="607" spans="2:33" ht="16.5" customHeight="1">
      <c r="B607" s="40"/>
      <c r="F607" s="163"/>
      <c r="AB607" s="40"/>
      <c r="AD607" s="40"/>
      <c r="AF607" s="40"/>
      <c r="AG607" s="40"/>
    </row>
    <row r="608" spans="2:33" ht="16.5" customHeight="1">
      <c r="B608" s="40"/>
      <c r="F608" s="163"/>
      <c r="AB608" s="40"/>
      <c r="AD608" s="40"/>
      <c r="AF608" s="40"/>
      <c r="AG608" s="40"/>
    </row>
    <row r="609" spans="2:33" ht="16.5" customHeight="1">
      <c r="B609" s="40"/>
      <c r="F609" s="163"/>
      <c r="AB609" s="40"/>
      <c r="AD609" s="40"/>
      <c r="AF609" s="40"/>
      <c r="AG609" s="40"/>
    </row>
    <row r="610" spans="2:33" ht="16.5" customHeight="1">
      <c r="B610" s="40"/>
      <c r="F610" s="163"/>
      <c r="AB610" s="40"/>
      <c r="AD610" s="40"/>
      <c r="AF610" s="40"/>
      <c r="AG610" s="40"/>
    </row>
    <row r="611" spans="2:33" ht="16.5" customHeight="1">
      <c r="B611" s="40"/>
      <c r="F611" s="163"/>
      <c r="AB611" s="40"/>
      <c r="AD611" s="40"/>
      <c r="AF611" s="40"/>
      <c r="AG611" s="40"/>
    </row>
    <row r="612" spans="2:33" ht="16.5" customHeight="1">
      <c r="B612" s="40"/>
      <c r="F612" s="163"/>
      <c r="AB612" s="40"/>
      <c r="AD612" s="40"/>
      <c r="AF612" s="40"/>
      <c r="AG612" s="40"/>
    </row>
    <row r="613" spans="2:33" ht="16.5" customHeight="1">
      <c r="B613" s="40"/>
      <c r="F613" s="163"/>
      <c r="AB613" s="40"/>
      <c r="AD613" s="40"/>
      <c r="AF613" s="40"/>
      <c r="AG613" s="40"/>
    </row>
    <row r="614" spans="2:33" ht="16.5" customHeight="1">
      <c r="B614" s="40"/>
      <c r="F614" s="163"/>
      <c r="AB614" s="40"/>
      <c r="AD614" s="40"/>
      <c r="AF614" s="40"/>
      <c r="AG614" s="40"/>
    </row>
    <row r="615" spans="2:33" ht="16.5" customHeight="1">
      <c r="B615" s="40"/>
      <c r="F615" s="163"/>
      <c r="AB615" s="40"/>
      <c r="AD615" s="40"/>
      <c r="AF615" s="40"/>
      <c r="AG615" s="40"/>
    </row>
    <row r="616" spans="2:33" ht="16.5" customHeight="1">
      <c r="B616" s="40"/>
      <c r="F616" s="163"/>
      <c r="AB616" s="40"/>
      <c r="AD616" s="40"/>
      <c r="AF616" s="40"/>
      <c r="AG616" s="40"/>
    </row>
    <row r="617" spans="2:33" ht="16.5" customHeight="1">
      <c r="B617" s="40"/>
      <c r="F617" s="163"/>
      <c r="AB617" s="40"/>
      <c r="AD617" s="40"/>
      <c r="AF617" s="40"/>
      <c r="AG617" s="40"/>
    </row>
    <row r="618" spans="2:33" ht="16.5" customHeight="1">
      <c r="B618" s="40"/>
      <c r="F618" s="163"/>
      <c r="AB618" s="40"/>
      <c r="AD618" s="40"/>
      <c r="AF618" s="40"/>
      <c r="AG618" s="40"/>
    </row>
    <row r="619" spans="2:33" ht="16.5" customHeight="1">
      <c r="B619" s="40"/>
      <c r="F619" s="163"/>
      <c r="AB619" s="40"/>
      <c r="AD619" s="40"/>
      <c r="AF619" s="40"/>
      <c r="AG619" s="40"/>
    </row>
    <row r="620" spans="2:33" ht="16.5" customHeight="1">
      <c r="B620" s="40"/>
      <c r="F620" s="163"/>
      <c r="AB620" s="40"/>
      <c r="AD620" s="40"/>
      <c r="AF620" s="40"/>
      <c r="AG620" s="40"/>
    </row>
    <row r="621" spans="2:33" ht="16.5" customHeight="1">
      <c r="B621" s="40"/>
      <c r="F621" s="163"/>
      <c r="AB621" s="40"/>
      <c r="AD621" s="40"/>
      <c r="AF621" s="40"/>
      <c r="AG621" s="40"/>
    </row>
    <row r="622" spans="2:33" ht="16.5" customHeight="1">
      <c r="B622" s="40"/>
      <c r="F622" s="163"/>
      <c r="AB622" s="40"/>
      <c r="AD622" s="40"/>
      <c r="AF622" s="40"/>
      <c r="AG622" s="40"/>
    </row>
    <row r="623" spans="2:33" ht="16.5" customHeight="1">
      <c r="B623" s="40"/>
      <c r="F623" s="163"/>
      <c r="AB623" s="40"/>
      <c r="AD623" s="40"/>
      <c r="AF623" s="40"/>
      <c r="AG623" s="40"/>
    </row>
    <row r="624" spans="2:33" ht="16.5" customHeight="1">
      <c r="B624" s="40"/>
      <c r="F624" s="163"/>
      <c r="AB624" s="40"/>
      <c r="AD624" s="40"/>
      <c r="AF624" s="40"/>
      <c r="AG624" s="40"/>
    </row>
    <row r="625" spans="2:33" ht="16.5" customHeight="1">
      <c r="B625" s="40"/>
      <c r="F625" s="163"/>
      <c r="AB625" s="40"/>
      <c r="AD625" s="40"/>
      <c r="AF625" s="40"/>
      <c r="AG625" s="40"/>
    </row>
    <row r="626" spans="2:33" ht="16.5" customHeight="1">
      <c r="B626" s="40"/>
      <c r="F626" s="163"/>
      <c r="AB626" s="40"/>
      <c r="AD626" s="40"/>
      <c r="AF626" s="40"/>
      <c r="AG626" s="40"/>
    </row>
    <row r="627" spans="2:33" ht="16.5" customHeight="1">
      <c r="B627" s="40"/>
      <c r="F627" s="163"/>
      <c r="AB627" s="40"/>
      <c r="AD627" s="40"/>
      <c r="AF627" s="40"/>
      <c r="AG627" s="40"/>
    </row>
    <row r="628" spans="2:33" ht="16.5" customHeight="1">
      <c r="B628" s="40"/>
      <c r="F628" s="163"/>
      <c r="AB628" s="40"/>
      <c r="AD628" s="40"/>
      <c r="AF628" s="40"/>
      <c r="AG628" s="40"/>
    </row>
    <row r="629" spans="2:33" ht="16.5" customHeight="1">
      <c r="B629" s="40"/>
      <c r="F629" s="163"/>
      <c r="AB629" s="40"/>
      <c r="AD629" s="40"/>
      <c r="AF629" s="40"/>
      <c r="AG629" s="40"/>
    </row>
    <row r="630" spans="2:33" ht="16.5" customHeight="1">
      <c r="B630" s="40"/>
      <c r="F630" s="163"/>
      <c r="AB630" s="40"/>
      <c r="AD630" s="40"/>
      <c r="AF630" s="40"/>
      <c r="AG630" s="40"/>
    </row>
    <row r="631" spans="2:33" ht="16.5" customHeight="1">
      <c r="B631" s="40"/>
      <c r="F631" s="163"/>
      <c r="AB631" s="40"/>
      <c r="AD631" s="40"/>
      <c r="AF631" s="40"/>
      <c r="AG631" s="40"/>
    </row>
    <row r="632" spans="2:33" ht="16.5" customHeight="1">
      <c r="B632" s="40"/>
      <c r="F632" s="163"/>
      <c r="AB632" s="40"/>
      <c r="AD632" s="40"/>
      <c r="AF632" s="40"/>
      <c r="AG632" s="40"/>
    </row>
    <row r="633" spans="2:33" ht="16.5" customHeight="1">
      <c r="B633" s="40"/>
      <c r="F633" s="163"/>
      <c r="AB633" s="40"/>
      <c r="AD633" s="40"/>
      <c r="AF633" s="40"/>
      <c r="AG633" s="40"/>
    </row>
    <row r="634" spans="2:33" ht="16.5" customHeight="1">
      <c r="B634" s="40"/>
      <c r="F634" s="163"/>
      <c r="AB634" s="40"/>
      <c r="AD634" s="40"/>
      <c r="AF634" s="40"/>
      <c r="AG634" s="40"/>
    </row>
    <row r="635" spans="2:33" ht="16.5" customHeight="1">
      <c r="B635" s="40"/>
      <c r="F635" s="163"/>
      <c r="AB635" s="40"/>
      <c r="AD635" s="40"/>
      <c r="AF635" s="40"/>
      <c r="AG635" s="40"/>
    </row>
    <row r="636" spans="2:33" ht="16.5" customHeight="1">
      <c r="B636" s="40"/>
      <c r="F636" s="163"/>
      <c r="AB636" s="40"/>
      <c r="AD636" s="40"/>
      <c r="AF636" s="40"/>
      <c r="AG636" s="40"/>
    </row>
    <row r="637" spans="2:33" ht="16.5" customHeight="1">
      <c r="B637" s="40"/>
      <c r="F637" s="163"/>
      <c r="AB637" s="40"/>
      <c r="AD637" s="40"/>
      <c r="AF637" s="40"/>
      <c r="AG637" s="40"/>
    </row>
    <row r="638" spans="2:33" ht="16.5" customHeight="1">
      <c r="B638" s="40"/>
      <c r="F638" s="163"/>
      <c r="AB638" s="40"/>
      <c r="AD638" s="40"/>
      <c r="AF638" s="40"/>
      <c r="AG638" s="40"/>
    </row>
    <row r="639" spans="2:33" ht="16.5" customHeight="1">
      <c r="B639" s="40"/>
      <c r="F639" s="163"/>
      <c r="AB639" s="40"/>
      <c r="AD639" s="40"/>
      <c r="AF639" s="40"/>
      <c r="AG639" s="40"/>
    </row>
    <row r="640" spans="2:33" ht="16.5" customHeight="1">
      <c r="B640" s="40"/>
      <c r="F640" s="163"/>
      <c r="AB640" s="40"/>
      <c r="AD640" s="40"/>
      <c r="AF640" s="40"/>
      <c r="AG640" s="40"/>
    </row>
    <row r="641" spans="2:33" ht="16.5" customHeight="1">
      <c r="B641" s="40"/>
      <c r="F641" s="163"/>
      <c r="AB641" s="40"/>
      <c r="AD641" s="40"/>
      <c r="AF641" s="40"/>
      <c r="AG641" s="40"/>
    </row>
    <row r="642" spans="2:33" ht="16.5" customHeight="1">
      <c r="B642" s="40"/>
      <c r="F642" s="163"/>
      <c r="AB642" s="40"/>
      <c r="AD642" s="40"/>
      <c r="AF642" s="40"/>
      <c r="AG642" s="40"/>
    </row>
    <row r="643" spans="2:33" ht="16.5" customHeight="1">
      <c r="B643" s="40"/>
      <c r="F643" s="163"/>
      <c r="AB643" s="40"/>
      <c r="AD643" s="40"/>
      <c r="AF643" s="40"/>
      <c r="AG643" s="40"/>
    </row>
    <row r="644" spans="2:33" ht="16.5" customHeight="1">
      <c r="B644" s="40"/>
      <c r="F644" s="163"/>
      <c r="AB644" s="40"/>
      <c r="AD644" s="40"/>
      <c r="AF644" s="40"/>
      <c r="AG644" s="40"/>
    </row>
    <row r="645" spans="2:33" ht="16.5" customHeight="1">
      <c r="B645" s="40"/>
      <c r="F645" s="163"/>
      <c r="AB645" s="40"/>
      <c r="AD645" s="40"/>
      <c r="AF645" s="40"/>
      <c r="AG645" s="40"/>
    </row>
    <row r="646" spans="2:33" ht="16.5" customHeight="1">
      <c r="B646" s="40"/>
      <c r="F646" s="163"/>
      <c r="AB646" s="40"/>
      <c r="AD646" s="40"/>
      <c r="AF646" s="40"/>
      <c r="AG646" s="40"/>
    </row>
    <row r="647" spans="2:33" ht="16.5" customHeight="1">
      <c r="B647" s="40"/>
      <c r="F647" s="163"/>
      <c r="AB647" s="40"/>
      <c r="AD647" s="40"/>
      <c r="AF647" s="40"/>
      <c r="AG647" s="40"/>
    </row>
    <row r="648" spans="2:33" ht="16.5" customHeight="1">
      <c r="B648" s="40"/>
      <c r="F648" s="163"/>
      <c r="AB648" s="40"/>
      <c r="AD648" s="40"/>
      <c r="AF648" s="40"/>
      <c r="AG648" s="40"/>
    </row>
    <row r="649" spans="2:33" ht="16.5" customHeight="1">
      <c r="B649" s="40"/>
      <c r="F649" s="163"/>
      <c r="AB649" s="40"/>
      <c r="AD649" s="40"/>
      <c r="AF649" s="40"/>
      <c r="AG649" s="40"/>
    </row>
    <row r="650" spans="2:33" ht="16.5" customHeight="1">
      <c r="B650" s="40"/>
      <c r="F650" s="163"/>
      <c r="AB650" s="40"/>
      <c r="AD650" s="40"/>
      <c r="AF650" s="40"/>
      <c r="AG650" s="40"/>
    </row>
    <row r="651" spans="2:33" ht="16.5" customHeight="1">
      <c r="B651" s="40"/>
      <c r="F651" s="163"/>
      <c r="AB651" s="40"/>
      <c r="AD651" s="40"/>
      <c r="AF651" s="40"/>
      <c r="AG651" s="40"/>
    </row>
    <row r="652" spans="2:33" ht="16.5" customHeight="1">
      <c r="B652" s="40"/>
      <c r="F652" s="163"/>
      <c r="AB652" s="40"/>
      <c r="AD652" s="40"/>
      <c r="AF652" s="40"/>
      <c r="AG652" s="40"/>
    </row>
    <row r="653" spans="2:33" ht="16.5" customHeight="1">
      <c r="B653" s="40"/>
      <c r="F653" s="163"/>
      <c r="AB653" s="40"/>
      <c r="AD653" s="40"/>
      <c r="AF653" s="40"/>
      <c r="AG653" s="40"/>
    </row>
    <row r="654" spans="2:33" ht="16.5" customHeight="1">
      <c r="B654" s="40"/>
      <c r="F654" s="163"/>
      <c r="AB654" s="40"/>
      <c r="AD654" s="40"/>
      <c r="AF654" s="40"/>
      <c r="AG654" s="40"/>
    </row>
    <row r="655" spans="2:33" ht="16.5" customHeight="1">
      <c r="B655" s="40"/>
      <c r="F655" s="163"/>
      <c r="AB655" s="40"/>
      <c r="AD655" s="40"/>
      <c r="AF655" s="40"/>
      <c r="AG655" s="40"/>
    </row>
    <row r="656" spans="2:33" ht="16.5" customHeight="1">
      <c r="B656" s="40"/>
      <c r="F656" s="163"/>
      <c r="AB656" s="40"/>
      <c r="AD656" s="40"/>
      <c r="AF656" s="40"/>
      <c r="AG656" s="40"/>
    </row>
    <row r="657" spans="2:33" ht="16.5" customHeight="1">
      <c r="B657" s="40"/>
      <c r="F657" s="163"/>
      <c r="AB657" s="40"/>
      <c r="AD657" s="40"/>
      <c r="AF657" s="40"/>
      <c r="AG657" s="40"/>
    </row>
    <row r="658" spans="2:33" ht="16.5" customHeight="1">
      <c r="B658" s="40"/>
      <c r="F658" s="163"/>
      <c r="AB658" s="40"/>
      <c r="AD658" s="40"/>
      <c r="AF658" s="40"/>
      <c r="AG658" s="40"/>
    </row>
    <row r="659" spans="2:33" ht="16.5" customHeight="1">
      <c r="B659" s="40"/>
      <c r="F659" s="163"/>
      <c r="AB659" s="40"/>
      <c r="AD659" s="40"/>
      <c r="AF659" s="40"/>
      <c r="AG659" s="40"/>
    </row>
    <row r="660" spans="2:33" ht="16.5" customHeight="1">
      <c r="B660" s="40"/>
      <c r="F660" s="163"/>
      <c r="AB660" s="40"/>
      <c r="AD660" s="40"/>
      <c r="AF660" s="40"/>
      <c r="AG660" s="40"/>
    </row>
    <row r="661" spans="2:33" ht="16.5" customHeight="1">
      <c r="B661" s="40"/>
      <c r="F661" s="163"/>
      <c r="AB661" s="40"/>
      <c r="AD661" s="40"/>
      <c r="AF661" s="40"/>
      <c r="AG661" s="40"/>
    </row>
    <row r="662" spans="2:33" ht="16.5" customHeight="1">
      <c r="B662" s="40"/>
      <c r="F662" s="163"/>
      <c r="AB662" s="40"/>
      <c r="AD662" s="40"/>
      <c r="AF662" s="40"/>
      <c r="AG662" s="40"/>
    </row>
    <row r="663" spans="2:33" ht="16.5" customHeight="1">
      <c r="B663" s="40"/>
      <c r="F663" s="163"/>
      <c r="AB663" s="40"/>
      <c r="AD663" s="40"/>
      <c r="AF663" s="40"/>
      <c r="AG663" s="40"/>
    </row>
    <row r="664" spans="2:33" ht="16.5" customHeight="1">
      <c r="B664" s="40"/>
      <c r="F664" s="163"/>
      <c r="AB664" s="40"/>
      <c r="AD664" s="40"/>
      <c r="AF664" s="40"/>
      <c r="AG664" s="40"/>
    </row>
    <row r="665" spans="2:33" ht="16.5" customHeight="1">
      <c r="B665" s="40"/>
      <c r="F665" s="163"/>
      <c r="AB665" s="40"/>
      <c r="AD665" s="40"/>
      <c r="AF665" s="40"/>
      <c r="AG665" s="40"/>
    </row>
    <row r="666" spans="2:33" ht="16.5" customHeight="1">
      <c r="B666" s="40"/>
      <c r="F666" s="163"/>
      <c r="AB666" s="40"/>
      <c r="AD666" s="40"/>
      <c r="AF666" s="40"/>
      <c r="AG666" s="40"/>
    </row>
    <row r="667" spans="2:33" ht="16.5" customHeight="1">
      <c r="B667" s="40"/>
      <c r="F667" s="163"/>
      <c r="AB667" s="40"/>
      <c r="AD667" s="40"/>
      <c r="AF667" s="40"/>
      <c r="AG667" s="40"/>
    </row>
    <row r="668" spans="2:33" ht="16.5" customHeight="1">
      <c r="B668" s="40"/>
      <c r="F668" s="163"/>
      <c r="AB668" s="40"/>
      <c r="AD668" s="40"/>
      <c r="AF668" s="40"/>
      <c r="AG668" s="40"/>
    </row>
    <row r="669" spans="2:33" ht="16.5" customHeight="1">
      <c r="B669" s="40"/>
      <c r="F669" s="163"/>
      <c r="AB669" s="40"/>
      <c r="AD669" s="40"/>
      <c r="AF669" s="40"/>
      <c r="AG669" s="40"/>
    </row>
    <row r="670" spans="2:33" ht="16.5" customHeight="1">
      <c r="B670" s="40"/>
      <c r="F670" s="163"/>
      <c r="AB670" s="40"/>
      <c r="AD670" s="40"/>
      <c r="AF670" s="40"/>
      <c r="AG670" s="40"/>
    </row>
    <row r="671" spans="2:33" ht="16.5" customHeight="1">
      <c r="B671" s="40"/>
      <c r="F671" s="163"/>
      <c r="AB671" s="40"/>
      <c r="AD671" s="40"/>
      <c r="AF671" s="40"/>
      <c r="AG671" s="40"/>
    </row>
    <row r="672" spans="2:33" ht="16.5" customHeight="1">
      <c r="B672" s="40"/>
      <c r="F672" s="163"/>
      <c r="AB672" s="40"/>
      <c r="AD672" s="40"/>
      <c r="AF672" s="40"/>
      <c r="AG672" s="40"/>
    </row>
    <row r="673" spans="2:33" ht="16.5" customHeight="1">
      <c r="B673" s="40"/>
      <c r="F673" s="163"/>
      <c r="AB673" s="40"/>
      <c r="AD673" s="40"/>
      <c r="AF673" s="40"/>
      <c r="AG673" s="40"/>
    </row>
    <row r="674" spans="2:33" ht="16.5" customHeight="1">
      <c r="B674" s="40"/>
      <c r="F674" s="163"/>
      <c r="AB674" s="40"/>
      <c r="AD674" s="40"/>
      <c r="AF674" s="40"/>
      <c r="AG674" s="40"/>
    </row>
    <row r="675" spans="2:33" ht="16.5" customHeight="1">
      <c r="B675" s="40"/>
      <c r="F675" s="163"/>
      <c r="AB675" s="40"/>
      <c r="AD675" s="40"/>
      <c r="AF675" s="40"/>
      <c r="AG675" s="40"/>
    </row>
    <row r="676" spans="2:33" ht="16.5" customHeight="1">
      <c r="B676" s="40"/>
      <c r="F676" s="163"/>
      <c r="AB676" s="40"/>
      <c r="AD676" s="40"/>
      <c r="AF676" s="40"/>
      <c r="AG676" s="40"/>
    </row>
    <row r="677" spans="2:33" ht="16.5" customHeight="1">
      <c r="B677" s="40"/>
      <c r="F677" s="163"/>
      <c r="AB677" s="40"/>
      <c r="AD677" s="40"/>
      <c r="AF677" s="40"/>
      <c r="AG677" s="40"/>
    </row>
    <row r="678" spans="2:33" ht="16.5" customHeight="1">
      <c r="B678" s="40"/>
      <c r="F678" s="163"/>
      <c r="AB678" s="40"/>
      <c r="AD678" s="40"/>
      <c r="AF678" s="40"/>
      <c r="AG678" s="40"/>
    </row>
    <row r="679" spans="2:33" ht="16.5" customHeight="1">
      <c r="B679" s="40"/>
      <c r="F679" s="163"/>
      <c r="AB679" s="40"/>
      <c r="AD679" s="40"/>
      <c r="AF679" s="40"/>
      <c r="AG679" s="40"/>
    </row>
    <row r="680" spans="2:33" ht="16.5" customHeight="1">
      <c r="B680" s="40"/>
      <c r="F680" s="163"/>
      <c r="AB680" s="40"/>
      <c r="AD680" s="40"/>
      <c r="AF680" s="40"/>
      <c r="AG680" s="40"/>
    </row>
    <row r="681" spans="2:33" ht="16.5" customHeight="1">
      <c r="B681" s="40"/>
      <c r="F681" s="163"/>
      <c r="AB681" s="40"/>
      <c r="AD681" s="40"/>
      <c r="AF681" s="40"/>
      <c r="AG681" s="40"/>
    </row>
    <row r="682" spans="2:33" ht="16.5" customHeight="1">
      <c r="B682" s="40"/>
      <c r="F682" s="163"/>
      <c r="AB682" s="40"/>
      <c r="AD682" s="40"/>
      <c r="AF682" s="40"/>
      <c r="AG682" s="40"/>
    </row>
    <row r="683" spans="2:33" ht="16.5" customHeight="1">
      <c r="B683" s="40"/>
      <c r="F683" s="163"/>
      <c r="AB683" s="40"/>
      <c r="AD683" s="40"/>
      <c r="AF683" s="40"/>
      <c r="AG683" s="40"/>
    </row>
    <row r="684" spans="2:33" ht="16.5" customHeight="1">
      <c r="B684" s="40"/>
      <c r="F684" s="163"/>
      <c r="AB684" s="40"/>
      <c r="AD684" s="40"/>
      <c r="AF684" s="40"/>
      <c r="AG684" s="40"/>
    </row>
    <row r="685" spans="2:33" ht="16.5" customHeight="1">
      <c r="B685" s="40"/>
      <c r="F685" s="163"/>
      <c r="AB685" s="40"/>
      <c r="AD685" s="40"/>
      <c r="AF685" s="40"/>
      <c r="AG685" s="40"/>
    </row>
    <row r="686" spans="2:33" ht="16.5" customHeight="1">
      <c r="B686" s="40"/>
      <c r="F686" s="163"/>
      <c r="AB686" s="40"/>
      <c r="AD686" s="40"/>
      <c r="AF686" s="40"/>
      <c r="AG686" s="40"/>
    </row>
    <row r="687" spans="2:33" ht="16.5" customHeight="1">
      <c r="B687" s="40"/>
      <c r="F687" s="163"/>
      <c r="AB687" s="40"/>
      <c r="AD687" s="40"/>
      <c r="AF687" s="40"/>
      <c r="AG687" s="40"/>
    </row>
    <row r="688" spans="2:33" ht="16.5" customHeight="1">
      <c r="B688" s="40"/>
      <c r="F688" s="163"/>
      <c r="AB688" s="40"/>
      <c r="AD688" s="40"/>
      <c r="AF688" s="40"/>
      <c r="AG688" s="40"/>
    </row>
    <row r="689" spans="2:33" ht="16.5" customHeight="1">
      <c r="B689" s="40"/>
      <c r="F689" s="163"/>
      <c r="AB689" s="40"/>
      <c r="AD689" s="40"/>
      <c r="AF689" s="40"/>
      <c r="AG689" s="40"/>
    </row>
    <row r="690" spans="2:33" ht="16.5" customHeight="1">
      <c r="B690" s="40"/>
      <c r="F690" s="163"/>
      <c r="AB690" s="40"/>
      <c r="AD690" s="40"/>
      <c r="AF690" s="40"/>
      <c r="AG690" s="40"/>
    </row>
    <row r="691" spans="2:33" ht="16.5" customHeight="1">
      <c r="B691" s="40"/>
      <c r="F691" s="163"/>
      <c r="AB691" s="40"/>
      <c r="AD691" s="40"/>
      <c r="AF691" s="40"/>
      <c r="AG691" s="40"/>
    </row>
    <row r="692" spans="2:33" ht="16.5" customHeight="1">
      <c r="B692" s="40"/>
      <c r="F692" s="163"/>
      <c r="AB692" s="40"/>
      <c r="AD692" s="40"/>
      <c r="AF692" s="40"/>
      <c r="AG692" s="40"/>
    </row>
    <row r="693" spans="2:33" ht="16.5" customHeight="1">
      <c r="B693" s="40"/>
      <c r="F693" s="163"/>
      <c r="AB693" s="40"/>
      <c r="AD693" s="40"/>
      <c r="AF693" s="40"/>
      <c r="AG693" s="40"/>
    </row>
    <row r="694" spans="2:33" ht="16.5" customHeight="1">
      <c r="B694" s="40"/>
      <c r="F694" s="163"/>
      <c r="AB694" s="40"/>
      <c r="AD694" s="40"/>
      <c r="AF694" s="40"/>
      <c r="AG694" s="40"/>
    </row>
    <row r="695" spans="2:33" ht="16.5" customHeight="1">
      <c r="B695" s="40"/>
      <c r="F695" s="163"/>
      <c r="AB695" s="40"/>
      <c r="AD695" s="40"/>
      <c r="AF695" s="40"/>
      <c r="AG695" s="40"/>
    </row>
    <row r="696" spans="2:33" ht="16.5" customHeight="1">
      <c r="B696" s="40"/>
      <c r="F696" s="163"/>
      <c r="AB696" s="40"/>
      <c r="AD696" s="40"/>
      <c r="AF696" s="40"/>
      <c r="AG696" s="40"/>
    </row>
    <row r="697" spans="2:33" ht="16.5" customHeight="1">
      <c r="B697" s="40"/>
      <c r="F697" s="163"/>
      <c r="AB697" s="40"/>
      <c r="AD697" s="40"/>
      <c r="AF697" s="40"/>
      <c r="AG697" s="40"/>
    </row>
    <row r="698" spans="2:33" ht="16.5" customHeight="1">
      <c r="B698" s="40"/>
      <c r="F698" s="163"/>
      <c r="AB698" s="40"/>
      <c r="AD698" s="40"/>
      <c r="AF698" s="40"/>
      <c r="AG698" s="40"/>
    </row>
    <row r="699" spans="2:33" ht="16.5" customHeight="1">
      <c r="B699" s="40"/>
      <c r="F699" s="163"/>
      <c r="AB699" s="40"/>
      <c r="AD699" s="40"/>
      <c r="AF699" s="40"/>
      <c r="AG699" s="40"/>
    </row>
    <row r="700" spans="2:33" ht="16.5" customHeight="1">
      <c r="B700" s="40"/>
      <c r="F700" s="163"/>
      <c r="AB700" s="40"/>
      <c r="AD700" s="40"/>
      <c r="AF700" s="40"/>
      <c r="AG700" s="40"/>
    </row>
    <row r="701" spans="2:33" ht="16.5" customHeight="1">
      <c r="B701" s="40"/>
      <c r="F701" s="163"/>
      <c r="AB701" s="40"/>
      <c r="AD701" s="40"/>
      <c r="AF701" s="40"/>
      <c r="AG701" s="40"/>
    </row>
    <row r="702" spans="2:33" ht="16.5" customHeight="1">
      <c r="B702" s="40"/>
      <c r="F702" s="163"/>
      <c r="AB702" s="40"/>
      <c r="AD702" s="40"/>
      <c r="AF702" s="40"/>
      <c r="AG702" s="40"/>
    </row>
    <row r="703" spans="2:33" ht="16.5" customHeight="1">
      <c r="B703" s="40"/>
      <c r="F703" s="163"/>
      <c r="AB703" s="40"/>
      <c r="AD703" s="40"/>
      <c r="AF703" s="40"/>
      <c r="AG703" s="40"/>
    </row>
    <row r="704" spans="2:33" ht="16.5" customHeight="1">
      <c r="B704" s="40"/>
      <c r="F704" s="163"/>
      <c r="AB704" s="40"/>
      <c r="AD704" s="40"/>
      <c r="AF704" s="40"/>
      <c r="AG704" s="40"/>
    </row>
    <row r="705" spans="2:33" ht="16.5" customHeight="1">
      <c r="B705" s="40"/>
      <c r="F705" s="163"/>
      <c r="AB705" s="40"/>
      <c r="AD705" s="40"/>
      <c r="AF705" s="40"/>
      <c r="AG705" s="40"/>
    </row>
    <row r="706" spans="2:33" ht="16.5" customHeight="1">
      <c r="B706" s="40"/>
      <c r="F706" s="163"/>
      <c r="AB706" s="40"/>
      <c r="AD706" s="40"/>
      <c r="AF706" s="40"/>
      <c r="AG706" s="40"/>
    </row>
    <row r="707" spans="2:33" ht="16.5" customHeight="1">
      <c r="B707" s="40"/>
      <c r="F707" s="163"/>
      <c r="AB707" s="40"/>
      <c r="AD707" s="40"/>
      <c r="AF707" s="40"/>
      <c r="AG707" s="40"/>
    </row>
    <row r="708" spans="2:33" ht="16.5" customHeight="1">
      <c r="B708" s="40"/>
      <c r="F708" s="163"/>
      <c r="AB708" s="40"/>
      <c r="AD708" s="40"/>
      <c r="AF708" s="40"/>
      <c r="AG708" s="40"/>
    </row>
    <row r="709" spans="2:33" ht="16.5" customHeight="1">
      <c r="B709" s="40"/>
      <c r="F709" s="163"/>
      <c r="AB709" s="40"/>
      <c r="AD709" s="40"/>
      <c r="AF709" s="40"/>
      <c r="AG709" s="40"/>
    </row>
    <row r="710" spans="2:33" ht="16.5" customHeight="1">
      <c r="B710" s="40"/>
      <c r="F710" s="163"/>
      <c r="AB710" s="40"/>
      <c r="AD710" s="40"/>
      <c r="AF710" s="40"/>
      <c r="AG710" s="40"/>
    </row>
    <row r="711" spans="2:33" ht="16.5" customHeight="1">
      <c r="B711" s="40"/>
      <c r="F711" s="163"/>
      <c r="AB711" s="40"/>
      <c r="AD711" s="40"/>
      <c r="AF711" s="40"/>
      <c r="AG711" s="40"/>
    </row>
    <row r="712" spans="2:33" ht="16.5" customHeight="1">
      <c r="B712" s="40"/>
      <c r="F712" s="163"/>
      <c r="AB712" s="40"/>
      <c r="AD712" s="40"/>
      <c r="AF712" s="40"/>
      <c r="AG712" s="40"/>
    </row>
    <row r="713" spans="2:33" ht="16.5" customHeight="1">
      <c r="B713" s="40"/>
      <c r="F713" s="163"/>
      <c r="AB713" s="40"/>
      <c r="AD713" s="40"/>
      <c r="AF713" s="40"/>
      <c r="AG713" s="40"/>
    </row>
    <row r="714" spans="2:33" ht="16.5" customHeight="1">
      <c r="B714" s="40"/>
      <c r="F714" s="163"/>
      <c r="AB714" s="40"/>
      <c r="AD714" s="40"/>
      <c r="AF714" s="40"/>
      <c r="AG714" s="40"/>
    </row>
    <row r="715" spans="2:33" ht="16.5" customHeight="1">
      <c r="B715" s="40"/>
      <c r="F715" s="163"/>
      <c r="AB715" s="40"/>
      <c r="AD715" s="40"/>
      <c r="AF715" s="40"/>
      <c r="AG715" s="40"/>
    </row>
    <row r="716" spans="2:33" ht="16.5" customHeight="1">
      <c r="B716" s="40"/>
      <c r="F716" s="163"/>
      <c r="AB716" s="40"/>
      <c r="AD716" s="40"/>
      <c r="AF716" s="40"/>
      <c r="AG716" s="40"/>
    </row>
    <row r="717" spans="2:33" ht="16.5" customHeight="1">
      <c r="B717" s="40"/>
      <c r="F717" s="163"/>
      <c r="AB717" s="40"/>
      <c r="AD717" s="40"/>
      <c r="AF717" s="40"/>
      <c r="AG717" s="40"/>
    </row>
    <row r="718" spans="2:33" ht="16.5" customHeight="1">
      <c r="B718" s="40"/>
      <c r="F718" s="163"/>
      <c r="AB718" s="40"/>
      <c r="AD718" s="40"/>
      <c r="AF718" s="40"/>
      <c r="AG718" s="40"/>
    </row>
    <row r="719" spans="2:33" ht="16.5" customHeight="1">
      <c r="B719" s="40"/>
      <c r="F719" s="163"/>
      <c r="AB719" s="40"/>
      <c r="AD719" s="40"/>
      <c r="AF719" s="40"/>
      <c r="AG719" s="40"/>
    </row>
    <row r="720" spans="2:33" ht="16.5" customHeight="1">
      <c r="B720" s="40"/>
      <c r="F720" s="163"/>
      <c r="AB720" s="40"/>
      <c r="AD720" s="40"/>
      <c r="AF720" s="40"/>
      <c r="AG720" s="40"/>
    </row>
    <row r="721" spans="2:33" ht="16.5" customHeight="1">
      <c r="B721" s="40"/>
      <c r="F721" s="163"/>
      <c r="AB721" s="40"/>
      <c r="AD721" s="40"/>
      <c r="AF721" s="40"/>
      <c r="AG721" s="40"/>
    </row>
    <row r="722" spans="2:33" ht="16.5" customHeight="1">
      <c r="B722" s="40"/>
      <c r="F722" s="163"/>
      <c r="AB722" s="40"/>
      <c r="AD722" s="40"/>
      <c r="AF722" s="40"/>
      <c r="AG722" s="40"/>
    </row>
    <row r="723" spans="2:33" ht="16.5" customHeight="1">
      <c r="B723" s="40"/>
      <c r="F723" s="163"/>
      <c r="AB723" s="40"/>
      <c r="AD723" s="40"/>
      <c r="AF723" s="40"/>
      <c r="AG723" s="40"/>
    </row>
    <row r="724" spans="2:33" ht="16.5" customHeight="1">
      <c r="B724" s="40"/>
      <c r="F724" s="163"/>
      <c r="AB724" s="40"/>
      <c r="AD724" s="40"/>
      <c r="AF724" s="40"/>
      <c r="AG724" s="40"/>
    </row>
    <row r="725" spans="2:33" ht="16.5" customHeight="1">
      <c r="B725" s="40"/>
      <c r="F725" s="163"/>
      <c r="AB725" s="40"/>
      <c r="AD725" s="40"/>
      <c r="AF725" s="40"/>
      <c r="AG725" s="40"/>
    </row>
    <row r="726" spans="2:33" ht="16.5" customHeight="1">
      <c r="B726" s="40"/>
      <c r="F726" s="163"/>
      <c r="AB726" s="40"/>
      <c r="AD726" s="40"/>
      <c r="AF726" s="40"/>
      <c r="AG726" s="40"/>
    </row>
    <row r="727" spans="2:33" ht="16.5" customHeight="1">
      <c r="B727" s="40"/>
      <c r="F727" s="163"/>
      <c r="AB727" s="40"/>
      <c r="AD727" s="40"/>
      <c r="AF727" s="40"/>
      <c r="AG727" s="40"/>
    </row>
    <row r="728" spans="2:33" ht="16.5" customHeight="1">
      <c r="B728" s="40"/>
      <c r="F728" s="163"/>
      <c r="AB728" s="40"/>
      <c r="AD728" s="40"/>
      <c r="AF728" s="40"/>
      <c r="AG728" s="40"/>
    </row>
    <row r="729" spans="2:33" ht="16.5" customHeight="1">
      <c r="B729" s="40"/>
      <c r="F729" s="163"/>
      <c r="AB729" s="40"/>
      <c r="AD729" s="40"/>
      <c r="AF729" s="40"/>
      <c r="AG729" s="40"/>
    </row>
    <row r="730" spans="2:33" ht="16.5" customHeight="1">
      <c r="B730" s="40"/>
      <c r="F730" s="163"/>
      <c r="AB730" s="40"/>
      <c r="AD730" s="40"/>
      <c r="AF730" s="40"/>
      <c r="AG730" s="40"/>
    </row>
    <row r="731" spans="2:33" ht="16.5" customHeight="1">
      <c r="B731" s="40"/>
      <c r="F731" s="163"/>
      <c r="AB731" s="40"/>
      <c r="AD731" s="40"/>
      <c r="AF731" s="40"/>
      <c r="AG731" s="40"/>
    </row>
    <row r="732" spans="2:33" ht="16.5" customHeight="1">
      <c r="B732" s="40"/>
      <c r="F732" s="163"/>
      <c r="AB732" s="40"/>
      <c r="AD732" s="40"/>
      <c r="AF732" s="40"/>
      <c r="AG732" s="40"/>
    </row>
    <row r="733" spans="2:33" ht="16.5" customHeight="1">
      <c r="B733" s="40"/>
      <c r="F733" s="163"/>
      <c r="AB733" s="40"/>
      <c r="AD733" s="40"/>
      <c r="AF733" s="40"/>
      <c r="AG733" s="40"/>
    </row>
    <row r="734" spans="2:33" ht="16.5" customHeight="1">
      <c r="B734" s="40"/>
      <c r="F734" s="163"/>
      <c r="AB734" s="40"/>
      <c r="AD734" s="40"/>
      <c r="AF734" s="40"/>
      <c r="AG734" s="40"/>
    </row>
    <row r="735" spans="2:33" ht="16.5" customHeight="1">
      <c r="B735" s="40"/>
      <c r="F735" s="163"/>
      <c r="AB735" s="40"/>
      <c r="AD735" s="40"/>
      <c r="AF735" s="40"/>
      <c r="AG735" s="40"/>
    </row>
    <row r="736" spans="2:33" ht="16.5" customHeight="1">
      <c r="B736" s="40"/>
      <c r="F736" s="163"/>
      <c r="AB736" s="40"/>
      <c r="AD736" s="40"/>
      <c r="AF736" s="40"/>
      <c r="AG736" s="40"/>
    </row>
    <row r="737" spans="2:33" ht="16.5" customHeight="1">
      <c r="B737" s="40"/>
      <c r="F737" s="163"/>
      <c r="AB737" s="40"/>
      <c r="AD737" s="40"/>
      <c r="AF737" s="40"/>
      <c r="AG737" s="40"/>
    </row>
    <row r="738" spans="2:33" ht="16.5" customHeight="1">
      <c r="B738" s="40"/>
      <c r="F738" s="163"/>
      <c r="AB738" s="40"/>
      <c r="AD738" s="40"/>
      <c r="AF738" s="40"/>
      <c r="AG738" s="40"/>
    </row>
    <row r="739" spans="2:33" ht="16.5" customHeight="1">
      <c r="B739" s="40"/>
      <c r="F739" s="163"/>
      <c r="AB739" s="40"/>
      <c r="AD739" s="40"/>
      <c r="AF739" s="40"/>
      <c r="AG739" s="40"/>
    </row>
    <row r="740" spans="2:33" ht="16.5" customHeight="1">
      <c r="B740" s="40"/>
      <c r="F740" s="163"/>
      <c r="AB740" s="40"/>
      <c r="AD740" s="40"/>
      <c r="AF740" s="40"/>
      <c r="AG740" s="40"/>
    </row>
    <row r="741" spans="2:33" ht="16.5" customHeight="1">
      <c r="B741" s="40"/>
      <c r="F741" s="163"/>
      <c r="AB741" s="40"/>
      <c r="AD741" s="40"/>
      <c r="AF741" s="40"/>
      <c r="AG741" s="40"/>
    </row>
    <row r="742" spans="2:33" ht="16.5" customHeight="1">
      <c r="B742" s="40"/>
      <c r="F742" s="163"/>
      <c r="AB742" s="40"/>
      <c r="AD742" s="40"/>
      <c r="AF742" s="40"/>
      <c r="AG742" s="40"/>
    </row>
    <row r="743" spans="2:33" ht="16.5" customHeight="1">
      <c r="B743" s="40"/>
      <c r="F743" s="163"/>
      <c r="AB743" s="40"/>
      <c r="AD743" s="40"/>
      <c r="AF743" s="40"/>
      <c r="AG743" s="40"/>
    </row>
    <row r="744" spans="2:33" ht="16.5" customHeight="1">
      <c r="B744" s="40"/>
      <c r="F744" s="163"/>
      <c r="AB744" s="40"/>
      <c r="AD744" s="40"/>
      <c r="AF744" s="40"/>
      <c r="AG744" s="40"/>
    </row>
    <row r="745" spans="2:33" ht="16.5" customHeight="1">
      <c r="B745" s="40"/>
      <c r="F745" s="163"/>
      <c r="AB745" s="40"/>
      <c r="AD745" s="40"/>
      <c r="AF745" s="40"/>
      <c r="AG745" s="40"/>
    </row>
    <row r="746" spans="2:33" ht="16.5" customHeight="1">
      <c r="B746" s="40"/>
      <c r="F746" s="163"/>
      <c r="AB746" s="40"/>
      <c r="AD746" s="40"/>
      <c r="AF746" s="40"/>
      <c r="AG746" s="40"/>
    </row>
    <row r="747" spans="2:33" ht="16.5" customHeight="1">
      <c r="B747" s="40"/>
      <c r="F747" s="163"/>
      <c r="AB747" s="40"/>
      <c r="AD747" s="40"/>
      <c r="AF747" s="40"/>
      <c r="AG747" s="40"/>
    </row>
    <row r="748" spans="2:33" ht="16.5" customHeight="1">
      <c r="B748" s="40"/>
      <c r="F748" s="163"/>
      <c r="AB748" s="40"/>
      <c r="AD748" s="40"/>
      <c r="AF748" s="40"/>
      <c r="AG748" s="40"/>
    </row>
    <row r="749" spans="2:33" ht="16.5" customHeight="1">
      <c r="B749" s="40"/>
      <c r="F749" s="163"/>
      <c r="AB749" s="40"/>
      <c r="AD749" s="40"/>
      <c r="AF749" s="40"/>
      <c r="AG749" s="40"/>
    </row>
    <row r="750" spans="2:33" ht="16.5" customHeight="1">
      <c r="B750" s="40"/>
      <c r="F750" s="163"/>
      <c r="AB750" s="40"/>
      <c r="AD750" s="40"/>
      <c r="AF750" s="40"/>
      <c r="AG750" s="40"/>
    </row>
    <row r="751" spans="2:33" ht="16.5" customHeight="1">
      <c r="B751" s="40"/>
      <c r="F751" s="163"/>
      <c r="AB751" s="40"/>
      <c r="AD751" s="40"/>
      <c r="AF751" s="40"/>
      <c r="AG751" s="40"/>
    </row>
    <row r="752" spans="2:33" ht="16.5" customHeight="1">
      <c r="B752" s="40"/>
      <c r="F752" s="163"/>
      <c r="AB752" s="40"/>
      <c r="AD752" s="40"/>
      <c r="AF752" s="40"/>
      <c r="AG752" s="40"/>
    </row>
    <row r="753" spans="2:33" ht="16.5" customHeight="1">
      <c r="B753" s="40"/>
      <c r="F753" s="163"/>
      <c r="AB753" s="40"/>
      <c r="AD753" s="40"/>
      <c r="AF753" s="40"/>
      <c r="AG753" s="40"/>
    </row>
    <row r="754" spans="2:33" ht="16.5" customHeight="1">
      <c r="B754" s="40"/>
      <c r="F754" s="163"/>
      <c r="AB754" s="40"/>
      <c r="AD754" s="40"/>
      <c r="AF754" s="40"/>
      <c r="AG754" s="40"/>
    </row>
    <row r="755" spans="2:33" ht="16.5" customHeight="1">
      <c r="B755" s="40"/>
      <c r="F755" s="163"/>
      <c r="AB755" s="40"/>
      <c r="AD755" s="40"/>
      <c r="AF755" s="40"/>
      <c r="AG755" s="40"/>
    </row>
    <row r="756" spans="2:33" ht="16.5" customHeight="1">
      <c r="B756" s="40"/>
      <c r="F756" s="163"/>
      <c r="AB756" s="40"/>
      <c r="AD756" s="40"/>
      <c r="AF756" s="40"/>
      <c r="AG756" s="40"/>
    </row>
    <row r="757" spans="2:33" ht="16.5" customHeight="1">
      <c r="B757" s="40"/>
      <c r="F757" s="163"/>
      <c r="AB757" s="40"/>
      <c r="AD757" s="40"/>
      <c r="AF757" s="40"/>
      <c r="AG757" s="40"/>
    </row>
    <row r="758" spans="2:33" ht="16.5" customHeight="1">
      <c r="B758" s="40"/>
      <c r="F758" s="163"/>
      <c r="AB758" s="40"/>
      <c r="AD758" s="40"/>
      <c r="AF758" s="40"/>
      <c r="AG758" s="40"/>
    </row>
    <row r="759" spans="2:33" ht="16.5" customHeight="1">
      <c r="B759" s="40"/>
      <c r="F759" s="163"/>
      <c r="AB759" s="40"/>
      <c r="AD759" s="40"/>
      <c r="AF759" s="40"/>
      <c r="AG759" s="40"/>
    </row>
    <row r="760" spans="2:33" ht="16.5" customHeight="1">
      <c r="B760" s="40"/>
      <c r="F760" s="163"/>
      <c r="AB760" s="40"/>
      <c r="AD760" s="40"/>
      <c r="AF760" s="40"/>
      <c r="AG760" s="40"/>
    </row>
    <row r="761" spans="2:33" ht="16.5" customHeight="1">
      <c r="B761" s="40"/>
      <c r="F761" s="163"/>
      <c r="AB761" s="40"/>
      <c r="AD761" s="40"/>
      <c r="AF761" s="40"/>
      <c r="AG761" s="40"/>
    </row>
    <row r="762" spans="2:33" ht="16.5" customHeight="1">
      <c r="B762" s="40"/>
      <c r="F762" s="163"/>
      <c r="AB762" s="40"/>
      <c r="AD762" s="40"/>
      <c r="AF762" s="40"/>
      <c r="AG762" s="40"/>
    </row>
    <row r="763" spans="2:33" ht="16.5" customHeight="1">
      <c r="B763" s="40"/>
      <c r="F763" s="163"/>
      <c r="AB763" s="40"/>
      <c r="AD763" s="40"/>
      <c r="AF763" s="40"/>
      <c r="AG763" s="40"/>
    </row>
    <row r="764" spans="2:33" ht="16.5" customHeight="1">
      <c r="B764" s="40"/>
      <c r="F764" s="163"/>
      <c r="AB764" s="40"/>
      <c r="AD764" s="40"/>
      <c r="AF764" s="40"/>
      <c r="AG764" s="40"/>
    </row>
    <row r="765" spans="2:33" ht="16.5" customHeight="1">
      <c r="B765" s="40"/>
      <c r="F765" s="163"/>
      <c r="AB765" s="40"/>
      <c r="AD765" s="40"/>
      <c r="AF765" s="40"/>
      <c r="AG765" s="40"/>
    </row>
    <row r="766" spans="2:33" ht="16.5" customHeight="1">
      <c r="B766" s="40"/>
      <c r="F766" s="163"/>
      <c r="AB766" s="40"/>
      <c r="AD766" s="40"/>
      <c r="AF766" s="40"/>
      <c r="AG766" s="40"/>
    </row>
    <row r="767" spans="2:33" ht="16.5" customHeight="1">
      <c r="B767" s="40"/>
      <c r="F767" s="163"/>
      <c r="AB767" s="40"/>
      <c r="AD767" s="40"/>
      <c r="AF767" s="40"/>
      <c r="AG767" s="40"/>
    </row>
    <row r="768" spans="2:33" ht="16.5" customHeight="1">
      <c r="B768" s="40"/>
      <c r="F768" s="163"/>
      <c r="AB768" s="40"/>
      <c r="AD768" s="40"/>
      <c r="AF768" s="40"/>
      <c r="AG768" s="40"/>
    </row>
    <row r="769" spans="2:33" ht="16.5" customHeight="1">
      <c r="B769" s="40"/>
      <c r="F769" s="163"/>
      <c r="AB769" s="40"/>
      <c r="AD769" s="40"/>
      <c r="AF769" s="40"/>
      <c r="AG769" s="40"/>
    </row>
    <row r="770" spans="2:33" ht="16.5" customHeight="1">
      <c r="B770" s="40"/>
      <c r="F770" s="163"/>
      <c r="AB770" s="40"/>
      <c r="AD770" s="40"/>
      <c r="AF770" s="40"/>
      <c r="AG770" s="40"/>
    </row>
    <row r="771" spans="2:33" ht="16.5" customHeight="1">
      <c r="B771" s="40"/>
      <c r="F771" s="163"/>
      <c r="AB771" s="40"/>
      <c r="AD771" s="40"/>
      <c r="AF771" s="40"/>
      <c r="AG771" s="40"/>
    </row>
    <row r="772" spans="2:33" ht="16.5" customHeight="1">
      <c r="B772" s="40"/>
      <c r="F772" s="163"/>
      <c r="AB772" s="40"/>
      <c r="AD772" s="40"/>
      <c r="AF772" s="40"/>
      <c r="AG772" s="40"/>
    </row>
    <row r="773" spans="2:33" ht="16.5" customHeight="1">
      <c r="B773" s="40"/>
      <c r="F773" s="163"/>
      <c r="AB773" s="40"/>
      <c r="AD773" s="40"/>
      <c r="AF773" s="40"/>
      <c r="AG773" s="40"/>
    </row>
    <row r="774" spans="2:33" ht="16.5" customHeight="1">
      <c r="B774" s="40"/>
      <c r="F774" s="163"/>
      <c r="AB774" s="40"/>
      <c r="AD774" s="40"/>
      <c r="AF774" s="40"/>
      <c r="AG774" s="40"/>
    </row>
    <row r="775" spans="2:33" ht="16.5" customHeight="1">
      <c r="B775" s="40"/>
      <c r="F775" s="163"/>
      <c r="AB775" s="40"/>
      <c r="AD775" s="40"/>
      <c r="AF775" s="40"/>
      <c r="AG775" s="40"/>
    </row>
    <row r="776" spans="2:33" ht="16.5" customHeight="1">
      <c r="B776" s="40"/>
      <c r="F776" s="163"/>
      <c r="AB776" s="40"/>
      <c r="AD776" s="40"/>
      <c r="AF776" s="40"/>
      <c r="AG776" s="40"/>
    </row>
    <row r="777" spans="2:33" ht="16.5" customHeight="1">
      <c r="B777" s="40"/>
      <c r="F777" s="163"/>
      <c r="AB777" s="40"/>
      <c r="AD777" s="40"/>
      <c r="AF777" s="40"/>
      <c r="AG777" s="40"/>
    </row>
    <row r="778" spans="2:33" ht="16.5" customHeight="1">
      <c r="B778" s="40"/>
      <c r="F778" s="163"/>
      <c r="AB778" s="40"/>
      <c r="AD778" s="40"/>
      <c r="AF778" s="40"/>
      <c r="AG778" s="40"/>
    </row>
    <row r="779" spans="2:33" ht="16.5" customHeight="1">
      <c r="B779" s="40"/>
      <c r="F779" s="163"/>
      <c r="AB779" s="40"/>
      <c r="AD779" s="40"/>
      <c r="AF779" s="40"/>
      <c r="AG779" s="40"/>
    </row>
    <row r="780" spans="2:33" ht="16.5" customHeight="1">
      <c r="B780" s="40"/>
      <c r="F780" s="163"/>
      <c r="AB780" s="40"/>
      <c r="AD780" s="40"/>
      <c r="AF780" s="40"/>
      <c r="AG780" s="40"/>
    </row>
    <row r="781" spans="2:33" ht="16.5" customHeight="1">
      <c r="B781" s="40"/>
      <c r="F781" s="163"/>
      <c r="AB781" s="40"/>
      <c r="AD781" s="40"/>
      <c r="AF781" s="40"/>
      <c r="AG781" s="40"/>
    </row>
    <row r="782" spans="2:33" ht="16.5" customHeight="1">
      <c r="B782" s="40"/>
      <c r="F782" s="163"/>
      <c r="AB782" s="40"/>
      <c r="AD782" s="40"/>
      <c r="AF782" s="40"/>
      <c r="AG782" s="40"/>
    </row>
    <row r="783" spans="2:33" ht="16.5" customHeight="1">
      <c r="B783" s="40"/>
      <c r="F783" s="163"/>
      <c r="AB783" s="40"/>
      <c r="AD783" s="40"/>
      <c r="AF783" s="40"/>
      <c r="AG783" s="40"/>
    </row>
    <row r="784" spans="2:33" ht="16.5" customHeight="1">
      <c r="B784" s="40"/>
      <c r="F784" s="163"/>
      <c r="AB784" s="40"/>
      <c r="AD784" s="40"/>
      <c r="AF784" s="40"/>
      <c r="AG784" s="40"/>
    </row>
    <row r="785" spans="2:33" ht="16.5" customHeight="1">
      <c r="B785" s="40"/>
      <c r="F785" s="163"/>
      <c r="AB785" s="40"/>
      <c r="AD785" s="40"/>
      <c r="AF785" s="40"/>
      <c r="AG785" s="40"/>
    </row>
    <row r="786" spans="2:33" ht="16.5" customHeight="1">
      <c r="B786" s="40"/>
      <c r="F786" s="163"/>
      <c r="AB786" s="40"/>
      <c r="AD786" s="40"/>
      <c r="AF786" s="40"/>
      <c r="AG786" s="40"/>
    </row>
    <row r="787" spans="2:33" ht="16.5" customHeight="1">
      <c r="B787" s="40"/>
      <c r="F787" s="163"/>
      <c r="AB787" s="40"/>
      <c r="AD787" s="40"/>
      <c r="AF787" s="40"/>
      <c r="AG787" s="40"/>
    </row>
    <row r="788" spans="2:33" ht="16.5" customHeight="1">
      <c r="B788" s="40"/>
      <c r="F788" s="163"/>
      <c r="AB788" s="40"/>
      <c r="AD788" s="40"/>
      <c r="AF788" s="40"/>
      <c r="AG788" s="40"/>
    </row>
    <row r="789" spans="2:33" ht="16.5" customHeight="1">
      <c r="B789" s="40"/>
      <c r="F789" s="163"/>
      <c r="AB789" s="40"/>
      <c r="AD789" s="40"/>
      <c r="AF789" s="40"/>
      <c r="AG789" s="40"/>
    </row>
    <row r="790" spans="2:33" ht="16.5" customHeight="1">
      <c r="B790" s="40"/>
      <c r="F790" s="163"/>
      <c r="AB790" s="40"/>
      <c r="AD790" s="40"/>
      <c r="AF790" s="40"/>
      <c r="AG790" s="40"/>
    </row>
    <row r="791" spans="2:33" ht="16.5" customHeight="1">
      <c r="B791" s="40"/>
      <c r="F791" s="163"/>
      <c r="AB791" s="40"/>
      <c r="AD791" s="40"/>
      <c r="AF791" s="40"/>
      <c r="AG791" s="40"/>
    </row>
    <row r="792" spans="2:33" ht="16.5" customHeight="1">
      <c r="B792" s="40"/>
      <c r="F792" s="163"/>
      <c r="AB792" s="40"/>
      <c r="AD792" s="40"/>
      <c r="AF792" s="40"/>
      <c r="AG792" s="40"/>
    </row>
    <row r="793" spans="2:33" ht="16.5" customHeight="1">
      <c r="B793" s="40"/>
      <c r="F793" s="163"/>
      <c r="AB793" s="40"/>
      <c r="AD793" s="40"/>
      <c r="AF793" s="40"/>
      <c r="AG793" s="40"/>
    </row>
    <row r="794" spans="2:33" ht="16.5" customHeight="1">
      <c r="B794" s="40"/>
      <c r="F794" s="163"/>
      <c r="AB794" s="40"/>
      <c r="AD794" s="40"/>
      <c r="AF794" s="40"/>
      <c r="AG794" s="40"/>
    </row>
    <row r="795" spans="2:33" ht="16.5" customHeight="1">
      <c r="B795" s="40"/>
      <c r="F795" s="163"/>
      <c r="AB795" s="40"/>
      <c r="AD795" s="40"/>
      <c r="AF795" s="40"/>
      <c r="AG795" s="40"/>
    </row>
    <row r="796" spans="2:33" ht="16.5" customHeight="1">
      <c r="B796" s="40"/>
      <c r="F796" s="163"/>
      <c r="AB796" s="40"/>
      <c r="AD796" s="40"/>
      <c r="AF796" s="40"/>
      <c r="AG796" s="40"/>
    </row>
    <row r="797" spans="2:33" ht="16.5" customHeight="1">
      <c r="B797" s="40"/>
      <c r="F797" s="163"/>
      <c r="AB797" s="40"/>
      <c r="AD797" s="40"/>
      <c r="AF797" s="40"/>
      <c r="AG797" s="40"/>
    </row>
    <row r="798" spans="2:33" ht="16.5" customHeight="1">
      <c r="B798" s="40"/>
      <c r="F798" s="163"/>
      <c r="AB798" s="40"/>
      <c r="AD798" s="40"/>
      <c r="AF798" s="40"/>
      <c r="AG798" s="40"/>
    </row>
    <row r="799" spans="2:33" ht="16.5" customHeight="1">
      <c r="B799" s="40"/>
      <c r="F799" s="163"/>
      <c r="AB799" s="40"/>
      <c r="AD799" s="40"/>
      <c r="AF799" s="40"/>
      <c r="AG799" s="40"/>
    </row>
    <row r="800" spans="2:33" ht="16.5" customHeight="1">
      <c r="B800" s="40"/>
      <c r="F800" s="163"/>
      <c r="AB800" s="40"/>
      <c r="AD800" s="40"/>
      <c r="AF800" s="40"/>
      <c r="AG800" s="40"/>
    </row>
    <row r="801" spans="2:33" ht="16.5" customHeight="1">
      <c r="B801" s="40"/>
      <c r="F801" s="163"/>
      <c r="AB801" s="40"/>
      <c r="AD801" s="40"/>
      <c r="AF801" s="40"/>
      <c r="AG801" s="40"/>
    </row>
    <row r="802" spans="2:33" ht="16.5" customHeight="1">
      <c r="B802" s="40"/>
      <c r="F802" s="163"/>
      <c r="AB802" s="40"/>
      <c r="AD802" s="40"/>
      <c r="AF802" s="40"/>
      <c r="AG802" s="40"/>
    </row>
    <row r="803" spans="2:33" ht="16.5" customHeight="1">
      <c r="B803" s="40"/>
      <c r="F803" s="163"/>
      <c r="AB803" s="40"/>
      <c r="AD803" s="40"/>
      <c r="AF803" s="40"/>
      <c r="AG803" s="40"/>
    </row>
    <row r="804" spans="2:33" ht="16.5" customHeight="1">
      <c r="B804" s="40"/>
      <c r="F804" s="163"/>
      <c r="AB804" s="40"/>
      <c r="AD804" s="40"/>
      <c r="AF804" s="40"/>
      <c r="AG804" s="40"/>
    </row>
    <row r="805" spans="2:33" ht="16.5" customHeight="1">
      <c r="B805" s="40"/>
      <c r="F805" s="163"/>
      <c r="AB805" s="40"/>
      <c r="AD805" s="40"/>
      <c r="AF805" s="40"/>
      <c r="AG805" s="40"/>
    </row>
    <row r="806" spans="2:33" ht="16.5" customHeight="1">
      <c r="B806" s="40"/>
      <c r="F806" s="163"/>
      <c r="AB806" s="40"/>
      <c r="AD806" s="40"/>
      <c r="AF806" s="40"/>
      <c r="AG806" s="40"/>
    </row>
    <row r="807" spans="2:33" ht="16.5" customHeight="1">
      <c r="B807" s="40"/>
      <c r="F807" s="163"/>
      <c r="AB807" s="40"/>
      <c r="AD807" s="40"/>
      <c r="AF807" s="40"/>
      <c r="AG807" s="40"/>
    </row>
    <row r="808" spans="2:33" ht="16.5" customHeight="1">
      <c r="B808" s="40"/>
      <c r="F808" s="163"/>
      <c r="AB808" s="40"/>
      <c r="AD808" s="40"/>
      <c r="AF808" s="40"/>
      <c r="AG808" s="40"/>
    </row>
    <row r="809" spans="2:33" ht="16.5" customHeight="1">
      <c r="B809" s="40"/>
      <c r="F809" s="163"/>
      <c r="AB809" s="40"/>
      <c r="AD809" s="40"/>
      <c r="AF809" s="40"/>
      <c r="AG809" s="40"/>
    </row>
    <row r="810" spans="2:33" ht="16.5" customHeight="1">
      <c r="B810" s="40"/>
      <c r="F810" s="163"/>
      <c r="AB810" s="40"/>
      <c r="AD810" s="40"/>
      <c r="AF810" s="40"/>
      <c r="AG810" s="40"/>
    </row>
    <row r="811" spans="2:33" ht="16.5" customHeight="1">
      <c r="B811" s="40"/>
      <c r="F811" s="163"/>
      <c r="AB811" s="40"/>
      <c r="AD811" s="40"/>
      <c r="AF811" s="40"/>
      <c r="AG811" s="40"/>
    </row>
    <row r="812" spans="2:33" ht="16.5" customHeight="1">
      <c r="B812" s="40"/>
      <c r="F812" s="163"/>
      <c r="AB812" s="40"/>
      <c r="AD812" s="40"/>
      <c r="AF812" s="40"/>
      <c r="AG812" s="40"/>
    </row>
    <row r="813" spans="2:33" ht="16.5" customHeight="1">
      <c r="B813" s="40"/>
      <c r="F813" s="163"/>
      <c r="AB813" s="40"/>
      <c r="AD813" s="40"/>
      <c r="AF813" s="40"/>
      <c r="AG813" s="40"/>
    </row>
    <row r="814" spans="2:33" ht="16.5" customHeight="1">
      <c r="B814" s="40"/>
      <c r="F814" s="163"/>
      <c r="AB814" s="40"/>
      <c r="AD814" s="40"/>
      <c r="AF814" s="40"/>
      <c r="AG814" s="40"/>
    </row>
    <row r="815" spans="2:33" ht="16.5" customHeight="1">
      <c r="B815" s="40"/>
      <c r="F815" s="163"/>
      <c r="AB815" s="40"/>
      <c r="AD815" s="40"/>
      <c r="AF815" s="40"/>
      <c r="AG815" s="40"/>
    </row>
    <row r="816" spans="2:33" ht="16.5" customHeight="1">
      <c r="B816" s="40"/>
      <c r="F816" s="163"/>
      <c r="AB816" s="40"/>
      <c r="AD816" s="40"/>
      <c r="AF816" s="40"/>
      <c r="AG816" s="40"/>
    </row>
    <row r="817" spans="2:33" ht="16.5" customHeight="1">
      <c r="B817" s="40"/>
      <c r="F817" s="163"/>
      <c r="AB817" s="40"/>
      <c r="AD817" s="40"/>
      <c r="AF817" s="40"/>
      <c r="AG817" s="40"/>
    </row>
    <row r="818" spans="2:33" ht="16.5" customHeight="1">
      <c r="B818" s="40"/>
      <c r="F818" s="163"/>
      <c r="AB818" s="40"/>
      <c r="AD818" s="40"/>
      <c r="AF818" s="40"/>
      <c r="AG818" s="40"/>
    </row>
    <row r="819" spans="2:33" ht="16.5" customHeight="1">
      <c r="B819" s="40"/>
      <c r="F819" s="163"/>
      <c r="AB819" s="40"/>
      <c r="AD819" s="40"/>
      <c r="AF819" s="40"/>
      <c r="AG819" s="40"/>
    </row>
    <row r="820" spans="2:33" ht="16.5" customHeight="1">
      <c r="B820" s="40"/>
      <c r="F820" s="163"/>
      <c r="AB820" s="40"/>
      <c r="AD820" s="40"/>
      <c r="AF820" s="40"/>
      <c r="AG820" s="40"/>
    </row>
    <row r="821" spans="2:33" ht="16.5" customHeight="1">
      <c r="B821" s="40"/>
      <c r="F821" s="163"/>
      <c r="AB821" s="40"/>
      <c r="AD821" s="40"/>
      <c r="AF821" s="40"/>
      <c r="AG821" s="40"/>
    </row>
    <row r="822" spans="2:33" ht="16.5" customHeight="1">
      <c r="B822" s="40"/>
      <c r="F822" s="163"/>
      <c r="AB822" s="40"/>
      <c r="AD822" s="40"/>
      <c r="AF822" s="40"/>
      <c r="AG822" s="40"/>
    </row>
    <row r="823" spans="2:33" ht="16.5" customHeight="1">
      <c r="B823" s="40"/>
      <c r="F823" s="163"/>
      <c r="AB823" s="40"/>
      <c r="AD823" s="40"/>
      <c r="AF823" s="40"/>
      <c r="AG823" s="40"/>
    </row>
    <row r="824" spans="2:33" ht="16.5" customHeight="1">
      <c r="B824" s="40"/>
      <c r="F824" s="163"/>
      <c r="AB824" s="40"/>
      <c r="AD824" s="40"/>
      <c r="AF824" s="40"/>
      <c r="AG824" s="40"/>
    </row>
    <row r="825" spans="2:33" ht="16.5" customHeight="1">
      <c r="B825" s="40"/>
      <c r="F825" s="163"/>
      <c r="AB825" s="40"/>
      <c r="AD825" s="40"/>
      <c r="AF825" s="40"/>
      <c r="AG825" s="40"/>
    </row>
    <row r="826" spans="2:33" ht="16.5" customHeight="1">
      <c r="B826" s="40"/>
      <c r="F826" s="163"/>
      <c r="AB826" s="40"/>
      <c r="AD826" s="40"/>
      <c r="AF826" s="40"/>
      <c r="AG826" s="40"/>
    </row>
    <row r="827" spans="2:33" ht="16.5" customHeight="1">
      <c r="B827" s="40"/>
      <c r="F827" s="163"/>
      <c r="AB827" s="40"/>
      <c r="AD827" s="40"/>
      <c r="AF827" s="40"/>
      <c r="AG827" s="40"/>
    </row>
    <row r="828" spans="2:33" ht="16.5" customHeight="1">
      <c r="B828" s="40"/>
      <c r="F828" s="163"/>
      <c r="AB828" s="40"/>
      <c r="AD828" s="40"/>
      <c r="AF828" s="40"/>
      <c r="AG828" s="40"/>
    </row>
    <row r="829" spans="2:33" ht="16.5" customHeight="1">
      <c r="B829" s="40"/>
      <c r="F829" s="163"/>
      <c r="AB829" s="40"/>
      <c r="AD829" s="40"/>
      <c r="AF829" s="40"/>
      <c r="AG829" s="40"/>
    </row>
    <row r="830" spans="2:33" ht="16.5" customHeight="1">
      <c r="B830" s="40"/>
      <c r="F830" s="163"/>
      <c r="AB830" s="40"/>
      <c r="AD830" s="40"/>
      <c r="AF830" s="40"/>
      <c r="AG830" s="40"/>
    </row>
    <row r="831" spans="2:33" ht="16.5" customHeight="1">
      <c r="B831" s="40"/>
      <c r="F831" s="163"/>
      <c r="AB831" s="40"/>
      <c r="AD831" s="40"/>
      <c r="AF831" s="40"/>
      <c r="AG831" s="40"/>
    </row>
    <row r="832" spans="2:33" ht="16.5" customHeight="1">
      <c r="B832" s="40"/>
      <c r="F832" s="163"/>
      <c r="AB832" s="40"/>
      <c r="AD832" s="40"/>
      <c r="AF832" s="40"/>
      <c r="AG832" s="40"/>
    </row>
    <row r="833" spans="2:33" ht="16.5" customHeight="1">
      <c r="B833" s="40"/>
      <c r="F833" s="163"/>
      <c r="AB833" s="40"/>
      <c r="AD833" s="40"/>
      <c r="AF833" s="40"/>
      <c r="AG833" s="40"/>
    </row>
    <row r="834" spans="2:33" ht="16.5" customHeight="1">
      <c r="B834" s="40"/>
      <c r="F834" s="163"/>
      <c r="AB834" s="40"/>
      <c r="AD834" s="40"/>
      <c r="AF834" s="40"/>
      <c r="AG834" s="40"/>
    </row>
    <row r="835" spans="2:33" ht="16.5" customHeight="1">
      <c r="B835" s="40"/>
      <c r="F835" s="163"/>
      <c r="AB835" s="40"/>
      <c r="AD835" s="40"/>
      <c r="AF835" s="40"/>
      <c r="AG835" s="40"/>
    </row>
    <row r="836" spans="2:33" ht="16.5" customHeight="1">
      <c r="B836" s="40"/>
      <c r="F836" s="163"/>
      <c r="AB836" s="40"/>
      <c r="AD836" s="40"/>
      <c r="AF836" s="40"/>
      <c r="AG836" s="40"/>
    </row>
    <row r="837" spans="2:33" ht="16.5" customHeight="1">
      <c r="B837" s="40"/>
      <c r="F837" s="163"/>
      <c r="AB837" s="40"/>
      <c r="AD837" s="40"/>
      <c r="AF837" s="40"/>
      <c r="AG837" s="40"/>
    </row>
    <row r="838" spans="2:33" ht="16.5" customHeight="1">
      <c r="B838" s="40"/>
      <c r="F838" s="163"/>
      <c r="AB838" s="40"/>
      <c r="AD838" s="40"/>
      <c r="AF838" s="40"/>
      <c r="AG838" s="40"/>
    </row>
    <row r="839" spans="2:33" ht="16.5" customHeight="1">
      <c r="B839" s="40"/>
      <c r="F839" s="163"/>
      <c r="AB839" s="40"/>
      <c r="AD839" s="40"/>
      <c r="AF839" s="40"/>
      <c r="AG839" s="40"/>
    </row>
    <row r="840" spans="2:33" ht="16.5" customHeight="1">
      <c r="B840" s="40"/>
      <c r="F840" s="163"/>
      <c r="AB840" s="40"/>
      <c r="AD840" s="40"/>
      <c r="AF840" s="40"/>
      <c r="AG840" s="40"/>
    </row>
    <row r="841" spans="2:33" ht="16.5" customHeight="1">
      <c r="B841" s="40"/>
      <c r="F841" s="163"/>
      <c r="AB841" s="40"/>
      <c r="AD841" s="40"/>
      <c r="AF841" s="40"/>
      <c r="AG841" s="40"/>
    </row>
    <row r="842" spans="2:33" ht="16.5" customHeight="1">
      <c r="B842" s="40"/>
      <c r="F842" s="163"/>
      <c r="AB842" s="40"/>
      <c r="AD842" s="40"/>
      <c r="AF842" s="40"/>
      <c r="AG842" s="40"/>
    </row>
    <row r="843" spans="2:33" ht="16.5" customHeight="1">
      <c r="B843" s="40"/>
      <c r="F843" s="163"/>
      <c r="AB843" s="40"/>
      <c r="AD843" s="40"/>
      <c r="AF843" s="40"/>
      <c r="AG843" s="40"/>
    </row>
    <row r="844" spans="2:33" ht="16.5" customHeight="1">
      <c r="B844" s="40"/>
      <c r="F844" s="163"/>
      <c r="AB844" s="40"/>
      <c r="AD844" s="40"/>
      <c r="AF844" s="40"/>
      <c r="AG844" s="40"/>
    </row>
    <row r="845" spans="2:33" ht="16.5" customHeight="1">
      <c r="B845" s="40"/>
      <c r="F845" s="163"/>
      <c r="AB845" s="40"/>
      <c r="AD845" s="40"/>
      <c r="AF845" s="40"/>
      <c r="AG845" s="40"/>
    </row>
    <row r="846" spans="2:33" ht="16.5" customHeight="1">
      <c r="B846" s="40"/>
      <c r="F846" s="163"/>
      <c r="AB846" s="40"/>
      <c r="AD846" s="40"/>
      <c r="AF846" s="40"/>
      <c r="AG846" s="40"/>
    </row>
    <row r="847" spans="2:33" ht="16.5" customHeight="1">
      <c r="B847" s="40"/>
      <c r="F847" s="163"/>
      <c r="AB847" s="40"/>
      <c r="AD847" s="40"/>
      <c r="AF847" s="40"/>
      <c r="AG847" s="40"/>
    </row>
    <row r="848" spans="2:33" ht="16.5" customHeight="1">
      <c r="B848" s="40"/>
      <c r="F848" s="163"/>
      <c r="AB848" s="40"/>
      <c r="AD848" s="40"/>
      <c r="AF848" s="40"/>
      <c r="AG848" s="40"/>
    </row>
    <row r="849" spans="2:33" ht="16.5" customHeight="1">
      <c r="B849" s="40"/>
      <c r="F849" s="163"/>
      <c r="AB849" s="40"/>
      <c r="AD849" s="40"/>
      <c r="AF849" s="40"/>
      <c r="AG849" s="40"/>
    </row>
    <row r="850" spans="2:33" ht="16.5" customHeight="1">
      <c r="B850" s="40"/>
      <c r="F850" s="163"/>
      <c r="AB850" s="40"/>
      <c r="AD850" s="40"/>
      <c r="AF850" s="40"/>
      <c r="AG850" s="40"/>
    </row>
    <row r="851" spans="2:33" ht="16.5" customHeight="1">
      <c r="B851" s="40"/>
      <c r="F851" s="163"/>
      <c r="AB851" s="40"/>
      <c r="AD851" s="40"/>
      <c r="AF851" s="40"/>
      <c r="AG851" s="40"/>
    </row>
    <row r="852" spans="2:33" ht="16.5" customHeight="1">
      <c r="B852" s="40"/>
      <c r="F852" s="163"/>
      <c r="AB852" s="40"/>
      <c r="AD852" s="40"/>
      <c r="AF852" s="40"/>
      <c r="AG852" s="40"/>
    </row>
    <row r="853" spans="2:33" ht="16.5" customHeight="1">
      <c r="B853" s="40"/>
      <c r="F853" s="163"/>
      <c r="AB853" s="40"/>
      <c r="AD853" s="40"/>
      <c r="AF853" s="40"/>
      <c r="AG853" s="40"/>
    </row>
    <row r="854" spans="2:33" ht="16.5" customHeight="1">
      <c r="B854" s="40"/>
      <c r="F854" s="163"/>
      <c r="AB854" s="40"/>
      <c r="AD854" s="40"/>
      <c r="AF854" s="40"/>
      <c r="AG854" s="40"/>
    </row>
    <row r="855" spans="2:33" ht="16.5" customHeight="1">
      <c r="B855" s="40"/>
      <c r="F855" s="163"/>
      <c r="AB855" s="40"/>
      <c r="AD855" s="40"/>
      <c r="AF855" s="40"/>
      <c r="AG855" s="40"/>
    </row>
    <row r="856" spans="2:33" ht="16.5" customHeight="1">
      <c r="B856" s="40"/>
      <c r="F856" s="163"/>
      <c r="AB856" s="40"/>
      <c r="AD856" s="40"/>
      <c r="AF856" s="40"/>
      <c r="AG856" s="40"/>
    </row>
    <row r="857" spans="2:33" ht="16.5" customHeight="1">
      <c r="B857" s="40"/>
      <c r="F857" s="163"/>
      <c r="AB857" s="40"/>
      <c r="AD857" s="40"/>
      <c r="AF857" s="40"/>
      <c r="AG857" s="40"/>
    </row>
    <row r="858" spans="2:33" ht="16.5" customHeight="1">
      <c r="B858" s="40"/>
      <c r="F858" s="163"/>
      <c r="AB858" s="40"/>
      <c r="AD858" s="40"/>
      <c r="AF858" s="40"/>
      <c r="AG858" s="40"/>
    </row>
    <row r="859" spans="2:33" ht="16.5" customHeight="1">
      <c r="B859" s="40"/>
      <c r="F859" s="163"/>
      <c r="AB859" s="40"/>
      <c r="AD859" s="40"/>
      <c r="AF859" s="40"/>
      <c r="AG859" s="40"/>
    </row>
    <row r="860" spans="2:33" ht="16.5" customHeight="1">
      <c r="B860" s="40"/>
      <c r="F860" s="163"/>
      <c r="AB860" s="40"/>
      <c r="AD860" s="40"/>
      <c r="AF860" s="40"/>
      <c r="AG860" s="40"/>
    </row>
    <row r="861" spans="2:33" ht="16.5" customHeight="1">
      <c r="B861" s="40"/>
      <c r="F861" s="163"/>
      <c r="AB861" s="40"/>
      <c r="AD861" s="40"/>
      <c r="AF861" s="40"/>
      <c r="AG861" s="40"/>
    </row>
    <row r="862" spans="2:33" ht="16.5" customHeight="1">
      <c r="B862" s="40"/>
      <c r="F862" s="163"/>
      <c r="AB862" s="40"/>
      <c r="AD862" s="40"/>
      <c r="AF862" s="40"/>
      <c r="AG862" s="40"/>
    </row>
    <row r="863" spans="2:33" ht="16.5" customHeight="1">
      <c r="B863" s="40"/>
      <c r="F863" s="163"/>
      <c r="AB863" s="40"/>
      <c r="AD863" s="40"/>
      <c r="AF863" s="40"/>
      <c r="AG863" s="40"/>
    </row>
    <row r="864" spans="2:33" ht="16.5" customHeight="1">
      <c r="B864" s="40"/>
      <c r="F864" s="163"/>
      <c r="AB864" s="40"/>
      <c r="AD864" s="40"/>
      <c r="AF864" s="40"/>
      <c r="AG864" s="40"/>
    </row>
    <row r="865" spans="2:33" ht="16.5" customHeight="1">
      <c r="B865" s="40"/>
      <c r="F865" s="163"/>
      <c r="AB865" s="40"/>
      <c r="AD865" s="40"/>
      <c r="AF865" s="40"/>
      <c r="AG865" s="40"/>
    </row>
    <row r="866" spans="2:33" ht="16.5" customHeight="1">
      <c r="B866" s="40"/>
      <c r="F866" s="163"/>
      <c r="AB866" s="40"/>
      <c r="AD866" s="40"/>
      <c r="AF866" s="40"/>
      <c r="AG866" s="40"/>
    </row>
    <row r="867" spans="2:33" ht="16.5" customHeight="1">
      <c r="B867" s="40"/>
      <c r="F867" s="163"/>
      <c r="AB867" s="40"/>
      <c r="AD867" s="40"/>
      <c r="AF867" s="40"/>
      <c r="AG867" s="40"/>
    </row>
    <row r="868" spans="2:33" ht="16.5" customHeight="1">
      <c r="B868" s="40"/>
      <c r="F868" s="163"/>
      <c r="AB868" s="40"/>
      <c r="AD868" s="40"/>
      <c r="AF868" s="40"/>
      <c r="AG868" s="40"/>
    </row>
    <row r="869" spans="2:33" ht="16.5" customHeight="1">
      <c r="B869" s="40"/>
      <c r="F869" s="163"/>
      <c r="AB869" s="40"/>
      <c r="AD869" s="40"/>
      <c r="AF869" s="40"/>
      <c r="AG869" s="40"/>
    </row>
    <row r="870" spans="2:33" ht="16.5" customHeight="1">
      <c r="B870" s="40"/>
      <c r="F870" s="163"/>
      <c r="AB870" s="40"/>
      <c r="AD870" s="40"/>
      <c r="AF870" s="40"/>
      <c r="AG870" s="40"/>
    </row>
    <row r="871" spans="2:33" ht="16.5" customHeight="1">
      <c r="B871" s="40"/>
      <c r="F871" s="163"/>
      <c r="AB871" s="40"/>
      <c r="AD871" s="40"/>
      <c r="AF871" s="40"/>
      <c r="AG871" s="40"/>
    </row>
    <row r="872" spans="2:33" ht="16.5" customHeight="1">
      <c r="B872" s="40"/>
      <c r="F872" s="163"/>
      <c r="AB872" s="40"/>
      <c r="AD872" s="40"/>
      <c r="AF872" s="40"/>
      <c r="AG872" s="40"/>
    </row>
    <row r="873" spans="2:33" ht="16.5" customHeight="1">
      <c r="B873" s="40"/>
      <c r="F873" s="163"/>
      <c r="AB873" s="40"/>
      <c r="AD873" s="40"/>
      <c r="AF873" s="40"/>
      <c r="AG873" s="40"/>
    </row>
    <row r="874" spans="2:33" ht="16.5" customHeight="1">
      <c r="B874" s="40"/>
      <c r="F874" s="163"/>
      <c r="AB874" s="40"/>
      <c r="AD874" s="40"/>
      <c r="AF874" s="40"/>
      <c r="AG874" s="40"/>
    </row>
    <row r="875" spans="2:33" ht="16.5" customHeight="1">
      <c r="B875" s="40"/>
      <c r="F875" s="163"/>
      <c r="AB875" s="40"/>
      <c r="AD875" s="40"/>
      <c r="AF875" s="40"/>
      <c r="AG875" s="40"/>
    </row>
    <row r="876" spans="2:33" ht="16.5" customHeight="1">
      <c r="B876" s="40"/>
      <c r="F876" s="163"/>
      <c r="AB876" s="40"/>
      <c r="AD876" s="40"/>
      <c r="AF876" s="40"/>
      <c r="AG876" s="40"/>
    </row>
    <row r="877" spans="2:33" ht="16.5" customHeight="1">
      <c r="B877" s="40"/>
      <c r="F877" s="163"/>
      <c r="AB877" s="40"/>
      <c r="AD877" s="40"/>
      <c r="AF877" s="40"/>
      <c r="AG877" s="40"/>
    </row>
    <row r="878" spans="2:33" ht="16.5" customHeight="1">
      <c r="B878" s="40"/>
      <c r="F878" s="163"/>
      <c r="AB878" s="40"/>
      <c r="AD878" s="40"/>
      <c r="AF878" s="40"/>
      <c r="AG878" s="40"/>
    </row>
    <row r="879" spans="2:33" ht="16.5" customHeight="1">
      <c r="B879" s="40"/>
      <c r="F879" s="163"/>
      <c r="AB879" s="40"/>
      <c r="AD879" s="40"/>
      <c r="AF879" s="40"/>
      <c r="AG879" s="40"/>
    </row>
    <row r="880" spans="2:33" ht="16.5" customHeight="1">
      <c r="B880" s="40"/>
      <c r="F880" s="163"/>
      <c r="AB880" s="40"/>
      <c r="AD880" s="40"/>
      <c r="AF880" s="40"/>
      <c r="AG880" s="40"/>
    </row>
    <row r="881" spans="2:33" ht="16.5" customHeight="1">
      <c r="B881" s="40"/>
      <c r="F881" s="163"/>
      <c r="AB881" s="40"/>
      <c r="AD881" s="40"/>
      <c r="AF881" s="40"/>
      <c r="AG881" s="40"/>
    </row>
    <row r="882" spans="2:33" ht="16.5" customHeight="1">
      <c r="B882" s="40"/>
      <c r="F882" s="163"/>
      <c r="AB882" s="40"/>
      <c r="AD882" s="40"/>
      <c r="AF882" s="40"/>
      <c r="AG882" s="40"/>
    </row>
    <row r="883" spans="2:33" ht="16.5" customHeight="1">
      <c r="B883" s="40"/>
      <c r="F883" s="163"/>
      <c r="AB883" s="40"/>
      <c r="AD883" s="40"/>
      <c r="AF883" s="40"/>
      <c r="AG883" s="40"/>
    </row>
    <row r="884" spans="2:33" ht="16.5" customHeight="1">
      <c r="B884" s="40"/>
      <c r="F884" s="163"/>
      <c r="AB884" s="40"/>
      <c r="AD884" s="40"/>
      <c r="AF884" s="40"/>
      <c r="AG884" s="40"/>
    </row>
    <row r="885" spans="2:33" ht="16.5" customHeight="1">
      <c r="B885" s="40"/>
      <c r="F885" s="163"/>
      <c r="AB885" s="40"/>
      <c r="AD885" s="40"/>
      <c r="AF885" s="40"/>
      <c r="AG885" s="40"/>
    </row>
    <row r="886" spans="2:33" ht="16.5" customHeight="1">
      <c r="B886" s="40"/>
      <c r="F886" s="163"/>
      <c r="AB886" s="40"/>
      <c r="AD886" s="40"/>
      <c r="AF886" s="40"/>
      <c r="AG886" s="40"/>
    </row>
    <row r="887" spans="2:33" ht="16.5" customHeight="1">
      <c r="B887" s="40"/>
      <c r="F887" s="163"/>
      <c r="AB887" s="40"/>
      <c r="AD887" s="40"/>
      <c r="AF887" s="40"/>
      <c r="AG887" s="40"/>
    </row>
    <row r="888" spans="2:33" ht="16.5" customHeight="1">
      <c r="B888" s="40"/>
      <c r="F888" s="163"/>
      <c r="AB888" s="40"/>
      <c r="AD888" s="40"/>
      <c r="AF888" s="40"/>
      <c r="AG888" s="40"/>
    </row>
    <row r="889" spans="2:33" ht="16.5" customHeight="1">
      <c r="B889" s="40"/>
      <c r="F889" s="163"/>
      <c r="AB889" s="40"/>
      <c r="AD889" s="40"/>
      <c r="AF889" s="40"/>
      <c r="AG889" s="40"/>
    </row>
    <row r="890" spans="2:33" ht="16.5" customHeight="1">
      <c r="B890" s="40"/>
      <c r="F890" s="163"/>
      <c r="AB890" s="40"/>
      <c r="AD890" s="40"/>
      <c r="AF890" s="40"/>
      <c r="AG890" s="40"/>
    </row>
    <row r="891" spans="2:33" ht="16.5" customHeight="1">
      <c r="B891" s="40"/>
      <c r="F891" s="163"/>
      <c r="AB891" s="40"/>
      <c r="AD891" s="40"/>
      <c r="AF891" s="40"/>
      <c r="AG891" s="40"/>
    </row>
    <row r="892" spans="2:33" ht="16.5" customHeight="1">
      <c r="B892" s="40"/>
      <c r="F892" s="163"/>
      <c r="AB892" s="40"/>
      <c r="AD892" s="40"/>
      <c r="AF892" s="40"/>
      <c r="AG892" s="40"/>
    </row>
    <row r="893" spans="2:33" ht="16.5" customHeight="1">
      <c r="B893" s="40"/>
      <c r="F893" s="163"/>
      <c r="AB893" s="40"/>
      <c r="AD893" s="40"/>
      <c r="AF893" s="40"/>
      <c r="AG893" s="40"/>
    </row>
    <row r="894" spans="2:33" ht="16.5" customHeight="1">
      <c r="B894" s="40"/>
      <c r="F894" s="163"/>
      <c r="AB894" s="40"/>
      <c r="AD894" s="40"/>
      <c r="AF894" s="40"/>
      <c r="AG894" s="40"/>
    </row>
    <row r="895" spans="2:33" ht="16.5" customHeight="1">
      <c r="B895" s="40"/>
      <c r="F895" s="163"/>
      <c r="AB895" s="40"/>
      <c r="AD895" s="40"/>
      <c r="AF895" s="40"/>
      <c r="AG895" s="40"/>
    </row>
    <row r="896" spans="2:33" ht="16.5" customHeight="1">
      <c r="B896" s="40"/>
      <c r="F896" s="163"/>
      <c r="AB896" s="40"/>
      <c r="AD896" s="40"/>
      <c r="AF896" s="40"/>
      <c r="AG896" s="40"/>
    </row>
    <row r="897" spans="2:33" ht="16.5" customHeight="1">
      <c r="B897" s="40"/>
      <c r="F897" s="163"/>
      <c r="AB897" s="40"/>
      <c r="AD897" s="40"/>
      <c r="AF897" s="40"/>
      <c r="AG897" s="40"/>
    </row>
    <row r="898" spans="2:33" ht="16.5" customHeight="1">
      <c r="B898" s="40"/>
      <c r="F898" s="163"/>
      <c r="AB898" s="40"/>
      <c r="AD898" s="40"/>
      <c r="AF898" s="40"/>
      <c r="AG898" s="40"/>
    </row>
    <row r="899" spans="2:33" ht="16.5" customHeight="1">
      <c r="B899" s="40"/>
      <c r="F899" s="163"/>
      <c r="AB899" s="40"/>
      <c r="AD899" s="40"/>
      <c r="AF899" s="40"/>
      <c r="AG899" s="40"/>
    </row>
    <row r="900" spans="2:33" ht="16.5" customHeight="1">
      <c r="B900" s="40"/>
      <c r="F900" s="163"/>
      <c r="AB900" s="40"/>
      <c r="AD900" s="40"/>
      <c r="AF900" s="40"/>
      <c r="AG900" s="40"/>
    </row>
    <row r="901" spans="2:33" ht="16.5" customHeight="1">
      <c r="B901" s="40"/>
      <c r="F901" s="163"/>
      <c r="AB901" s="40"/>
      <c r="AD901" s="40"/>
      <c r="AF901" s="40"/>
      <c r="AG901" s="40"/>
    </row>
    <row r="902" spans="2:33" ht="16.5" customHeight="1">
      <c r="B902" s="40"/>
      <c r="F902" s="163"/>
      <c r="AB902" s="40"/>
      <c r="AD902" s="40"/>
      <c r="AF902" s="40"/>
      <c r="AG902" s="40"/>
    </row>
    <row r="903" spans="2:33" ht="16.5" customHeight="1">
      <c r="B903" s="40"/>
      <c r="F903" s="163"/>
      <c r="AB903" s="40"/>
      <c r="AD903" s="40"/>
      <c r="AF903" s="40"/>
      <c r="AG903" s="40"/>
    </row>
    <row r="904" spans="2:33" ht="16.5" customHeight="1">
      <c r="B904" s="40"/>
      <c r="F904" s="163"/>
      <c r="AB904" s="40"/>
      <c r="AD904" s="40"/>
      <c r="AF904" s="40"/>
      <c r="AG904" s="40"/>
    </row>
    <row r="905" spans="2:33" ht="16.5" customHeight="1">
      <c r="B905" s="40"/>
      <c r="F905" s="163"/>
      <c r="AB905" s="40"/>
      <c r="AD905" s="40"/>
      <c r="AF905" s="40"/>
      <c r="AG905" s="40"/>
    </row>
    <row r="906" spans="2:33" ht="16.5" customHeight="1">
      <c r="B906" s="40"/>
      <c r="F906" s="163"/>
      <c r="AB906" s="40"/>
      <c r="AD906" s="40"/>
      <c r="AF906" s="40"/>
      <c r="AG906" s="40"/>
    </row>
    <row r="907" spans="2:33" ht="16.5" customHeight="1">
      <c r="B907" s="40"/>
      <c r="F907" s="163"/>
      <c r="AB907" s="40"/>
      <c r="AD907" s="40"/>
      <c r="AF907" s="40"/>
      <c r="AG907" s="40"/>
    </row>
    <row r="908" spans="2:33" ht="16.5" customHeight="1">
      <c r="B908" s="40"/>
      <c r="F908" s="163"/>
      <c r="AB908" s="40"/>
      <c r="AD908" s="40"/>
      <c r="AF908" s="40"/>
      <c r="AG908" s="40"/>
    </row>
    <row r="909" spans="2:33" ht="16.5" customHeight="1">
      <c r="B909" s="40"/>
      <c r="F909" s="163"/>
      <c r="AB909" s="40"/>
      <c r="AD909" s="40"/>
      <c r="AF909" s="40"/>
      <c r="AG909" s="40"/>
    </row>
    <row r="910" spans="2:33" ht="16.5" customHeight="1">
      <c r="B910" s="40"/>
      <c r="F910" s="163"/>
      <c r="AB910" s="40"/>
      <c r="AD910" s="40"/>
      <c r="AF910" s="40"/>
      <c r="AG910" s="40"/>
    </row>
    <row r="911" spans="2:33" ht="16.5" customHeight="1">
      <c r="B911" s="40"/>
      <c r="F911" s="163"/>
      <c r="AB911" s="40"/>
      <c r="AD911" s="40"/>
      <c r="AF911" s="40"/>
      <c r="AG911" s="40"/>
    </row>
    <row r="912" spans="2:33" ht="16.5" customHeight="1">
      <c r="B912" s="40"/>
      <c r="F912" s="163"/>
      <c r="AB912" s="40"/>
      <c r="AD912" s="40"/>
      <c r="AF912" s="40"/>
      <c r="AG912" s="40"/>
    </row>
    <row r="913" spans="2:33" ht="16.5" customHeight="1">
      <c r="B913" s="40"/>
      <c r="F913" s="163"/>
      <c r="AB913" s="40"/>
      <c r="AD913" s="40"/>
      <c r="AF913" s="40"/>
      <c r="AG913" s="40"/>
    </row>
    <row r="914" spans="2:33" ht="16.5" customHeight="1">
      <c r="B914" s="40"/>
      <c r="F914" s="163"/>
      <c r="AB914" s="40"/>
      <c r="AD914" s="40"/>
      <c r="AF914" s="40"/>
      <c r="AG914" s="40"/>
    </row>
    <row r="915" spans="2:33" ht="16.5" customHeight="1">
      <c r="B915" s="40"/>
      <c r="F915" s="163"/>
      <c r="AB915" s="40"/>
      <c r="AD915" s="40"/>
      <c r="AF915" s="40"/>
      <c r="AG915" s="40"/>
    </row>
    <row r="916" spans="2:33" ht="16.5" customHeight="1">
      <c r="B916" s="40"/>
      <c r="F916" s="163"/>
      <c r="AB916" s="40"/>
      <c r="AD916" s="40"/>
      <c r="AF916" s="40"/>
      <c r="AG916" s="40"/>
    </row>
    <row r="917" spans="2:33" ht="16.5" customHeight="1">
      <c r="B917" s="40"/>
      <c r="F917" s="163"/>
      <c r="AB917" s="40"/>
      <c r="AD917" s="40"/>
      <c r="AF917" s="40"/>
      <c r="AG917" s="40"/>
    </row>
    <row r="918" spans="2:33" ht="16.5" customHeight="1">
      <c r="B918" s="40"/>
      <c r="F918" s="163"/>
      <c r="AB918" s="40"/>
      <c r="AD918" s="40"/>
      <c r="AF918" s="40"/>
      <c r="AG918" s="40"/>
    </row>
    <row r="919" spans="2:33" ht="16.5" customHeight="1">
      <c r="B919" s="40"/>
      <c r="F919" s="163"/>
      <c r="AB919" s="40"/>
      <c r="AD919" s="40"/>
      <c r="AF919" s="40"/>
      <c r="AG919" s="40"/>
    </row>
    <row r="920" spans="2:33" ht="16.5" customHeight="1">
      <c r="B920" s="40"/>
      <c r="F920" s="163"/>
      <c r="AB920" s="40"/>
      <c r="AD920" s="40"/>
      <c r="AF920" s="40"/>
      <c r="AG920" s="40"/>
    </row>
    <row r="921" spans="2:33" ht="16.5" customHeight="1">
      <c r="B921" s="40"/>
      <c r="F921" s="163"/>
      <c r="AB921" s="40"/>
      <c r="AD921" s="40"/>
      <c r="AF921" s="40"/>
      <c r="AG921" s="40"/>
    </row>
    <row r="922" spans="2:33" ht="16.5" customHeight="1">
      <c r="B922" s="40"/>
      <c r="F922" s="163"/>
      <c r="AB922" s="40"/>
      <c r="AD922" s="40"/>
      <c r="AF922" s="40"/>
      <c r="AG922" s="40"/>
    </row>
    <row r="923" spans="2:33" ht="16.5" customHeight="1">
      <c r="B923" s="40"/>
      <c r="F923" s="163"/>
      <c r="AB923" s="40"/>
      <c r="AD923" s="40"/>
      <c r="AF923" s="40"/>
      <c r="AG923" s="40"/>
    </row>
    <row r="924" spans="2:33" ht="16.5" customHeight="1">
      <c r="B924" s="40"/>
      <c r="F924" s="163"/>
      <c r="AB924" s="40"/>
      <c r="AD924" s="40"/>
      <c r="AF924" s="40"/>
      <c r="AG924" s="40"/>
    </row>
    <row r="925" spans="2:33" ht="16.5" customHeight="1">
      <c r="B925" s="40"/>
      <c r="F925" s="163"/>
      <c r="AB925" s="40"/>
      <c r="AD925" s="40"/>
      <c r="AF925" s="40"/>
      <c r="AG925" s="40"/>
    </row>
    <row r="926" spans="2:33" ht="16.5" customHeight="1">
      <c r="B926" s="40"/>
      <c r="F926" s="163"/>
      <c r="AB926" s="40"/>
      <c r="AD926" s="40"/>
      <c r="AF926" s="40"/>
      <c r="AG926" s="40"/>
    </row>
    <row r="927" spans="2:33" ht="16.5" customHeight="1">
      <c r="B927" s="40"/>
      <c r="F927" s="163"/>
      <c r="AB927" s="40"/>
      <c r="AD927" s="40"/>
      <c r="AF927" s="40"/>
      <c r="AG927" s="40"/>
    </row>
    <row r="928" spans="2:33" ht="16.5" customHeight="1">
      <c r="B928" s="40"/>
      <c r="F928" s="163"/>
      <c r="AB928" s="40"/>
      <c r="AD928" s="40"/>
      <c r="AF928" s="40"/>
      <c r="AG928" s="40"/>
    </row>
    <row r="929" spans="2:33" ht="16.5" customHeight="1">
      <c r="B929" s="40"/>
      <c r="F929" s="163"/>
      <c r="AB929" s="40"/>
      <c r="AD929" s="40"/>
      <c r="AF929" s="40"/>
      <c r="AG929" s="40"/>
    </row>
    <row r="930" spans="2:33" ht="16.5" customHeight="1">
      <c r="B930" s="40"/>
      <c r="F930" s="163"/>
      <c r="AB930" s="40"/>
      <c r="AD930" s="40"/>
      <c r="AF930" s="40"/>
      <c r="AG930" s="40"/>
    </row>
    <row r="931" spans="2:33" ht="16.5" customHeight="1">
      <c r="B931" s="40"/>
      <c r="F931" s="163"/>
      <c r="AB931" s="40"/>
      <c r="AD931" s="40"/>
      <c r="AF931" s="40"/>
      <c r="AG931" s="40"/>
    </row>
    <row r="932" spans="2:33" ht="16.5" customHeight="1">
      <c r="B932" s="40"/>
      <c r="F932" s="163"/>
      <c r="AB932" s="40"/>
      <c r="AD932" s="40"/>
      <c r="AF932" s="40"/>
      <c r="AG932" s="40"/>
    </row>
    <row r="933" spans="2:33" ht="16.5" customHeight="1">
      <c r="B933" s="40"/>
      <c r="F933" s="163"/>
      <c r="AB933" s="40"/>
      <c r="AD933" s="40"/>
      <c r="AF933" s="40"/>
      <c r="AG933" s="40"/>
    </row>
    <row r="934" spans="2:33" ht="16.5" customHeight="1">
      <c r="B934" s="40"/>
      <c r="F934" s="163"/>
      <c r="AB934" s="40"/>
      <c r="AD934" s="40"/>
      <c r="AF934" s="40"/>
      <c r="AG934" s="40"/>
    </row>
    <row r="935" spans="2:33" ht="16.5" customHeight="1">
      <c r="B935" s="40"/>
      <c r="F935" s="163"/>
      <c r="AB935" s="40"/>
      <c r="AD935" s="40"/>
      <c r="AF935" s="40"/>
      <c r="AG935" s="40"/>
    </row>
    <row r="936" spans="2:33" ht="16.5" customHeight="1">
      <c r="B936" s="40"/>
      <c r="F936" s="163"/>
      <c r="AB936" s="40"/>
      <c r="AD936" s="40"/>
      <c r="AF936" s="40"/>
      <c r="AG936" s="40"/>
    </row>
    <row r="937" spans="2:33" ht="16.5" customHeight="1">
      <c r="B937" s="40"/>
      <c r="F937" s="163"/>
      <c r="AB937" s="40"/>
      <c r="AD937" s="40"/>
      <c r="AF937" s="40"/>
      <c r="AG937" s="40"/>
    </row>
    <row r="938" spans="2:33" ht="16.5" customHeight="1">
      <c r="B938" s="40"/>
      <c r="F938" s="163"/>
      <c r="AB938" s="40"/>
      <c r="AD938" s="40"/>
      <c r="AF938" s="40"/>
      <c r="AG938" s="40"/>
    </row>
    <row r="939" spans="2:33" ht="16.5" customHeight="1">
      <c r="B939" s="40"/>
      <c r="F939" s="163"/>
      <c r="AB939" s="40"/>
      <c r="AD939" s="40"/>
      <c r="AF939" s="40"/>
      <c r="AG939" s="40"/>
    </row>
    <row r="940" spans="2:33" ht="16.5" customHeight="1">
      <c r="B940" s="40"/>
      <c r="F940" s="163"/>
      <c r="AB940" s="40"/>
      <c r="AD940" s="40"/>
      <c r="AF940" s="40"/>
      <c r="AG940" s="40"/>
    </row>
    <row r="941" spans="2:33" ht="16.5" customHeight="1">
      <c r="B941" s="40"/>
      <c r="F941" s="163"/>
      <c r="AB941" s="40"/>
      <c r="AD941" s="40"/>
      <c r="AF941" s="40"/>
      <c r="AG941" s="40"/>
    </row>
    <row r="942" spans="2:33" ht="16.5" customHeight="1">
      <c r="B942" s="40"/>
      <c r="F942" s="163"/>
      <c r="AB942" s="40"/>
      <c r="AD942" s="40"/>
      <c r="AF942" s="40"/>
      <c r="AG942" s="40"/>
    </row>
    <row r="943" spans="2:33" ht="16.5" customHeight="1">
      <c r="B943" s="40"/>
      <c r="F943" s="163"/>
      <c r="AB943" s="40"/>
      <c r="AD943" s="40"/>
      <c r="AF943" s="40"/>
      <c r="AG943" s="40"/>
    </row>
    <row r="944" spans="2:33" ht="16.5" customHeight="1">
      <c r="B944" s="40"/>
      <c r="F944" s="163"/>
      <c r="AB944" s="40"/>
      <c r="AD944" s="40"/>
      <c r="AF944" s="40"/>
      <c r="AG944" s="40"/>
    </row>
    <row r="945" spans="2:33" ht="16.5" customHeight="1">
      <c r="B945" s="40"/>
      <c r="F945" s="163"/>
      <c r="AB945" s="40"/>
      <c r="AD945" s="40"/>
      <c r="AF945" s="40"/>
      <c r="AG945" s="40"/>
    </row>
    <row r="946" spans="2:33" ht="16.5" customHeight="1">
      <c r="B946" s="40"/>
      <c r="F946" s="163"/>
      <c r="AB946" s="40"/>
      <c r="AD946" s="40"/>
      <c r="AF946" s="40"/>
      <c r="AG946" s="40"/>
    </row>
    <row r="947" spans="2:33" ht="16.5" customHeight="1">
      <c r="B947" s="40"/>
      <c r="F947" s="163"/>
      <c r="AB947" s="40"/>
      <c r="AD947" s="40"/>
      <c r="AF947" s="40"/>
      <c r="AG947" s="40"/>
    </row>
    <row r="948" spans="2:33" ht="16.5" customHeight="1">
      <c r="B948" s="40"/>
      <c r="F948" s="163"/>
      <c r="AB948" s="40"/>
      <c r="AD948" s="40"/>
      <c r="AF948" s="40"/>
      <c r="AG948" s="40"/>
    </row>
    <row r="949" spans="2:33" ht="16.5" customHeight="1">
      <c r="B949" s="40"/>
      <c r="F949" s="163"/>
      <c r="AB949" s="40"/>
      <c r="AD949" s="40"/>
      <c r="AF949" s="40"/>
      <c r="AG949" s="40"/>
    </row>
    <row r="950" spans="2:33" ht="16.5" customHeight="1">
      <c r="B950" s="40"/>
      <c r="F950" s="163"/>
      <c r="AB950" s="40"/>
      <c r="AD950" s="40"/>
      <c r="AF950" s="40"/>
      <c r="AG950" s="40"/>
    </row>
    <row r="951" spans="2:33" ht="16.5" customHeight="1">
      <c r="B951" s="40"/>
      <c r="F951" s="163"/>
      <c r="AB951" s="40"/>
      <c r="AD951" s="40"/>
      <c r="AF951" s="40"/>
      <c r="AG951" s="40"/>
    </row>
    <row r="952" spans="2:33" ht="16.5" customHeight="1">
      <c r="B952" s="40"/>
      <c r="F952" s="163"/>
      <c r="AB952" s="40"/>
      <c r="AD952" s="40"/>
      <c r="AF952" s="40"/>
      <c r="AG952" s="40"/>
    </row>
    <row r="953" spans="2:33" ht="16.5" customHeight="1">
      <c r="B953" s="40"/>
      <c r="F953" s="163"/>
      <c r="AB953" s="40"/>
      <c r="AD953" s="40"/>
      <c r="AF953" s="40"/>
      <c r="AG953" s="40"/>
    </row>
    <row r="954" spans="2:33" ht="16.5" customHeight="1">
      <c r="B954" s="40"/>
      <c r="F954" s="163"/>
      <c r="AB954" s="40"/>
      <c r="AD954" s="40"/>
      <c r="AF954" s="40"/>
      <c r="AG954" s="40"/>
    </row>
    <row r="955" spans="2:33" ht="16.5" customHeight="1">
      <c r="B955" s="40"/>
      <c r="F955" s="163"/>
      <c r="AB955" s="40"/>
      <c r="AD955" s="40"/>
      <c r="AF955" s="40"/>
      <c r="AG955" s="40"/>
    </row>
    <row r="956" spans="2:33" ht="16.5" customHeight="1">
      <c r="B956" s="40"/>
      <c r="F956" s="163"/>
      <c r="AB956" s="40"/>
      <c r="AD956" s="40"/>
      <c r="AF956" s="40"/>
      <c r="AG956" s="40"/>
    </row>
    <row r="957" spans="2:33" ht="16.5" customHeight="1">
      <c r="B957" s="40"/>
      <c r="F957" s="163"/>
      <c r="AB957" s="40"/>
      <c r="AD957" s="40"/>
      <c r="AF957" s="40"/>
      <c r="AG957" s="40"/>
    </row>
    <row r="958" spans="2:33" ht="16.5" customHeight="1">
      <c r="B958" s="40"/>
      <c r="F958" s="163"/>
      <c r="AB958" s="40"/>
      <c r="AD958" s="40"/>
      <c r="AF958" s="40"/>
      <c r="AG958" s="40"/>
    </row>
    <row r="959" spans="2:33" ht="16.5" customHeight="1">
      <c r="B959" s="40"/>
      <c r="F959" s="163"/>
      <c r="AB959" s="40"/>
      <c r="AD959" s="40"/>
      <c r="AF959" s="40"/>
      <c r="AG959" s="40"/>
    </row>
    <row r="960" spans="2:33" ht="16.5" customHeight="1">
      <c r="B960" s="40"/>
      <c r="F960" s="163"/>
      <c r="AB960" s="40"/>
      <c r="AD960" s="40"/>
      <c r="AF960" s="40"/>
      <c r="AG960" s="40"/>
    </row>
    <row r="961" spans="2:33" ht="16.5" customHeight="1">
      <c r="B961" s="40"/>
      <c r="F961" s="163"/>
      <c r="AB961" s="40"/>
      <c r="AD961" s="40"/>
      <c r="AF961" s="40"/>
      <c r="AG961" s="40"/>
    </row>
    <row r="962" spans="2:33" ht="16.5" customHeight="1">
      <c r="B962" s="40"/>
      <c r="F962" s="163"/>
      <c r="AB962" s="40"/>
      <c r="AD962" s="40"/>
      <c r="AF962" s="40"/>
      <c r="AG962" s="40"/>
    </row>
    <row r="963" spans="2:33" ht="16.5" customHeight="1">
      <c r="B963" s="40"/>
      <c r="F963" s="163"/>
      <c r="AB963" s="40"/>
      <c r="AD963" s="40"/>
      <c r="AF963" s="40"/>
      <c r="AG963" s="40"/>
    </row>
    <row r="964" spans="2:33" ht="16.5" customHeight="1">
      <c r="B964" s="40"/>
      <c r="F964" s="163"/>
      <c r="AB964" s="40"/>
      <c r="AD964" s="40"/>
      <c r="AF964" s="40"/>
      <c r="AG964" s="40"/>
    </row>
    <row r="965" spans="2:33" ht="16.5" customHeight="1">
      <c r="B965" s="40"/>
      <c r="F965" s="163"/>
      <c r="AB965" s="40"/>
      <c r="AD965" s="40"/>
      <c r="AF965" s="40"/>
      <c r="AG965" s="40"/>
    </row>
    <row r="966" spans="2:33" ht="16.5" customHeight="1">
      <c r="B966" s="40"/>
      <c r="F966" s="163"/>
      <c r="AB966" s="40"/>
      <c r="AD966" s="40"/>
      <c r="AF966" s="40"/>
      <c r="AG966" s="40"/>
    </row>
    <row r="967" spans="2:33" ht="16.5" customHeight="1">
      <c r="B967" s="40"/>
      <c r="F967" s="163"/>
      <c r="AB967" s="40"/>
      <c r="AD967" s="40"/>
      <c r="AF967" s="40"/>
      <c r="AG967" s="40"/>
    </row>
    <row r="968" spans="2:33" ht="16.5" customHeight="1">
      <c r="B968" s="40"/>
      <c r="F968" s="163"/>
      <c r="AB968" s="40"/>
      <c r="AD968" s="40"/>
      <c r="AF968" s="40"/>
      <c r="AG968" s="40"/>
    </row>
    <row r="969" spans="2:33" ht="16.5" customHeight="1">
      <c r="B969" s="40"/>
      <c r="F969" s="163"/>
      <c r="AB969" s="40"/>
      <c r="AD969" s="40"/>
      <c r="AF969" s="40"/>
      <c r="AG969" s="40"/>
    </row>
    <row r="970" spans="2:33" ht="16.5" customHeight="1">
      <c r="B970" s="40"/>
      <c r="F970" s="163"/>
      <c r="AB970" s="40"/>
      <c r="AD970" s="40"/>
      <c r="AF970" s="40"/>
      <c r="AG970" s="40"/>
    </row>
    <row r="971" spans="2:33" ht="16.5" customHeight="1">
      <c r="B971" s="40"/>
      <c r="F971" s="163"/>
      <c r="AB971" s="40"/>
      <c r="AD971" s="40"/>
      <c r="AF971" s="40"/>
      <c r="AG971" s="40"/>
    </row>
    <row r="972" spans="2:33" ht="16.5" customHeight="1">
      <c r="B972" s="40"/>
      <c r="F972" s="163"/>
      <c r="AB972" s="40"/>
      <c r="AD972" s="40"/>
      <c r="AF972" s="40"/>
      <c r="AG972" s="40"/>
    </row>
    <row r="973" spans="2:33" ht="16.5" customHeight="1">
      <c r="B973" s="40"/>
      <c r="F973" s="163"/>
      <c r="AB973" s="40"/>
      <c r="AD973" s="40"/>
      <c r="AF973" s="40"/>
      <c r="AG973" s="40"/>
    </row>
    <row r="974" spans="2:33" ht="16.5" customHeight="1">
      <c r="B974" s="40"/>
      <c r="F974" s="163"/>
      <c r="AB974" s="40"/>
      <c r="AD974" s="40"/>
      <c r="AF974" s="40"/>
      <c r="AG974" s="40"/>
    </row>
    <row r="975" spans="2:33" ht="16.5" customHeight="1">
      <c r="B975" s="40"/>
      <c r="F975" s="163"/>
      <c r="AB975" s="40"/>
      <c r="AD975" s="40"/>
      <c r="AF975" s="40"/>
      <c r="AG975" s="40"/>
    </row>
    <row r="976" spans="2:33" ht="16.5" customHeight="1">
      <c r="B976" s="40"/>
      <c r="F976" s="163"/>
      <c r="AB976" s="40"/>
      <c r="AD976" s="40"/>
      <c r="AF976" s="40"/>
      <c r="AG976" s="40"/>
    </row>
    <row r="977" spans="2:33" ht="16.5" customHeight="1">
      <c r="B977" s="40"/>
      <c r="F977" s="163"/>
      <c r="AB977" s="40"/>
      <c r="AD977" s="40"/>
      <c r="AF977" s="40"/>
      <c r="AG977" s="40"/>
    </row>
    <row r="978" spans="2:33" ht="16.5" customHeight="1">
      <c r="B978" s="40"/>
      <c r="F978" s="163"/>
      <c r="AB978" s="40"/>
      <c r="AD978" s="40"/>
      <c r="AF978" s="40"/>
      <c r="AG978" s="40"/>
    </row>
    <row r="979" spans="2:33" ht="16.5" customHeight="1">
      <c r="B979" s="40"/>
      <c r="F979" s="163"/>
      <c r="AB979" s="40"/>
      <c r="AD979" s="40"/>
      <c r="AF979" s="40"/>
      <c r="AG979" s="40"/>
    </row>
    <row r="980" spans="2:33" ht="16.5" customHeight="1">
      <c r="B980" s="40"/>
      <c r="F980" s="163"/>
      <c r="AB980" s="40"/>
      <c r="AD980" s="40"/>
      <c r="AF980" s="40"/>
      <c r="AG980" s="40"/>
    </row>
    <row r="981" spans="2:33" ht="16.5" customHeight="1">
      <c r="B981" s="40"/>
      <c r="F981" s="163"/>
      <c r="AB981" s="40"/>
      <c r="AD981" s="40"/>
      <c r="AF981" s="40"/>
      <c r="AG981" s="40"/>
    </row>
    <row r="982" spans="2:33" ht="16.5" customHeight="1">
      <c r="B982" s="40"/>
      <c r="F982" s="163"/>
      <c r="AB982" s="40"/>
      <c r="AD982" s="40"/>
      <c r="AF982" s="40"/>
      <c r="AG982" s="40"/>
    </row>
    <row r="983" spans="2:33" ht="16.5" customHeight="1">
      <c r="B983" s="40"/>
      <c r="F983" s="163"/>
      <c r="AB983" s="40"/>
      <c r="AD983" s="40"/>
      <c r="AF983" s="40"/>
      <c r="AG983" s="40"/>
    </row>
    <row r="984" spans="2:33" ht="16.5" customHeight="1">
      <c r="B984" s="40"/>
      <c r="F984" s="163"/>
      <c r="AB984" s="40"/>
      <c r="AD984" s="40"/>
      <c r="AF984" s="40"/>
      <c r="AG984" s="40"/>
    </row>
    <row r="985" spans="2:33" ht="16.5" customHeight="1">
      <c r="B985" s="40"/>
      <c r="F985" s="163"/>
      <c r="AB985" s="40"/>
      <c r="AD985" s="40"/>
      <c r="AF985" s="40"/>
      <c r="AG985" s="40"/>
    </row>
    <row r="986" spans="2:33" ht="16.5" customHeight="1">
      <c r="B986" s="40"/>
      <c r="F986" s="163"/>
      <c r="AB986" s="40"/>
      <c r="AD986" s="40"/>
      <c r="AF986" s="40"/>
      <c r="AG986" s="40"/>
    </row>
    <row r="987" spans="2:33" ht="16.5" customHeight="1">
      <c r="B987" s="40"/>
      <c r="F987" s="163"/>
      <c r="AB987" s="40"/>
      <c r="AD987" s="40"/>
      <c r="AF987" s="40"/>
      <c r="AG987" s="40"/>
    </row>
    <row r="988" spans="2:33" ht="16.5" customHeight="1">
      <c r="B988" s="40"/>
      <c r="F988" s="163"/>
      <c r="AB988" s="40"/>
      <c r="AD988" s="40"/>
      <c r="AF988" s="40"/>
      <c r="AG988" s="40"/>
    </row>
    <row r="989" spans="2:33" ht="16.5" customHeight="1">
      <c r="B989" s="40"/>
      <c r="F989" s="163"/>
      <c r="AB989" s="40"/>
      <c r="AD989" s="40"/>
      <c r="AF989" s="40"/>
      <c r="AG989" s="40"/>
    </row>
    <row r="990" spans="2:33" ht="16.5" customHeight="1">
      <c r="B990" s="40"/>
      <c r="F990" s="163"/>
      <c r="AB990" s="40"/>
      <c r="AD990" s="40"/>
      <c r="AF990" s="40"/>
      <c r="AG990" s="40"/>
    </row>
    <row r="991" spans="2:33" ht="16.5" customHeight="1">
      <c r="B991" s="40"/>
      <c r="F991" s="163"/>
      <c r="AB991" s="40"/>
      <c r="AD991" s="40"/>
      <c r="AF991" s="40"/>
      <c r="AG991" s="40"/>
    </row>
    <row r="992" spans="2:33" ht="16.5" customHeight="1">
      <c r="B992" s="40"/>
      <c r="F992" s="163"/>
      <c r="AB992" s="40"/>
      <c r="AD992" s="40"/>
      <c r="AF992" s="40"/>
      <c r="AG992" s="40"/>
    </row>
    <row r="993" spans="2:33" ht="16.5" customHeight="1">
      <c r="B993" s="40"/>
      <c r="F993" s="163"/>
      <c r="AB993" s="40"/>
      <c r="AD993" s="40"/>
      <c r="AF993" s="40"/>
      <c r="AG993" s="40"/>
    </row>
    <row r="994" spans="2:33" ht="16.5" customHeight="1">
      <c r="B994" s="40"/>
      <c r="F994" s="163"/>
      <c r="AB994" s="40"/>
      <c r="AD994" s="40"/>
      <c r="AF994" s="40"/>
      <c r="AG994" s="40"/>
    </row>
    <row r="995" spans="2:33" ht="16.5" customHeight="1">
      <c r="B995" s="40"/>
      <c r="F995" s="163"/>
      <c r="AB995" s="40"/>
      <c r="AD995" s="40"/>
      <c r="AF995" s="40"/>
      <c r="AG995" s="40"/>
    </row>
    <row r="996" spans="2:33" ht="16.5" customHeight="1">
      <c r="B996" s="40"/>
      <c r="F996" s="163"/>
      <c r="AB996" s="40"/>
      <c r="AD996" s="40"/>
      <c r="AF996" s="40"/>
      <c r="AG996" s="40"/>
    </row>
    <row r="997" spans="2:33" ht="16.5" customHeight="1">
      <c r="B997" s="40"/>
      <c r="F997" s="163"/>
      <c r="AB997" s="40"/>
      <c r="AD997" s="40"/>
      <c r="AF997" s="40"/>
      <c r="AG997" s="40"/>
    </row>
    <row r="998" spans="2:33" ht="16.5" customHeight="1">
      <c r="B998" s="40"/>
      <c r="F998" s="163"/>
      <c r="AB998" s="40"/>
      <c r="AD998" s="40"/>
      <c r="AF998" s="40"/>
      <c r="AG998" s="40"/>
    </row>
    <row r="999" spans="2:33" ht="16.5" customHeight="1">
      <c r="B999" s="40"/>
      <c r="F999" s="163"/>
      <c r="AB999" s="40"/>
      <c r="AD999" s="40"/>
      <c r="AF999" s="40"/>
      <c r="AG999" s="40"/>
    </row>
    <row r="1000" spans="2:33" ht="16.5" customHeight="1">
      <c r="B1000" s="40"/>
      <c r="F1000" s="163"/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opLeftCell="P1" workbookViewId="0">
      <selection activeCell="B7" sqref="B7:F8"/>
    </sheetView>
  </sheetViews>
  <sheetFormatPr defaultColWidth="12.625" defaultRowHeight="15" customHeight="1"/>
  <cols>
    <col min="1" max="1" width="7.625" customWidth="1"/>
    <col min="2" max="2" width="7.875" customWidth="1"/>
    <col min="3" max="3" width="12.375" customWidth="1"/>
    <col min="4" max="5" width="7.625" customWidth="1"/>
    <col min="6" max="6" width="10.125" bestFit="1" customWidth="1"/>
    <col min="7" max="7" width="9.5" bestFit="1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8.25" bestFit="1" customWidth="1"/>
    <col min="17" max="17" width="9.75" bestFit="1" customWidth="1"/>
    <col min="18" max="18" width="8.625" bestFit="1" customWidth="1"/>
    <col min="19" max="19" width="9" bestFit="1" customWidth="1"/>
    <col min="20" max="20" width="10.25" customWidth="1"/>
    <col min="21" max="21" width="7.875" hidden="1" customWidth="1"/>
    <col min="22" max="22" width="13.125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10.12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165">
        <v>2020</v>
      </c>
      <c r="C1" s="65" t="s">
        <v>96</v>
      </c>
      <c r="D1" s="65"/>
      <c r="E1" s="65"/>
      <c r="F1" s="15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 thickBot="1">
      <c r="A2" s="80" t="s">
        <v>1000</v>
      </c>
      <c r="B2" s="166" t="s">
        <v>1001</v>
      </c>
      <c r="C2" s="82" t="s">
        <v>1002</v>
      </c>
      <c r="D2" s="82"/>
      <c r="E2" s="82"/>
      <c r="F2" s="156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139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44529</v>
      </c>
      <c r="B3" s="97">
        <v>44522</v>
      </c>
      <c r="C3" s="98" t="s">
        <v>994</v>
      </c>
      <c r="D3" s="98" t="s">
        <v>986</v>
      </c>
      <c r="E3" s="98" t="s">
        <v>96</v>
      </c>
      <c r="F3" s="99">
        <v>15060</v>
      </c>
      <c r="G3" s="100">
        <f>IF($H3="","",_xlfn.IFNA(VLOOKUP($H3,수출신고!$A:$G,6,0),""))</f>
        <v>15060</v>
      </c>
      <c r="H3" s="101" t="str">
        <f t="shared" ref="H3:H54" si="0">RIGHT(C3,6)</f>
        <v>KK/152</v>
      </c>
      <c r="I3" s="85" t="s">
        <v>1018</v>
      </c>
      <c r="J3" s="157" t="s">
        <v>95</v>
      </c>
      <c r="K3" s="158">
        <v>11435</v>
      </c>
      <c r="L3" s="158"/>
      <c r="M3" s="158">
        <v>0</v>
      </c>
      <c r="N3" s="158" t="s">
        <v>1712</v>
      </c>
      <c r="O3" s="158">
        <v>11435</v>
      </c>
      <c r="P3" s="160" t="s">
        <v>1698</v>
      </c>
      <c r="Q3" s="158">
        <v>11435</v>
      </c>
      <c r="R3" s="160">
        <v>1192.3</v>
      </c>
      <c r="S3" s="161" t="s">
        <v>1507</v>
      </c>
      <c r="T3" s="106">
        <f t="shared" ref="T3:T54" si="1">IF(J3="","",O3*P3)</f>
        <v>13398389.5</v>
      </c>
      <c r="U3" s="162" t="str">
        <f t="shared" ref="U3:U54" si="2">RIGHT(N3,6)</f>
        <v>KK/152</v>
      </c>
      <c r="V3" s="88">
        <f>V54</f>
        <v>7085</v>
      </c>
      <c r="W3" s="108">
        <f t="shared" ref="W3:W54" si="3">IF(A3="",IF(B3="","",B3),A3)</f>
        <v>44529</v>
      </c>
      <c r="X3" s="100" t="str">
        <f t="shared" ref="X3:X54" si="4">RIGHT(H3,7)</f>
        <v>KK/152</v>
      </c>
      <c r="Y3" s="109" t="str">
        <f>IF($X3="","",_xlfn.IFNA(VLOOKUP($X3,수출신고!$A:$G,4,0),"국내계류중"))</f>
        <v>1098621111228X</v>
      </c>
      <c r="Z3" s="110">
        <f>_xlfn.IFNA(VLOOKUP(W3,환율!$A:$H,8,0),"")</f>
        <v>1193</v>
      </c>
      <c r="AA3" s="111">
        <f t="shared" ref="AA3:AA54" si="5">IF(G3&lt;&gt;"",G3,IF(F3&lt;&gt;"",F3,""))</f>
        <v>15060</v>
      </c>
      <c r="AB3" s="112">
        <f t="shared" ref="AB3:AB54" si="6">IF(AA3="","",SUMIF($U$3:$U$54,X3,$K$3:$K$54))</f>
        <v>27495</v>
      </c>
      <c r="AC3" s="113">
        <f t="shared" ref="AC3:AC54" si="7">IFERROR(AA3-AB3,"")</f>
        <v>-12435</v>
      </c>
      <c r="AD3" s="114">
        <f t="shared" ref="AD3:AD54" si="8">IF(H3="","",AA3*Z3)</f>
        <v>17966580</v>
      </c>
      <c r="AE3" s="115">
        <f t="shared" ref="AE3:AE54" si="9">IF(H3="","",SUMIF($U$3:$U$54,X3,$T$3:$T$54))</f>
        <v>32514144.700000003</v>
      </c>
      <c r="AF3" s="114">
        <f t="shared" ref="AF3:AF54" si="10">IF(H3="","",IF(AC3&lt;&gt;0,AC3*Z3,0))</f>
        <v>-14834955</v>
      </c>
      <c r="AG3" s="114">
        <f t="shared" ref="AG3:AG54" si="11">IF(H3="","",IF(AC3=0,-(AD3-AE3),IF(AE3=0,"미수",-(AB3*Z3-AE3))))</f>
        <v>-287390.29999999702</v>
      </c>
    </row>
    <row r="4" spans="1:33" ht="16.5" customHeight="1">
      <c r="A4" s="96" t="str">
        <f>IF($H4="","",_xlfn.IFNA(VLOOKUP($H4,수출신고!$A:$G,2,0),""))</f>
        <v/>
      </c>
      <c r="B4" s="97"/>
      <c r="C4" s="98"/>
      <c r="D4" s="98"/>
      <c r="E4" s="98"/>
      <c r="F4" s="99"/>
      <c r="G4" s="100" t="str">
        <f>IF($H4="","",_xlfn.IFNA(VLOOKUP($H4,수출신고!$A:$G,6,0),""))</f>
        <v/>
      </c>
      <c r="H4" s="101" t="str">
        <f t="shared" si="0"/>
        <v/>
      </c>
      <c r="J4" s="157"/>
      <c r="K4" s="158"/>
      <c r="L4" s="158"/>
      <c r="M4" s="158"/>
      <c r="N4" s="158"/>
      <c r="O4" s="158"/>
      <c r="P4" s="160"/>
      <c r="Q4" s="158"/>
      <c r="R4" s="160"/>
      <c r="S4" s="161"/>
      <c r="T4" s="106" t="str">
        <f t="shared" si="1"/>
        <v/>
      </c>
      <c r="U4" s="107" t="str">
        <f t="shared" si="2"/>
        <v/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97"/>
      <c r="C5" s="98"/>
      <c r="D5" s="98"/>
      <c r="E5" s="98"/>
      <c r="F5" s="99"/>
      <c r="G5" s="100" t="str">
        <f>IF($H5="","",_xlfn.IFNA(VLOOKUP($H5,수출신고!$A:$G,6,0),""))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8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57"/>
      <c r="K6" s="158"/>
      <c r="L6" s="158"/>
      <c r="M6" s="158"/>
      <c r="N6" s="158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44860</v>
      </c>
      <c r="B7" s="118">
        <v>44846</v>
      </c>
      <c r="C7" s="119" t="s">
        <v>1993</v>
      </c>
      <c r="D7" s="119" t="s">
        <v>986</v>
      </c>
      <c r="E7" s="119" t="s">
        <v>96</v>
      </c>
      <c r="F7" s="120">
        <v>17760</v>
      </c>
      <c r="G7" s="100">
        <f>IF($H7="","",_xlfn.IFNA(VLOOKUP($H7,수출신고!$A:$G,6,0),""))</f>
        <v>17760</v>
      </c>
      <c r="H7" s="101" t="str">
        <f t="shared" si="0"/>
        <v>KK/153</v>
      </c>
      <c r="J7" s="1">
        <f t="array" ref="J7">IFERROR(INDEX(외환대장!$A$2:$K$401, SMALL(IF(($C$1=외환대장!$L$2:$L$399),MATCH(ROW(외환대장!$L$2:$L$399), ROW(외환대장!$L$2:$L$399)), ""), ROWS($A$1:A1)), COLUMNS($A$1:A1)),"")</f>
        <v>44571</v>
      </c>
      <c r="K7" s="14">
        <f t="array" ref="K7">IFERROR(INDEX(외환대장!$A$2:$K$401, SMALL(IF(($C$1=외환대장!$L$2:$L$399),MATCH(ROW(외환대장!$L$2:$L$399), ROW(외환대장!$L$2:$L$399)), ""), ROWS($A$1:B1)), COLUMNS($A$1:B1)),"")</f>
        <v>3625</v>
      </c>
      <c r="L7" s="14">
        <f t="array" ref="L7">IFERROR(INDEX(외환대장!$A$2:$K$401, SMALL(IF(($C$1=외환대장!$L$2:$L$399),MATCH(ROW(외환대장!$L$2:$L$399), ROW(외환대장!$L$2:$L$399)), ""), ROWS($A$1:C1)), COLUMNS($A$1:C1)),"")</f>
        <v>162</v>
      </c>
      <c r="M7" s="14">
        <f t="array" ref="M7">IFERROR(INDEX(외환대장!$A$2:$K$401, SMALL(IF(($C$1=외환대장!$L$2:$L$399),MATCH(ROW(외환대장!$L$2:$L$399), ROW(외환대장!$L$2:$L$399)), ""),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>PKK/152</v>
      </c>
      <c r="O7" s="16">
        <f t="array" ref="O7">IFERROR(INDEX(외환대장!$A$2:$K$401, SMALL(IF(($C$1=외환대장!$L$2:$L$399),MATCH(ROW(외환대장!$L$2:$L$399), ROW(외환대장!$L$2:$L$399)), ""), ROWS($A$1:F1)), COLUMNS($A$1:F1)),"")</f>
        <v>3463</v>
      </c>
      <c r="P7" s="17">
        <f t="array" ref="P7">IFERROR(INDEX(외환대장!$A$2:$K$401, SMALL(IF(($C$1=외환대장!$L$2:$L$399),MATCH(ROW(외환대장!$L$2:$L$399), ROW(외환대장!$L$2:$L$399)), ""), ROWS($A$1:G1)), COLUMNS($A$1:G1)),"")</f>
        <v>1202.4000000000001</v>
      </c>
      <c r="Q7" s="18">
        <f t="array" ref="Q7">IFERROR(INDEX(외환대장!$A$2:$K$401, SMALL(IF(($C$1=외환대장!$L$2:$L$399),MATCH(ROW(외환대장!$L$2:$L$399), ROW(외환대장!$L$2:$L$399)), ""), ROWS($A$1:H1)), COLUMNS($A$1:H1)),"")</f>
        <v>3463</v>
      </c>
      <c r="R7" s="19">
        <f t="array" ref="R7">IFERROR(INDEX(외환대장!$A$2:$K$401, SMALL(IF(($C$1=외환대장!$L$2:$L$399),MATCH(ROW(외환대장!$L$2:$L$399), ROW(외환대장!$L$2:$L$399)), ""), ROWS($A$1:I1)), COLUMNS($A$1:I1)),"")</f>
        <v>1200.5</v>
      </c>
      <c r="S7" s="20">
        <f t="array" ref="S7">IFERROR(INDEX(외환대장!$A$2:$K$401, SMALL(IF(($C$1=외환대장!$L$2:$L$399),MATCH(ROW(외환대장!$L$2:$L$399), ROW(외환대장!$L$2:$L$399)), ""), ROWS($A$1:J1)), COLUMNS($A$1:J1)),"")</f>
        <v>44616</v>
      </c>
      <c r="T7" s="106">
        <f t="shared" si="1"/>
        <v>4163911.2</v>
      </c>
      <c r="U7" s="107" t="str">
        <f t="shared" si="2"/>
        <v>KK/152</v>
      </c>
      <c r="V7" s="72"/>
      <c r="W7" s="108">
        <f t="shared" si="3"/>
        <v>44860</v>
      </c>
      <c r="X7" s="100" t="str">
        <f t="shared" si="4"/>
        <v>KK/153</v>
      </c>
      <c r="Y7" s="109" t="str">
        <f>IF($X7="","",_xlfn.IFNA(VLOOKUP($X7,수출신고!$A:$G,4,0),"국내계류중"))</f>
        <v>1098622100084X</v>
      </c>
      <c r="Z7" s="110">
        <f>_xlfn.IFNA(VLOOKUP(W7,환율!$A:$H,8,0),"")</f>
        <v>1436.5</v>
      </c>
      <c r="AA7" s="111">
        <f t="shared" si="5"/>
        <v>17760</v>
      </c>
      <c r="AB7" s="112">
        <f t="shared" si="6"/>
        <v>15000</v>
      </c>
      <c r="AC7" s="113">
        <f t="shared" si="7"/>
        <v>2760</v>
      </c>
      <c r="AD7" s="114">
        <f t="shared" si="8"/>
        <v>25512240</v>
      </c>
      <c r="AE7" s="115">
        <f t="shared" si="9"/>
        <v>19301270.399999999</v>
      </c>
      <c r="AF7" s="114">
        <f t="shared" si="10"/>
        <v>3964740</v>
      </c>
      <c r="AG7" s="114">
        <f t="shared" si="11"/>
        <v>-2246229.6000000015</v>
      </c>
    </row>
    <row r="8" spans="1:33" ht="16.5" customHeight="1">
      <c r="A8" s="96">
        <f>IF($H8="","",_xlfn.IFNA(VLOOKUP($H8,수출신고!$A:$G,2,0),""))</f>
        <v>44916</v>
      </c>
      <c r="B8" s="118">
        <v>44908</v>
      </c>
      <c r="C8" s="119" t="s">
        <v>2008</v>
      </c>
      <c r="D8" s="119" t="s">
        <v>986</v>
      </c>
      <c r="E8" s="119" t="s">
        <v>96</v>
      </c>
      <c r="F8" s="120">
        <v>16760</v>
      </c>
      <c r="G8" s="100">
        <f>IF($H8="","",_xlfn.IFNA(VLOOKUP($H8,수출신고!$A:$G,6,0),""))</f>
        <v>16760</v>
      </c>
      <c r="H8" s="101" t="str">
        <f t="shared" si="0"/>
        <v>KK/155</v>
      </c>
      <c r="J8" s="1">
        <f t="array" ref="J8">IFERROR(INDEX(외환대장!$A$2:$K$401, SMALL(IF(($C$1=외환대장!$L$2:$L$399),MATCH(ROW(외환대장!$L$2:$L$399), ROW(외환대장!$L$2:$L$399)), ""), ROWS($A$1:A2)), COLUMNS($A$1:A2)),"")</f>
        <v>44571</v>
      </c>
      <c r="K8" s="14">
        <f t="array" ref="K8">IFERROR(INDEX(외환대장!$A$2:$K$401, SMALL(IF(($C$1=외환대장!$L$2:$L$399),MATCH(ROW(외환대장!$L$2:$L$399), ROW(외환대장!$L$2:$L$399)), ""), ROWS($A$1:B2)), COLUMNS($A$1:B2)),"")</f>
        <v>12435</v>
      </c>
      <c r="L8" s="14">
        <f t="array" ref="L8">IFERROR(INDEX(외환대장!$A$2:$K$401, SMALL(IF(($C$1=외환대장!$L$2:$L$399),MATCH(ROW(외환대장!$L$2:$L$399), ROW(외환대장!$L$2:$L$399)), ""), ROWS($A$1:C2)), COLUMNS($A$1:C2)),"")</f>
        <v>0</v>
      </c>
      <c r="M8" s="14">
        <f t="array" ref="M8">IFERROR(INDEX(외환대장!$A$2:$K$401, SMALL(IF(($C$1=외환대장!$L$2:$L$399),MATCH(ROW(외환대장!$L$2:$L$399), ROW(외환대장!$L$2:$L$399)), ""),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>PKK/152</v>
      </c>
      <c r="O8" s="16">
        <f t="array" ref="O8">IFERROR(INDEX(외환대장!$A$2:$K$401, SMALL(IF(($C$1=외환대장!$L$2:$L$399),MATCH(ROW(외환대장!$L$2:$L$399), ROW(외환대장!$L$2:$L$399)), ""), ROWS($A$1:F2)), COLUMNS($A$1:F2)),"")</f>
        <v>12435</v>
      </c>
      <c r="P8" s="17">
        <f t="array" ref="P8">IFERROR(INDEX(외환대장!$A$2:$K$401, SMALL(IF(($C$1=외환대장!$L$2:$L$399),MATCH(ROW(외환대장!$L$2:$L$399), ROW(외환대장!$L$2:$L$399)), ""), ROWS($A$1:G2)), COLUMNS($A$1:G2)),"")</f>
        <v>1202.4000000000001</v>
      </c>
      <c r="Q8" s="18">
        <f t="array" ref="Q8">IFERROR(INDEX(외환대장!$A$2:$K$401, SMALL(IF(($C$1=외환대장!$L$2:$L$399),MATCH(ROW(외환대장!$L$2:$L$399), ROW(외환대장!$L$2:$L$399)), ""), ROWS($A$1:H2)), COLUMNS($A$1:H2)),"")</f>
        <v>12435</v>
      </c>
      <c r="R8" s="19">
        <f t="array" ref="R8">IFERROR(INDEX(외환대장!$A$2:$K$401, SMALL(IF(($C$1=외환대장!$L$2:$L$399),MATCH(ROW(외환대장!$L$2:$L$399), ROW(외환대장!$L$2:$L$399)), ""), ROWS($A$1:I2)), COLUMNS($A$1:I2)),"")</f>
        <v>1200.5</v>
      </c>
      <c r="S8" s="20">
        <f t="array" ref="S8">IFERROR(INDEX(외환대장!$A$2:$K$401, SMALL(IF(($C$1=외환대장!$L$2:$L$399),MATCH(ROW(외환대장!$L$2:$L$399), ROW(외환대장!$L$2:$L$399)), ""), ROWS($A$1:J2)), COLUMNS($A$1:J2)),"")</f>
        <v>44616</v>
      </c>
      <c r="T8" s="106">
        <f t="shared" si="1"/>
        <v>14951844.000000002</v>
      </c>
      <c r="U8" s="107" t="str">
        <f t="shared" si="2"/>
        <v>KK/152</v>
      </c>
      <c r="V8" s="72"/>
      <c r="W8" s="108">
        <f t="shared" si="3"/>
        <v>44916</v>
      </c>
      <c r="X8" s="100" t="str">
        <f t="shared" si="4"/>
        <v>KK/155</v>
      </c>
      <c r="Y8" s="109" t="str">
        <f>IF($X8="","",_xlfn.IFNA(VLOOKUP($X8,수출신고!$A:$G,4,0),"국내계류중"))</f>
        <v>1098622120091X</v>
      </c>
      <c r="Z8" s="110">
        <f>_xlfn.IFNA(VLOOKUP(W8,환율!$A:$H,8,0),"")</f>
        <v>1298</v>
      </c>
      <c r="AA8" s="111">
        <f t="shared" si="5"/>
        <v>16760</v>
      </c>
      <c r="AB8" s="112">
        <f t="shared" si="6"/>
        <v>0</v>
      </c>
      <c r="AC8" s="113">
        <f t="shared" si="7"/>
        <v>16760</v>
      </c>
      <c r="AD8" s="114">
        <f t="shared" si="8"/>
        <v>21754480</v>
      </c>
      <c r="AE8" s="115">
        <f t="shared" si="9"/>
        <v>0</v>
      </c>
      <c r="AF8" s="114">
        <f t="shared" si="10"/>
        <v>21754480</v>
      </c>
      <c r="AG8" s="114" t="str">
        <f t="shared" si="11"/>
        <v>미수</v>
      </c>
    </row>
    <row r="9" spans="1:33" ht="16.5" customHeight="1">
      <c r="A9" s="96" t="str">
        <f>IF($H9="","",_xlfn.IFNA(VLOOKUP($H9,수출신고!$A:$G,2,0),""))</f>
        <v/>
      </c>
      <c r="B9" s="118"/>
      <c r="C9" s="119"/>
      <c r="D9" s="119"/>
      <c r="E9" s="119"/>
      <c r="F9" s="120"/>
      <c r="G9" s="100" t="str">
        <f>IF($H9="","",_xlfn.IFNA(VLOOKUP($H9,수출신고!$A:$G,6,0),""))</f>
        <v/>
      </c>
      <c r="H9" s="101" t="str">
        <f t="shared" si="0"/>
        <v/>
      </c>
      <c r="J9" s="1">
        <f t="array" ref="J9">IFERROR(INDEX(외환대장!$A$2:$K$401, SMALL(IF(($C$1=외환대장!$L$2:$L$399),MATCH(ROW(외환대장!$L$2:$L$399), ROW(외환대장!$L$2:$L$399)), ""), ROWS($A$1:A3)), COLUMNS($A$1:A3)),"")</f>
        <v>44897</v>
      </c>
      <c r="K9" s="14">
        <f t="array" ref="K9">IFERROR(INDEX(외환대장!$A$2:$K$401, SMALL(IF(($C$1=외환대장!$L$2:$L$399),MATCH(ROW(외환대장!$L$2:$L$399), ROW(외환대장!$L$2:$L$399)), ""), ROWS($A$1:B3)), COLUMNS($A$1:B3)),"")</f>
        <v>15000</v>
      </c>
      <c r="L9" s="14">
        <f t="array" ref="L9">IFERROR(INDEX(외환대장!$A$2:$K$401, SMALL(IF(($C$1=외환대장!$L$2:$L$399),MATCH(ROW(외환대장!$L$2:$L$399), ROW(외환대장!$L$2:$L$399)), ""), ROWS($A$1:C3)), COLUMNS($A$1:C3)),"")</f>
        <v>162</v>
      </c>
      <c r="M9" s="14">
        <f t="array" ref="M9">IFERROR(INDEX(외환대장!$A$2:$K$401, SMALL(IF(($C$1=외환대장!$L$2:$L$399),MATCH(ROW(외환대장!$L$2:$L$399), ROW(외환대장!$L$2:$L$399)), ""),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>PKK/153</v>
      </c>
      <c r="O9" s="16">
        <f t="array" ref="O9">IFERROR(INDEX(외환대장!$A$2:$K$401, SMALL(IF(($C$1=외환대장!$L$2:$L$399),MATCH(ROW(외환대장!$L$2:$L$399), ROW(외환대장!$L$2:$L$399)), ""), ROWS($A$1:F3)), COLUMNS($A$1:F3)),"")</f>
        <v>14838</v>
      </c>
      <c r="P9" s="17">
        <f t="array" ref="P9">IFERROR(INDEX(외환대장!$A$2:$K$401, SMALL(IF(($C$1=외환대장!$L$2:$L$399),MATCH(ROW(외환대장!$L$2:$L$399), ROW(외환대장!$L$2:$L$399)), ""), ROWS($A$1:G3)), COLUMNS($A$1:G3)),"")</f>
        <v>1300.8</v>
      </c>
      <c r="Q9" s="18">
        <f t="array" ref="Q9">IFERROR(INDEX(외환대장!$A$2:$K$401, SMALL(IF(($C$1=외환대장!$L$2:$L$399),MATCH(ROW(외환대장!$L$2:$L$399), ROW(외환대장!$L$2:$L$399)), ""), ROWS($A$1:H3)), COLUMNS($A$1:H3)),"")</f>
        <v>14838</v>
      </c>
      <c r="R9" s="19">
        <f t="array" ref="R9">IFERROR(INDEX(외환대장!$A$2:$K$401, SMALL(IF(($C$1=외환대장!$L$2:$L$399),MATCH(ROW(외환대장!$L$2:$L$399), ROW(외환대장!$L$2:$L$399)), ""), ROWS($A$1:I3)), COLUMNS($A$1:I3)),"")</f>
        <v>1317.6</v>
      </c>
      <c r="S9" s="20">
        <f t="array" ref="S9">IFERROR(INDEX(외환대장!$A$2:$K$401, SMALL(IF(($C$1=외환대장!$L$2:$L$399),MATCH(ROW(외환대장!$L$2:$L$399), ROW(외환대장!$L$2:$L$399)), ""), ROWS($A$1:J3)), COLUMNS($A$1:J3)),"")</f>
        <v>44901</v>
      </c>
      <c r="T9" s="106">
        <f t="shared" si="1"/>
        <v>19301270.399999999</v>
      </c>
      <c r="U9" s="107" t="str">
        <f t="shared" si="2"/>
        <v>KK/153</v>
      </c>
      <c r="V9" s="72"/>
      <c r="W9" s="108" t="str">
        <f t="shared" si="3"/>
        <v/>
      </c>
      <c r="X9" s="100" t="str">
        <f t="shared" si="4"/>
        <v/>
      </c>
      <c r="Y9" s="109" t="str">
        <f>IF($X9="","",_xlfn.IFNA(VLOOKUP($X9,수출신고!$A:$G,4,0),"국내계류중"))</f>
        <v/>
      </c>
      <c r="Z9" s="110" t="str">
        <f>_xlfn.IFNA(VLOOKUP(W9,환율!$A:$H,8,0),"")</f>
        <v/>
      </c>
      <c r="AA9" s="111" t="str">
        <f t="shared" si="5"/>
        <v/>
      </c>
      <c r="AB9" s="112" t="str">
        <f t="shared" si="6"/>
        <v/>
      </c>
      <c r="AC9" s="113" t="str">
        <f t="shared" si="7"/>
        <v/>
      </c>
      <c r="AD9" s="114" t="str">
        <f t="shared" si="8"/>
        <v/>
      </c>
      <c r="AE9" s="115" t="str">
        <f t="shared" si="9"/>
        <v/>
      </c>
      <c r="AF9" s="114" t="str">
        <f t="shared" si="10"/>
        <v/>
      </c>
      <c r="AG9" s="114" t="str">
        <f t="shared" si="11"/>
        <v/>
      </c>
    </row>
    <row r="10" spans="1:33" ht="16.5" customHeight="1">
      <c r="A10" s="96" t="str">
        <f>IF($H10="","",_xlfn.IFNA(VLOOKUP($H10,수출신고!$A:$G,2,0),""))</f>
        <v/>
      </c>
      <c r="B10" s="118"/>
      <c r="C10" s="119"/>
      <c r="D10" s="119"/>
      <c r="E10" s="119"/>
      <c r="F10" s="120"/>
      <c r="G10" s="100" t="str">
        <f>IF($H10="","",_xlfn.IFNA(VLOOKUP($H10,수출신고!$A:$G,6,0),""))</f>
        <v/>
      </c>
      <c r="H10" s="101" t="str">
        <f t="shared" si="0"/>
        <v/>
      </c>
      <c r="J10" s="1" t="str">
        <f t="array" ref="J10">IFERROR(INDEX(외환대장!$A$2:$K$401, SMALL(IF(($C$1=외환대장!$L$2:$L$399),MATCH(ROW(외환대장!$L$2:$L$399), ROW(외환대장!$L$2:$L$399)), ""), ROWS($A$1:A4)), COLUMNS($A$1:A4)),"")</f>
        <v/>
      </c>
      <c r="K10" s="14" t="str">
        <f t="array" ref="K10">IFERROR(INDEX(외환대장!$A$2:$K$401, SMALL(IF(($C$1=외환대장!$L$2:$L$399),MATCH(ROW(외환대장!$L$2:$L$399), ROW(외환대장!$L$2:$L$399)), ""), ROWS($A$1:B4)), COLUMNS($A$1:B4)),"")</f>
        <v/>
      </c>
      <c r="L10" s="14" t="str">
        <f t="array" ref="L10">IFERROR(INDEX(외환대장!$A$2:$K$401, SMALL(IF(($C$1=외환대장!$L$2:$L$399),MATCH(ROW(외환대장!$L$2:$L$399), ROW(외환대장!$L$2:$L$399)), ""), ROWS($A$1:C4)), COLUMNS($A$1:C4)),"")</f>
        <v/>
      </c>
      <c r="M10" s="14" t="str">
        <f t="array" ref="M10">IFERROR(INDEX(외환대장!$A$2:$K$401, SMALL(IF(($C$1=외환대장!$L$2:$L$399),MATCH(ROW(외환대장!$L$2:$L$399), ROW(외환대장!$L$2:$L$399)), ""), ROWS($A$1:D4)), COLUMNS($A$1:D4)),"")</f>
        <v/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/>
      </c>
      <c r="O10" s="16" t="str">
        <f t="array" ref="O10">IFERROR(INDEX(외환대장!$A$2:$K$401, SMALL(IF(($C$1=외환대장!$L$2:$L$399),MATCH(ROW(외환대장!$L$2:$L$399), ROW(외환대장!$L$2:$L$399)), ""), ROWS($A$1:F4)), COLUMNS($A$1:F4)),"")</f>
        <v/>
      </c>
      <c r="P10" s="17" t="str">
        <f t="array" ref="P10">IFERROR(INDEX(외환대장!$A$2:$K$401, SMALL(IF(($C$1=외환대장!$L$2:$L$399),MATCH(ROW(외환대장!$L$2:$L$399), ROW(외환대장!$L$2:$L$399)), ""), ROWS($A$1:G4)), COLUMNS($A$1:G4)),"")</f>
        <v/>
      </c>
      <c r="Q10" s="18" t="str">
        <f t="array" ref="Q10">IFERROR(INDEX(외환대장!$A$2:$K$401, SMALL(IF(($C$1=외환대장!$L$2:$L$399),MATCH(ROW(외환대장!$L$2:$L$399), ROW(외환대장!$L$2:$L$399)), ""), ROWS($A$1:H4)), COLUMNS($A$1:H4)),"")</f>
        <v/>
      </c>
      <c r="R10" s="19" t="str">
        <f t="array" ref="R10">IFERROR(INDEX(외환대장!$A$2:$K$401, SMALL(IF(($C$1=외환대장!$L$2:$L$399),MATCH(ROW(외환대장!$L$2:$L$399), ROW(외환대장!$L$2:$L$399)), ""), ROWS($A$1:I4)), COLUMNS($A$1:I4)),"")</f>
        <v/>
      </c>
      <c r="S10" s="20" t="str">
        <f t="array" ref="S10">IFERROR(INDEX(외환대장!$A$2:$K$401, SMALL(IF(($C$1=외환대장!$L$2:$L$399),MATCH(ROW(외환대장!$L$2:$L$399), ROW(외환대장!$L$2:$L$399)), ""), ROWS($A$1:J4)), COLUMNS($A$1:J4)),"")</f>
        <v/>
      </c>
      <c r="T10" s="106" t="str">
        <f t="shared" si="1"/>
        <v/>
      </c>
      <c r="U10" s="107" t="str">
        <f t="shared" si="2"/>
        <v/>
      </c>
      <c r="V10" s="72"/>
      <c r="W10" s="108" t="str">
        <f t="shared" si="3"/>
        <v/>
      </c>
      <c r="X10" s="100" t="str">
        <f t="shared" si="4"/>
        <v/>
      </c>
      <c r="Y10" s="109" t="str">
        <f>IF($X10="","",_xlfn.IFNA(VLOOKUP($X10,수출신고!$A:$G,4,0),"국내계류중"))</f>
        <v/>
      </c>
      <c r="Z10" s="110" t="str">
        <f>_xlfn.IFNA(VLOOKUP(W10,환율!$A:$H,8,0),"")</f>
        <v/>
      </c>
      <c r="AA10" s="111" t="str">
        <f t="shared" si="5"/>
        <v/>
      </c>
      <c r="AB10" s="112" t="str">
        <f t="shared" si="6"/>
        <v/>
      </c>
      <c r="AC10" s="113" t="str">
        <f t="shared" si="7"/>
        <v/>
      </c>
      <c r="AD10" s="114" t="str">
        <f t="shared" si="8"/>
        <v/>
      </c>
      <c r="AE10" s="115" t="str">
        <f t="shared" si="9"/>
        <v/>
      </c>
      <c r="AF10" s="114" t="str">
        <f t="shared" si="10"/>
        <v/>
      </c>
      <c r="AG10" s="114" t="str">
        <f t="shared" si="11"/>
        <v/>
      </c>
    </row>
    <row r="11" spans="1:33" ht="16.5" customHeight="1">
      <c r="A11" s="96" t="str">
        <f>IF($H11="","",_xlfn.IFNA(VLOOKUP($H11,수출신고!$A:$G,2,0),""))</f>
        <v/>
      </c>
      <c r="B11" s="118"/>
      <c r="C11" s="119"/>
      <c r="D11" s="119"/>
      <c r="E11" s="119"/>
      <c r="F11" s="120"/>
      <c r="G11" s="100" t="str">
        <f>IF($H11="","",_xlfn.IFNA(VLOOKUP($H11,수출신고!$A:$G,6,0),""))</f>
        <v/>
      </c>
      <c r="H11" s="101" t="str">
        <f t="shared" si="0"/>
        <v/>
      </c>
      <c r="J11" s="1" t="str">
        <f t="array" ref="J11">IFERROR(INDEX(외환대장!$A$2:$K$401, SMALL(IF(($C$1=외환대장!$L$2:$L$399),MATCH(ROW(외환대장!$L$2:$L$399), ROW(외환대장!$L$2:$L$399)), ""), ROWS($A$1:A5)), COLUMNS($A$1:A5)),"")</f>
        <v/>
      </c>
      <c r="K11" s="14" t="str">
        <f t="array" ref="K11">IFERROR(INDEX(외환대장!$A$2:$K$401, SMALL(IF(($C$1=외환대장!$L$2:$L$399),MATCH(ROW(외환대장!$L$2:$L$399), ROW(외환대장!$L$2:$L$399)), ""), ROWS($A$1:B5)), COLUMNS($A$1:B5)),"")</f>
        <v/>
      </c>
      <c r="L11" s="14" t="str">
        <f t="array" ref="L11">IFERROR(INDEX(외환대장!$A$2:$K$401, SMALL(IF(($C$1=외환대장!$L$2:$L$399),MATCH(ROW(외환대장!$L$2:$L$399), ROW(외환대장!$L$2:$L$399)), ""), ROWS($A$1:C5)), COLUMNS($A$1:C5)),"")</f>
        <v/>
      </c>
      <c r="M11" s="14" t="str">
        <f t="array" ref="M11">IFERROR(INDEX(외환대장!$A$2:$K$401, SMALL(IF(($C$1=외환대장!$L$2:$L$399),MATCH(ROW(외환대장!$L$2:$L$399), ROW(외환대장!$L$2:$L$399)), ""), ROWS($A$1:D5)), COLUMNS($A$1:D5)),"")</f>
        <v/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/>
      </c>
      <c r="O11" s="16" t="str">
        <f t="array" ref="O11">IFERROR(INDEX(외환대장!$A$2:$K$401, SMALL(IF(($C$1=외환대장!$L$2:$L$399),MATCH(ROW(외환대장!$L$2:$L$399), ROW(외환대장!$L$2:$L$399)), ""), ROWS($A$1:F5)), COLUMNS($A$1:F5)),"")</f>
        <v/>
      </c>
      <c r="P11" s="17" t="str">
        <f t="array" ref="P11">IFERROR(INDEX(외환대장!$A$2:$K$401, SMALL(IF(($C$1=외환대장!$L$2:$L$399),MATCH(ROW(외환대장!$L$2:$L$399), ROW(외환대장!$L$2:$L$399)), ""), ROWS($A$1:G5)), COLUMNS($A$1:G5)),"")</f>
        <v/>
      </c>
      <c r="Q11" s="18" t="str">
        <f t="array" ref="Q11">IFERROR(INDEX(외환대장!$A$2:$K$401, SMALL(IF(($C$1=외환대장!$L$2:$L$399),MATCH(ROW(외환대장!$L$2:$L$399), ROW(외환대장!$L$2:$L$399)), ""), ROWS($A$1:H5)), COLUMNS($A$1:H5)),"")</f>
        <v/>
      </c>
      <c r="R11" s="19" t="str">
        <f t="array" ref="R11">IFERROR(INDEX(외환대장!$A$2:$K$401, SMALL(IF(($C$1=외환대장!$L$2:$L$399),MATCH(ROW(외환대장!$L$2:$L$399), ROW(외환대장!$L$2:$L$399)), ""), ROWS($A$1:I5)), COLUMNS($A$1:I5)),"")</f>
        <v/>
      </c>
      <c r="S11" s="20" t="str">
        <f t="array" ref="S11">IFERROR(INDEX(외환대장!$A$2:$K$401, SMALL(IF(($C$1=외환대장!$L$2:$L$399),MATCH(ROW(외환대장!$L$2:$L$399), ROW(외환대장!$L$2:$L$399)), ""), ROWS($A$1:J5)), COLUMNS($A$1:J5)),"")</f>
        <v/>
      </c>
      <c r="T11" s="106" t="str">
        <f t="shared" si="1"/>
        <v/>
      </c>
      <c r="U11" s="107" t="str">
        <f t="shared" si="2"/>
        <v/>
      </c>
      <c r="V11" s="72"/>
      <c r="W11" s="108" t="str">
        <f t="shared" si="3"/>
        <v/>
      </c>
      <c r="X11" s="100" t="str">
        <f t="shared" si="4"/>
        <v/>
      </c>
      <c r="Y11" s="109" t="str">
        <f>IF($X11="","",_xlfn.IFNA(VLOOKUP($X11,수출신고!$A:$G,4,0),"국내계류중"))</f>
        <v/>
      </c>
      <c r="Z11" s="110" t="str">
        <f>_xlfn.IFNA(VLOOKUP(W11,환율!$A:$H,8,0),"")</f>
        <v/>
      </c>
      <c r="AA11" s="111" t="str">
        <f t="shared" si="5"/>
        <v/>
      </c>
      <c r="AB11" s="112" t="str">
        <f t="shared" si="6"/>
        <v/>
      </c>
      <c r="AC11" s="113" t="str">
        <f t="shared" si="7"/>
        <v/>
      </c>
      <c r="AD11" s="114" t="str">
        <f t="shared" si="8"/>
        <v/>
      </c>
      <c r="AE11" s="115" t="str">
        <f t="shared" si="9"/>
        <v/>
      </c>
      <c r="AF11" s="114" t="str">
        <f t="shared" si="10"/>
        <v/>
      </c>
      <c r="AG11" s="114" t="str">
        <f t="shared" si="11"/>
        <v/>
      </c>
    </row>
    <row r="12" spans="1:33" ht="16.5" customHeight="1">
      <c r="A12" s="96" t="str">
        <f>IF($H12="","",_xlfn.IFNA(VLOOKUP($H12,수출신고!$A:$G,2,0),""))</f>
        <v/>
      </c>
      <c r="B12" s="118"/>
      <c r="C12" s="119"/>
      <c r="D12" s="119"/>
      <c r="E12" s="119"/>
      <c r="F12" s="120"/>
      <c r="G12" s="100" t="str">
        <f>IF($H12="","",_xlfn.IFNA(VLOOKUP($H12,수출신고!$A:$G,6,0),""))</f>
        <v/>
      </c>
      <c r="H12" s="101" t="str">
        <f t="shared" si="0"/>
        <v/>
      </c>
      <c r="J12" s="1" t="str">
        <f t="array" ref="J12">IFERROR(INDEX(외환대장!$A$2:$K$401, SMALL(IF(($C$1=외환대장!$L$2:$L$399),MATCH(ROW(외환대장!$L$2:$L$399), ROW(외환대장!$L$2:$L$399)), ""), ROWS($A$1:A6)), COLUMNS($A$1:A6)),"")</f>
        <v/>
      </c>
      <c r="K12" s="14" t="str">
        <f t="array" ref="K12">IFERROR(INDEX(외환대장!$A$2:$K$401, SMALL(IF(($C$1=외환대장!$L$2:$L$399),MATCH(ROW(외환대장!$L$2:$L$399), ROW(외환대장!$L$2:$L$399)), ""), ROWS($A$1:B6)), COLUMNS($A$1:B6)),"")</f>
        <v/>
      </c>
      <c r="L12" s="14" t="str">
        <f t="array" ref="L12">IFERROR(INDEX(외환대장!$A$2:$K$401, SMALL(IF(($C$1=외환대장!$L$2:$L$399),MATCH(ROW(외환대장!$L$2:$L$399), ROW(외환대장!$L$2:$L$399)), ""), ROWS($A$1:C6)), COLUMNS($A$1:C6)),"")</f>
        <v/>
      </c>
      <c r="M12" s="14" t="str">
        <f t="array" ref="M12">IFERROR(INDEX(외환대장!$A$2:$K$401, SMALL(IF(($C$1=외환대장!$L$2:$L$399),MATCH(ROW(외환대장!$L$2:$L$399), ROW(외환대장!$L$2:$L$399)), ""), ROWS($A$1:D6)), COLUMNS($A$1:D6)),"")</f>
        <v/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/>
      </c>
      <c r="O12" s="16" t="str">
        <f t="array" ref="O12">IFERROR(INDEX(외환대장!$A$2:$K$401, SMALL(IF(($C$1=외환대장!$L$2:$L$399),MATCH(ROW(외환대장!$L$2:$L$399), ROW(외환대장!$L$2:$L$399)), ""), ROWS($A$1:F6)), COLUMNS($A$1:F6)),"")</f>
        <v/>
      </c>
      <c r="P12" s="17" t="str">
        <f t="array" ref="P12">IFERROR(INDEX(외환대장!$A$2:$K$401, SMALL(IF(($C$1=외환대장!$L$2:$L$399),MATCH(ROW(외환대장!$L$2:$L$399), ROW(외환대장!$L$2:$L$399)), ""), ROWS($A$1:G6)), COLUMNS($A$1:G6)),"")</f>
        <v/>
      </c>
      <c r="Q12" s="18" t="str">
        <f t="array" ref="Q12">IFERROR(INDEX(외환대장!$A$2:$K$401, SMALL(IF(($C$1=외환대장!$L$2:$L$399),MATCH(ROW(외환대장!$L$2:$L$399), ROW(외환대장!$L$2:$L$399)), ""), ROWS($A$1:H6)), COLUMNS($A$1:H6)),"")</f>
        <v/>
      </c>
      <c r="R12" s="19" t="str">
        <f t="array" ref="R12">IFERROR(INDEX(외환대장!$A$2:$K$401, SMALL(IF(($C$1=외환대장!$L$2:$L$399),MATCH(ROW(외환대장!$L$2:$L$399), ROW(외환대장!$L$2:$L$399)), ""), ROWS($A$1:I6)), COLUMNS($A$1:I6)),"")</f>
        <v/>
      </c>
      <c r="S12" s="20" t="str">
        <f t="array" ref="S12">IFERROR(INDEX(외환대장!$A$2:$K$401, SMALL(IF(($C$1=외환대장!$L$2:$L$399),MATCH(ROW(외환대장!$L$2:$L$399), ROW(외환대장!$L$2:$L$399)), ""), ROWS($A$1:J6)), COLUMNS($A$1:J6)),"")</f>
        <v/>
      </c>
      <c r="T12" s="106" t="str">
        <f t="shared" si="1"/>
        <v/>
      </c>
      <c r="U12" s="107" t="str">
        <f t="shared" si="2"/>
        <v/>
      </c>
      <c r="V12" s="72"/>
      <c r="W12" s="108" t="str">
        <f t="shared" si="3"/>
        <v/>
      </c>
      <c r="X12" s="100" t="str">
        <f t="shared" si="4"/>
        <v/>
      </c>
      <c r="Y12" s="109" t="str">
        <f>IF($X12="","",_xlfn.IFNA(VLOOKUP($X12,수출신고!$A:$G,4,0),"국내계류중"))</f>
        <v/>
      </c>
      <c r="Z12" s="110" t="str">
        <f>_xlfn.IFNA(VLOOKUP(W12,환율!$A:$H,8,0),"")</f>
        <v/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IF($H13="","",_xlfn.IFNA(VLOOKUP($H13,수출신고!$A:$G,2,0),""))</f>
        <v/>
      </c>
      <c r="B13" s="118"/>
      <c r="C13" s="119"/>
      <c r="D13" s="119"/>
      <c r="E13" s="119"/>
      <c r="F13" s="120"/>
      <c r="G13" s="100" t="str">
        <f>IF($H13="","",_xlfn.IFNA(VLOOKUP($H13,수출신고!$A:$G,6,0),""))</f>
        <v/>
      </c>
      <c r="H13" s="101" t="str">
        <f t="shared" si="0"/>
        <v/>
      </c>
      <c r="J13" s="1" t="str">
        <f t="array" ref="J13">IFERROR(INDEX(외환대장!$A$2:$K$401, SMALL(IF(($C$1=외환대장!$L$2:$L$399),MATCH(ROW(외환대장!$L$2:$L$399), ROW(외환대장!$L$2:$L$399)), ""), ROWS($A$1:A7)), COLUMNS($A$1:A7)),"")</f>
        <v/>
      </c>
      <c r="K13" s="14" t="str">
        <f t="array" ref="K13">IFERROR(INDEX(외환대장!$A$2:$K$401, SMALL(IF(($C$1=외환대장!$L$2:$L$399),MATCH(ROW(외환대장!$L$2:$L$399), ROW(외환대장!$L$2:$L$399)), ""), ROWS($A$1:B7)), COLUMNS($A$1:B7)),"")</f>
        <v/>
      </c>
      <c r="L13" s="14" t="str">
        <f t="array" ref="L13">IFERROR(INDEX(외환대장!$A$2:$K$401, SMALL(IF(($C$1=외환대장!$L$2:$L$399),MATCH(ROW(외환대장!$L$2:$L$399), ROW(외환대장!$L$2:$L$399)), ""), ROWS($A$1:C7)), COLUMNS($A$1:C7)),"")</f>
        <v/>
      </c>
      <c r="M13" s="14" t="str">
        <f t="array" ref="M13">IFERROR(INDEX(외환대장!$A$2:$K$401, SMALL(IF(($C$1=외환대장!$L$2:$L$399),MATCH(ROW(외환대장!$L$2:$L$399), ROW(외환대장!$L$2:$L$399)), ""), ROWS($A$1:D7)), COLUMNS($A$1:D7)),"")</f>
        <v/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/>
      </c>
      <c r="O13" s="16" t="str">
        <f t="array" ref="O13">IFERROR(INDEX(외환대장!$A$2:$K$401, SMALL(IF(($C$1=외환대장!$L$2:$L$399),MATCH(ROW(외환대장!$L$2:$L$399), ROW(외환대장!$L$2:$L$399)), ""), ROWS($A$1:F7)), COLUMNS($A$1:F7)),"")</f>
        <v/>
      </c>
      <c r="P13" s="17" t="str">
        <f t="array" ref="P13">IFERROR(INDEX(외환대장!$A$2:$K$401, SMALL(IF(($C$1=외환대장!$L$2:$L$399),MATCH(ROW(외환대장!$L$2:$L$399), ROW(외환대장!$L$2:$L$399)), ""), ROWS($A$1:G7)), COLUMNS($A$1:G7)),"")</f>
        <v/>
      </c>
      <c r="Q13" s="18" t="str">
        <f t="array" ref="Q13">IFERROR(INDEX(외환대장!$A$2:$K$401, SMALL(IF(($C$1=외환대장!$L$2:$L$399),MATCH(ROW(외환대장!$L$2:$L$399), ROW(외환대장!$L$2:$L$399)), ""), ROWS($A$1:H7)), COLUMNS($A$1:H7)),"")</f>
        <v/>
      </c>
      <c r="R13" s="19" t="str">
        <f t="array" ref="R13">IFERROR(INDEX(외환대장!$A$2:$K$401, SMALL(IF(($C$1=외환대장!$L$2:$L$399),MATCH(ROW(외환대장!$L$2:$L$399), ROW(외환대장!$L$2:$L$399)), ""), ROWS($A$1:I7)), COLUMNS($A$1:I7)),"")</f>
        <v/>
      </c>
      <c r="S13" s="20" t="str">
        <f t="array" ref="S13">IFERROR(INDEX(외환대장!$A$2:$K$401, SMALL(IF(($C$1=외환대장!$L$2:$L$399),MATCH(ROW(외환대장!$L$2:$L$399), ROW(외환대장!$L$2:$L$399)), ""), ROWS($A$1:J7)), COLUMNS($A$1:J7)),"")</f>
        <v/>
      </c>
      <c r="T13" s="106" t="str">
        <f t="shared" si="1"/>
        <v/>
      </c>
      <c r="U13" s="107" t="str">
        <f t="shared" si="2"/>
        <v/>
      </c>
      <c r="V13" s="72"/>
      <c r="W13" s="108" t="str">
        <f t="shared" si="3"/>
        <v/>
      </c>
      <c r="X13" s="100" t="str">
        <f t="shared" si="4"/>
        <v/>
      </c>
      <c r="Y13" s="109" t="str">
        <f>IF($X13="","",_xlfn.IFNA(VLOOKUP($X13,수출신고!$A:$G,4,0),"국내계류중"))</f>
        <v/>
      </c>
      <c r="Z13" s="110" t="str">
        <f>_xlfn.IFNA(VLOOKUP(W13,환율!$A:$H,8,0),"")</f>
        <v/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IF($H14="","",_xlfn.IFNA(VLOOKUP($H14,수출신고!$A:$G,2,0),""))</f>
        <v/>
      </c>
      <c r="B14" s="118"/>
      <c r="C14" s="119"/>
      <c r="D14" s="119"/>
      <c r="E14" s="119"/>
      <c r="F14" s="120"/>
      <c r="G14" s="100" t="str">
        <f>IF($H14="","",_xlfn.IFNA(VLOOKUP($H14,수출신고!$A:$G,6,0),""))</f>
        <v/>
      </c>
      <c r="H14" s="101" t="str">
        <f t="shared" si="0"/>
        <v/>
      </c>
      <c r="J14" s="1" t="str">
        <f t="array" ref="J14">IFERROR(INDEX(외환대장!$A$2:$K$401, SMALL(IF(($C$1=외환대장!$L$2:$L$399),MATCH(ROW(외환대장!$L$2:$L$399), ROW(외환대장!$L$2:$L$399)), ""), ROWS($A$1:A8)), COLUMNS($A$1:A8)),"")</f>
        <v/>
      </c>
      <c r="K14" s="14" t="str">
        <f t="array" ref="K14">IFERROR(INDEX(외환대장!$A$2:$K$401, SMALL(IF(($C$1=외환대장!$L$2:$L$399),MATCH(ROW(외환대장!$L$2:$L$399), ROW(외환대장!$L$2:$L$399)), ""), ROWS($A$1:B8)), COLUMNS($A$1:B8)),"")</f>
        <v/>
      </c>
      <c r="L14" s="14" t="str">
        <f t="array" ref="L14">IFERROR(INDEX(외환대장!$A$2:$K$401, SMALL(IF(($C$1=외환대장!$L$2:$L$399),MATCH(ROW(외환대장!$L$2:$L$399), ROW(외환대장!$L$2:$L$399)), ""), ROWS($A$1:C8)), COLUMNS($A$1:C8)),"")</f>
        <v/>
      </c>
      <c r="M14" s="14" t="str">
        <f t="array" ref="M14">IFERROR(INDEX(외환대장!$A$2:$K$401, SMALL(IF(($C$1=외환대장!$L$2:$L$399),MATCH(ROW(외환대장!$L$2:$L$399), ROW(외환대장!$L$2:$L$399)), ""), ROWS($A$1:D8)), COLUMNS($A$1:D8)),"")</f>
        <v/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/>
      </c>
      <c r="O14" s="16" t="str">
        <f t="array" ref="O14">IFERROR(INDEX(외환대장!$A$2:$K$401, SMALL(IF(($C$1=외환대장!$L$2:$L$399),MATCH(ROW(외환대장!$L$2:$L$399), ROW(외환대장!$L$2:$L$399)), ""), ROWS($A$1:F8)), COLUMNS($A$1:F8)),"")</f>
        <v/>
      </c>
      <c r="P14" s="17" t="str">
        <f t="array" ref="P14">IFERROR(INDEX(외환대장!$A$2:$K$401, SMALL(IF(($C$1=외환대장!$L$2:$L$399),MATCH(ROW(외환대장!$L$2:$L$399), ROW(외환대장!$L$2:$L$399)), ""), ROWS($A$1:G8)), COLUMNS($A$1:G8)),"")</f>
        <v/>
      </c>
      <c r="Q14" s="18" t="str">
        <f t="array" ref="Q14">IFERROR(INDEX(외환대장!$A$2:$K$401, SMALL(IF(($C$1=외환대장!$L$2:$L$399),MATCH(ROW(외환대장!$L$2:$L$399), ROW(외환대장!$L$2:$L$399)), ""), ROWS($A$1:H8)), COLUMNS($A$1:H8)),"")</f>
        <v/>
      </c>
      <c r="R14" s="19" t="str">
        <f t="array" ref="R14">IFERROR(INDEX(외환대장!$A$2:$K$401, SMALL(IF(($C$1=외환대장!$L$2:$L$399),MATCH(ROW(외환대장!$L$2:$L$399), ROW(외환대장!$L$2:$L$399)), ""), ROWS($A$1:I8)), COLUMNS($A$1:I8)),"")</f>
        <v/>
      </c>
      <c r="S14" s="20" t="str">
        <f t="array" ref="S14">IFERROR(INDEX(외환대장!$A$2:$K$401, SMALL(IF(($C$1=외환대장!$L$2:$L$399),MATCH(ROW(외환대장!$L$2:$L$399), ROW(외환대장!$L$2:$L$399)), ""), ROWS($A$1:J8)), COLUMNS($A$1:J8)),"")</f>
        <v/>
      </c>
      <c r="T14" s="106" t="str">
        <f t="shared" si="1"/>
        <v/>
      </c>
      <c r="U14" s="107" t="str">
        <f t="shared" si="2"/>
        <v/>
      </c>
      <c r="V14" s="72"/>
      <c r="W14" s="108" t="str">
        <f t="shared" si="3"/>
        <v/>
      </c>
      <c r="X14" s="100" t="str">
        <f t="shared" si="4"/>
        <v/>
      </c>
      <c r="Y14" s="109" t="str">
        <f>IF($X14="","",_xlfn.IFNA(VLOOKUP($X14,수출신고!$A:$G,4,0),"국내계류중"))</f>
        <v/>
      </c>
      <c r="Z14" s="110" t="str">
        <f>_xlfn.IFNA(VLOOKUP(W14,환율!$A:$H,8,0),"")</f>
        <v/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IF($H15="","",_xlfn.IFNA(VLOOKUP($H15,수출신고!$A:$G,2,0),""))</f>
        <v/>
      </c>
      <c r="B15" s="118"/>
      <c r="C15" s="119"/>
      <c r="D15" s="119"/>
      <c r="E15" s="119"/>
      <c r="F15" s="120"/>
      <c r="G15" s="100" t="str">
        <f>IF($H15="","",_xlfn.IFNA(VLOOKUP($H15,수출신고!$A:$G,6,0),""))</f>
        <v/>
      </c>
      <c r="H15" s="101" t="str">
        <f t="shared" si="0"/>
        <v/>
      </c>
      <c r="J15" s="1" t="str">
        <f t="array" ref="J15">IFERROR(INDEX(외환대장!$A$2:$K$401, SMALL(IF(($C$1=외환대장!$L$2:$L$399),MATCH(ROW(외환대장!$L$2:$L$399), ROW(외환대장!$L$2:$L$399)), ""), ROWS($A$1:A9)), COLUMNS($A$1:A9)),"")</f>
        <v/>
      </c>
      <c r="K15" s="14" t="str">
        <f t="array" ref="K15">IFERROR(INDEX(외환대장!$A$2:$K$401, SMALL(IF(($C$1=외환대장!$L$2:$L$399),MATCH(ROW(외환대장!$L$2:$L$399), ROW(외환대장!$L$2:$L$399)), ""), ROWS($A$1:B9)), COLUMNS($A$1:B9)),"")</f>
        <v/>
      </c>
      <c r="L15" s="14" t="str">
        <f t="array" ref="L15">IFERROR(INDEX(외환대장!$A$2:$K$401, SMALL(IF(($C$1=외환대장!$L$2:$L$399),MATCH(ROW(외환대장!$L$2:$L$399), ROW(외환대장!$L$2:$L$399)), ""), ROWS($A$1:C9)), COLUMNS($A$1:C9)),"")</f>
        <v/>
      </c>
      <c r="M15" s="14" t="str">
        <f t="array" ref="M15">IFERROR(INDEX(외환대장!$A$2:$K$401, SMALL(IF(($C$1=외환대장!$L$2:$L$399),MATCH(ROW(외환대장!$L$2:$L$399), ROW(외환대장!$L$2:$L$399)), ""), ROWS($A$1:D9)), COLUMNS($A$1:D9)),"")</f>
        <v/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/>
      </c>
      <c r="O15" s="16" t="str">
        <f t="array" ref="O15">IFERROR(INDEX(외환대장!$A$2:$K$401, SMALL(IF(($C$1=외환대장!$L$2:$L$399),MATCH(ROW(외환대장!$L$2:$L$399), ROW(외환대장!$L$2:$L$399)), ""), ROWS($A$1:F9)), COLUMNS($A$1:F9)),"")</f>
        <v/>
      </c>
      <c r="P15" s="17" t="str">
        <f t="array" ref="P15">IFERROR(INDEX(외환대장!$A$2:$K$401, SMALL(IF(($C$1=외환대장!$L$2:$L$399),MATCH(ROW(외환대장!$L$2:$L$399), ROW(외환대장!$L$2:$L$399)), ""), ROWS($A$1:G9)), COLUMNS($A$1:G9)),"")</f>
        <v/>
      </c>
      <c r="Q15" s="18" t="str">
        <f t="array" ref="Q15">IFERROR(INDEX(외환대장!$A$2:$K$401, SMALL(IF(($C$1=외환대장!$L$2:$L$399),MATCH(ROW(외환대장!$L$2:$L$399), ROW(외환대장!$L$2:$L$399)), ""), ROWS($A$1:H9)), COLUMNS($A$1:H9)),"")</f>
        <v/>
      </c>
      <c r="R15" s="19" t="str">
        <f t="array" ref="R15">IFERROR(INDEX(외환대장!$A$2:$K$401, SMALL(IF(($C$1=외환대장!$L$2:$L$399),MATCH(ROW(외환대장!$L$2:$L$399), ROW(외환대장!$L$2:$L$399)), ""), ROWS($A$1:I9)), COLUMNS($A$1:I9)),"")</f>
        <v/>
      </c>
      <c r="S15" s="20" t="str">
        <f t="array" ref="S15">IFERROR(INDEX(외환대장!$A$2:$K$401, SMALL(IF(($C$1=외환대장!$L$2:$L$399),MATCH(ROW(외환대장!$L$2:$L$399), ROW(외환대장!$L$2:$L$399)), ""), ROWS($A$1:J9)), COLUMNS($A$1:J9)),"")</f>
        <v/>
      </c>
      <c r="T15" s="106" t="str">
        <f t="shared" si="1"/>
        <v/>
      </c>
      <c r="U15" s="107" t="str">
        <f t="shared" si="2"/>
        <v/>
      </c>
      <c r="V15" s="72"/>
      <c r="W15" s="108" t="str">
        <f t="shared" si="3"/>
        <v/>
      </c>
      <c r="X15" s="100" t="str">
        <f t="shared" si="4"/>
        <v/>
      </c>
      <c r="Y15" s="109" t="str">
        <f>IF($X15="","",_xlfn.IFNA(VLOOKUP($X15,수출신고!$A:$G,4,0),"국내계류중"))</f>
        <v/>
      </c>
      <c r="Z15" s="110" t="str">
        <f>_xlfn.IFNA(VLOOKUP(W15,환율!$A:$H,8,0),"")</f>
        <v/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IF($H16="","",_xlfn.IFNA(VLOOKUP($H16,수출신고!$A:$G,2,0),""))</f>
        <v/>
      </c>
      <c r="B16" s="118"/>
      <c r="C16" s="119"/>
      <c r="D16" s="119"/>
      <c r="E16" s="119"/>
      <c r="F16" s="120"/>
      <c r="G16" s="100" t="str">
        <f>IF($H16="","",_xlfn.IFNA(VLOOKUP($H16,수출신고!$A:$G,6,0),""))</f>
        <v/>
      </c>
      <c r="H16" s="101" t="str">
        <f t="shared" si="0"/>
        <v/>
      </c>
      <c r="J16" s="1" t="str">
        <f t="array" ref="J16">IFERROR(INDEX(외환대장!$A$2:$K$401, SMALL(IF(($C$1=외환대장!$L$2:$L$399),MATCH(ROW(외환대장!$L$2:$L$399), ROW(외환대장!$L$2:$L$399)), ""), ROWS($A$1:A10)), COLUMNS($A$1:A10)),"")</f>
        <v/>
      </c>
      <c r="K16" s="14" t="str">
        <f t="array" ref="K16">IFERROR(INDEX(외환대장!$A$2:$K$401, SMALL(IF(($C$1=외환대장!$L$2:$L$399),MATCH(ROW(외환대장!$L$2:$L$399), ROW(외환대장!$L$2:$L$399)), ""), ROWS($A$1:B10)), COLUMNS($A$1:B10)),"")</f>
        <v/>
      </c>
      <c r="L16" s="14" t="str">
        <f t="array" ref="L16">IFERROR(INDEX(외환대장!$A$2:$K$401, SMALL(IF(($C$1=외환대장!$L$2:$L$399),MATCH(ROW(외환대장!$L$2:$L$399), ROW(외환대장!$L$2:$L$399)), ""), ROWS($A$1:C10)), COLUMNS($A$1:C10)),"")</f>
        <v/>
      </c>
      <c r="M16" s="14" t="str">
        <f t="array" ref="M16">IFERROR(INDEX(외환대장!$A$2:$K$401, SMALL(IF(($C$1=외환대장!$L$2:$L$399),MATCH(ROW(외환대장!$L$2:$L$399), ROW(외환대장!$L$2:$L$399)), ""), ROWS($A$1:D10)), COLUMNS($A$1:D10)),"")</f>
        <v/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/>
      </c>
      <c r="O16" s="16" t="str">
        <f t="array" ref="O16">IFERROR(INDEX(외환대장!$A$2:$K$401, SMALL(IF(($C$1=외환대장!$L$2:$L$399),MATCH(ROW(외환대장!$L$2:$L$399), ROW(외환대장!$L$2:$L$399)), ""), ROWS($A$1:F10)), COLUMNS($A$1:F10)),"")</f>
        <v/>
      </c>
      <c r="P16" s="17" t="str">
        <f t="array" ref="P16">IFERROR(INDEX(외환대장!$A$2:$K$401, SMALL(IF(($C$1=외환대장!$L$2:$L$399),MATCH(ROW(외환대장!$L$2:$L$399), ROW(외환대장!$L$2:$L$399)), ""), ROWS($A$1:G10)), COLUMNS($A$1:G10)),"")</f>
        <v/>
      </c>
      <c r="Q16" s="18" t="str">
        <f t="array" ref="Q16">IFERROR(INDEX(외환대장!$A$2:$K$401, SMALL(IF(($C$1=외환대장!$L$2:$L$399),MATCH(ROW(외환대장!$L$2:$L$399), ROW(외환대장!$L$2:$L$399)), ""), ROWS($A$1:H10)), COLUMNS($A$1:H10)),"")</f>
        <v/>
      </c>
      <c r="R16" s="19" t="str">
        <f t="array" ref="R16">IFERROR(INDEX(외환대장!$A$2:$K$401, SMALL(IF(($C$1=외환대장!$L$2:$L$399),MATCH(ROW(외환대장!$L$2:$L$399), ROW(외환대장!$L$2:$L$399)), ""), ROWS($A$1:I10)), COLUMNS($A$1:I10)),"")</f>
        <v/>
      </c>
      <c r="S16" s="20" t="str">
        <f t="array" ref="S16">IFERROR(INDEX(외환대장!$A$2:$K$401, SMALL(IF(($C$1=외환대장!$L$2:$L$399),MATCH(ROW(외환대장!$L$2:$L$399), ROW(외환대장!$L$2:$L$399)), ""), ROWS($A$1:J10)), COLUMNS($A$1:J10)),"")</f>
        <v/>
      </c>
      <c r="T16" s="106" t="str">
        <f t="shared" si="1"/>
        <v/>
      </c>
      <c r="U16" s="107" t="str">
        <f t="shared" si="2"/>
        <v/>
      </c>
      <c r="V16" s="72"/>
      <c r="W16" s="108" t="str">
        <f t="shared" si="3"/>
        <v/>
      </c>
      <c r="X16" s="100" t="str">
        <f t="shared" si="4"/>
        <v/>
      </c>
      <c r="Y16" s="109" t="str">
        <f>IF($X16="","",_xlfn.IFNA(VLOOKUP($X16,수출신고!$A:$G,4,0),"국내계류중"))</f>
        <v/>
      </c>
      <c r="Z16" s="110" t="str">
        <f>_xlfn.IFNA(VLOOKUP(W16,환율!$A:$H,8,0),"")</f>
        <v/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IF($H17="","",_xlfn.IFNA(VLOOKUP($H17,수출신고!$A:$G,2,0),""))</f>
        <v/>
      </c>
      <c r="B17" s="118"/>
      <c r="C17" s="119"/>
      <c r="D17" s="119"/>
      <c r="E17" s="119"/>
      <c r="F17" s="120"/>
      <c r="G17" s="100" t="str">
        <f>IF($H17="","",_xlfn.IFNA(VLOOKUP($H17,수출신고!$A:$G,6,0),""))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 ""),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 ""),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 ""),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 ""),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 ""),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 ""),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 ""),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 ""),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 ""), ROWS($A$1:J11)), COLUMNS($A$1:J11)),"")</f>
        <v/>
      </c>
      <c r="T17" s="106" t="str">
        <f t="shared" si="1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IF($X17="","",_xlfn.IFNA(VLOOKUP($X17,수출신고!$A:$G,4,0),"국내계류중"))</f>
        <v/>
      </c>
      <c r="Z17" s="110" t="str">
        <f>_xlfn.IFNA(VLOOKUP(W17,환율!$A:$H,8,0),"")</f>
        <v/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IF($H18="","",_xlfn.IFNA(VLOOKUP($H18,수출신고!$A:$G,2,0),""))</f>
        <v/>
      </c>
      <c r="B18" s="118"/>
      <c r="C18" s="119"/>
      <c r="D18" s="119"/>
      <c r="E18" s="119"/>
      <c r="F18" s="120"/>
      <c r="G18" s="100" t="str">
        <f>IF($H18="","",_xlfn.IFNA(VLOOKUP($H18,수출신고!$A:$G,6,0),""))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 ""),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 ""),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 ""),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 ""),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 ""),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 ""),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 ""),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 ""),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 ""), ROWS($A$1:J12)), COLUMNS($A$1:J12)),"")</f>
        <v/>
      </c>
      <c r="T18" s="106" t="str">
        <f t="shared" si="1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18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18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18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18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18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18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18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18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18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18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18"/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18"/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18"/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18"/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 thickBo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25"/>
      <c r="C52" s="127"/>
      <c r="D52" s="127"/>
      <c r="E52" s="127"/>
      <c r="F52" s="129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25"/>
      <c r="C53" s="127"/>
      <c r="D53" s="127"/>
      <c r="E53" s="127"/>
      <c r="F53" s="129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 thickBot="1">
      <c r="A54" s="96" t="str">
        <f>IF($H54="","",_xlfn.IFNA(VLOOKUP($H54,수출신고!$A:$G,2,0),""))</f>
        <v/>
      </c>
      <c r="B54" s="133"/>
      <c r="C54" s="134"/>
      <c r="D54" s="134"/>
      <c r="E54" s="134"/>
      <c r="F54" s="135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>
        <f>SUM(G3:G54)-SUM(K3:K54)</f>
        <v>7085</v>
      </c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 thickBot="1">
      <c r="A55" s="137"/>
      <c r="B55" s="167"/>
      <c r="C55" s="138"/>
      <c r="D55" s="139"/>
      <c r="E55" s="140" t="s">
        <v>1019</v>
      </c>
      <c r="F55" s="164"/>
      <c r="G55" s="141">
        <f>SUM(G3:G54)</f>
        <v>49580</v>
      </c>
      <c r="H55" s="142"/>
      <c r="I55" s="142"/>
      <c r="J55" s="143"/>
      <c r="K55" s="140" t="s">
        <v>1019</v>
      </c>
      <c r="L55" s="140"/>
      <c r="M55" s="140"/>
      <c r="N55" s="140"/>
      <c r="O55" s="140"/>
      <c r="P55" s="140"/>
      <c r="Q55" s="140"/>
      <c r="R55" s="144">
        <f>SUM(R3:R54)</f>
        <v>4910.8999999999996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>
        <f t="shared" ref="AA55:AG55" si="12">SUM(AA3:AA54)</f>
        <v>49580</v>
      </c>
      <c r="AB55" s="150">
        <f t="shared" si="12"/>
        <v>42495</v>
      </c>
      <c r="AC55" s="151">
        <f t="shared" si="12"/>
        <v>7085</v>
      </c>
      <c r="AD55" s="152">
        <f t="shared" si="12"/>
        <v>65233300</v>
      </c>
      <c r="AE55" s="153">
        <f t="shared" si="12"/>
        <v>51815415.100000001</v>
      </c>
      <c r="AF55" s="154">
        <f t="shared" si="12"/>
        <v>10884265</v>
      </c>
      <c r="AG55" s="154">
        <f t="shared" si="12"/>
        <v>-2533619.8999999985</v>
      </c>
    </row>
    <row r="56" spans="1:33" ht="16.5" customHeight="1">
      <c r="B56" s="40"/>
      <c r="F56" s="163"/>
      <c r="AB56" s="40"/>
      <c r="AD56" s="40"/>
      <c r="AF56" s="40"/>
      <c r="AG56" s="40"/>
    </row>
    <row r="57" spans="1:33" ht="16.5" customHeight="1">
      <c r="B57" s="40"/>
      <c r="F57" s="163"/>
      <c r="AB57" s="40"/>
      <c r="AD57" s="40"/>
      <c r="AF57" s="40"/>
      <c r="AG57" s="40"/>
    </row>
    <row r="58" spans="1:33" ht="16.5" customHeight="1">
      <c r="B58" s="40"/>
      <c r="F58" s="163"/>
      <c r="AB58" s="40"/>
      <c r="AD58" s="40"/>
      <c r="AF58" s="40"/>
      <c r="AG58" s="40"/>
    </row>
    <row r="59" spans="1:33" ht="16.5" customHeight="1">
      <c r="B59" s="40"/>
      <c r="F59" s="163"/>
      <c r="AB59" s="40"/>
      <c r="AD59" s="40"/>
      <c r="AF59" s="40"/>
      <c r="AG59" s="40"/>
    </row>
    <row r="60" spans="1:33" ht="16.5" customHeight="1">
      <c r="B60" s="40"/>
      <c r="F60" s="163"/>
      <c r="AB60" s="40"/>
      <c r="AD60" s="40"/>
      <c r="AF60" s="40"/>
      <c r="AG60" s="40"/>
    </row>
    <row r="61" spans="1:33" ht="16.5" customHeight="1">
      <c r="B61" s="40"/>
      <c r="F61" s="163"/>
      <c r="AB61" s="40"/>
      <c r="AD61" s="40"/>
      <c r="AF61" s="40"/>
      <c r="AG61" s="40"/>
    </row>
    <row r="62" spans="1:33" ht="16.5" customHeight="1">
      <c r="B62" s="40"/>
      <c r="F62" s="163"/>
      <c r="AB62" s="40"/>
      <c r="AD62" s="40"/>
      <c r="AF62" s="40"/>
      <c r="AG62" s="40"/>
    </row>
    <row r="63" spans="1:33" ht="16.5" customHeight="1">
      <c r="B63" s="40"/>
      <c r="F63" s="163"/>
      <c r="AB63" s="40"/>
      <c r="AD63" s="40"/>
      <c r="AF63" s="40"/>
      <c r="AG63" s="40"/>
    </row>
    <row r="64" spans="1:33" ht="16.5" customHeight="1">
      <c r="B64" s="40"/>
      <c r="F64" s="163"/>
      <c r="AB64" s="40"/>
      <c r="AD64" s="40"/>
      <c r="AF64" s="40"/>
      <c r="AG64" s="40"/>
    </row>
    <row r="65" spans="2:33" ht="16.5" customHeight="1">
      <c r="B65" s="40"/>
      <c r="F65" s="163"/>
      <c r="AB65" s="40"/>
      <c r="AD65" s="40"/>
      <c r="AF65" s="40"/>
      <c r="AG65" s="40"/>
    </row>
    <row r="66" spans="2:33" ht="16.5" customHeight="1">
      <c r="B66" s="40"/>
      <c r="F66" s="163"/>
      <c r="AB66" s="40"/>
      <c r="AD66" s="40"/>
      <c r="AF66" s="40"/>
      <c r="AG66" s="40"/>
    </row>
    <row r="67" spans="2:33" ht="16.5" customHeight="1">
      <c r="B67" s="40"/>
      <c r="F67" s="163"/>
      <c r="AB67" s="40"/>
      <c r="AD67" s="40"/>
      <c r="AF67" s="40"/>
      <c r="AG67" s="40"/>
    </row>
    <row r="68" spans="2:33" ht="16.5" customHeight="1">
      <c r="B68" s="40"/>
      <c r="F68" s="163"/>
      <c r="AB68" s="40"/>
      <c r="AD68" s="40"/>
      <c r="AF68" s="40"/>
      <c r="AG68" s="40"/>
    </row>
    <row r="69" spans="2:33" ht="16.5" customHeight="1">
      <c r="B69" s="40"/>
      <c r="F69" s="163"/>
      <c r="AB69" s="40"/>
      <c r="AD69" s="40"/>
      <c r="AF69" s="40"/>
      <c r="AG69" s="40"/>
    </row>
    <row r="70" spans="2:33" ht="16.5" customHeight="1">
      <c r="B70" s="40"/>
      <c r="F70" s="163"/>
      <c r="AB70" s="40"/>
      <c r="AD70" s="40"/>
      <c r="AF70" s="40"/>
      <c r="AG70" s="40"/>
    </row>
    <row r="71" spans="2:33" ht="16.5" customHeight="1">
      <c r="B71" s="40"/>
      <c r="F71" s="163"/>
      <c r="AB71" s="40"/>
      <c r="AD71" s="40"/>
      <c r="AF71" s="40"/>
      <c r="AG71" s="40"/>
    </row>
    <row r="72" spans="2:33" ht="16.5" customHeight="1">
      <c r="B72" s="40"/>
      <c r="F72" s="163"/>
      <c r="AB72" s="40"/>
      <c r="AD72" s="40"/>
      <c r="AF72" s="40"/>
      <c r="AG72" s="40"/>
    </row>
    <row r="73" spans="2:33" ht="16.5" customHeight="1">
      <c r="B73" s="40"/>
      <c r="F73" s="163"/>
      <c r="AB73" s="40"/>
      <c r="AD73" s="40"/>
      <c r="AF73" s="40"/>
      <c r="AG73" s="40"/>
    </row>
    <row r="74" spans="2:33" ht="16.5" customHeight="1">
      <c r="B74" s="40"/>
      <c r="F74" s="163"/>
      <c r="AB74" s="40"/>
      <c r="AD74" s="40"/>
      <c r="AF74" s="40"/>
      <c r="AG74" s="40"/>
    </row>
    <row r="75" spans="2:33" ht="16.5" customHeight="1">
      <c r="B75" s="40"/>
      <c r="F75" s="163"/>
      <c r="AB75" s="40"/>
      <c r="AD75" s="40"/>
      <c r="AF75" s="40"/>
      <c r="AG75" s="40"/>
    </row>
    <row r="76" spans="2:33" ht="16.5" customHeight="1">
      <c r="B76" s="40"/>
      <c r="F76" s="163"/>
      <c r="AB76" s="40"/>
      <c r="AD76" s="40"/>
      <c r="AF76" s="40"/>
      <c r="AG76" s="40"/>
    </row>
    <row r="77" spans="2:33" ht="16.5" customHeight="1">
      <c r="B77" s="40"/>
      <c r="F77" s="163"/>
      <c r="AB77" s="40"/>
      <c r="AD77" s="40"/>
      <c r="AF77" s="40"/>
      <c r="AG77" s="40"/>
    </row>
    <row r="78" spans="2:33" ht="16.5" customHeight="1">
      <c r="B78" s="40"/>
      <c r="F78" s="163"/>
      <c r="AB78" s="40"/>
      <c r="AD78" s="40"/>
      <c r="AF78" s="40"/>
      <c r="AG78" s="40"/>
    </row>
    <row r="79" spans="2:33" ht="16.5" customHeight="1">
      <c r="B79" s="40"/>
      <c r="F79" s="163"/>
      <c r="AB79" s="40"/>
      <c r="AD79" s="40"/>
      <c r="AF79" s="40"/>
      <c r="AG79" s="40"/>
    </row>
    <row r="80" spans="2:33" ht="16.5" customHeight="1">
      <c r="B80" s="40"/>
      <c r="F80" s="163"/>
      <c r="AB80" s="40"/>
      <c r="AD80" s="40"/>
      <c r="AF80" s="40"/>
      <c r="AG80" s="40"/>
    </row>
    <row r="81" spans="2:33" ht="16.5" customHeight="1">
      <c r="B81" s="40"/>
      <c r="F81" s="163"/>
      <c r="AB81" s="40"/>
      <c r="AD81" s="40"/>
      <c r="AF81" s="40"/>
      <c r="AG81" s="40"/>
    </row>
    <row r="82" spans="2:33" ht="16.5" customHeight="1">
      <c r="B82" s="40"/>
      <c r="F82" s="163"/>
      <c r="AB82" s="40"/>
      <c r="AD82" s="40"/>
      <c r="AF82" s="40"/>
      <c r="AG82" s="40"/>
    </row>
    <row r="83" spans="2:33" ht="16.5" customHeight="1">
      <c r="B83" s="40"/>
      <c r="F83" s="163"/>
      <c r="AB83" s="40"/>
      <c r="AD83" s="40"/>
      <c r="AF83" s="40"/>
      <c r="AG83" s="40"/>
    </row>
    <row r="84" spans="2:33" ht="16.5" customHeight="1">
      <c r="B84" s="40"/>
      <c r="F84" s="163"/>
      <c r="AB84" s="40"/>
      <c r="AD84" s="40"/>
      <c r="AF84" s="40"/>
      <c r="AG84" s="40"/>
    </row>
    <row r="85" spans="2:33" ht="16.5" customHeight="1">
      <c r="B85" s="40"/>
      <c r="F85" s="163"/>
      <c r="AB85" s="40"/>
      <c r="AD85" s="40"/>
      <c r="AF85" s="40"/>
      <c r="AG85" s="40"/>
    </row>
    <row r="86" spans="2:33" ht="16.5" customHeight="1">
      <c r="B86" s="40"/>
      <c r="F86" s="163"/>
      <c r="AB86" s="40"/>
      <c r="AD86" s="40"/>
      <c r="AF86" s="40"/>
      <c r="AG86" s="40"/>
    </row>
    <row r="87" spans="2:33" ht="16.5" customHeight="1">
      <c r="B87" s="40"/>
      <c r="F87" s="163"/>
      <c r="AB87" s="40"/>
      <c r="AD87" s="40"/>
      <c r="AF87" s="40"/>
      <c r="AG87" s="40"/>
    </row>
    <row r="88" spans="2:33" ht="16.5" customHeight="1">
      <c r="B88" s="40"/>
      <c r="F88" s="163"/>
      <c r="AB88" s="40"/>
      <c r="AD88" s="40"/>
      <c r="AF88" s="40"/>
      <c r="AG88" s="40"/>
    </row>
    <row r="89" spans="2:33" ht="16.5" customHeight="1">
      <c r="B89" s="40"/>
      <c r="F89" s="163"/>
      <c r="AB89" s="40"/>
      <c r="AD89" s="40"/>
      <c r="AF89" s="40"/>
      <c r="AG89" s="40"/>
    </row>
    <row r="90" spans="2:33" ht="16.5" customHeight="1">
      <c r="B90" s="40"/>
      <c r="F90" s="163"/>
      <c r="AB90" s="40"/>
      <c r="AD90" s="40"/>
      <c r="AF90" s="40"/>
      <c r="AG90" s="40"/>
    </row>
    <row r="91" spans="2:33" ht="16.5" customHeight="1">
      <c r="B91" s="40"/>
      <c r="F91" s="163"/>
      <c r="AB91" s="40"/>
      <c r="AD91" s="40"/>
      <c r="AF91" s="40"/>
      <c r="AG91" s="40"/>
    </row>
    <row r="92" spans="2:33" ht="16.5" customHeight="1">
      <c r="B92" s="40"/>
      <c r="F92" s="163"/>
      <c r="AB92" s="40"/>
      <c r="AD92" s="40"/>
      <c r="AF92" s="40"/>
      <c r="AG92" s="40"/>
    </row>
    <row r="93" spans="2:33" ht="16.5" customHeight="1">
      <c r="B93" s="40"/>
      <c r="F93" s="163"/>
      <c r="AB93" s="40"/>
      <c r="AD93" s="40"/>
      <c r="AF93" s="40"/>
      <c r="AG93" s="40"/>
    </row>
    <row r="94" spans="2:33" ht="16.5" customHeight="1">
      <c r="B94" s="40"/>
      <c r="F94" s="163"/>
      <c r="AB94" s="40"/>
      <c r="AD94" s="40"/>
      <c r="AF94" s="40"/>
      <c r="AG94" s="40"/>
    </row>
    <row r="95" spans="2:33" ht="16.5" customHeight="1">
      <c r="B95" s="40"/>
      <c r="F95" s="163"/>
      <c r="AB95" s="40"/>
      <c r="AD95" s="40"/>
      <c r="AF95" s="40"/>
      <c r="AG95" s="40"/>
    </row>
    <row r="96" spans="2:33" ht="16.5" customHeight="1">
      <c r="B96" s="40"/>
      <c r="F96" s="163"/>
      <c r="AB96" s="40"/>
      <c r="AD96" s="40"/>
      <c r="AF96" s="40"/>
      <c r="AG96" s="40"/>
    </row>
    <row r="97" spans="2:33" ht="16.5" customHeight="1">
      <c r="B97" s="40"/>
      <c r="F97" s="163"/>
      <c r="AB97" s="40"/>
      <c r="AD97" s="40"/>
      <c r="AF97" s="40"/>
      <c r="AG97" s="40"/>
    </row>
    <row r="98" spans="2:33" ht="16.5" customHeight="1">
      <c r="B98" s="40"/>
      <c r="F98" s="163"/>
      <c r="AB98" s="40"/>
      <c r="AD98" s="40"/>
      <c r="AF98" s="40"/>
      <c r="AG98" s="40"/>
    </row>
    <row r="99" spans="2:33" ht="16.5" customHeight="1">
      <c r="B99" s="40"/>
      <c r="F99" s="163"/>
      <c r="AB99" s="40"/>
      <c r="AD99" s="40"/>
      <c r="AF99" s="40"/>
      <c r="AG99" s="40"/>
    </row>
    <row r="100" spans="2:33" ht="16.5" customHeight="1">
      <c r="B100" s="40"/>
      <c r="F100" s="163"/>
      <c r="AB100" s="40"/>
      <c r="AD100" s="40"/>
      <c r="AF100" s="40"/>
      <c r="AG100" s="40"/>
    </row>
    <row r="101" spans="2:33" ht="16.5" customHeight="1">
      <c r="B101" s="40"/>
      <c r="F101" s="163"/>
      <c r="AB101" s="40"/>
      <c r="AD101" s="40"/>
      <c r="AF101" s="40"/>
      <c r="AG101" s="40"/>
    </row>
    <row r="102" spans="2:33" ht="16.5" customHeight="1">
      <c r="B102" s="40"/>
      <c r="F102" s="163"/>
      <c r="AB102" s="40"/>
      <c r="AD102" s="40"/>
      <c r="AF102" s="40"/>
      <c r="AG102" s="40"/>
    </row>
    <row r="103" spans="2:33" ht="16.5" customHeight="1">
      <c r="B103" s="40"/>
      <c r="F103" s="163"/>
      <c r="AB103" s="40"/>
      <c r="AD103" s="40"/>
      <c r="AF103" s="40"/>
      <c r="AG103" s="40"/>
    </row>
    <row r="104" spans="2:33" ht="16.5" customHeight="1">
      <c r="B104" s="40"/>
      <c r="F104" s="163"/>
      <c r="AB104" s="40"/>
      <c r="AD104" s="40"/>
      <c r="AF104" s="40"/>
      <c r="AG104" s="40"/>
    </row>
    <row r="105" spans="2:33" ht="16.5" customHeight="1">
      <c r="B105" s="40"/>
      <c r="F105" s="163"/>
      <c r="AB105" s="40"/>
      <c r="AD105" s="40"/>
      <c r="AF105" s="40"/>
      <c r="AG105" s="40"/>
    </row>
    <row r="106" spans="2:33" ht="16.5" customHeight="1">
      <c r="B106" s="40"/>
      <c r="F106" s="163"/>
      <c r="AB106" s="40"/>
      <c r="AD106" s="40"/>
      <c r="AF106" s="40"/>
      <c r="AG106" s="40"/>
    </row>
    <row r="107" spans="2:33" ht="16.5" customHeight="1">
      <c r="B107" s="40"/>
      <c r="F107" s="163"/>
      <c r="AB107" s="40"/>
      <c r="AD107" s="40"/>
      <c r="AF107" s="40"/>
      <c r="AG107" s="40"/>
    </row>
    <row r="108" spans="2:33" ht="16.5" customHeight="1">
      <c r="B108" s="40"/>
      <c r="F108" s="163"/>
      <c r="AB108" s="40"/>
      <c r="AD108" s="40"/>
      <c r="AF108" s="40"/>
      <c r="AG108" s="40"/>
    </row>
    <row r="109" spans="2:33" ht="16.5" customHeight="1">
      <c r="B109" s="40"/>
      <c r="F109" s="163"/>
      <c r="AB109" s="40"/>
      <c r="AD109" s="40"/>
      <c r="AF109" s="40"/>
      <c r="AG109" s="40"/>
    </row>
    <row r="110" spans="2:33" ht="16.5" customHeight="1">
      <c r="B110" s="40"/>
      <c r="F110" s="163"/>
      <c r="AB110" s="40"/>
      <c r="AD110" s="40"/>
      <c r="AF110" s="40"/>
      <c r="AG110" s="40"/>
    </row>
    <row r="111" spans="2:33" ht="16.5" customHeight="1">
      <c r="B111" s="40"/>
      <c r="F111" s="163"/>
      <c r="AB111" s="40"/>
      <c r="AD111" s="40"/>
      <c r="AF111" s="40"/>
      <c r="AG111" s="40"/>
    </row>
    <row r="112" spans="2:33" ht="16.5" customHeight="1">
      <c r="B112" s="40"/>
      <c r="F112" s="163"/>
      <c r="AB112" s="40"/>
      <c r="AD112" s="40"/>
      <c r="AF112" s="40"/>
      <c r="AG112" s="40"/>
    </row>
    <row r="113" spans="2:33" ht="16.5" customHeight="1">
      <c r="B113" s="40"/>
      <c r="F113" s="163"/>
      <c r="AB113" s="40"/>
      <c r="AD113" s="40"/>
      <c r="AF113" s="40"/>
      <c r="AG113" s="40"/>
    </row>
    <row r="114" spans="2:33" ht="16.5" customHeight="1">
      <c r="B114" s="40"/>
      <c r="F114" s="163"/>
      <c r="AB114" s="40"/>
      <c r="AD114" s="40"/>
      <c r="AF114" s="40"/>
      <c r="AG114" s="40"/>
    </row>
    <row r="115" spans="2:33" ht="16.5" customHeight="1">
      <c r="B115" s="40"/>
      <c r="F115" s="163"/>
      <c r="AB115" s="40"/>
      <c r="AD115" s="40"/>
      <c r="AF115" s="40"/>
      <c r="AG115" s="40"/>
    </row>
    <row r="116" spans="2:33" ht="16.5" customHeight="1">
      <c r="B116" s="40"/>
      <c r="F116" s="163"/>
      <c r="AB116" s="40"/>
      <c r="AD116" s="40"/>
      <c r="AF116" s="40"/>
      <c r="AG116" s="40"/>
    </row>
    <row r="117" spans="2:33" ht="16.5" customHeight="1">
      <c r="B117" s="40"/>
      <c r="F117" s="163"/>
      <c r="AB117" s="40"/>
      <c r="AD117" s="40"/>
      <c r="AF117" s="40"/>
      <c r="AG117" s="40"/>
    </row>
    <row r="118" spans="2:33" ht="16.5" customHeight="1">
      <c r="B118" s="40"/>
      <c r="F118" s="163"/>
      <c r="AB118" s="40"/>
      <c r="AD118" s="40"/>
      <c r="AF118" s="40"/>
      <c r="AG118" s="40"/>
    </row>
    <row r="119" spans="2:33" ht="16.5" customHeight="1">
      <c r="B119" s="40"/>
      <c r="F119" s="163"/>
      <c r="AB119" s="40"/>
      <c r="AD119" s="40"/>
      <c r="AF119" s="40"/>
      <c r="AG119" s="40"/>
    </row>
    <row r="120" spans="2:33" ht="16.5" customHeight="1">
      <c r="B120" s="40"/>
      <c r="F120" s="163"/>
      <c r="AB120" s="40"/>
      <c r="AD120" s="40"/>
      <c r="AF120" s="40"/>
      <c r="AG120" s="40"/>
    </row>
    <row r="121" spans="2:33" ht="16.5" customHeight="1">
      <c r="B121" s="40"/>
      <c r="F121" s="163"/>
      <c r="AB121" s="40"/>
      <c r="AD121" s="40"/>
      <c r="AF121" s="40"/>
      <c r="AG121" s="40"/>
    </row>
    <row r="122" spans="2:33" ht="16.5" customHeight="1">
      <c r="B122" s="40"/>
      <c r="F122" s="163"/>
      <c r="AB122" s="40"/>
      <c r="AD122" s="40"/>
      <c r="AF122" s="40"/>
      <c r="AG122" s="40"/>
    </row>
    <row r="123" spans="2:33" ht="16.5" customHeight="1">
      <c r="B123" s="40"/>
      <c r="F123" s="163"/>
      <c r="AB123" s="40"/>
      <c r="AD123" s="40"/>
      <c r="AF123" s="40"/>
      <c r="AG123" s="40"/>
    </row>
    <row r="124" spans="2:33" ht="16.5" customHeight="1">
      <c r="B124" s="40"/>
      <c r="F124" s="163"/>
      <c r="AB124" s="40"/>
      <c r="AD124" s="40"/>
      <c r="AF124" s="40"/>
      <c r="AG124" s="40"/>
    </row>
    <row r="125" spans="2:33" ht="16.5" customHeight="1">
      <c r="B125" s="40"/>
      <c r="F125" s="163"/>
      <c r="AB125" s="40"/>
      <c r="AD125" s="40"/>
      <c r="AF125" s="40"/>
      <c r="AG125" s="40"/>
    </row>
    <row r="126" spans="2:33" ht="16.5" customHeight="1">
      <c r="B126" s="40"/>
      <c r="F126" s="163"/>
      <c r="AB126" s="40"/>
      <c r="AD126" s="40"/>
      <c r="AF126" s="40"/>
      <c r="AG126" s="40"/>
    </row>
    <row r="127" spans="2:33" ht="16.5" customHeight="1">
      <c r="B127" s="40"/>
      <c r="F127" s="163"/>
      <c r="AB127" s="40"/>
      <c r="AD127" s="40"/>
      <c r="AF127" s="40"/>
      <c r="AG127" s="40"/>
    </row>
    <row r="128" spans="2:33" ht="16.5" customHeight="1">
      <c r="B128" s="40"/>
      <c r="F128" s="163"/>
      <c r="AB128" s="40"/>
      <c r="AD128" s="40"/>
      <c r="AF128" s="40"/>
      <c r="AG128" s="40"/>
    </row>
    <row r="129" spans="2:33" ht="16.5" customHeight="1">
      <c r="B129" s="40"/>
      <c r="F129" s="163"/>
      <c r="AB129" s="40"/>
      <c r="AD129" s="40"/>
      <c r="AF129" s="40"/>
      <c r="AG129" s="40"/>
    </row>
    <row r="130" spans="2:33" ht="16.5" customHeight="1">
      <c r="B130" s="40"/>
      <c r="F130" s="163"/>
      <c r="AB130" s="40"/>
      <c r="AD130" s="40"/>
      <c r="AF130" s="40"/>
      <c r="AG130" s="40"/>
    </row>
    <row r="131" spans="2:33" ht="16.5" customHeight="1">
      <c r="B131" s="40"/>
      <c r="F131" s="163"/>
      <c r="AB131" s="40"/>
      <c r="AD131" s="40"/>
      <c r="AF131" s="40"/>
      <c r="AG131" s="40"/>
    </row>
    <row r="132" spans="2:33" ht="16.5" customHeight="1">
      <c r="B132" s="40"/>
      <c r="F132" s="163"/>
      <c r="AB132" s="40"/>
      <c r="AD132" s="40"/>
      <c r="AF132" s="40"/>
      <c r="AG132" s="40"/>
    </row>
    <row r="133" spans="2:33" ht="16.5" customHeight="1">
      <c r="B133" s="40"/>
      <c r="F133" s="163"/>
      <c r="AB133" s="40"/>
      <c r="AD133" s="40"/>
      <c r="AF133" s="40"/>
      <c r="AG133" s="40"/>
    </row>
    <row r="134" spans="2:33" ht="16.5" customHeight="1">
      <c r="B134" s="40"/>
      <c r="F134" s="163"/>
      <c r="AB134" s="40"/>
      <c r="AD134" s="40"/>
      <c r="AF134" s="40"/>
      <c r="AG134" s="40"/>
    </row>
    <row r="135" spans="2:33" ht="16.5" customHeight="1">
      <c r="B135" s="40"/>
      <c r="F135" s="163"/>
      <c r="AB135" s="40"/>
      <c r="AD135" s="40"/>
      <c r="AF135" s="40"/>
      <c r="AG135" s="40"/>
    </row>
    <row r="136" spans="2:33" ht="16.5" customHeight="1">
      <c r="B136" s="40"/>
      <c r="F136" s="163"/>
      <c r="AB136" s="40"/>
      <c r="AD136" s="40"/>
      <c r="AF136" s="40"/>
      <c r="AG136" s="40"/>
    </row>
    <row r="137" spans="2:33" ht="16.5" customHeight="1">
      <c r="B137" s="40"/>
      <c r="F137" s="163"/>
      <c r="AB137" s="40"/>
      <c r="AD137" s="40"/>
      <c r="AF137" s="40"/>
      <c r="AG137" s="40"/>
    </row>
    <row r="138" spans="2:33" ht="16.5" customHeight="1">
      <c r="B138" s="40"/>
      <c r="F138" s="163"/>
      <c r="AB138" s="40"/>
      <c r="AD138" s="40"/>
      <c r="AF138" s="40"/>
      <c r="AG138" s="40"/>
    </row>
    <row r="139" spans="2:33" ht="16.5" customHeight="1">
      <c r="B139" s="40"/>
      <c r="F139" s="163"/>
      <c r="AB139" s="40"/>
      <c r="AD139" s="40"/>
      <c r="AF139" s="40"/>
      <c r="AG139" s="40"/>
    </row>
    <row r="140" spans="2:33" ht="16.5" customHeight="1">
      <c r="B140" s="40"/>
      <c r="F140" s="163"/>
      <c r="AB140" s="40"/>
      <c r="AD140" s="40"/>
      <c r="AF140" s="40"/>
      <c r="AG140" s="40"/>
    </row>
    <row r="141" spans="2:33" ht="16.5" customHeight="1">
      <c r="B141" s="40"/>
      <c r="F141" s="163"/>
      <c r="AB141" s="40"/>
      <c r="AD141" s="40"/>
      <c r="AF141" s="40"/>
      <c r="AG141" s="40"/>
    </row>
    <row r="142" spans="2:33" ht="16.5" customHeight="1">
      <c r="B142" s="40"/>
      <c r="F142" s="163"/>
      <c r="AB142" s="40"/>
      <c r="AD142" s="40"/>
      <c r="AF142" s="40"/>
      <c r="AG142" s="40"/>
    </row>
    <row r="143" spans="2:33" ht="16.5" customHeight="1">
      <c r="B143" s="40"/>
      <c r="F143" s="163"/>
      <c r="AB143" s="40"/>
      <c r="AD143" s="40"/>
      <c r="AF143" s="40"/>
      <c r="AG143" s="40"/>
    </row>
    <row r="144" spans="2:33" ht="16.5" customHeight="1">
      <c r="B144" s="40"/>
      <c r="F144" s="163"/>
      <c r="AB144" s="40"/>
      <c r="AD144" s="40"/>
      <c r="AF144" s="40"/>
      <c r="AG144" s="40"/>
    </row>
    <row r="145" spans="2:33" ht="16.5" customHeight="1">
      <c r="B145" s="40"/>
      <c r="F145" s="163"/>
      <c r="AB145" s="40"/>
      <c r="AD145" s="40"/>
      <c r="AF145" s="40"/>
      <c r="AG145" s="40"/>
    </row>
    <row r="146" spans="2:33" ht="16.5" customHeight="1">
      <c r="B146" s="40"/>
      <c r="F146" s="163"/>
      <c r="AB146" s="40"/>
      <c r="AD146" s="40"/>
      <c r="AF146" s="40"/>
      <c r="AG146" s="40"/>
    </row>
    <row r="147" spans="2:33" ht="16.5" customHeight="1">
      <c r="B147" s="40"/>
      <c r="F147" s="163"/>
      <c r="AB147" s="40"/>
      <c r="AD147" s="40"/>
      <c r="AF147" s="40"/>
      <c r="AG147" s="40"/>
    </row>
    <row r="148" spans="2:33" ht="16.5" customHeight="1">
      <c r="B148" s="40"/>
      <c r="F148" s="163"/>
      <c r="AB148" s="40"/>
      <c r="AD148" s="40"/>
      <c r="AF148" s="40"/>
      <c r="AG148" s="40"/>
    </row>
    <row r="149" spans="2:33" ht="16.5" customHeight="1">
      <c r="B149" s="40"/>
      <c r="F149" s="163"/>
      <c r="AB149" s="40"/>
      <c r="AD149" s="40"/>
      <c r="AF149" s="40"/>
      <c r="AG149" s="40"/>
    </row>
    <row r="150" spans="2:33" ht="16.5" customHeight="1">
      <c r="B150" s="40"/>
      <c r="F150" s="163"/>
      <c r="AB150" s="40"/>
      <c r="AD150" s="40"/>
      <c r="AF150" s="40"/>
      <c r="AG150" s="40"/>
    </row>
    <row r="151" spans="2:33" ht="16.5" customHeight="1">
      <c r="B151" s="40"/>
      <c r="F151" s="163"/>
      <c r="AB151" s="40"/>
      <c r="AD151" s="40"/>
      <c r="AF151" s="40"/>
      <c r="AG151" s="40"/>
    </row>
    <row r="152" spans="2:33" ht="16.5" customHeight="1">
      <c r="B152" s="40"/>
      <c r="F152" s="163"/>
      <c r="AB152" s="40"/>
      <c r="AD152" s="40"/>
      <c r="AF152" s="40"/>
      <c r="AG152" s="40"/>
    </row>
    <row r="153" spans="2:33" ht="16.5" customHeight="1">
      <c r="B153" s="40"/>
      <c r="F153" s="163"/>
      <c r="AB153" s="40"/>
      <c r="AD153" s="40"/>
      <c r="AF153" s="40"/>
      <c r="AG153" s="40"/>
    </row>
    <row r="154" spans="2:33" ht="16.5" customHeight="1">
      <c r="B154" s="40"/>
      <c r="F154" s="163"/>
      <c r="AB154" s="40"/>
      <c r="AD154" s="40"/>
      <c r="AF154" s="40"/>
      <c r="AG154" s="40"/>
    </row>
    <row r="155" spans="2:33" ht="16.5" customHeight="1">
      <c r="B155" s="40"/>
      <c r="F155" s="163"/>
      <c r="AB155" s="40"/>
      <c r="AD155" s="40"/>
      <c r="AF155" s="40"/>
      <c r="AG155" s="40"/>
    </row>
    <row r="156" spans="2:33" ht="16.5" customHeight="1">
      <c r="B156" s="40"/>
      <c r="F156" s="163"/>
      <c r="AB156" s="40"/>
      <c r="AD156" s="40"/>
      <c r="AF156" s="40"/>
      <c r="AG156" s="40"/>
    </row>
    <row r="157" spans="2:33" ht="16.5" customHeight="1">
      <c r="B157" s="40"/>
      <c r="F157" s="163"/>
      <c r="AB157" s="40"/>
      <c r="AD157" s="40"/>
      <c r="AF157" s="40"/>
      <c r="AG157" s="40"/>
    </row>
    <row r="158" spans="2:33" ht="16.5" customHeight="1">
      <c r="B158" s="40"/>
      <c r="F158" s="163"/>
      <c r="AB158" s="40"/>
      <c r="AD158" s="40"/>
      <c r="AF158" s="40"/>
      <c r="AG158" s="40"/>
    </row>
    <row r="159" spans="2:33" ht="16.5" customHeight="1">
      <c r="B159" s="40"/>
      <c r="F159" s="163"/>
      <c r="AB159" s="40"/>
      <c r="AD159" s="40"/>
      <c r="AF159" s="40"/>
      <c r="AG159" s="40"/>
    </row>
    <row r="160" spans="2:33" ht="16.5" customHeight="1">
      <c r="B160" s="40"/>
      <c r="F160" s="163"/>
      <c r="AB160" s="40"/>
      <c r="AD160" s="40"/>
      <c r="AF160" s="40"/>
      <c r="AG160" s="40"/>
    </row>
    <row r="161" spans="2:33" ht="16.5" customHeight="1">
      <c r="B161" s="40"/>
      <c r="F161" s="163"/>
      <c r="AB161" s="40"/>
      <c r="AD161" s="40"/>
      <c r="AF161" s="40"/>
      <c r="AG161" s="40"/>
    </row>
    <row r="162" spans="2:33" ht="16.5" customHeight="1">
      <c r="B162" s="40"/>
      <c r="F162" s="163"/>
      <c r="AB162" s="40"/>
      <c r="AD162" s="40"/>
      <c r="AF162" s="40"/>
      <c r="AG162" s="40"/>
    </row>
    <row r="163" spans="2:33" ht="16.5" customHeight="1">
      <c r="B163" s="40"/>
      <c r="F163" s="163"/>
      <c r="AB163" s="40"/>
      <c r="AD163" s="40"/>
      <c r="AF163" s="40"/>
      <c r="AG163" s="40"/>
    </row>
    <row r="164" spans="2:33" ht="16.5" customHeight="1">
      <c r="B164" s="40"/>
      <c r="F164" s="163"/>
      <c r="AB164" s="40"/>
      <c r="AD164" s="40"/>
      <c r="AF164" s="40"/>
      <c r="AG164" s="40"/>
    </row>
    <row r="165" spans="2:33" ht="16.5" customHeight="1">
      <c r="B165" s="40"/>
      <c r="F165" s="163"/>
      <c r="AB165" s="40"/>
      <c r="AD165" s="40"/>
      <c r="AF165" s="40"/>
      <c r="AG165" s="40"/>
    </row>
    <row r="166" spans="2:33" ht="16.5" customHeight="1">
      <c r="B166" s="40"/>
      <c r="F166" s="163"/>
      <c r="AB166" s="40"/>
      <c r="AD166" s="40"/>
      <c r="AF166" s="40"/>
      <c r="AG166" s="40"/>
    </row>
    <row r="167" spans="2:33" ht="16.5" customHeight="1">
      <c r="B167" s="40"/>
      <c r="F167" s="163"/>
      <c r="AB167" s="40"/>
      <c r="AD167" s="40"/>
      <c r="AF167" s="40"/>
      <c r="AG167" s="40"/>
    </row>
    <row r="168" spans="2:33" ht="16.5" customHeight="1">
      <c r="B168" s="40"/>
      <c r="F168" s="163"/>
      <c r="AB168" s="40"/>
      <c r="AD168" s="40"/>
      <c r="AF168" s="40"/>
      <c r="AG168" s="40"/>
    </row>
    <row r="169" spans="2:33" ht="16.5" customHeight="1">
      <c r="B169" s="40"/>
      <c r="F169" s="163"/>
      <c r="AB169" s="40"/>
      <c r="AD169" s="40"/>
      <c r="AF169" s="40"/>
      <c r="AG169" s="40"/>
    </row>
    <row r="170" spans="2:33" ht="16.5" customHeight="1">
      <c r="B170" s="40"/>
      <c r="F170" s="163"/>
      <c r="AB170" s="40"/>
      <c r="AD170" s="40"/>
      <c r="AF170" s="40"/>
      <c r="AG170" s="40"/>
    </row>
    <row r="171" spans="2:33" ht="16.5" customHeight="1">
      <c r="B171" s="40"/>
      <c r="F171" s="163"/>
      <c r="AB171" s="40"/>
      <c r="AD171" s="40"/>
      <c r="AF171" s="40"/>
      <c r="AG171" s="40"/>
    </row>
    <row r="172" spans="2:33" ht="16.5" customHeight="1">
      <c r="B172" s="40"/>
      <c r="F172" s="163"/>
      <c r="AB172" s="40"/>
      <c r="AD172" s="40"/>
      <c r="AF172" s="40"/>
      <c r="AG172" s="40"/>
    </row>
    <row r="173" spans="2:33" ht="16.5" customHeight="1">
      <c r="B173" s="40"/>
      <c r="F173" s="163"/>
      <c r="AB173" s="40"/>
      <c r="AD173" s="40"/>
      <c r="AF173" s="40"/>
      <c r="AG173" s="40"/>
    </row>
    <row r="174" spans="2:33" ht="16.5" customHeight="1">
      <c r="B174" s="40"/>
      <c r="F174" s="163"/>
      <c r="AB174" s="40"/>
      <c r="AD174" s="40"/>
      <c r="AF174" s="40"/>
      <c r="AG174" s="40"/>
    </row>
    <row r="175" spans="2:33" ht="16.5" customHeight="1">
      <c r="B175" s="40"/>
      <c r="F175" s="163"/>
      <c r="AB175" s="40"/>
      <c r="AD175" s="40"/>
      <c r="AF175" s="40"/>
      <c r="AG175" s="40"/>
    </row>
    <row r="176" spans="2:33" ht="16.5" customHeight="1">
      <c r="B176" s="40"/>
      <c r="F176" s="163"/>
      <c r="AB176" s="40"/>
      <c r="AD176" s="40"/>
      <c r="AF176" s="40"/>
      <c r="AG176" s="40"/>
    </row>
    <row r="177" spans="2:33" ht="16.5" customHeight="1">
      <c r="B177" s="40"/>
      <c r="F177" s="163"/>
      <c r="AB177" s="40"/>
      <c r="AD177" s="40"/>
      <c r="AF177" s="40"/>
      <c r="AG177" s="40"/>
    </row>
    <row r="178" spans="2:33" ht="16.5" customHeight="1">
      <c r="B178" s="40"/>
      <c r="F178" s="163"/>
      <c r="AB178" s="40"/>
      <c r="AD178" s="40"/>
      <c r="AF178" s="40"/>
      <c r="AG178" s="40"/>
    </row>
    <row r="179" spans="2:33" ht="16.5" customHeight="1">
      <c r="B179" s="40"/>
      <c r="F179" s="163"/>
      <c r="AB179" s="40"/>
      <c r="AD179" s="40"/>
      <c r="AF179" s="40"/>
      <c r="AG179" s="40"/>
    </row>
    <row r="180" spans="2:33" ht="16.5" customHeight="1">
      <c r="B180" s="40"/>
      <c r="F180" s="163"/>
      <c r="AB180" s="40"/>
      <c r="AD180" s="40"/>
      <c r="AF180" s="40"/>
      <c r="AG180" s="40"/>
    </row>
    <row r="181" spans="2:33" ht="16.5" customHeight="1">
      <c r="B181" s="40"/>
      <c r="F181" s="163"/>
      <c r="AB181" s="40"/>
      <c r="AD181" s="40"/>
      <c r="AF181" s="40"/>
      <c r="AG181" s="40"/>
    </row>
    <row r="182" spans="2:33" ht="16.5" customHeight="1">
      <c r="B182" s="40"/>
      <c r="F182" s="163"/>
      <c r="AB182" s="40"/>
      <c r="AD182" s="40"/>
      <c r="AF182" s="40"/>
      <c r="AG182" s="40"/>
    </row>
    <row r="183" spans="2:33" ht="16.5" customHeight="1">
      <c r="B183" s="40"/>
      <c r="F183" s="163"/>
      <c r="AB183" s="40"/>
      <c r="AD183" s="40"/>
      <c r="AF183" s="40"/>
      <c r="AG183" s="40"/>
    </row>
    <row r="184" spans="2:33" ht="16.5" customHeight="1">
      <c r="B184" s="40"/>
      <c r="F184" s="163"/>
      <c r="AB184" s="40"/>
      <c r="AD184" s="40"/>
      <c r="AF184" s="40"/>
      <c r="AG184" s="40"/>
    </row>
    <row r="185" spans="2:33" ht="16.5" customHeight="1">
      <c r="B185" s="40"/>
      <c r="F185" s="163"/>
      <c r="AB185" s="40"/>
      <c r="AD185" s="40"/>
      <c r="AF185" s="40"/>
      <c r="AG185" s="40"/>
    </row>
    <row r="186" spans="2:33" ht="16.5" customHeight="1">
      <c r="B186" s="40"/>
      <c r="F186" s="163"/>
      <c r="AB186" s="40"/>
      <c r="AD186" s="40"/>
      <c r="AF186" s="40"/>
      <c r="AG186" s="40"/>
    </row>
    <row r="187" spans="2:33" ht="16.5" customHeight="1">
      <c r="B187" s="40"/>
      <c r="F187" s="163"/>
      <c r="AB187" s="40"/>
      <c r="AD187" s="40"/>
      <c r="AF187" s="40"/>
      <c r="AG187" s="40"/>
    </row>
    <row r="188" spans="2:33" ht="16.5" customHeight="1">
      <c r="B188" s="40"/>
      <c r="F188" s="163"/>
      <c r="AB188" s="40"/>
      <c r="AD188" s="40"/>
      <c r="AF188" s="40"/>
      <c r="AG188" s="40"/>
    </row>
    <row r="189" spans="2:33" ht="16.5" customHeight="1">
      <c r="B189" s="40"/>
      <c r="F189" s="163"/>
      <c r="AB189" s="40"/>
      <c r="AD189" s="40"/>
      <c r="AF189" s="40"/>
      <c r="AG189" s="40"/>
    </row>
    <row r="190" spans="2:33" ht="16.5" customHeight="1">
      <c r="B190" s="40"/>
      <c r="F190" s="163"/>
      <c r="AB190" s="40"/>
      <c r="AD190" s="40"/>
      <c r="AF190" s="40"/>
      <c r="AG190" s="40"/>
    </row>
    <row r="191" spans="2:33" ht="16.5" customHeight="1">
      <c r="B191" s="40"/>
      <c r="F191" s="163"/>
      <c r="AB191" s="40"/>
      <c r="AD191" s="40"/>
      <c r="AF191" s="40"/>
      <c r="AG191" s="40"/>
    </row>
    <row r="192" spans="2:33" ht="16.5" customHeight="1">
      <c r="B192" s="40"/>
      <c r="F192" s="163"/>
      <c r="AB192" s="40"/>
      <c r="AD192" s="40"/>
      <c r="AF192" s="40"/>
      <c r="AG192" s="40"/>
    </row>
    <row r="193" spans="2:33" ht="16.5" customHeight="1">
      <c r="B193" s="40"/>
      <c r="F193" s="163"/>
      <c r="AB193" s="40"/>
      <c r="AD193" s="40"/>
      <c r="AF193" s="40"/>
      <c r="AG193" s="40"/>
    </row>
    <row r="194" spans="2:33" ht="16.5" customHeight="1">
      <c r="B194" s="40"/>
      <c r="F194" s="163"/>
      <c r="AB194" s="40"/>
      <c r="AD194" s="40"/>
      <c r="AF194" s="40"/>
      <c r="AG194" s="40"/>
    </row>
    <row r="195" spans="2:33" ht="16.5" customHeight="1">
      <c r="B195" s="40"/>
      <c r="F195" s="163"/>
      <c r="AB195" s="40"/>
      <c r="AD195" s="40"/>
      <c r="AF195" s="40"/>
      <c r="AG195" s="40"/>
    </row>
    <row r="196" spans="2:33" ht="16.5" customHeight="1">
      <c r="B196" s="40"/>
      <c r="F196" s="163"/>
      <c r="AB196" s="40"/>
      <c r="AD196" s="40"/>
      <c r="AF196" s="40"/>
      <c r="AG196" s="40"/>
    </row>
    <row r="197" spans="2:33" ht="16.5" customHeight="1">
      <c r="B197" s="40"/>
      <c r="F197" s="163"/>
      <c r="AB197" s="40"/>
      <c r="AD197" s="40"/>
      <c r="AF197" s="40"/>
      <c r="AG197" s="40"/>
    </row>
    <row r="198" spans="2:33" ht="16.5" customHeight="1">
      <c r="B198" s="40"/>
      <c r="F198" s="163"/>
      <c r="AB198" s="40"/>
      <c r="AD198" s="40"/>
      <c r="AF198" s="40"/>
      <c r="AG198" s="40"/>
    </row>
    <row r="199" spans="2:33" ht="16.5" customHeight="1">
      <c r="B199" s="40"/>
      <c r="F199" s="163"/>
      <c r="AB199" s="40"/>
      <c r="AD199" s="40"/>
      <c r="AF199" s="40"/>
      <c r="AG199" s="40"/>
    </row>
    <row r="200" spans="2:33" ht="16.5" customHeight="1">
      <c r="B200" s="40"/>
      <c r="F200" s="163"/>
      <c r="AB200" s="40"/>
      <c r="AD200" s="40"/>
      <c r="AF200" s="40"/>
      <c r="AG200" s="40"/>
    </row>
    <row r="201" spans="2:33" ht="16.5" customHeight="1">
      <c r="B201" s="40"/>
      <c r="F201" s="163"/>
      <c r="AB201" s="40"/>
      <c r="AD201" s="40"/>
      <c r="AF201" s="40"/>
      <c r="AG201" s="40"/>
    </row>
    <row r="202" spans="2:33" ht="16.5" customHeight="1">
      <c r="B202" s="40"/>
      <c r="F202" s="163"/>
      <c r="AB202" s="40"/>
      <c r="AD202" s="40"/>
      <c r="AF202" s="40"/>
      <c r="AG202" s="40"/>
    </row>
    <row r="203" spans="2:33" ht="16.5" customHeight="1">
      <c r="B203" s="40"/>
      <c r="F203" s="163"/>
      <c r="AB203" s="40"/>
      <c r="AD203" s="40"/>
      <c r="AF203" s="40"/>
      <c r="AG203" s="40"/>
    </row>
    <row r="204" spans="2:33" ht="16.5" customHeight="1">
      <c r="B204" s="40"/>
      <c r="F204" s="163"/>
      <c r="AB204" s="40"/>
      <c r="AD204" s="40"/>
      <c r="AF204" s="40"/>
      <c r="AG204" s="40"/>
    </row>
    <row r="205" spans="2:33" ht="16.5" customHeight="1">
      <c r="B205" s="40"/>
      <c r="F205" s="163"/>
      <c r="AB205" s="40"/>
      <c r="AD205" s="40"/>
      <c r="AF205" s="40"/>
      <c r="AG205" s="40"/>
    </row>
    <row r="206" spans="2:33" ht="16.5" customHeight="1">
      <c r="B206" s="40"/>
      <c r="F206" s="163"/>
      <c r="AB206" s="40"/>
      <c r="AD206" s="40"/>
      <c r="AF206" s="40"/>
      <c r="AG206" s="40"/>
    </row>
    <row r="207" spans="2:33" ht="16.5" customHeight="1">
      <c r="B207" s="40"/>
      <c r="F207" s="163"/>
      <c r="AB207" s="40"/>
      <c r="AD207" s="40"/>
      <c r="AF207" s="40"/>
      <c r="AG207" s="40"/>
    </row>
    <row r="208" spans="2:33" ht="16.5" customHeight="1">
      <c r="B208" s="40"/>
      <c r="F208" s="163"/>
      <c r="AB208" s="40"/>
      <c r="AD208" s="40"/>
      <c r="AF208" s="40"/>
      <c r="AG208" s="40"/>
    </row>
    <row r="209" spans="2:33" ht="16.5" customHeight="1">
      <c r="B209" s="40"/>
      <c r="F209" s="163"/>
      <c r="AB209" s="40"/>
      <c r="AD209" s="40"/>
      <c r="AF209" s="40"/>
      <c r="AG209" s="40"/>
    </row>
    <row r="210" spans="2:33" ht="16.5" customHeight="1">
      <c r="B210" s="40"/>
      <c r="F210" s="163"/>
      <c r="AB210" s="40"/>
      <c r="AD210" s="40"/>
      <c r="AF210" s="40"/>
      <c r="AG210" s="40"/>
    </row>
    <row r="211" spans="2:33" ht="16.5" customHeight="1">
      <c r="B211" s="40"/>
      <c r="F211" s="163"/>
      <c r="AB211" s="40"/>
      <c r="AD211" s="40"/>
      <c r="AF211" s="40"/>
      <c r="AG211" s="40"/>
    </row>
    <row r="212" spans="2:33" ht="16.5" customHeight="1">
      <c r="B212" s="40"/>
      <c r="F212" s="163"/>
      <c r="AB212" s="40"/>
      <c r="AD212" s="40"/>
      <c r="AF212" s="40"/>
      <c r="AG212" s="40"/>
    </row>
    <row r="213" spans="2:33" ht="16.5" customHeight="1">
      <c r="B213" s="40"/>
      <c r="F213" s="163"/>
      <c r="AB213" s="40"/>
      <c r="AD213" s="40"/>
      <c r="AF213" s="40"/>
      <c r="AG213" s="40"/>
    </row>
    <row r="214" spans="2:33" ht="16.5" customHeight="1">
      <c r="B214" s="40"/>
      <c r="F214" s="163"/>
      <c r="AB214" s="40"/>
      <c r="AD214" s="40"/>
      <c r="AF214" s="40"/>
      <c r="AG214" s="40"/>
    </row>
    <row r="215" spans="2:33" ht="16.5" customHeight="1">
      <c r="B215" s="40"/>
      <c r="F215" s="163"/>
      <c r="AB215" s="40"/>
      <c r="AD215" s="40"/>
      <c r="AF215" s="40"/>
      <c r="AG215" s="40"/>
    </row>
    <row r="216" spans="2:33" ht="16.5" customHeight="1">
      <c r="B216" s="40"/>
      <c r="F216" s="163"/>
      <c r="AB216" s="40"/>
      <c r="AD216" s="40"/>
      <c r="AF216" s="40"/>
      <c r="AG216" s="40"/>
    </row>
    <row r="217" spans="2:33" ht="16.5" customHeight="1">
      <c r="B217" s="40"/>
      <c r="F217" s="163"/>
      <c r="AB217" s="40"/>
      <c r="AD217" s="40"/>
      <c r="AF217" s="40"/>
      <c r="AG217" s="40"/>
    </row>
    <row r="218" spans="2:33" ht="16.5" customHeight="1">
      <c r="B218" s="40"/>
      <c r="F218" s="163"/>
      <c r="AB218" s="40"/>
      <c r="AD218" s="40"/>
      <c r="AF218" s="40"/>
      <c r="AG218" s="40"/>
    </row>
    <row r="219" spans="2:33" ht="16.5" customHeight="1">
      <c r="B219" s="40"/>
      <c r="F219" s="163"/>
      <c r="AB219" s="40"/>
      <c r="AD219" s="40"/>
      <c r="AF219" s="40"/>
      <c r="AG219" s="40"/>
    </row>
    <row r="220" spans="2:33" ht="16.5" customHeight="1">
      <c r="B220" s="40"/>
      <c r="F220" s="163"/>
      <c r="AB220" s="40"/>
      <c r="AD220" s="40"/>
      <c r="AF220" s="40"/>
      <c r="AG220" s="40"/>
    </row>
    <row r="221" spans="2:33" ht="16.5" customHeight="1">
      <c r="B221" s="40"/>
      <c r="F221" s="163"/>
      <c r="AB221" s="40"/>
      <c r="AD221" s="40"/>
      <c r="AF221" s="40"/>
      <c r="AG221" s="40"/>
    </row>
    <row r="222" spans="2:33" ht="16.5" customHeight="1">
      <c r="B222" s="40"/>
      <c r="F222" s="163"/>
      <c r="AB222" s="40"/>
      <c r="AD222" s="40"/>
      <c r="AF222" s="40"/>
      <c r="AG222" s="40"/>
    </row>
    <row r="223" spans="2:33" ht="16.5" customHeight="1">
      <c r="B223" s="40"/>
      <c r="F223" s="163"/>
      <c r="AB223" s="40"/>
      <c r="AD223" s="40"/>
      <c r="AF223" s="40"/>
      <c r="AG223" s="40"/>
    </row>
    <row r="224" spans="2:33" ht="16.5" customHeight="1">
      <c r="B224" s="40"/>
      <c r="F224" s="163"/>
      <c r="AB224" s="40"/>
      <c r="AD224" s="40"/>
      <c r="AF224" s="40"/>
      <c r="AG224" s="40"/>
    </row>
    <row r="225" spans="2:33" ht="16.5" customHeight="1">
      <c r="B225" s="40"/>
      <c r="F225" s="163"/>
      <c r="AB225" s="40"/>
      <c r="AD225" s="40"/>
      <c r="AF225" s="40"/>
      <c r="AG225" s="40"/>
    </row>
    <row r="226" spans="2:33" ht="16.5" customHeight="1">
      <c r="B226" s="40"/>
      <c r="F226" s="163"/>
      <c r="AB226" s="40"/>
      <c r="AD226" s="40"/>
      <c r="AF226" s="40"/>
      <c r="AG226" s="40"/>
    </row>
    <row r="227" spans="2:33" ht="16.5" customHeight="1">
      <c r="B227" s="40"/>
      <c r="F227" s="163"/>
      <c r="AB227" s="40"/>
      <c r="AD227" s="40"/>
      <c r="AF227" s="40"/>
      <c r="AG227" s="40"/>
    </row>
    <row r="228" spans="2:33" ht="16.5" customHeight="1">
      <c r="B228" s="40"/>
      <c r="F228" s="163"/>
      <c r="AB228" s="40"/>
      <c r="AD228" s="40"/>
      <c r="AF228" s="40"/>
      <c r="AG228" s="40"/>
    </row>
    <row r="229" spans="2:33" ht="16.5" customHeight="1">
      <c r="B229" s="40"/>
      <c r="F229" s="163"/>
      <c r="AB229" s="40"/>
      <c r="AD229" s="40"/>
      <c r="AF229" s="40"/>
      <c r="AG229" s="40"/>
    </row>
    <row r="230" spans="2:33" ht="16.5" customHeight="1">
      <c r="B230" s="40"/>
      <c r="F230" s="163"/>
      <c r="AB230" s="40"/>
      <c r="AD230" s="40"/>
      <c r="AF230" s="40"/>
      <c r="AG230" s="40"/>
    </row>
    <row r="231" spans="2:33" ht="16.5" customHeight="1">
      <c r="B231" s="40"/>
      <c r="F231" s="163"/>
      <c r="AB231" s="40"/>
      <c r="AD231" s="40"/>
      <c r="AF231" s="40"/>
      <c r="AG231" s="40"/>
    </row>
    <row r="232" spans="2:33" ht="16.5" customHeight="1">
      <c r="B232" s="40"/>
      <c r="F232" s="163"/>
      <c r="AB232" s="40"/>
      <c r="AD232" s="40"/>
      <c r="AF232" s="40"/>
      <c r="AG232" s="40"/>
    </row>
    <row r="233" spans="2:33" ht="16.5" customHeight="1">
      <c r="B233" s="40"/>
      <c r="F233" s="163"/>
      <c r="AB233" s="40"/>
      <c r="AD233" s="40"/>
      <c r="AF233" s="40"/>
      <c r="AG233" s="40"/>
    </row>
    <row r="234" spans="2:33" ht="16.5" customHeight="1">
      <c r="B234" s="40"/>
      <c r="F234" s="163"/>
      <c r="AB234" s="40"/>
      <c r="AD234" s="40"/>
      <c r="AF234" s="40"/>
      <c r="AG234" s="40"/>
    </row>
    <row r="235" spans="2:33" ht="16.5" customHeight="1">
      <c r="B235" s="40"/>
      <c r="F235" s="163"/>
      <c r="AB235" s="40"/>
      <c r="AD235" s="40"/>
      <c r="AF235" s="40"/>
      <c r="AG235" s="40"/>
    </row>
    <row r="236" spans="2:33" ht="16.5" customHeight="1">
      <c r="B236" s="40"/>
      <c r="F236" s="163"/>
      <c r="AB236" s="40"/>
      <c r="AD236" s="40"/>
      <c r="AF236" s="40"/>
      <c r="AG236" s="40"/>
    </row>
    <row r="237" spans="2:33" ht="16.5" customHeight="1">
      <c r="B237" s="40"/>
      <c r="F237" s="163"/>
      <c r="AB237" s="40"/>
      <c r="AD237" s="40"/>
      <c r="AF237" s="40"/>
      <c r="AG237" s="40"/>
    </row>
    <row r="238" spans="2:33" ht="16.5" customHeight="1">
      <c r="B238" s="40"/>
      <c r="F238" s="163"/>
      <c r="AB238" s="40"/>
      <c r="AD238" s="40"/>
      <c r="AF238" s="40"/>
      <c r="AG238" s="40"/>
    </row>
    <row r="239" spans="2:33" ht="16.5" customHeight="1">
      <c r="B239" s="40"/>
      <c r="F239" s="163"/>
      <c r="AB239" s="40"/>
      <c r="AD239" s="40"/>
      <c r="AF239" s="40"/>
      <c r="AG239" s="40"/>
    </row>
    <row r="240" spans="2:33" ht="16.5" customHeight="1">
      <c r="B240" s="40"/>
      <c r="F240" s="163"/>
      <c r="AB240" s="40"/>
      <c r="AD240" s="40"/>
      <c r="AF240" s="40"/>
      <c r="AG240" s="40"/>
    </row>
    <row r="241" spans="2:33" ht="16.5" customHeight="1">
      <c r="B241" s="40"/>
      <c r="F241" s="163"/>
      <c r="AB241" s="40"/>
      <c r="AD241" s="40"/>
      <c r="AF241" s="40"/>
      <c r="AG241" s="40"/>
    </row>
    <row r="242" spans="2:33" ht="16.5" customHeight="1">
      <c r="B242" s="40"/>
      <c r="F242" s="163"/>
      <c r="AB242" s="40"/>
      <c r="AD242" s="40"/>
      <c r="AF242" s="40"/>
      <c r="AG242" s="40"/>
    </row>
    <row r="243" spans="2:33" ht="16.5" customHeight="1">
      <c r="B243" s="40"/>
      <c r="F243" s="163"/>
      <c r="AB243" s="40"/>
      <c r="AD243" s="40"/>
      <c r="AF243" s="40"/>
      <c r="AG243" s="40"/>
    </row>
    <row r="244" spans="2:33" ht="16.5" customHeight="1">
      <c r="B244" s="40"/>
      <c r="F244" s="163"/>
      <c r="AB244" s="40"/>
      <c r="AD244" s="40"/>
      <c r="AF244" s="40"/>
      <c r="AG244" s="40"/>
    </row>
    <row r="245" spans="2:33" ht="16.5" customHeight="1">
      <c r="B245" s="40"/>
      <c r="F245" s="163"/>
      <c r="AB245" s="40"/>
      <c r="AD245" s="40"/>
      <c r="AF245" s="40"/>
      <c r="AG245" s="40"/>
    </row>
    <row r="246" spans="2:33" ht="16.5" customHeight="1">
      <c r="B246" s="40"/>
      <c r="F246" s="163"/>
      <c r="AB246" s="40"/>
      <c r="AD246" s="40"/>
      <c r="AF246" s="40"/>
      <c r="AG246" s="40"/>
    </row>
    <row r="247" spans="2:33" ht="16.5" customHeight="1">
      <c r="B247" s="40"/>
      <c r="F247" s="163"/>
      <c r="AB247" s="40"/>
      <c r="AD247" s="40"/>
      <c r="AF247" s="40"/>
      <c r="AG247" s="40"/>
    </row>
    <row r="248" spans="2:33" ht="16.5" customHeight="1">
      <c r="B248" s="40"/>
      <c r="F248" s="163"/>
      <c r="AB248" s="40"/>
      <c r="AD248" s="40"/>
      <c r="AF248" s="40"/>
      <c r="AG248" s="40"/>
    </row>
    <row r="249" spans="2:33" ht="16.5" customHeight="1">
      <c r="B249" s="40"/>
      <c r="F249" s="163"/>
      <c r="AB249" s="40"/>
      <c r="AD249" s="40"/>
      <c r="AF249" s="40"/>
      <c r="AG249" s="40"/>
    </row>
    <row r="250" spans="2:33" ht="16.5" customHeight="1">
      <c r="B250" s="40"/>
      <c r="F250" s="163"/>
      <c r="AB250" s="40"/>
      <c r="AD250" s="40"/>
      <c r="AF250" s="40"/>
      <c r="AG250" s="40"/>
    </row>
    <row r="251" spans="2:33" ht="16.5" customHeight="1">
      <c r="B251" s="40"/>
      <c r="F251" s="163"/>
      <c r="AB251" s="40"/>
      <c r="AD251" s="40"/>
      <c r="AF251" s="40"/>
      <c r="AG251" s="40"/>
    </row>
    <row r="252" spans="2:33" ht="16.5" customHeight="1">
      <c r="B252" s="40"/>
      <c r="F252" s="163"/>
      <c r="AB252" s="40"/>
      <c r="AD252" s="40"/>
      <c r="AF252" s="40"/>
      <c r="AG252" s="40"/>
    </row>
    <row r="253" spans="2:33" ht="16.5" customHeight="1">
      <c r="B253" s="40"/>
      <c r="F253" s="163"/>
      <c r="AB253" s="40"/>
      <c r="AD253" s="40"/>
      <c r="AF253" s="40"/>
      <c r="AG253" s="40"/>
    </row>
    <row r="254" spans="2:33" ht="16.5" customHeight="1">
      <c r="B254" s="40"/>
      <c r="F254" s="163"/>
      <c r="AB254" s="40"/>
      <c r="AD254" s="40"/>
      <c r="AF254" s="40"/>
      <c r="AG254" s="40"/>
    </row>
    <row r="255" spans="2:33" ht="16.5" customHeight="1">
      <c r="B255" s="40"/>
      <c r="F255" s="163"/>
      <c r="AB255" s="40"/>
      <c r="AD255" s="40"/>
      <c r="AF255" s="40"/>
      <c r="AG255" s="40"/>
    </row>
    <row r="256" spans="2:33" ht="16.5" customHeight="1">
      <c r="B256" s="40"/>
      <c r="F256" s="163"/>
      <c r="AB256" s="40"/>
      <c r="AD256" s="40"/>
      <c r="AF256" s="40"/>
      <c r="AG256" s="40"/>
    </row>
    <row r="257" spans="2:33" ht="16.5" customHeight="1">
      <c r="B257" s="40"/>
      <c r="F257" s="163"/>
      <c r="AB257" s="40"/>
      <c r="AD257" s="40"/>
      <c r="AF257" s="40"/>
      <c r="AG257" s="40"/>
    </row>
    <row r="258" spans="2:33" ht="16.5" customHeight="1">
      <c r="B258" s="40"/>
      <c r="F258" s="163"/>
      <c r="AB258" s="40"/>
      <c r="AD258" s="40"/>
      <c r="AF258" s="40"/>
      <c r="AG258" s="40"/>
    </row>
    <row r="259" spans="2:33" ht="16.5" customHeight="1">
      <c r="B259" s="40"/>
      <c r="F259" s="163"/>
      <c r="AB259" s="40"/>
      <c r="AD259" s="40"/>
      <c r="AF259" s="40"/>
      <c r="AG259" s="40"/>
    </row>
    <row r="260" spans="2:33" ht="16.5" customHeight="1">
      <c r="B260" s="40"/>
      <c r="F260" s="163"/>
      <c r="AB260" s="40"/>
      <c r="AD260" s="40"/>
      <c r="AF260" s="40"/>
      <c r="AG260" s="40"/>
    </row>
    <row r="261" spans="2:33" ht="16.5" customHeight="1">
      <c r="B261" s="40"/>
      <c r="F261" s="163"/>
      <c r="AB261" s="40"/>
      <c r="AD261" s="40"/>
      <c r="AF261" s="40"/>
      <c r="AG261" s="40"/>
    </row>
    <row r="262" spans="2:33" ht="16.5" customHeight="1">
      <c r="B262" s="40"/>
      <c r="F262" s="163"/>
      <c r="AB262" s="40"/>
      <c r="AD262" s="40"/>
      <c r="AF262" s="40"/>
      <c r="AG262" s="40"/>
    </row>
    <row r="263" spans="2:33" ht="16.5" customHeight="1">
      <c r="B263" s="40"/>
      <c r="F263" s="163"/>
      <c r="AB263" s="40"/>
      <c r="AD263" s="40"/>
      <c r="AF263" s="40"/>
      <c r="AG263" s="40"/>
    </row>
    <row r="264" spans="2:33" ht="16.5" customHeight="1">
      <c r="B264" s="40"/>
      <c r="F264" s="163"/>
      <c r="AB264" s="40"/>
      <c r="AD264" s="40"/>
      <c r="AF264" s="40"/>
      <c r="AG264" s="40"/>
    </row>
    <row r="265" spans="2:33" ht="16.5" customHeight="1">
      <c r="B265" s="40"/>
      <c r="F265" s="163"/>
      <c r="AB265" s="40"/>
      <c r="AD265" s="40"/>
      <c r="AF265" s="40"/>
      <c r="AG265" s="40"/>
    </row>
    <row r="266" spans="2:33" ht="16.5" customHeight="1">
      <c r="B266" s="40"/>
      <c r="F266" s="163"/>
      <c r="AB266" s="40"/>
      <c r="AD266" s="40"/>
      <c r="AF266" s="40"/>
      <c r="AG266" s="40"/>
    </row>
    <row r="267" spans="2:33" ht="16.5" customHeight="1">
      <c r="B267" s="40"/>
      <c r="F267" s="163"/>
      <c r="AB267" s="40"/>
      <c r="AD267" s="40"/>
      <c r="AF267" s="40"/>
      <c r="AG267" s="40"/>
    </row>
    <row r="268" spans="2:33" ht="16.5" customHeight="1">
      <c r="B268" s="40"/>
      <c r="F268" s="163"/>
      <c r="AB268" s="40"/>
      <c r="AD268" s="40"/>
      <c r="AF268" s="40"/>
      <c r="AG268" s="40"/>
    </row>
    <row r="269" spans="2:33" ht="16.5" customHeight="1">
      <c r="B269" s="40"/>
      <c r="F269" s="163"/>
      <c r="AB269" s="40"/>
      <c r="AD269" s="40"/>
      <c r="AF269" s="40"/>
      <c r="AG269" s="40"/>
    </row>
    <row r="270" spans="2:33" ht="16.5" customHeight="1">
      <c r="B270" s="40"/>
      <c r="F270" s="163"/>
      <c r="AB270" s="40"/>
      <c r="AD270" s="40"/>
      <c r="AF270" s="40"/>
      <c r="AG270" s="40"/>
    </row>
    <row r="271" spans="2:33" ht="16.5" customHeight="1">
      <c r="B271" s="40"/>
      <c r="F271" s="163"/>
      <c r="AB271" s="40"/>
      <c r="AD271" s="40"/>
      <c r="AF271" s="40"/>
      <c r="AG271" s="40"/>
    </row>
    <row r="272" spans="2:33" ht="16.5" customHeight="1">
      <c r="B272" s="40"/>
      <c r="F272" s="163"/>
      <c r="AB272" s="40"/>
      <c r="AD272" s="40"/>
      <c r="AF272" s="40"/>
      <c r="AG272" s="40"/>
    </row>
    <row r="273" spans="2:33" ht="16.5" customHeight="1">
      <c r="B273" s="40"/>
      <c r="F273" s="163"/>
      <c r="AB273" s="40"/>
      <c r="AD273" s="40"/>
      <c r="AF273" s="40"/>
      <c r="AG273" s="40"/>
    </row>
    <row r="274" spans="2:33" ht="16.5" customHeight="1">
      <c r="B274" s="40"/>
      <c r="F274" s="163"/>
      <c r="AB274" s="40"/>
      <c r="AD274" s="40"/>
      <c r="AF274" s="40"/>
      <c r="AG274" s="40"/>
    </row>
    <row r="275" spans="2:33" ht="16.5" customHeight="1">
      <c r="B275" s="40"/>
      <c r="F275" s="163"/>
      <c r="AB275" s="40"/>
      <c r="AD275" s="40"/>
      <c r="AF275" s="40"/>
      <c r="AG275" s="40"/>
    </row>
    <row r="276" spans="2:33" ht="16.5" customHeight="1">
      <c r="B276" s="40"/>
      <c r="F276" s="163"/>
      <c r="AB276" s="40"/>
      <c r="AD276" s="40"/>
      <c r="AF276" s="40"/>
      <c r="AG276" s="40"/>
    </row>
    <row r="277" spans="2:33" ht="16.5" customHeight="1">
      <c r="B277" s="40"/>
      <c r="F277" s="163"/>
      <c r="AB277" s="40"/>
      <c r="AD277" s="40"/>
      <c r="AF277" s="40"/>
      <c r="AG277" s="40"/>
    </row>
    <row r="278" spans="2:33" ht="16.5" customHeight="1">
      <c r="B278" s="40"/>
      <c r="F278" s="163"/>
      <c r="AB278" s="40"/>
      <c r="AD278" s="40"/>
      <c r="AF278" s="40"/>
      <c r="AG278" s="40"/>
    </row>
    <row r="279" spans="2:33" ht="16.5" customHeight="1">
      <c r="B279" s="40"/>
      <c r="F279" s="163"/>
      <c r="AB279" s="40"/>
      <c r="AD279" s="40"/>
      <c r="AF279" s="40"/>
      <c r="AG279" s="40"/>
    </row>
    <row r="280" spans="2:33" ht="16.5" customHeight="1">
      <c r="B280" s="40"/>
      <c r="F280" s="163"/>
      <c r="AB280" s="40"/>
      <c r="AD280" s="40"/>
      <c r="AF280" s="40"/>
      <c r="AG280" s="40"/>
    </row>
    <row r="281" spans="2:33" ht="16.5" customHeight="1">
      <c r="B281" s="40"/>
      <c r="F281" s="163"/>
      <c r="AB281" s="40"/>
      <c r="AD281" s="40"/>
      <c r="AF281" s="40"/>
      <c r="AG281" s="40"/>
    </row>
    <row r="282" spans="2:33" ht="16.5" customHeight="1">
      <c r="B282" s="40"/>
      <c r="F282" s="163"/>
      <c r="AB282" s="40"/>
      <c r="AD282" s="40"/>
      <c r="AF282" s="40"/>
      <c r="AG282" s="40"/>
    </row>
    <row r="283" spans="2:33" ht="16.5" customHeight="1">
      <c r="B283" s="40"/>
      <c r="F283" s="163"/>
      <c r="AB283" s="40"/>
      <c r="AD283" s="40"/>
      <c r="AF283" s="40"/>
      <c r="AG283" s="40"/>
    </row>
    <row r="284" spans="2:33" ht="16.5" customHeight="1">
      <c r="B284" s="40"/>
      <c r="F284" s="163"/>
      <c r="AB284" s="40"/>
      <c r="AD284" s="40"/>
      <c r="AF284" s="40"/>
      <c r="AG284" s="40"/>
    </row>
    <row r="285" spans="2:33" ht="16.5" customHeight="1">
      <c r="B285" s="40"/>
      <c r="F285" s="163"/>
      <c r="AB285" s="40"/>
      <c r="AD285" s="40"/>
      <c r="AF285" s="40"/>
      <c r="AG285" s="40"/>
    </row>
    <row r="286" spans="2:33" ht="16.5" customHeight="1">
      <c r="B286" s="40"/>
      <c r="F286" s="163"/>
      <c r="AB286" s="40"/>
      <c r="AD286" s="40"/>
      <c r="AF286" s="40"/>
      <c r="AG286" s="40"/>
    </row>
    <row r="287" spans="2:33" ht="16.5" customHeight="1">
      <c r="B287" s="40"/>
      <c r="F287" s="163"/>
      <c r="AB287" s="40"/>
      <c r="AD287" s="40"/>
      <c r="AF287" s="40"/>
      <c r="AG287" s="40"/>
    </row>
    <row r="288" spans="2:33" ht="16.5" customHeight="1">
      <c r="B288" s="40"/>
      <c r="F288" s="163"/>
      <c r="AB288" s="40"/>
      <c r="AD288" s="40"/>
      <c r="AF288" s="40"/>
      <c r="AG288" s="40"/>
    </row>
    <row r="289" spans="2:33" ht="16.5" customHeight="1">
      <c r="B289" s="40"/>
      <c r="F289" s="163"/>
      <c r="AB289" s="40"/>
      <c r="AD289" s="40"/>
      <c r="AF289" s="40"/>
      <c r="AG289" s="40"/>
    </row>
    <row r="290" spans="2:33" ht="16.5" customHeight="1">
      <c r="B290" s="40"/>
      <c r="F290" s="163"/>
      <c r="AB290" s="40"/>
      <c r="AD290" s="40"/>
      <c r="AF290" s="40"/>
      <c r="AG290" s="40"/>
    </row>
    <row r="291" spans="2:33" ht="16.5" customHeight="1">
      <c r="B291" s="40"/>
      <c r="F291" s="163"/>
      <c r="AB291" s="40"/>
      <c r="AD291" s="40"/>
      <c r="AF291" s="40"/>
      <c r="AG291" s="40"/>
    </row>
    <row r="292" spans="2:33" ht="16.5" customHeight="1">
      <c r="B292" s="40"/>
      <c r="F292" s="163"/>
      <c r="AB292" s="40"/>
      <c r="AD292" s="40"/>
      <c r="AF292" s="40"/>
      <c r="AG292" s="40"/>
    </row>
    <row r="293" spans="2:33" ht="16.5" customHeight="1">
      <c r="B293" s="40"/>
      <c r="F293" s="163"/>
      <c r="AB293" s="40"/>
      <c r="AD293" s="40"/>
      <c r="AF293" s="40"/>
      <c r="AG293" s="40"/>
    </row>
    <row r="294" spans="2:33" ht="16.5" customHeight="1">
      <c r="B294" s="40"/>
      <c r="F294" s="163"/>
      <c r="AB294" s="40"/>
      <c r="AD294" s="40"/>
      <c r="AF294" s="40"/>
      <c r="AG294" s="40"/>
    </row>
    <row r="295" spans="2:33" ht="16.5" customHeight="1">
      <c r="B295" s="40"/>
      <c r="F295" s="163"/>
      <c r="AB295" s="40"/>
      <c r="AD295" s="40"/>
      <c r="AF295" s="40"/>
      <c r="AG295" s="40"/>
    </row>
    <row r="296" spans="2:33" ht="16.5" customHeight="1">
      <c r="B296" s="40"/>
      <c r="F296" s="163"/>
      <c r="AB296" s="40"/>
      <c r="AD296" s="40"/>
      <c r="AF296" s="40"/>
      <c r="AG296" s="40"/>
    </row>
    <row r="297" spans="2:33" ht="16.5" customHeight="1">
      <c r="B297" s="40"/>
      <c r="F297" s="163"/>
      <c r="AB297" s="40"/>
      <c r="AD297" s="40"/>
      <c r="AF297" s="40"/>
      <c r="AG297" s="40"/>
    </row>
    <row r="298" spans="2:33" ht="16.5" customHeight="1">
      <c r="B298" s="40"/>
      <c r="F298" s="163"/>
      <c r="AB298" s="40"/>
      <c r="AD298" s="40"/>
      <c r="AF298" s="40"/>
      <c r="AG298" s="40"/>
    </row>
    <row r="299" spans="2:33" ht="16.5" customHeight="1">
      <c r="B299" s="40"/>
      <c r="F299" s="163"/>
      <c r="AB299" s="40"/>
      <c r="AD299" s="40"/>
      <c r="AF299" s="40"/>
      <c r="AG299" s="40"/>
    </row>
    <row r="300" spans="2:33" ht="16.5" customHeight="1">
      <c r="B300" s="40"/>
      <c r="F300" s="163"/>
      <c r="AB300" s="40"/>
      <c r="AD300" s="40"/>
      <c r="AF300" s="40"/>
      <c r="AG300" s="40"/>
    </row>
    <row r="301" spans="2:33" ht="16.5" customHeight="1">
      <c r="B301" s="40"/>
      <c r="F301" s="163"/>
      <c r="AB301" s="40"/>
      <c r="AD301" s="40"/>
      <c r="AF301" s="40"/>
      <c r="AG301" s="40"/>
    </row>
    <row r="302" spans="2:33" ht="16.5" customHeight="1">
      <c r="B302" s="40"/>
      <c r="F302" s="163"/>
      <c r="AB302" s="40"/>
      <c r="AD302" s="40"/>
      <c r="AF302" s="40"/>
      <c r="AG302" s="40"/>
    </row>
    <row r="303" spans="2:33" ht="16.5" customHeight="1">
      <c r="B303" s="40"/>
      <c r="F303" s="163"/>
      <c r="AB303" s="40"/>
      <c r="AD303" s="40"/>
      <c r="AF303" s="40"/>
      <c r="AG303" s="40"/>
    </row>
    <row r="304" spans="2:33" ht="16.5" customHeight="1">
      <c r="B304" s="40"/>
      <c r="F304" s="163"/>
      <c r="AB304" s="40"/>
      <c r="AD304" s="40"/>
      <c r="AF304" s="40"/>
      <c r="AG304" s="40"/>
    </row>
    <row r="305" spans="2:33" ht="16.5" customHeight="1">
      <c r="B305" s="40"/>
      <c r="F305" s="163"/>
      <c r="AB305" s="40"/>
      <c r="AD305" s="40"/>
      <c r="AF305" s="40"/>
      <c r="AG305" s="40"/>
    </row>
    <row r="306" spans="2:33" ht="16.5" customHeight="1">
      <c r="B306" s="40"/>
      <c r="F306" s="163"/>
      <c r="AB306" s="40"/>
      <c r="AD306" s="40"/>
      <c r="AF306" s="40"/>
      <c r="AG306" s="40"/>
    </row>
    <row r="307" spans="2:33" ht="16.5" customHeight="1">
      <c r="B307" s="40"/>
      <c r="F307" s="163"/>
      <c r="AB307" s="40"/>
      <c r="AD307" s="40"/>
      <c r="AF307" s="40"/>
      <c r="AG307" s="40"/>
    </row>
    <row r="308" spans="2:33" ht="16.5" customHeight="1">
      <c r="B308" s="40"/>
      <c r="F308" s="163"/>
      <c r="AB308" s="40"/>
      <c r="AD308" s="40"/>
      <c r="AF308" s="40"/>
      <c r="AG308" s="40"/>
    </row>
    <row r="309" spans="2:33" ht="16.5" customHeight="1">
      <c r="B309" s="40"/>
      <c r="F309" s="163"/>
      <c r="AB309" s="40"/>
      <c r="AD309" s="40"/>
      <c r="AF309" s="40"/>
      <c r="AG309" s="40"/>
    </row>
    <row r="310" spans="2:33" ht="16.5" customHeight="1">
      <c r="B310" s="40"/>
      <c r="F310" s="163"/>
      <c r="AB310" s="40"/>
      <c r="AD310" s="40"/>
      <c r="AF310" s="40"/>
      <c r="AG310" s="40"/>
    </row>
    <row r="311" spans="2:33" ht="16.5" customHeight="1">
      <c r="B311" s="40"/>
      <c r="F311" s="163"/>
      <c r="AB311" s="40"/>
      <c r="AD311" s="40"/>
      <c r="AF311" s="40"/>
      <c r="AG311" s="40"/>
    </row>
    <row r="312" spans="2:33" ht="16.5" customHeight="1">
      <c r="B312" s="40"/>
      <c r="F312" s="163"/>
      <c r="AB312" s="40"/>
      <c r="AD312" s="40"/>
      <c r="AF312" s="40"/>
      <c r="AG312" s="40"/>
    </row>
    <row r="313" spans="2:33" ht="16.5" customHeight="1">
      <c r="B313" s="40"/>
      <c r="F313" s="163"/>
      <c r="AB313" s="40"/>
      <c r="AD313" s="40"/>
      <c r="AF313" s="40"/>
      <c r="AG313" s="40"/>
    </row>
    <row r="314" spans="2:33" ht="16.5" customHeight="1">
      <c r="B314" s="40"/>
      <c r="F314" s="163"/>
      <c r="AB314" s="40"/>
      <c r="AD314" s="40"/>
      <c r="AF314" s="40"/>
      <c r="AG314" s="40"/>
    </row>
    <row r="315" spans="2:33" ht="16.5" customHeight="1">
      <c r="B315" s="40"/>
      <c r="F315" s="163"/>
      <c r="AB315" s="40"/>
      <c r="AD315" s="40"/>
      <c r="AF315" s="40"/>
      <c r="AG315" s="40"/>
    </row>
    <row r="316" spans="2:33" ht="16.5" customHeight="1">
      <c r="B316" s="40"/>
      <c r="F316" s="163"/>
      <c r="AB316" s="40"/>
      <c r="AD316" s="40"/>
      <c r="AF316" s="40"/>
      <c r="AG316" s="40"/>
    </row>
    <row r="317" spans="2:33" ht="16.5" customHeight="1">
      <c r="B317" s="40"/>
      <c r="F317" s="163"/>
      <c r="AB317" s="40"/>
      <c r="AD317" s="40"/>
      <c r="AF317" s="40"/>
      <c r="AG317" s="40"/>
    </row>
    <row r="318" spans="2:33" ht="16.5" customHeight="1">
      <c r="B318" s="40"/>
      <c r="F318" s="163"/>
      <c r="AB318" s="40"/>
      <c r="AD318" s="40"/>
      <c r="AF318" s="40"/>
      <c r="AG318" s="40"/>
    </row>
    <row r="319" spans="2:33" ht="16.5" customHeight="1">
      <c r="B319" s="40"/>
      <c r="F319" s="163"/>
      <c r="AB319" s="40"/>
      <c r="AD319" s="40"/>
      <c r="AF319" s="40"/>
      <c r="AG319" s="40"/>
    </row>
    <row r="320" spans="2:33" ht="16.5" customHeight="1">
      <c r="B320" s="40"/>
      <c r="F320" s="163"/>
      <c r="AB320" s="40"/>
      <c r="AD320" s="40"/>
      <c r="AF320" s="40"/>
      <c r="AG320" s="40"/>
    </row>
    <row r="321" spans="2:33" ht="16.5" customHeight="1">
      <c r="B321" s="40"/>
      <c r="F321" s="163"/>
      <c r="AB321" s="40"/>
      <c r="AD321" s="40"/>
      <c r="AF321" s="40"/>
      <c r="AG321" s="40"/>
    </row>
    <row r="322" spans="2:33" ht="16.5" customHeight="1">
      <c r="B322" s="40"/>
      <c r="F322" s="163"/>
      <c r="AB322" s="40"/>
      <c r="AD322" s="40"/>
      <c r="AF322" s="40"/>
      <c r="AG322" s="40"/>
    </row>
    <row r="323" spans="2:33" ht="16.5" customHeight="1">
      <c r="B323" s="40"/>
      <c r="F323" s="163"/>
      <c r="AB323" s="40"/>
      <c r="AD323" s="40"/>
      <c r="AF323" s="40"/>
      <c r="AG323" s="40"/>
    </row>
    <row r="324" spans="2:33" ht="16.5" customHeight="1">
      <c r="B324" s="40"/>
      <c r="F324" s="163"/>
      <c r="AB324" s="40"/>
      <c r="AD324" s="40"/>
      <c r="AF324" s="40"/>
      <c r="AG324" s="40"/>
    </row>
    <row r="325" spans="2:33" ht="16.5" customHeight="1">
      <c r="B325" s="40"/>
      <c r="F325" s="163"/>
      <c r="AB325" s="40"/>
      <c r="AD325" s="40"/>
      <c r="AF325" s="40"/>
      <c r="AG325" s="40"/>
    </row>
    <row r="326" spans="2:33" ht="16.5" customHeight="1">
      <c r="B326" s="40"/>
      <c r="F326" s="163"/>
      <c r="AB326" s="40"/>
      <c r="AD326" s="40"/>
      <c r="AF326" s="40"/>
      <c r="AG326" s="40"/>
    </row>
    <row r="327" spans="2:33" ht="16.5" customHeight="1">
      <c r="B327" s="40"/>
      <c r="F327" s="163"/>
      <c r="AB327" s="40"/>
      <c r="AD327" s="40"/>
      <c r="AF327" s="40"/>
      <c r="AG327" s="40"/>
    </row>
    <row r="328" spans="2:33" ht="16.5" customHeight="1">
      <c r="B328" s="40"/>
      <c r="F328" s="163"/>
      <c r="AB328" s="40"/>
      <c r="AD328" s="40"/>
      <c r="AF328" s="40"/>
      <c r="AG328" s="40"/>
    </row>
    <row r="329" spans="2:33" ht="16.5" customHeight="1">
      <c r="B329" s="40"/>
      <c r="F329" s="163"/>
      <c r="AB329" s="40"/>
      <c r="AD329" s="40"/>
      <c r="AF329" s="40"/>
      <c r="AG329" s="40"/>
    </row>
    <row r="330" spans="2:33" ht="16.5" customHeight="1">
      <c r="B330" s="40"/>
      <c r="F330" s="163"/>
      <c r="AB330" s="40"/>
      <c r="AD330" s="40"/>
      <c r="AF330" s="40"/>
      <c r="AG330" s="40"/>
    </row>
    <row r="331" spans="2:33" ht="16.5" customHeight="1">
      <c r="B331" s="40"/>
      <c r="F331" s="163"/>
      <c r="AB331" s="40"/>
      <c r="AD331" s="40"/>
      <c r="AF331" s="40"/>
      <c r="AG331" s="40"/>
    </row>
    <row r="332" spans="2:33" ht="16.5" customHeight="1">
      <c r="B332" s="40"/>
      <c r="F332" s="163"/>
      <c r="AB332" s="40"/>
      <c r="AD332" s="40"/>
      <c r="AF332" s="40"/>
      <c r="AG332" s="40"/>
    </row>
    <row r="333" spans="2:33" ht="16.5" customHeight="1">
      <c r="B333" s="40"/>
      <c r="F333" s="163"/>
      <c r="AB333" s="40"/>
      <c r="AD333" s="40"/>
      <c r="AF333" s="40"/>
      <c r="AG333" s="40"/>
    </row>
    <row r="334" spans="2:33" ht="16.5" customHeight="1">
      <c r="B334" s="40"/>
      <c r="F334" s="163"/>
      <c r="AB334" s="40"/>
      <c r="AD334" s="40"/>
      <c r="AF334" s="40"/>
      <c r="AG334" s="40"/>
    </row>
    <row r="335" spans="2:33" ht="16.5" customHeight="1">
      <c r="B335" s="40"/>
      <c r="F335" s="163"/>
      <c r="AB335" s="40"/>
      <c r="AD335" s="40"/>
      <c r="AF335" s="40"/>
      <c r="AG335" s="40"/>
    </row>
    <row r="336" spans="2:33" ht="16.5" customHeight="1">
      <c r="B336" s="40"/>
      <c r="F336" s="163"/>
      <c r="AB336" s="40"/>
      <c r="AD336" s="40"/>
      <c r="AF336" s="40"/>
      <c r="AG336" s="40"/>
    </row>
    <row r="337" spans="2:33" ht="16.5" customHeight="1">
      <c r="B337" s="40"/>
      <c r="F337" s="163"/>
      <c r="AB337" s="40"/>
      <c r="AD337" s="40"/>
      <c r="AF337" s="40"/>
      <c r="AG337" s="40"/>
    </row>
    <row r="338" spans="2:33" ht="16.5" customHeight="1">
      <c r="B338" s="40"/>
      <c r="F338" s="163"/>
      <c r="AB338" s="40"/>
      <c r="AD338" s="40"/>
      <c r="AF338" s="40"/>
      <c r="AG338" s="40"/>
    </row>
    <row r="339" spans="2:33" ht="16.5" customHeight="1">
      <c r="B339" s="40"/>
      <c r="F339" s="163"/>
      <c r="AB339" s="40"/>
      <c r="AD339" s="40"/>
      <c r="AF339" s="40"/>
      <c r="AG339" s="40"/>
    </row>
    <row r="340" spans="2:33" ht="16.5" customHeight="1">
      <c r="B340" s="40"/>
      <c r="F340" s="163"/>
      <c r="AB340" s="40"/>
      <c r="AD340" s="40"/>
      <c r="AF340" s="40"/>
      <c r="AG340" s="40"/>
    </row>
    <row r="341" spans="2:33" ht="16.5" customHeight="1">
      <c r="B341" s="40"/>
      <c r="F341" s="163"/>
      <c r="AB341" s="40"/>
      <c r="AD341" s="40"/>
      <c r="AF341" s="40"/>
      <c r="AG341" s="40"/>
    </row>
    <row r="342" spans="2:33" ht="16.5" customHeight="1">
      <c r="B342" s="40"/>
      <c r="F342" s="163"/>
      <c r="AB342" s="40"/>
      <c r="AD342" s="40"/>
      <c r="AF342" s="40"/>
      <c r="AG342" s="40"/>
    </row>
    <row r="343" spans="2:33" ht="16.5" customHeight="1">
      <c r="B343" s="40"/>
      <c r="F343" s="163"/>
      <c r="AB343" s="40"/>
      <c r="AD343" s="40"/>
      <c r="AF343" s="40"/>
      <c r="AG343" s="40"/>
    </row>
    <row r="344" spans="2:33" ht="16.5" customHeight="1">
      <c r="B344" s="40"/>
      <c r="F344" s="163"/>
      <c r="AB344" s="40"/>
      <c r="AD344" s="40"/>
      <c r="AF344" s="40"/>
      <c r="AG344" s="40"/>
    </row>
    <row r="345" spans="2:33" ht="16.5" customHeight="1">
      <c r="B345" s="40"/>
      <c r="F345" s="163"/>
      <c r="AB345" s="40"/>
      <c r="AD345" s="40"/>
      <c r="AF345" s="40"/>
      <c r="AG345" s="40"/>
    </row>
    <row r="346" spans="2:33" ht="16.5" customHeight="1">
      <c r="B346" s="40"/>
      <c r="F346" s="163"/>
      <c r="AB346" s="40"/>
      <c r="AD346" s="40"/>
      <c r="AF346" s="40"/>
      <c r="AG346" s="40"/>
    </row>
    <row r="347" spans="2:33" ht="16.5" customHeight="1">
      <c r="B347" s="40"/>
      <c r="F347" s="163"/>
      <c r="AB347" s="40"/>
      <c r="AD347" s="40"/>
      <c r="AF347" s="40"/>
      <c r="AG347" s="40"/>
    </row>
    <row r="348" spans="2:33" ht="16.5" customHeight="1">
      <c r="B348" s="40"/>
      <c r="F348" s="163"/>
      <c r="AB348" s="40"/>
      <c r="AD348" s="40"/>
      <c r="AF348" s="40"/>
      <c r="AG348" s="40"/>
    </row>
    <row r="349" spans="2:33" ht="16.5" customHeight="1">
      <c r="B349" s="40"/>
      <c r="F349" s="163"/>
      <c r="AB349" s="40"/>
      <c r="AD349" s="40"/>
      <c r="AF349" s="40"/>
      <c r="AG349" s="40"/>
    </row>
    <row r="350" spans="2:33" ht="16.5" customHeight="1">
      <c r="B350" s="40"/>
      <c r="F350" s="163"/>
      <c r="AB350" s="40"/>
      <c r="AD350" s="40"/>
      <c r="AF350" s="40"/>
      <c r="AG350" s="40"/>
    </row>
    <row r="351" spans="2:33" ht="16.5" customHeight="1">
      <c r="B351" s="40"/>
      <c r="F351" s="163"/>
      <c r="AB351" s="40"/>
      <c r="AD351" s="40"/>
      <c r="AF351" s="40"/>
      <c r="AG351" s="40"/>
    </row>
    <row r="352" spans="2:33" ht="16.5" customHeight="1">
      <c r="B352" s="40"/>
      <c r="F352" s="163"/>
      <c r="AB352" s="40"/>
      <c r="AD352" s="40"/>
      <c r="AF352" s="40"/>
      <c r="AG352" s="40"/>
    </row>
    <row r="353" spans="2:33" ht="16.5" customHeight="1">
      <c r="B353" s="40"/>
      <c r="F353" s="163"/>
      <c r="AB353" s="40"/>
      <c r="AD353" s="40"/>
      <c r="AF353" s="40"/>
      <c r="AG353" s="40"/>
    </row>
    <row r="354" spans="2:33" ht="16.5" customHeight="1">
      <c r="B354" s="40"/>
      <c r="F354" s="163"/>
      <c r="AB354" s="40"/>
      <c r="AD354" s="40"/>
      <c r="AF354" s="40"/>
      <c r="AG354" s="40"/>
    </row>
    <row r="355" spans="2:33" ht="16.5" customHeight="1">
      <c r="B355" s="40"/>
      <c r="F355" s="163"/>
      <c r="AB355" s="40"/>
      <c r="AD355" s="40"/>
      <c r="AF355" s="40"/>
      <c r="AG355" s="40"/>
    </row>
    <row r="356" spans="2:33" ht="16.5" customHeight="1">
      <c r="B356" s="40"/>
      <c r="F356" s="163"/>
      <c r="AB356" s="40"/>
      <c r="AD356" s="40"/>
      <c r="AF356" s="40"/>
      <c r="AG356" s="40"/>
    </row>
    <row r="357" spans="2:33" ht="16.5" customHeight="1">
      <c r="B357" s="40"/>
      <c r="F357" s="163"/>
      <c r="AB357" s="40"/>
      <c r="AD357" s="40"/>
      <c r="AF357" s="40"/>
      <c r="AG357" s="40"/>
    </row>
    <row r="358" spans="2:33" ht="16.5" customHeight="1">
      <c r="B358" s="40"/>
      <c r="F358" s="163"/>
      <c r="AB358" s="40"/>
      <c r="AD358" s="40"/>
      <c r="AF358" s="40"/>
      <c r="AG358" s="40"/>
    </row>
    <row r="359" spans="2:33" ht="16.5" customHeight="1">
      <c r="B359" s="40"/>
      <c r="F359" s="163"/>
      <c r="AB359" s="40"/>
      <c r="AD359" s="40"/>
      <c r="AF359" s="40"/>
      <c r="AG359" s="40"/>
    </row>
    <row r="360" spans="2:33" ht="16.5" customHeight="1">
      <c r="B360" s="40"/>
      <c r="F360" s="163"/>
      <c r="AB360" s="40"/>
      <c r="AD360" s="40"/>
      <c r="AF360" s="40"/>
      <c r="AG360" s="40"/>
    </row>
    <row r="361" spans="2:33" ht="16.5" customHeight="1">
      <c r="B361" s="40"/>
      <c r="F361" s="163"/>
      <c r="AB361" s="40"/>
      <c r="AD361" s="40"/>
      <c r="AF361" s="40"/>
      <c r="AG361" s="40"/>
    </row>
    <row r="362" spans="2:33" ht="16.5" customHeight="1">
      <c r="B362" s="40"/>
      <c r="F362" s="163"/>
      <c r="AB362" s="40"/>
      <c r="AD362" s="40"/>
      <c r="AF362" s="40"/>
      <c r="AG362" s="40"/>
    </row>
    <row r="363" spans="2:33" ht="16.5" customHeight="1">
      <c r="B363" s="40"/>
      <c r="F363" s="163"/>
      <c r="AB363" s="40"/>
      <c r="AD363" s="40"/>
      <c r="AF363" s="40"/>
      <c r="AG363" s="40"/>
    </row>
    <row r="364" spans="2:33" ht="16.5" customHeight="1">
      <c r="B364" s="40"/>
      <c r="F364" s="163"/>
      <c r="AB364" s="40"/>
      <c r="AD364" s="40"/>
      <c r="AF364" s="40"/>
      <c r="AG364" s="40"/>
    </row>
    <row r="365" spans="2:33" ht="16.5" customHeight="1">
      <c r="B365" s="40"/>
      <c r="F365" s="163"/>
      <c r="AB365" s="40"/>
      <c r="AD365" s="40"/>
      <c r="AF365" s="40"/>
      <c r="AG365" s="40"/>
    </row>
    <row r="366" spans="2:33" ht="16.5" customHeight="1">
      <c r="B366" s="40"/>
      <c r="F366" s="163"/>
      <c r="AB366" s="40"/>
      <c r="AD366" s="40"/>
      <c r="AF366" s="40"/>
      <c r="AG366" s="40"/>
    </row>
    <row r="367" spans="2:33" ht="16.5" customHeight="1">
      <c r="B367" s="40"/>
      <c r="F367" s="163"/>
      <c r="AB367" s="40"/>
      <c r="AD367" s="40"/>
      <c r="AF367" s="40"/>
      <c r="AG367" s="40"/>
    </row>
    <row r="368" spans="2:33" ht="16.5" customHeight="1">
      <c r="B368" s="40"/>
      <c r="F368" s="163"/>
      <c r="AB368" s="40"/>
      <c r="AD368" s="40"/>
      <c r="AF368" s="40"/>
      <c r="AG368" s="40"/>
    </row>
    <row r="369" spans="2:33" ht="16.5" customHeight="1">
      <c r="B369" s="40"/>
      <c r="F369" s="163"/>
      <c r="AB369" s="40"/>
      <c r="AD369" s="40"/>
      <c r="AF369" s="40"/>
      <c r="AG369" s="40"/>
    </row>
    <row r="370" spans="2:33" ht="16.5" customHeight="1">
      <c r="B370" s="40"/>
      <c r="F370" s="163"/>
      <c r="AB370" s="40"/>
      <c r="AD370" s="40"/>
      <c r="AF370" s="40"/>
      <c r="AG370" s="40"/>
    </row>
    <row r="371" spans="2:33" ht="16.5" customHeight="1">
      <c r="B371" s="40"/>
      <c r="F371" s="163"/>
      <c r="AB371" s="40"/>
      <c r="AD371" s="40"/>
      <c r="AF371" s="40"/>
      <c r="AG371" s="40"/>
    </row>
    <row r="372" spans="2:33" ht="16.5" customHeight="1">
      <c r="B372" s="40"/>
      <c r="F372" s="163"/>
      <c r="AB372" s="40"/>
      <c r="AD372" s="40"/>
      <c r="AF372" s="40"/>
      <c r="AG372" s="40"/>
    </row>
    <row r="373" spans="2:33" ht="16.5" customHeight="1">
      <c r="B373" s="40"/>
      <c r="F373" s="163"/>
      <c r="AB373" s="40"/>
      <c r="AD373" s="40"/>
      <c r="AF373" s="40"/>
      <c r="AG373" s="40"/>
    </row>
    <row r="374" spans="2:33" ht="16.5" customHeight="1">
      <c r="B374" s="40"/>
      <c r="F374" s="163"/>
      <c r="AB374" s="40"/>
      <c r="AD374" s="40"/>
      <c r="AF374" s="40"/>
      <c r="AG374" s="40"/>
    </row>
    <row r="375" spans="2:33" ht="16.5" customHeight="1">
      <c r="B375" s="40"/>
      <c r="F375" s="163"/>
      <c r="AB375" s="40"/>
      <c r="AD375" s="40"/>
      <c r="AF375" s="40"/>
      <c r="AG375" s="40"/>
    </row>
    <row r="376" spans="2:33" ht="16.5" customHeight="1">
      <c r="B376" s="40"/>
      <c r="F376" s="163"/>
      <c r="AB376" s="40"/>
      <c r="AD376" s="40"/>
      <c r="AF376" s="40"/>
      <c r="AG376" s="40"/>
    </row>
    <row r="377" spans="2:33" ht="16.5" customHeight="1">
      <c r="B377" s="40"/>
      <c r="F377" s="163"/>
      <c r="AB377" s="40"/>
      <c r="AD377" s="40"/>
      <c r="AF377" s="40"/>
      <c r="AG377" s="40"/>
    </row>
    <row r="378" spans="2:33" ht="16.5" customHeight="1">
      <c r="B378" s="40"/>
      <c r="F378" s="163"/>
      <c r="AB378" s="40"/>
      <c r="AD378" s="40"/>
      <c r="AF378" s="40"/>
      <c r="AG378" s="40"/>
    </row>
    <row r="379" spans="2:33" ht="16.5" customHeight="1">
      <c r="B379" s="40"/>
      <c r="F379" s="163"/>
      <c r="AB379" s="40"/>
      <c r="AD379" s="40"/>
      <c r="AF379" s="40"/>
      <c r="AG379" s="40"/>
    </row>
    <row r="380" spans="2:33" ht="16.5" customHeight="1">
      <c r="B380" s="40"/>
      <c r="F380" s="163"/>
      <c r="AB380" s="40"/>
      <c r="AD380" s="40"/>
      <c r="AF380" s="40"/>
      <c r="AG380" s="40"/>
    </row>
    <row r="381" spans="2:33" ht="16.5" customHeight="1">
      <c r="B381" s="40"/>
      <c r="F381" s="163"/>
      <c r="AB381" s="40"/>
      <c r="AD381" s="40"/>
      <c r="AF381" s="40"/>
      <c r="AG381" s="40"/>
    </row>
    <row r="382" spans="2:33" ht="16.5" customHeight="1">
      <c r="B382" s="40"/>
      <c r="F382" s="163"/>
      <c r="AB382" s="40"/>
      <c r="AD382" s="40"/>
      <c r="AF382" s="40"/>
      <c r="AG382" s="40"/>
    </row>
    <row r="383" spans="2:33" ht="16.5" customHeight="1">
      <c r="B383" s="40"/>
      <c r="F383" s="163"/>
      <c r="AB383" s="40"/>
      <c r="AD383" s="40"/>
      <c r="AF383" s="40"/>
      <c r="AG383" s="40"/>
    </row>
    <row r="384" spans="2:33" ht="16.5" customHeight="1">
      <c r="B384" s="40"/>
      <c r="F384" s="163"/>
      <c r="AB384" s="40"/>
      <c r="AD384" s="40"/>
      <c r="AF384" s="40"/>
      <c r="AG384" s="40"/>
    </row>
    <row r="385" spans="2:33" ht="16.5" customHeight="1">
      <c r="B385" s="40"/>
      <c r="F385" s="163"/>
      <c r="AB385" s="40"/>
      <c r="AD385" s="40"/>
      <c r="AF385" s="40"/>
      <c r="AG385" s="40"/>
    </row>
    <row r="386" spans="2:33" ht="16.5" customHeight="1">
      <c r="B386" s="40"/>
      <c r="F386" s="163"/>
      <c r="AB386" s="40"/>
      <c r="AD386" s="40"/>
      <c r="AF386" s="40"/>
      <c r="AG386" s="40"/>
    </row>
    <row r="387" spans="2:33" ht="16.5" customHeight="1">
      <c r="B387" s="40"/>
      <c r="F387" s="163"/>
      <c r="AB387" s="40"/>
      <c r="AD387" s="40"/>
      <c r="AF387" s="40"/>
      <c r="AG387" s="40"/>
    </row>
    <row r="388" spans="2:33" ht="16.5" customHeight="1">
      <c r="B388" s="40"/>
      <c r="F388" s="163"/>
      <c r="AB388" s="40"/>
      <c r="AD388" s="40"/>
      <c r="AF388" s="40"/>
      <c r="AG388" s="40"/>
    </row>
    <row r="389" spans="2:33" ht="16.5" customHeight="1">
      <c r="B389" s="40"/>
      <c r="F389" s="163"/>
      <c r="AB389" s="40"/>
      <c r="AD389" s="40"/>
      <c r="AF389" s="40"/>
      <c r="AG389" s="40"/>
    </row>
    <row r="390" spans="2:33" ht="16.5" customHeight="1">
      <c r="B390" s="40"/>
      <c r="F390" s="163"/>
      <c r="AB390" s="40"/>
      <c r="AD390" s="40"/>
      <c r="AF390" s="40"/>
      <c r="AG390" s="40"/>
    </row>
    <row r="391" spans="2:33" ht="16.5" customHeight="1">
      <c r="B391" s="40"/>
      <c r="F391" s="163"/>
      <c r="AB391" s="40"/>
      <c r="AD391" s="40"/>
      <c r="AF391" s="40"/>
      <c r="AG391" s="40"/>
    </row>
    <row r="392" spans="2:33" ht="16.5" customHeight="1">
      <c r="B392" s="40"/>
      <c r="F392" s="163"/>
      <c r="AB392" s="40"/>
      <c r="AD392" s="40"/>
      <c r="AF392" s="40"/>
      <c r="AG392" s="40"/>
    </row>
    <row r="393" spans="2:33" ht="16.5" customHeight="1">
      <c r="B393" s="40"/>
      <c r="F393" s="163"/>
      <c r="AB393" s="40"/>
      <c r="AD393" s="40"/>
      <c r="AF393" s="40"/>
      <c r="AG393" s="40"/>
    </row>
    <row r="394" spans="2:33" ht="16.5" customHeight="1">
      <c r="B394" s="40"/>
      <c r="F394" s="163"/>
      <c r="AB394" s="40"/>
      <c r="AD394" s="40"/>
      <c r="AF394" s="40"/>
      <c r="AG394" s="40"/>
    </row>
    <row r="395" spans="2:33" ht="16.5" customHeight="1">
      <c r="B395" s="40"/>
      <c r="F395" s="163"/>
      <c r="AB395" s="40"/>
      <c r="AD395" s="40"/>
      <c r="AF395" s="40"/>
      <c r="AG395" s="40"/>
    </row>
    <row r="396" spans="2:33" ht="16.5" customHeight="1">
      <c r="B396" s="40"/>
      <c r="F396" s="163"/>
      <c r="AB396" s="40"/>
      <c r="AD396" s="40"/>
      <c r="AF396" s="40"/>
      <c r="AG396" s="40"/>
    </row>
    <row r="397" spans="2:33" ht="16.5" customHeight="1">
      <c r="B397" s="40"/>
      <c r="F397" s="163"/>
      <c r="AB397" s="40"/>
      <c r="AD397" s="40"/>
      <c r="AF397" s="40"/>
      <c r="AG397" s="40"/>
    </row>
    <row r="398" spans="2:33" ht="16.5" customHeight="1">
      <c r="B398" s="40"/>
      <c r="F398" s="163"/>
      <c r="AB398" s="40"/>
      <c r="AD398" s="40"/>
      <c r="AF398" s="40"/>
      <c r="AG398" s="40"/>
    </row>
    <row r="399" spans="2:33" ht="16.5" customHeight="1">
      <c r="B399" s="40"/>
      <c r="F399" s="163"/>
      <c r="AB399" s="40"/>
      <c r="AD399" s="40"/>
      <c r="AF399" s="40"/>
      <c r="AG399" s="40"/>
    </row>
    <row r="400" spans="2:33" ht="16.5" customHeight="1">
      <c r="B400" s="40"/>
      <c r="F400" s="163"/>
      <c r="AB400" s="40"/>
      <c r="AD400" s="40"/>
      <c r="AF400" s="40"/>
      <c r="AG400" s="40"/>
    </row>
    <row r="401" spans="2:33" ht="16.5" customHeight="1">
      <c r="B401" s="40"/>
      <c r="F401" s="163"/>
      <c r="AB401" s="40"/>
      <c r="AD401" s="40"/>
      <c r="AF401" s="40"/>
      <c r="AG401" s="40"/>
    </row>
    <row r="402" spans="2:33" ht="16.5" customHeight="1">
      <c r="B402" s="40"/>
      <c r="F402" s="163"/>
      <c r="AB402" s="40"/>
      <c r="AD402" s="40"/>
      <c r="AF402" s="40"/>
      <c r="AG402" s="40"/>
    </row>
    <row r="403" spans="2:33" ht="16.5" customHeight="1">
      <c r="B403" s="40"/>
      <c r="F403" s="163"/>
      <c r="AB403" s="40"/>
      <c r="AD403" s="40"/>
      <c r="AF403" s="40"/>
      <c r="AG403" s="40"/>
    </row>
    <row r="404" spans="2:33" ht="16.5" customHeight="1">
      <c r="B404" s="40"/>
      <c r="F404" s="163"/>
      <c r="AB404" s="40"/>
      <c r="AD404" s="40"/>
      <c r="AF404" s="40"/>
      <c r="AG404" s="40"/>
    </row>
    <row r="405" spans="2:33" ht="16.5" customHeight="1">
      <c r="B405" s="40"/>
      <c r="F405" s="163"/>
      <c r="AB405" s="40"/>
      <c r="AD405" s="40"/>
      <c r="AF405" s="40"/>
      <c r="AG405" s="40"/>
    </row>
    <row r="406" spans="2:33" ht="16.5" customHeight="1">
      <c r="B406" s="40"/>
      <c r="F406" s="163"/>
      <c r="AB406" s="40"/>
      <c r="AD406" s="40"/>
      <c r="AF406" s="40"/>
      <c r="AG406" s="40"/>
    </row>
    <row r="407" spans="2:33" ht="16.5" customHeight="1">
      <c r="B407" s="40"/>
      <c r="F407" s="163"/>
      <c r="AB407" s="40"/>
      <c r="AD407" s="40"/>
      <c r="AF407" s="40"/>
      <c r="AG407" s="40"/>
    </row>
    <row r="408" spans="2:33" ht="16.5" customHeight="1">
      <c r="B408" s="40"/>
      <c r="F408" s="163"/>
      <c r="AB408" s="40"/>
      <c r="AD408" s="40"/>
      <c r="AF408" s="40"/>
      <c r="AG408" s="40"/>
    </row>
    <row r="409" spans="2:33" ht="16.5" customHeight="1">
      <c r="B409" s="40"/>
      <c r="F409" s="163"/>
      <c r="AB409" s="40"/>
      <c r="AD409" s="40"/>
      <c r="AF409" s="40"/>
      <c r="AG409" s="40"/>
    </row>
    <row r="410" spans="2:33" ht="16.5" customHeight="1">
      <c r="B410" s="40"/>
      <c r="F410" s="163"/>
      <c r="AB410" s="40"/>
      <c r="AD410" s="40"/>
      <c r="AF410" s="40"/>
      <c r="AG410" s="40"/>
    </row>
    <row r="411" spans="2:33" ht="16.5" customHeight="1">
      <c r="B411" s="40"/>
      <c r="F411" s="163"/>
      <c r="AB411" s="40"/>
      <c r="AD411" s="40"/>
      <c r="AF411" s="40"/>
      <c r="AG411" s="40"/>
    </row>
    <row r="412" spans="2:33" ht="16.5" customHeight="1">
      <c r="B412" s="40"/>
      <c r="F412" s="163"/>
      <c r="AB412" s="40"/>
      <c r="AD412" s="40"/>
      <c r="AF412" s="40"/>
      <c r="AG412" s="40"/>
    </row>
    <row r="413" spans="2:33" ht="16.5" customHeight="1">
      <c r="B413" s="40"/>
      <c r="F413" s="163"/>
      <c r="AB413" s="40"/>
      <c r="AD413" s="40"/>
      <c r="AF413" s="40"/>
      <c r="AG413" s="40"/>
    </row>
    <row r="414" spans="2:33" ht="16.5" customHeight="1">
      <c r="B414" s="40"/>
      <c r="F414" s="163"/>
      <c r="AB414" s="40"/>
      <c r="AD414" s="40"/>
      <c r="AF414" s="40"/>
      <c r="AG414" s="40"/>
    </row>
    <row r="415" spans="2:33" ht="16.5" customHeight="1">
      <c r="B415" s="40"/>
      <c r="F415" s="163"/>
      <c r="AB415" s="40"/>
      <c r="AD415" s="40"/>
      <c r="AF415" s="40"/>
      <c r="AG415" s="40"/>
    </row>
    <row r="416" spans="2:33" ht="16.5" customHeight="1">
      <c r="B416" s="40"/>
      <c r="F416" s="163"/>
      <c r="AB416" s="40"/>
      <c r="AD416" s="40"/>
      <c r="AF416" s="40"/>
      <c r="AG416" s="40"/>
    </row>
    <row r="417" spans="2:33" ht="16.5" customHeight="1">
      <c r="B417" s="40"/>
      <c r="F417" s="163"/>
      <c r="AB417" s="40"/>
      <c r="AD417" s="40"/>
      <c r="AF417" s="40"/>
      <c r="AG417" s="40"/>
    </row>
    <row r="418" spans="2:33" ht="16.5" customHeight="1">
      <c r="B418" s="40"/>
      <c r="F418" s="163"/>
      <c r="AB418" s="40"/>
      <c r="AD418" s="40"/>
      <c r="AF418" s="40"/>
      <c r="AG418" s="40"/>
    </row>
    <row r="419" spans="2:33" ht="16.5" customHeight="1">
      <c r="B419" s="40"/>
      <c r="F419" s="163"/>
      <c r="AB419" s="40"/>
      <c r="AD419" s="40"/>
      <c r="AF419" s="40"/>
      <c r="AG419" s="40"/>
    </row>
    <row r="420" spans="2:33" ht="16.5" customHeight="1">
      <c r="B420" s="40"/>
      <c r="F420" s="163"/>
      <c r="AB420" s="40"/>
      <c r="AD420" s="40"/>
      <c r="AF420" s="40"/>
      <c r="AG420" s="40"/>
    </row>
    <row r="421" spans="2:33" ht="16.5" customHeight="1">
      <c r="B421" s="40"/>
      <c r="F421" s="163"/>
      <c r="AB421" s="40"/>
      <c r="AD421" s="40"/>
      <c r="AF421" s="40"/>
      <c r="AG421" s="40"/>
    </row>
    <row r="422" spans="2:33" ht="16.5" customHeight="1">
      <c r="B422" s="40"/>
      <c r="F422" s="163"/>
      <c r="AB422" s="40"/>
      <c r="AD422" s="40"/>
      <c r="AF422" s="40"/>
      <c r="AG422" s="40"/>
    </row>
    <row r="423" spans="2:33" ht="16.5" customHeight="1">
      <c r="B423" s="40"/>
      <c r="F423" s="163"/>
      <c r="AB423" s="40"/>
      <c r="AD423" s="40"/>
      <c r="AF423" s="40"/>
      <c r="AG423" s="40"/>
    </row>
    <row r="424" spans="2:33" ht="16.5" customHeight="1">
      <c r="B424" s="40"/>
      <c r="F424" s="163"/>
      <c r="AB424" s="40"/>
      <c r="AD424" s="40"/>
      <c r="AF424" s="40"/>
      <c r="AG424" s="40"/>
    </row>
    <row r="425" spans="2:33" ht="16.5" customHeight="1">
      <c r="B425" s="40"/>
      <c r="F425" s="163"/>
      <c r="AB425" s="40"/>
      <c r="AD425" s="40"/>
      <c r="AF425" s="40"/>
      <c r="AG425" s="40"/>
    </row>
    <row r="426" spans="2:33" ht="16.5" customHeight="1">
      <c r="B426" s="40"/>
      <c r="F426" s="163"/>
      <c r="AB426" s="40"/>
      <c r="AD426" s="40"/>
      <c r="AF426" s="40"/>
      <c r="AG426" s="40"/>
    </row>
    <row r="427" spans="2:33" ht="16.5" customHeight="1">
      <c r="B427" s="40"/>
      <c r="F427" s="163"/>
      <c r="AB427" s="40"/>
      <c r="AD427" s="40"/>
      <c r="AF427" s="40"/>
      <c r="AG427" s="40"/>
    </row>
    <row r="428" spans="2:33" ht="16.5" customHeight="1">
      <c r="B428" s="40"/>
      <c r="F428" s="163"/>
      <c r="AB428" s="40"/>
      <c r="AD428" s="40"/>
      <c r="AF428" s="40"/>
      <c r="AG428" s="40"/>
    </row>
    <row r="429" spans="2:33" ht="16.5" customHeight="1">
      <c r="B429" s="40"/>
      <c r="F429" s="163"/>
      <c r="AB429" s="40"/>
      <c r="AD429" s="40"/>
      <c r="AF429" s="40"/>
      <c r="AG429" s="40"/>
    </row>
    <row r="430" spans="2:33" ht="16.5" customHeight="1">
      <c r="B430" s="40"/>
      <c r="F430" s="163"/>
      <c r="AB430" s="40"/>
      <c r="AD430" s="40"/>
      <c r="AF430" s="40"/>
      <c r="AG430" s="40"/>
    </row>
    <row r="431" spans="2:33" ht="16.5" customHeight="1">
      <c r="B431" s="40"/>
      <c r="F431" s="163"/>
      <c r="AB431" s="40"/>
      <c r="AD431" s="40"/>
      <c r="AF431" s="40"/>
      <c r="AG431" s="40"/>
    </row>
    <row r="432" spans="2:33" ht="16.5" customHeight="1">
      <c r="B432" s="40"/>
      <c r="F432" s="163"/>
      <c r="AB432" s="40"/>
      <c r="AD432" s="40"/>
      <c r="AF432" s="40"/>
      <c r="AG432" s="40"/>
    </row>
    <row r="433" spans="2:33" ht="16.5" customHeight="1">
      <c r="B433" s="40"/>
      <c r="F433" s="163"/>
      <c r="AB433" s="40"/>
      <c r="AD433" s="40"/>
      <c r="AF433" s="40"/>
      <c r="AG433" s="40"/>
    </row>
    <row r="434" spans="2:33" ht="16.5" customHeight="1">
      <c r="B434" s="40"/>
      <c r="F434" s="163"/>
      <c r="AB434" s="40"/>
      <c r="AD434" s="40"/>
      <c r="AF434" s="40"/>
      <c r="AG434" s="40"/>
    </row>
    <row r="435" spans="2:33" ht="16.5" customHeight="1">
      <c r="B435" s="40"/>
      <c r="F435" s="163"/>
      <c r="AB435" s="40"/>
      <c r="AD435" s="40"/>
      <c r="AF435" s="40"/>
      <c r="AG435" s="40"/>
    </row>
    <row r="436" spans="2:33" ht="16.5" customHeight="1">
      <c r="B436" s="40"/>
      <c r="F436" s="163"/>
      <c r="AB436" s="40"/>
      <c r="AD436" s="40"/>
      <c r="AF436" s="40"/>
      <c r="AG436" s="40"/>
    </row>
    <row r="437" spans="2:33" ht="16.5" customHeight="1">
      <c r="B437" s="40"/>
      <c r="F437" s="163"/>
      <c r="AB437" s="40"/>
      <c r="AD437" s="40"/>
      <c r="AF437" s="40"/>
      <c r="AG437" s="40"/>
    </row>
    <row r="438" spans="2:33" ht="16.5" customHeight="1">
      <c r="B438" s="40"/>
      <c r="F438" s="163"/>
      <c r="AB438" s="40"/>
      <c r="AD438" s="40"/>
      <c r="AF438" s="40"/>
      <c r="AG438" s="40"/>
    </row>
    <row r="439" spans="2:33" ht="16.5" customHeight="1">
      <c r="B439" s="40"/>
      <c r="F439" s="163"/>
      <c r="AB439" s="40"/>
      <c r="AD439" s="40"/>
      <c r="AF439" s="40"/>
      <c r="AG439" s="40"/>
    </row>
    <row r="440" spans="2:33" ht="16.5" customHeight="1">
      <c r="B440" s="40"/>
      <c r="F440" s="163"/>
      <c r="AB440" s="40"/>
      <c r="AD440" s="40"/>
      <c r="AF440" s="40"/>
      <c r="AG440" s="40"/>
    </row>
    <row r="441" spans="2:33" ht="16.5" customHeight="1">
      <c r="B441" s="40"/>
      <c r="F441" s="163"/>
      <c r="AB441" s="40"/>
      <c r="AD441" s="40"/>
      <c r="AF441" s="40"/>
      <c r="AG441" s="40"/>
    </row>
    <row r="442" spans="2:33" ht="16.5" customHeight="1">
      <c r="B442" s="40"/>
      <c r="F442" s="163"/>
      <c r="AB442" s="40"/>
      <c r="AD442" s="40"/>
      <c r="AF442" s="40"/>
      <c r="AG442" s="40"/>
    </row>
    <row r="443" spans="2:33" ht="16.5" customHeight="1">
      <c r="B443" s="40"/>
      <c r="F443" s="163"/>
      <c r="AB443" s="40"/>
      <c r="AD443" s="40"/>
      <c r="AF443" s="40"/>
      <c r="AG443" s="40"/>
    </row>
    <row r="444" spans="2:33" ht="16.5" customHeight="1">
      <c r="B444" s="40"/>
      <c r="F444" s="163"/>
      <c r="AB444" s="40"/>
      <c r="AD444" s="40"/>
      <c r="AF444" s="40"/>
      <c r="AG444" s="40"/>
    </row>
    <row r="445" spans="2:33" ht="16.5" customHeight="1">
      <c r="B445" s="40"/>
      <c r="F445" s="163"/>
      <c r="AB445" s="40"/>
      <c r="AD445" s="40"/>
      <c r="AF445" s="40"/>
      <c r="AG445" s="40"/>
    </row>
    <row r="446" spans="2:33" ht="16.5" customHeight="1">
      <c r="B446" s="40"/>
      <c r="F446" s="163"/>
      <c r="AB446" s="40"/>
      <c r="AD446" s="40"/>
      <c r="AF446" s="40"/>
      <c r="AG446" s="40"/>
    </row>
    <row r="447" spans="2:33" ht="16.5" customHeight="1">
      <c r="B447" s="40"/>
      <c r="F447" s="163"/>
      <c r="AB447" s="40"/>
      <c r="AD447" s="40"/>
      <c r="AF447" s="40"/>
      <c r="AG447" s="40"/>
    </row>
    <row r="448" spans="2:33" ht="16.5" customHeight="1">
      <c r="B448" s="40"/>
      <c r="F448" s="163"/>
      <c r="AB448" s="40"/>
      <c r="AD448" s="40"/>
      <c r="AF448" s="40"/>
      <c r="AG448" s="40"/>
    </row>
    <row r="449" spans="2:33" ht="16.5" customHeight="1">
      <c r="B449" s="40"/>
      <c r="F449" s="163"/>
      <c r="AB449" s="40"/>
      <c r="AD449" s="40"/>
      <c r="AF449" s="40"/>
      <c r="AG449" s="40"/>
    </row>
    <row r="450" spans="2:33" ht="16.5" customHeight="1">
      <c r="B450" s="40"/>
      <c r="F450" s="163"/>
      <c r="AB450" s="40"/>
      <c r="AD450" s="40"/>
      <c r="AF450" s="40"/>
      <c r="AG450" s="40"/>
    </row>
    <row r="451" spans="2:33" ht="16.5" customHeight="1">
      <c r="B451" s="40"/>
      <c r="F451" s="163"/>
      <c r="AB451" s="40"/>
      <c r="AD451" s="40"/>
      <c r="AF451" s="40"/>
      <c r="AG451" s="40"/>
    </row>
    <row r="452" spans="2:33" ht="16.5" customHeight="1">
      <c r="B452" s="40"/>
      <c r="F452" s="163"/>
      <c r="AB452" s="40"/>
      <c r="AD452" s="40"/>
      <c r="AF452" s="40"/>
      <c r="AG452" s="40"/>
    </row>
    <row r="453" spans="2:33" ht="16.5" customHeight="1">
      <c r="B453" s="40"/>
      <c r="F453" s="163"/>
      <c r="AB453" s="40"/>
      <c r="AD453" s="40"/>
      <c r="AF453" s="40"/>
      <c r="AG453" s="40"/>
    </row>
    <row r="454" spans="2:33" ht="16.5" customHeight="1">
      <c r="B454" s="40"/>
      <c r="F454" s="163"/>
      <c r="AB454" s="40"/>
      <c r="AD454" s="40"/>
      <c r="AF454" s="40"/>
      <c r="AG454" s="40"/>
    </row>
    <row r="455" spans="2:33" ht="16.5" customHeight="1">
      <c r="B455" s="40"/>
      <c r="F455" s="163"/>
      <c r="AB455" s="40"/>
      <c r="AD455" s="40"/>
      <c r="AF455" s="40"/>
      <c r="AG455" s="40"/>
    </row>
    <row r="456" spans="2:33" ht="16.5" customHeight="1">
      <c r="B456" s="40"/>
      <c r="F456" s="163"/>
      <c r="AB456" s="40"/>
      <c r="AD456" s="40"/>
      <c r="AF456" s="40"/>
      <c r="AG456" s="40"/>
    </row>
    <row r="457" spans="2:33" ht="16.5" customHeight="1">
      <c r="B457" s="40"/>
      <c r="F457" s="163"/>
      <c r="AB457" s="40"/>
      <c r="AD457" s="40"/>
      <c r="AF457" s="40"/>
      <c r="AG457" s="40"/>
    </row>
    <row r="458" spans="2:33" ht="16.5" customHeight="1">
      <c r="B458" s="40"/>
      <c r="F458" s="163"/>
      <c r="AB458" s="40"/>
      <c r="AD458" s="40"/>
      <c r="AF458" s="40"/>
      <c r="AG458" s="40"/>
    </row>
    <row r="459" spans="2:33" ht="16.5" customHeight="1">
      <c r="B459" s="40"/>
      <c r="F459" s="163"/>
      <c r="AB459" s="40"/>
      <c r="AD459" s="40"/>
      <c r="AF459" s="40"/>
      <c r="AG459" s="40"/>
    </row>
    <row r="460" spans="2:33" ht="16.5" customHeight="1">
      <c r="B460" s="40"/>
      <c r="F460" s="163"/>
      <c r="AB460" s="40"/>
      <c r="AD460" s="40"/>
      <c r="AF460" s="40"/>
      <c r="AG460" s="40"/>
    </row>
    <row r="461" spans="2:33" ht="16.5" customHeight="1">
      <c r="B461" s="40"/>
      <c r="F461" s="163"/>
      <c r="AB461" s="40"/>
      <c r="AD461" s="40"/>
      <c r="AF461" s="40"/>
      <c r="AG461" s="40"/>
    </row>
    <row r="462" spans="2:33" ht="16.5" customHeight="1">
      <c r="B462" s="40"/>
      <c r="F462" s="163"/>
      <c r="AB462" s="40"/>
      <c r="AD462" s="40"/>
      <c r="AF462" s="40"/>
      <c r="AG462" s="40"/>
    </row>
    <row r="463" spans="2:33" ht="16.5" customHeight="1">
      <c r="B463" s="40"/>
      <c r="F463" s="163"/>
      <c r="AB463" s="40"/>
      <c r="AD463" s="40"/>
      <c r="AF463" s="40"/>
      <c r="AG463" s="40"/>
    </row>
    <row r="464" spans="2:33" ht="16.5" customHeight="1">
      <c r="B464" s="40"/>
      <c r="F464" s="163"/>
      <c r="AB464" s="40"/>
      <c r="AD464" s="40"/>
      <c r="AF464" s="40"/>
      <c r="AG464" s="40"/>
    </row>
    <row r="465" spans="2:33" ht="16.5" customHeight="1">
      <c r="B465" s="40"/>
      <c r="F465" s="163"/>
      <c r="AB465" s="40"/>
      <c r="AD465" s="40"/>
      <c r="AF465" s="40"/>
      <c r="AG465" s="40"/>
    </row>
    <row r="466" spans="2:33" ht="16.5" customHeight="1">
      <c r="B466" s="40"/>
      <c r="F466" s="163"/>
      <c r="AB466" s="40"/>
      <c r="AD466" s="40"/>
      <c r="AF466" s="40"/>
      <c r="AG466" s="40"/>
    </row>
    <row r="467" spans="2:33" ht="16.5" customHeight="1">
      <c r="B467" s="40"/>
      <c r="F467" s="163"/>
      <c r="AB467" s="40"/>
      <c r="AD467" s="40"/>
      <c r="AF467" s="40"/>
      <c r="AG467" s="40"/>
    </row>
    <row r="468" spans="2:33" ht="16.5" customHeight="1">
      <c r="B468" s="40"/>
      <c r="F468" s="163"/>
      <c r="AB468" s="40"/>
      <c r="AD468" s="40"/>
      <c r="AF468" s="40"/>
      <c r="AG468" s="40"/>
    </row>
    <row r="469" spans="2:33" ht="16.5" customHeight="1">
      <c r="B469" s="40"/>
      <c r="F469" s="163"/>
      <c r="AB469" s="40"/>
      <c r="AD469" s="40"/>
      <c r="AF469" s="40"/>
      <c r="AG469" s="40"/>
    </row>
    <row r="470" spans="2:33" ht="16.5" customHeight="1">
      <c r="B470" s="40"/>
      <c r="F470" s="163"/>
      <c r="AB470" s="40"/>
      <c r="AD470" s="40"/>
      <c r="AF470" s="40"/>
      <c r="AG470" s="40"/>
    </row>
    <row r="471" spans="2:33" ht="16.5" customHeight="1">
      <c r="B471" s="40"/>
      <c r="F471" s="163"/>
      <c r="AB471" s="40"/>
      <c r="AD471" s="40"/>
      <c r="AF471" s="40"/>
      <c r="AG471" s="40"/>
    </row>
    <row r="472" spans="2:33" ht="16.5" customHeight="1">
      <c r="B472" s="40"/>
      <c r="F472" s="163"/>
      <c r="AB472" s="40"/>
      <c r="AD472" s="40"/>
      <c r="AF472" s="40"/>
      <c r="AG472" s="40"/>
    </row>
    <row r="473" spans="2:33" ht="16.5" customHeight="1">
      <c r="B473" s="40"/>
      <c r="F473" s="163"/>
      <c r="AB473" s="40"/>
      <c r="AD473" s="40"/>
      <c r="AF473" s="40"/>
      <c r="AG473" s="40"/>
    </row>
    <row r="474" spans="2:33" ht="16.5" customHeight="1">
      <c r="B474" s="40"/>
      <c r="F474" s="163"/>
      <c r="AB474" s="40"/>
      <c r="AD474" s="40"/>
      <c r="AF474" s="40"/>
      <c r="AG474" s="40"/>
    </row>
    <row r="475" spans="2:33" ht="16.5" customHeight="1">
      <c r="B475" s="40"/>
      <c r="F475" s="163"/>
      <c r="AB475" s="40"/>
      <c r="AD475" s="40"/>
      <c r="AF475" s="40"/>
      <c r="AG475" s="40"/>
    </row>
    <row r="476" spans="2:33" ht="16.5" customHeight="1">
      <c r="B476" s="40"/>
      <c r="F476" s="163"/>
      <c r="AB476" s="40"/>
      <c r="AD476" s="40"/>
      <c r="AF476" s="40"/>
      <c r="AG476" s="40"/>
    </row>
    <row r="477" spans="2:33" ht="16.5" customHeight="1">
      <c r="B477" s="40"/>
      <c r="F477" s="163"/>
      <c r="AB477" s="40"/>
      <c r="AD477" s="40"/>
      <c r="AF477" s="40"/>
      <c r="AG477" s="40"/>
    </row>
    <row r="478" spans="2:33" ht="16.5" customHeight="1">
      <c r="B478" s="40"/>
      <c r="F478" s="163"/>
      <c r="AB478" s="40"/>
      <c r="AD478" s="40"/>
      <c r="AF478" s="40"/>
      <c r="AG478" s="40"/>
    </row>
    <row r="479" spans="2:33" ht="16.5" customHeight="1">
      <c r="B479" s="40"/>
      <c r="F479" s="163"/>
      <c r="AB479" s="40"/>
      <c r="AD479" s="40"/>
      <c r="AF479" s="40"/>
      <c r="AG479" s="40"/>
    </row>
    <row r="480" spans="2:33" ht="16.5" customHeight="1">
      <c r="B480" s="40"/>
      <c r="F480" s="163"/>
      <c r="AB480" s="40"/>
      <c r="AD480" s="40"/>
      <c r="AF480" s="40"/>
      <c r="AG480" s="40"/>
    </row>
    <row r="481" spans="2:33" ht="16.5" customHeight="1">
      <c r="B481" s="40"/>
      <c r="F481" s="163"/>
      <c r="AB481" s="40"/>
      <c r="AD481" s="40"/>
      <c r="AF481" s="40"/>
      <c r="AG481" s="40"/>
    </row>
    <row r="482" spans="2:33" ht="16.5" customHeight="1">
      <c r="B482" s="40"/>
      <c r="F482" s="163"/>
      <c r="AB482" s="40"/>
      <c r="AD482" s="40"/>
      <c r="AF482" s="40"/>
      <c r="AG482" s="40"/>
    </row>
    <row r="483" spans="2:33" ht="16.5" customHeight="1">
      <c r="B483" s="40"/>
      <c r="F483" s="163"/>
      <c r="AB483" s="40"/>
      <c r="AD483" s="40"/>
      <c r="AF483" s="40"/>
      <c r="AG483" s="40"/>
    </row>
    <row r="484" spans="2:33" ht="16.5" customHeight="1">
      <c r="B484" s="40"/>
      <c r="F484" s="163"/>
      <c r="AB484" s="40"/>
      <c r="AD484" s="40"/>
      <c r="AF484" s="40"/>
      <c r="AG484" s="40"/>
    </row>
    <row r="485" spans="2:33" ht="16.5" customHeight="1">
      <c r="B485" s="40"/>
      <c r="F485" s="163"/>
      <c r="AB485" s="40"/>
      <c r="AD485" s="40"/>
      <c r="AF485" s="40"/>
      <c r="AG485" s="40"/>
    </row>
    <row r="486" spans="2:33" ht="16.5" customHeight="1">
      <c r="B486" s="40"/>
      <c r="F486" s="163"/>
      <c r="AB486" s="40"/>
      <c r="AD486" s="40"/>
      <c r="AF486" s="40"/>
      <c r="AG486" s="40"/>
    </row>
    <row r="487" spans="2:33" ht="16.5" customHeight="1">
      <c r="B487" s="40"/>
      <c r="F487" s="163"/>
      <c r="AB487" s="40"/>
      <c r="AD487" s="40"/>
      <c r="AF487" s="40"/>
      <c r="AG487" s="40"/>
    </row>
    <row r="488" spans="2:33" ht="16.5" customHeight="1">
      <c r="B488" s="40"/>
      <c r="F488" s="163"/>
      <c r="AB488" s="40"/>
      <c r="AD488" s="40"/>
      <c r="AF488" s="40"/>
      <c r="AG488" s="40"/>
    </row>
    <row r="489" spans="2:33" ht="16.5" customHeight="1">
      <c r="B489" s="40"/>
      <c r="F489" s="163"/>
      <c r="AB489" s="40"/>
      <c r="AD489" s="40"/>
      <c r="AF489" s="40"/>
      <c r="AG489" s="40"/>
    </row>
    <row r="490" spans="2:33" ht="16.5" customHeight="1">
      <c r="B490" s="40"/>
      <c r="F490" s="163"/>
      <c r="AB490" s="40"/>
      <c r="AD490" s="40"/>
      <c r="AF490" s="40"/>
      <c r="AG490" s="40"/>
    </row>
    <row r="491" spans="2:33" ht="16.5" customHeight="1">
      <c r="B491" s="40"/>
      <c r="F491" s="163"/>
      <c r="AB491" s="40"/>
      <c r="AD491" s="40"/>
      <c r="AF491" s="40"/>
      <c r="AG491" s="40"/>
    </row>
    <row r="492" spans="2:33" ht="16.5" customHeight="1">
      <c r="B492" s="40"/>
      <c r="F492" s="163"/>
      <c r="AB492" s="40"/>
      <c r="AD492" s="40"/>
      <c r="AF492" s="40"/>
      <c r="AG492" s="40"/>
    </row>
    <row r="493" spans="2:33" ht="16.5" customHeight="1">
      <c r="B493" s="40"/>
      <c r="F493" s="163"/>
      <c r="AB493" s="40"/>
      <c r="AD493" s="40"/>
      <c r="AF493" s="40"/>
      <c r="AG493" s="40"/>
    </row>
    <row r="494" spans="2:33" ht="16.5" customHeight="1">
      <c r="B494" s="40"/>
      <c r="F494" s="163"/>
      <c r="AB494" s="40"/>
      <c r="AD494" s="40"/>
      <c r="AF494" s="40"/>
      <c r="AG494" s="40"/>
    </row>
    <row r="495" spans="2:33" ht="16.5" customHeight="1">
      <c r="B495" s="40"/>
      <c r="F495" s="163"/>
      <c r="AB495" s="40"/>
      <c r="AD495" s="40"/>
      <c r="AF495" s="40"/>
      <c r="AG495" s="40"/>
    </row>
    <row r="496" spans="2:33" ht="16.5" customHeight="1">
      <c r="B496" s="40"/>
      <c r="F496" s="163"/>
      <c r="AB496" s="40"/>
      <c r="AD496" s="40"/>
      <c r="AF496" s="40"/>
      <c r="AG496" s="40"/>
    </row>
    <row r="497" spans="2:33" ht="16.5" customHeight="1">
      <c r="B497" s="40"/>
      <c r="F497" s="163"/>
      <c r="AB497" s="40"/>
      <c r="AD497" s="40"/>
      <c r="AF497" s="40"/>
      <c r="AG497" s="40"/>
    </row>
    <row r="498" spans="2:33" ht="16.5" customHeight="1">
      <c r="B498" s="40"/>
      <c r="F498" s="163"/>
      <c r="AB498" s="40"/>
      <c r="AD498" s="40"/>
      <c r="AF498" s="40"/>
      <c r="AG498" s="40"/>
    </row>
    <row r="499" spans="2:33" ht="16.5" customHeight="1">
      <c r="B499" s="40"/>
      <c r="F499" s="163"/>
      <c r="AB499" s="40"/>
      <c r="AD499" s="40"/>
      <c r="AF499" s="40"/>
      <c r="AG499" s="40"/>
    </row>
    <row r="500" spans="2:33" ht="16.5" customHeight="1">
      <c r="B500" s="40"/>
      <c r="F500" s="163"/>
      <c r="AB500" s="40"/>
      <c r="AD500" s="40"/>
      <c r="AF500" s="40"/>
      <c r="AG500" s="40"/>
    </row>
    <row r="501" spans="2:33" ht="16.5" customHeight="1">
      <c r="B501" s="40"/>
      <c r="F501" s="163"/>
      <c r="AB501" s="40"/>
      <c r="AD501" s="40"/>
      <c r="AF501" s="40"/>
      <c r="AG501" s="40"/>
    </row>
    <row r="502" spans="2:33" ht="16.5" customHeight="1">
      <c r="B502" s="40"/>
      <c r="F502" s="163"/>
      <c r="AB502" s="40"/>
      <c r="AD502" s="40"/>
      <c r="AF502" s="40"/>
      <c r="AG502" s="40"/>
    </row>
    <row r="503" spans="2:33" ht="16.5" customHeight="1">
      <c r="B503" s="40"/>
      <c r="F503" s="163"/>
      <c r="AB503" s="40"/>
      <c r="AD503" s="40"/>
      <c r="AF503" s="40"/>
      <c r="AG503" s="40"/>
    </row>
    <row r="504" spans="2:33" ht="16.5" customHeight="1">
      <c r="B504" s="40"/>
      <c r="F504" s="163"/>
      <c r="AB504" s="40"/>
      <c r="AD504" s="40"/>
      <c r="AF504" s="40"/>
      <c r="AG504" s="40"/>
    </row>
    <row r="505" spans="2:33" ht="16.5" customHeight="1">
      <c r="B505" s="40"/>
      <c r="F505" s="163"/>
      <c r="AB505" s="40"/>
      <c r="AD505" s="40"/>
      <c r="AF505" s="40"/>
      <c r="AG505" s="40"/>
    </row>
    <row r="506" spans="2:33" ht="16.5" customHeight="1">
      <c r="B506" s="40"/>
      <c r="F506" s="163"/>
      <c r="AB506" s="40"/>
      <c r="AD506" s="40"/>
      <c r="AF506" s="40"/>
      <c r="AG506" s="40"/>
    </row>
    <row r="507" spans="2:33" ht="16.5" customHeight="1">
      <c r="B507" s="40"/>
      <c r="F507" s="163"/>
      <c r="AB507" s="40"/>
      <c r="AD507" s="40"/>
      <c r="AF507" s="40"/>
      <c r="AG507" s="40"/>
    </row>
    <row r="508" spans="2:33" ht="16.5" customHeight="1">
      <c r="B508" s="40"/>
      <c r="F508" s="163"/>
      <c r="AB508" s="40"/>
      <c r="AD508" s="40"/>
      <c r="AF508" s="40"/>
      <c r="AG508" s="40"/>
    </row>
    <row r="509" spans="2:33" ht="16.5" customHeight="1">
      <c r="B509" s="40"/>
      <c r="F509" s="163"/>
      <c r="AB509" s="40"/>
      <c r="AD509" s="40"/>
      <c r="AF509" s="40"/>
      <c r="AG509" s="40"/>
    </row>
    <row r="510" spans="2:33" ht="16.5" customHeight="1">
      <c r="B510" s="40"/>
      <c r="F510" s="163"/>
      <c r="AB510" s="40"/>
      <c r="AD510" s="40"/>
      <c r="AF510" s="40"/>
      <c r="AG510" s="40"/>
    </row>
    <row r="511" spans="2:33" ht="16.5" customHeight="1">
      <c r="B511" s="40"/>
      <c r="F511" s="163"/>
      <c r="AB511" s="40"/>
      <c r="AD511" s="40"/>
      <c r="AF511" s="40"/>
      <c r="AG511" s="40"/>
    </row>
    <row r="512" spans="2:33" ht="16.5" customHeight="1">
      <c r="B512" s="40"/>
      <c r="F512" s="163"/>
      <c r="AB512" s="40"/>
      <c r="AD512" s="40"/>
      <c r="AF512" s="40"/>
      <c r="AG512" s="40"/>
    </row>
    <row r="513" spans="2:33" ht="16.5" customHeight="1">
      <c r="B513" s="40"/>
      <c r="F513" s="163"/>
      <c r="AB513" s="40"/>
      <c r="AD513" s="40"/>
      <c r="AF513" s="40"/>
      <c r="AG513" s="40"/>
    </row>
    <row r="514" spans="2:33" ht="16.5" customHeight="1">
      <c r="B514" s="40"/>
      <c r="F514" s="163"/>
      <c r="AB514" s="40"/>
      <c r="AD514" s="40"/>
      <c r="AF514" s="40"/>
      <c r="AG514" s="40"/>
    </row>
    <row r="515" spans="2:33" ht="16.5" customHeight="1">
      <c r="B515" s="40"/>
      <c r="F515" s="163"/>
      <c r="AB515" s="40"/>
      <c r="AD515" s="40"/>
      <c r="AF515" s="40"/>
      <c r="AG515" s="40"/>
    </row>
    <row r="516" spans="2:33" ht="16.5" customHeight="1">
      <c r="B516" s="40"/>
      <c r="F516" s="163"/>
      <c r="AB516" s="40"/>
      <c r="AD516" s="40"/>
      <c r="AF516" s="40"/>
      <c r="AG516" s="40"/>
    </row>
    <row r="517" spans="2:33" ht="16.5" customHeight="1">
      <c r="B517" s="40"/>
      <c r="F517" s="163"/>
      <c r="AB517" s="40"/>
      <c r="AD517" s="40"/>
      <c r="AF517" s="40"/>
      <c r="AG517" s="40"/>
    </row>
    <row r="518" spans="2:33" ht="16.5" customHeight="1">
      <c r="B518" s="40"/>
      <c r="F518" s="163"/>
      <c r="AB518" s="40"/>
      <c r="AD518" s="40"/>
      <c r="AF518" s="40"/>
      <c r="AG518" s="40"/>
    </row>
    <row r="519" spans="2:33" ht="16.5" customHeight="1">
      <c r="B519" s="40"/>
      <c r="F519" s="163"/>
      <c r="AB519" s="40"/>
      <c r="AD519" s="40"/>
      <c r="AF519" s="40"/>
      <c r="AG519" s="40"/>
    </row>
    <row r="520" spans="2:33" ht="16.5" customHeight="1">
      <c r="B520" s="40"/>
      <c r="F520" s="163"/>
      <c r="AB520" s="40"/>
      <c r="AD520" s="40"/>
      <c r="AF520" s="40"/>
      <c r="AG520" s="40"/>
    </row>
    <row r="521" spans="2:33" ht="16.5" customHeight="1">
      <c r="B521" s="40"/>
      <c r="F521" s="163"/>
      <c r="AB521" s="40"/>
      <c r="AD521" s="40"/>
      <c r="AF521" s="40"/>
      <c r="AG521" s="40"/>
    </row>
    <row r="522" spans="2:33" ht="16.5" customHeight="1">
      <c r="B522" s="40"/>
      <c r="F522" s="163"/>
      <c r="AB522" s="40"/>
      <c r="AD522" s="40"/>
      <c r="AF522" s="40"/>
      <c r="AG522" s="40"/>
    </row>
    <row r="523" spans="2:33" ht="16.5" customHeight="1">
      <c r="B523" s="40"/>
      <c r="F523" s="163"/>
      <c r="AB523" s="40"/>
      <c r="AD523" s="40"/>
      <c r="AF523" s="40"/>
      <c r="AG523" s="40"/>
    </row>
    <row r="524" spans="2:33" ht="16.5" customHeight="1">
      <c r="B524" s="40"/>
      <c r="F524" s="163"/>
      <c r="AB524" s="40"/>
      <c r="AD524" s="40"/>
      <c r="AF524" s="40"/>
      <c r="AG524" s="40"/>
    </row>
    <row r="525" spans="2:33" ht="16.5" customHeight="1">
      <c r="B525" s="40"/>
      <c r="F525" s="163"/>
      <c r="AB525" s="40"/>
      <c r="AD525" s="40"/>
      <c r="AF525" s="40"/>
      <c r="AG525" s="40"/>
    </row>
    <row r="526" spans="2:33" ht="16.5" customHeight="1">
      <c r="B526" s="40"/>
      <c r="F526" s="163"/>
      <c r="AB526" s="40"/>
      <c r="AD526" s="40"/>
      <c r="AF526" s="40"/>
      <c r="AG526" s="40"/>
    </row>
    <row r="527" spans="2:33" ht="16.5" customHeight="1">
      <c r="B527" s="40"/>
      <c r="F527" s="163"/>
      <c r="AB527" s="40"/>
      <c r="AD527" s="40"/>
      <c r="AF527" s="40"/>
      <c r="AG527" s="40"/>
    </row>
    <row r="528" spans="2:33" ht="16.5" customHeight="1">
      <c r="B528" s="40"/>
      <c r="F528" s="163"/>
      <c r="AB528" s="40"/>
      <c r="AD528" s="40"/>
      <c r="AF528" s="40"/>
      <c r="AG528" s="40"/>
    </row>
    <row r="529" spans="2:33" ht="16.5" customHeight="1">
      <c r="B529" s="40"/>
      <c r="F529" s="163"/>
      <c r="AB529" s="40"/>
      <c r="AD529" s="40"/>
      <c r="AF529" s="40"/>
      <c r="AG529" s="40"/>
    </row>
    <row r="530" spans="2:33" ht="16.5" customHeight="1">
      <c r="B530" s="40"/>
      <c r="F530" s="163"/>
      <c r="AB530" s="40"/>
      <c r="AD530" s="40"/>
      <c r="AF530" s="40"/>
      <c r="AG530" s="40"/>
    </row>
    <row r="531" spans="2:33" ht="16.5" customHeight="1">
      <c r="B531" s="40"/>
      <c r="F531" s="163"/>
      <c r="AB531" s="40"/>
      <c r="AD531" s="40"/>
      <c r="AF531" s="40"/>
      <c r="AG531" s="40"/>
    </row>
    <row r="532" spans="2:33" ht="16.5" customHeight="1">
      <c r="B532" s="40"/>
      <c r="F532" s="163"/>
      <c r="AB532" s="40"/>
      <c r="AD532" s="40"/>
      <c r="AF532" s="40"/>
      <c r="AG532" s="40"/>
    </row>
    <row r="533" spans="2:33" ht="16.5" customHeight="1">
      <c r="B533" s="40"/>
      <c r="F533" s="163"/>
      <c r="AB533" s="40"/>
      <c r="AD533" s="40"/>
      <c r="AF533" s="40"/>
      <c r="AG533" s="40"/>
    </row>
    <row r="534" spans="2:33" ht="16.5" customHeight="1">
      <c r="B534" s="40"/>
      <c r="F534" s="163"/>
      <c r="AB534" s="40"/>
      <c r="AD534" s="40"/>
      <c r="AF534" s="40"/>
      <c r="AG534" s="40"/>
    </row>
    <row r="535" spans="2:33" ht="16.5" customHeight="1">
      <c r="B535" s="40"/>
      <c r="F535" s="163"/>
      <c r="AB535" s="40"/>
      <c r="AD535" s="40"/>
      <c r="AF535" s="40"/>
      <c r="AG535" s="40"/>
    </row>
    <row r="536" spans="2:33" ht="16.5" customHeight="1">
      <c r="B536" s="40"/>
      <c r="F536" s="163"/>
      <c r="AB536" s="40"/>
      <c r="AD536" s="40"/>
      <c r="AF536" s="40"/>
      <c r="AG536" s="40"/>
    </row>
    <row r="537" spans="2:33" ht="16.5" customHeight="1">
      <c r="B537" s="40"/>
      <c r="F537" s="163"/>
      <c r="AB537" s="40"/>
      <c r="AD537" s="40"/>
      <c r="AF537" s="40"/>
      <c r="AG537" s="40"/>
    </row>
    <row r="538" spans="2:33" ht="16.5" customHeight="1">
      <c r="B538" s="40"/>
      <c r="F538" s="163"/>
      <c r="AB538" s="40"/>
      <c r="AD538" s="40"/>
      <c r="AF538" s="40"/>
      <c r="AG538" s="40"/>
    </row>
    <row r="539" spans="2:33" ht="16.5" customHeight="1">
      <c r="B539" s="40"/>
      <c r="F539" s="163"/>
      <c r="AB539" s="40"/>
      <c r="AD539" s="40"/>
      <c r="AF539" s="40"/>
      <c r="AG539" s="40"/>
    </row>
    <row r="540" spans="2:33" ht="16.5" customHeight="1">
      <c r="B540" s="40"/>
      <c r="F540" s="163"/>
      <c r="AB540" s="40"/>
      <c r="AD540" s="40"/>
      <c r="AF540" s="40"/>
      <c r="AG540" s="40"/>
    </row>
    <row r="541" spans="2:33" ht="16.5" customHeight="1">
      <c r="B541" s="40"/>
      <c r="F541" s="163"/>
      <c r="AB541" s="40"/>
      <c r="AD541" s="40"/>
      <c r="AF541" s="40"/>
      <c r="AG541" s="40"/>
    </row>
    <row r="542" spans="2:33" ht="16.5" customHeight="1">
      <c r="B542" s="40"/>
      <c r="F542" s="163"/>
      <c r="AB542" s="40"/>
      <c r="AD542" s="40"/>
      <c r="AF542" s="40"/>
      <c r="AG542" s="40"/>
    </row>
    <row r="543" spans="2:33" ht="16.5" customHeight="1">
      <c r="B543" s="40"/>
      <c r="F543" s="163"/>
      <c r="AB543" s="40"/>
      <c r="AD543" s="40"/>
      <c r="AF543" s="40"/>
      <c r="AG543" s="40"/>
    </row>
    <row r="544" spans="2:33" ht="16.5" customHeight="1">
      <c r="B544" s="40"/>
      <c r="F544" s="163"/>
      <c r="AB544" s="40"/>
      <c r="AD544" s="40"/>
      <c r="AF544" s="40"/>
      <c r="AG544" s="40"/>
    </row>
    <row r="545" spans="2:33" ht="16.5" customHeight="1">
      <c r="B545" s="40"/>
      <c r="F545" s="163"/>
      <c r="AB545" s="40"/>
      <c r="AD545" s="40"/>
      <c r="AF545" s="40"/>
      <c r="AG545" s="40"/>
    </row>
    <row r="546" spans="2:33" ht="16.5" customHeight="1">
      <c r="B546" s="40"/>
      <c r="F546" s="163"/>
      <c r="AB546" s="40"/>
      <c r="AD546" s="40"/>
      <c r="AF546" s="40"/>
      <c r="AG546" s="40"/>
    </row>
    <row r="547" spans="2:33" ht="16.5" customHeight="1">
      <c r="B547" s="40"/>
      <c r="F547" s="163"/>
      <c r="AB547" s="40"/>
      <c r="AD547" s="40"/>
      <c r="AF547" s="40"/>
      <c r="AG547" s="40"/>
    </row>
    <row r="548" spans="2:33" ht="16.5" customHeight="1">
      <c r="B548" s="40"/>
      <c r="F548" s="163"/>
      <c r="AB548" s="40"/>
      <c r="AD548" s="40"/>
      <c r="AF548" s="40"/>
      <c r="AG548" s="40"/>
    </row>
    <row r="549" spans="2:33" ht="16.5" customHeight="1">
      <c r="B549" s="40"/>
      <c r="F549" s="163"/>
      <c r="AB549" s="40"/>
      <c r="AD549" s="40"/>
      <c r="AF549" s="40"/>
      <c r="AG549" s="40"/>
    </row>
    <row r="550" spans="2:33" ht="16.5" customHeight="1">
      <c r="B550" s="40"/>
      <c r="F550" s="163"/>
      <c r="AB550" s="40"/>
      <c r="AD550" s="40"/>
      <c r="AF550" s="40"/>
      <c r="AG550" s="40"/>
    </row>
    <row r="551" spans="2:33" ht="16.5" customHeight="1">
      <c r="B551" s="40"/>
      <c r="F551" s="163"/>
      <c r="AB551" s="40"/>
      <c r="AD551" s="40"/>
      <c r="AF551" s="40"/>
      <c r="AG551" s="40"/>
    </row>
    <row r="552" spans="2:33" ht="16.5" customHeight="1">
      <c r="B552" s="40"/>
      <c r="F552" s="163"/>
      <c r="AB552" s="40"/>
      <c r="AD552" s="40"/>
      <c r="AF552" s="40"/>
      <c r="AG552" s="40"/>
    </row>
    <row r="553" spans="2:33" ht="16.5" customHeight="1">
      <c r="B553" s="40"/>
      <c r="F553" s="163"/>
      <c r="AB553" s="40"/>
      <c r="AD553" s="40"/>
      <c r="AF553" s="40"/>
      <c r="AG553" s="40"/>
    </row>
    <row r="554" spans="2:33" ht="16.5" customHeight="1">
      <c r="B554" s="40"/>
      <c r="F554" s="163"/>
      <c r="AB554" s="40"/>
      <c r="AD554" s="40"/>
      <c r="AF554" s="40"/>
      <c r="AG554" s="40"/>
    </row>
    <row r="555" spans="2:33" ht="16.5" customHeight="1">
      <c r="B555" s="40"/>
      <c r="F555" s="163"/>
      <c r="AB555" s="40"/>
      <c r="AD555" s="40"/>
      <c r="AF555" s="40"/>
      <c r="AG555" s="40"/>
    </row>
    <row r="556" spans="2:33" ht="16.5" customHeight="1">
      <c r="B556" s="40"/>
      <c r="F556" s="163"/>
      <c r="AB556" s="40"/>
      <c r="AD556" s="40"/>
      <c r="AF556" s="40"/>
      <c r="AG556" s="40"/>
    </row>
    <row r="557" spans="2:33" ht="16.5" customHeight="1">
      <c r="B557" s="40"/>
      <c r="F557" s="163"/>
      <c r="AB557" s="40"/>
      <c r="AD557" s="40"/>
      <c r="AF557" s="40"/>
      <c r="AG557" s="40"/>
    </row>
    <row r="558" spans="2:33" ht="16.5" customHeight="1">
      <c r="B558" s="40"/>
      <c r="F558" s="163"/>
      <c r="AB558" s="40"/>
      <c r="AD558" s="40"/>
      <c r="AF558" s="40"/>
      <c r="AG558" s="40"/>
    </row>
    <row r="559" spans="2:33" ht="16.5" customHeight="1">
      <c r="B559" s="40"/>
      <c r="F559" s="163"/>
      <c r="AB559" s="40"/>
      <c r="AD559" s="40"/>
      <c r="AF559" s="40"/>
      <c r="AG559" s="40"/>
    </row>
    <row r="560" spans="2:33" ht="16.5" customHeight="1">
      <c r="B560" s="40"/>
      <c r="F560" s="163"/>
      <c r="AB560" s="40"/>
      <c r="AD560" s="40"/>
      <c r="AF560" s="40"/>
      <c r="AG560" s="40"/>
    </row>
    <row r="561" spans="2:33" ht="16.5" customHeight="1">
      <c r="B561" s="40"/>
      <c r="F561" s="163"/>
      <c r="AB561" s="40"/>
      <c r="AD561" s="40"/>
      <c r="AF561" s="40"/>
      <c r="AG561" s="40"/>
    </row>
    <row r="562" spans="2:33" ht="16.5" customHeight="1">
      <c r="B562" s="40"/>
      <c r="F562" s="163"/>
      <c r="AB562" s="40"/>
      <c r="AD562" s="40"/>
      <c r="AF562" s="40"/>
      <c r="AG562" s="40"/>
    </row>
    <row r="563" spans="2:33" ht="16.5" customHeight="1">
      <c r="B563" s="40"/>
      <c r="F563" s="163"/>
      <c r="AB563" s="40"/>
      <c r="AD563" s="40"/>
      <c r="AF563" s="40"/>
      <c r="AG563" s="40"/>
    </row>
    <row r="564" spans="2:33" ht="16.5" customHeight="1">
      <c r="B564" s="40"/>
      <c r="F564" s="163"/>
      <c r="AB564" s="40"/>
      <c r="AD564" s="40"/>
      <c r="AF564" s="40"/>
      <c r="AG564" s="40"/>
    </row>
    <row r="565" spans="2:33" ht="16.5" customHeight="1">
      <c r="B565" s="40"/>
      <c r="F565" s="163"/>
      <c r="AB565" s="40"/>
      <c r="AD565" s="40"/>
      <c r="AF565" s="40"/>
      <c r="AG565" s="40"/>
    </row>
    <row r="566" spans="2:33" ht="16.5" customHeight="1">
      <c r="B566" s="40"/>
      <c r="F566" s="163"/>
      <c r="AB566" s="40"/>
      <c r="AD566" s="40"/>
      <c r="AF566" s="40"/>
      <c r="AG566" s="40"/>
    </row>
    <row r="567" spans="2:33" ht="16.5" customHeight="1">
      <c r="B567" s="40"/>
      <c r="F567" s="163"/>
      <c r="AB567" s="40"/>
      <c r="AD567" s="40"/>
      <c r="AF567" s="40"/>
      <c r="AG567" s="40"/>
    </row>
    <row r="568" spans="2:33" ht="16.5" customHeight="1">
      <c r="B568" s="40"/>
      <c r="F568" s="163"/>
      <c r="AB568" s="40"/>
      <c r="AD568" s="40"/>
      <c r="AF568" s="40"/>
      <c r="AG568" s="40"/>
    </row>
    <row r="569" spans="2:33" ht="16.5" customHeight="1">
      <c r="B569" s="40"/>
      <c r="F569" s="163"/>
      <c r="AB569" s="40"/>
      <c r="AD569" s="40"/>
      <c r="AF569" s="40"/>
      <c r="AG569" s="40"/>
    </row>
    <row r="570" spans="2:33" ht="16.5" customHeight="1">
      <c r="B570" s="40"/>
      <c r="F570" s="163"/>
      <c r="AB570" s="40"/>
      <c r="AD570" s="40"/>
      <c r="AF570" s="40"/>
      <c r="AG570" s="40"/>
    </row>
    <row r="571" spans="2:33" ht="16.5" customHeight="1">
      <c r="B571" s="40"/>
      <c r="F571" s="163"/>
      <c r="AB571" s="40"/>
      <c r="AD571" s="40"/>
      <c r="AF571" s="40"/>
      <c r="AG571" s="40"/>
    </row>
    <row r="572" spans="2:33" ht="16.5" customHeight="1">
      <c r="B572" s="40"/>
      <c r="F572" s="163"/>
      <c r="AB572" s="40"/>
      <c r="AD572" s="40"/>
      <c r="AF572" s="40"/>
      <c r="AG572" s="40"/>
    </row>
    <row r="573" spans="2:33" ht="16.5" customHeight="1">
      <c r="B573" s="40"/>
      <c r="F573" s="163"/>
      <c r="AB573" s="40"/>
      <c r="AD573" s="40"/>
      <c r="AF573" s="40"/>
      <c r="AG573" s="40"/>
    </row>
    <row r="574" spans="2:33" ht="16.5" customHeight="1">
      <c r="B574" s="40"/>
      <c r="F574" s="163"/>
      <c r="AB574" s="40"/>
      <c r="AD574" s="40"/>
      <c r="AF574" s="40"/>
      <c r="AG574" s="40"/>
    </row>
    <row r="575" spans="2:33" ht="16.5" customHeight="1">
      <c r="B575" s="40"/>
      <c r="F575" s="163"/>
      <c r="AB575" s="40"/>
      <c r="AD575" s="40"/>
      <c r="AF575" s="40"/>
      <c r="AG575" s="40"/>
    </row>
    <row r="576" spans="2:33" ht="16.5" customHeight="1">
      <c r="B576" s="40"/>
      <c r="F576" s="163"/>
      <c r="AB576" s="40"/>
      <c r="AD576" s="40"/>
      <c r="AF576" s="40"/>
      <c r="AG576" s="40"/>
    </row>
    <row r="577" spans="2:33" ht="16.5" customHeight="1">
      <c r="B577" s="40"/>
      <c r="F577" s="163"/>
      <c r="AB577" s="40"/>
      <c r="AD577" s="40"/>
      <c r="AF577" s="40"/>
      <c r="AG577" s="40"/>
    </row>
    <row r="578" spans="2:33" ht="16.5" customHeight="1">
      <c r="B578" s="40"/>
      <c r="F578" s="163"/>
      <c r="AB578" s="40"/>
      <c r="AD578" s="40"/>
      <c r="AF578" s="40"/>
      <c r="AG578" s="40"/>
    </row>
    <row r="579" spans="2:33" ht="16.5" customHeight="1">
      <c r="B579" s="40"/>
      <c r="F579" s="163"/>
      <c r="AB579" s="40"/>
      <c r="AD579" s="40"/>
      <c r="AF579" s="40"/>
      <c r="AG579" s="40"/>
    </row>
    <row r="580" spans="2:33" ht="16.5" customHeight="1">
      <c r="B580" s="40"/>
      <c r="F580" s="163"/>
      <c r="AB580" s="40"/>
      <c r="AD580" s="40"/>
      <c r="AF580" s="40"/>
      <c r="AG580" s="40"/>
    </row>
    <row r="581" spans="2:33" ht="16.5" customHeight="1">
      <c r="B581" s="40"/>
      <c r="F581" s="163"/>
      <c r="AB581" s="40"/>
      <c r="AD581" s="40"/>
      <c r="AF581" s="40"/>
      <c r="AG581" s="40"/>
    </row>
    <row r="582" spans="2:33" ht="16.5" customHeight="1">
      <c r="B582" s="40"/>
      <c r="F582" s="163"/>
      <c r="AB582" s="40"/>
      <c r="AD582" s="40"/>
      <c r="AF582" s="40"/>
      <c r="AG582" s="40"/>
    </row>
    <row r="583" spans="2:33" ht="16.5" customHeight="1">
      <c r="B583" s="40"/>
      <c r="F583" s="163"/>
      <c r="AB583" s="40"/>
      <c r="AD583" s="40"/>
      <c r="AF583" s="40"/>
      <c r="AG583" s="40"/>
    </row>
    <row r="584" spans="2:33" ht="16.5" customHeight="1">
      <c r="B584" s="40"/>
      <c r="F584" s="163"/>
      <c r="AB584" s="40"/>
      <c r="AD584" s="40"/>
      <c r="AF584" s="40"/>
      <c r="AG584" s="40"/>
    </row>
    <row r="585" spans="2:33" ht="16.5" customHeight="1">
      <c r="B585" s="40"/>
      <c r="F585" s="163"/>
      <c r="AB585" s="40"/>
      <c r="AD585" s="40"/>
      <c r="AF585" s="40"/>
      <c r="AG585" s="40"/>
    </row>
    <row r="586" spans="2:33" ht="16.5" customHeight="1">
      <c r="B586" s="40"/>
      <c r="F586" s="163"/>
      <c r="AB586" s="40"/>
      <c r="AD586" s="40"/>
      <c r="AF586" s="40"/>
      <c r="AG586" s="40"/>
    </row>
    <row r="587" spans="2:33" ht="16.5" customHeight="1">
      <c r="B587" s="40"/>
      <c r="F587" s="163"/>
      <c r="AB587" s="40"/>
      <c r="AD587" s="40"/>
      <c r="AF587" s="40"/>
      <c r="AG587" s="40"/>
    </row>
    <row r="588" spans="2:33" ht="16.5" customHeight="1">
      <c r="B588" s="40"/>
      <c r="F588" s="163"/>
      <c r="AB588" s="40"/>
      <c r="AD588" s="40"/>
      <c r="AF588" s="40"/>
      <c r="AG588" s="40"/>
    </row>
    <row r="589" spans="2:33" ht="16.5" customHeight="1">
      <c r="B589" s="40"/>
      <c r="F589" s="163"/>
      <c r="AB589" s="40"/>
      <c r="AD589" s="40"/>
      <c r="AF589" s="40"/>
      <c r="AG589" s="40"/>
    </row>
    <row r="590" spans="2:33" ht="16.5" customHeight="1">
      <c r="B590" s="40"/>
      <c r="F590" s="163"/>
      <c r="AB590" s="40"/>
      <c r="AD590" s="40"/>
      <c r="AF590" s="40"/>
      <c r="AG590" s="40"/>
    </row>
    <row r="591" spans="2:33" ht="16.5" customHeight="1">
      <c r="B591" s="40"/>
      <c r="F591" s="163"/>
      <c r="AB591" s="40"/>
      <c r="AD591" s="40"/>
      <c r="AF591" s="40"/>
      <c r="AG591" s="40"/>
    </row>
    <row r="592" spans="2:33" ht="16.5" customHeight="1">
      <c r="B592" s="40"/>
      <c r="F592" s="163"/>
      <c r="AB592" s="40"/>
      <c r="AD592" s="40"/>
      <c r="AF592" s="40"/>
      <c r="AG592" s="40"/>
    </row>
    <row r="593" spans="2:33" ht="16.5" customHeight="1">
      <c r="B593" s="40"/>
      <c r="F593" s="163"/>
      <c r="AB593" s="40"/>
      <c r="AD593" s="40"/>
      <c r="AF593" s="40"/>
      <c r="AG593" s="40"/>
    </row>
    <row r="594" spans="2:33" ht="16.5" customHeight="1">
      <c r="B594" s="40"/>
      <c r="F594" s="163"/>
      <c r="AB594" s="40"/>
      <c r="AD594" s="40"/>
      <c r="AF594" s="40"/>
      <c r="AG594" s="40"/>
    </row>
    <row r="595" spans="2:33" ht="16.5" customHeight="1">
      <c r="B595" s="40"/>
      <c r="F595" s="163"/>
      <c r="AB595" s="40"/>
      <c r="AD595" s="40"/>
      <c r="AF595" s="40"/>
      <c r="AG595" s="40"/>
    </row>
    <row r="596" spans="2:33" ht="16.5" customHeight="1">
      <c r="B596" s="40"/>
      <c r="F596" s="163"/>
      <c r="AB596" s="40"/>
      <c r="AD596" s="40"/>
      <c r="AF596" s="40"/>
      <c r="AG596" s="40"/>
    </row>
    <row r="597" spans="2:33" ht="16.5" customHeight="1">
      <c r="B597" s="40"/>
      <c r="F597" s="163"/>
      <c r="AB597" s="40"/>
      <c r="AD597" s="40"/>
      <c r="AF597" s="40"/>
      <c r="AG597" s="40"/>
    </row>
    <row r="598" spans="2:33" ht="16.5" customHeight="1">
      <c r="B598" s="40"/>
      <c r="F598" s="163"/>
      <c r="AB598" s="40"/>
      <c r="AD598" s="40"/>
      <c r="AF598" s="40"/>
      <c r="AG598" s="40"/>
    </row>
    <row r="599" spans="2:33" ht="16.5" customHeight="1">
      <c r="B599" s="40"/>
      <c r="F599" s="163"/>
      <c r="AB599" s="40"/>
      <c r="AD599" s="40"/>
      <c r="AF599" s="40"/>
      <c r="AG599" s="40"/>
    </row>
    <row r="600" spans="2:33" ht="16.5" customHeight="1">
      <c r="B600" s="40"/>
      <c r="F600" s="163"/>
      <c r="AB600" s="40"/>
      <c r="AD600" s="40"/>
      <c r="AF600" s="40"/>
      <c r="AG600" s="40"/>
    </row>
    <row r="601" spans="2:33" ht="16.5" customHeight="1">
      <c r="B601" s="40"/>
      <c r="F601" s="163"/>
      <c r="AB601" s="40"/>
      <c r="AD601" s="40"/>
      <c r="AF601" s="40"/>
      <c r="AG601" s="40"/>
    </row>
    <row r="602" spans="2:33" ht="16.5" customHeight="1">
      <c r="B602" s="40"/>
      <c r="F602" s="163"/>
      <c r="AB602" s="40"/>
      <c r="AD602" s="40"/>
      <c r="AF602" s="40"/>
      <c r="AG602" s="40"/>
    </row>
    <row r="603" spans="2:33" ht="16.5" customHeight="1">
      <c r="B603" s="40"/>
      <c r="F603" s="163"/>
      <c r="AB603" s="40"/>
      <c r="AD603" s="40"/>
      <c r="AF603" s="40"/>
      <c r="AG603" s="40"/>
    </row>
    <row r="604" spans="2:33" ht="16.5" customHeight="1">
      <c r="B604" s="40"/>
      <c r="F604" s="163"/>
      <c r="AB604" s="40"/>
      <c r="AD604" s="40"/>
      <c r="AF604" s="40"/>
      <c r="AG604" s="40"/>
    </row>
    <row r="605" spans="2:33" ht="16.5" customHeight="1">
      <c r="B605" s="40"/>
      <c r="F605" s="163"/>
      <c r="AB605" s="40"/>
      <c r="AD605" s="40"/>
      <c r="AF605" s="40"/>
      <c r="AG605" s="40"/>
    </row>
    <row r="606" spans="2:33" ht="16.5" customHeight="1">
      <c r="B606" s="40"/>
      <c r="F606" s="163"/>
      <c r="AB606" s="40"/>
      <c r="AD606" s="40"/>
      <c r="AF606" s="40"/>
      <c r="AG606" s="40"/>
    </row>
    <row r="607" spans="2:33" ht="16.5" customHeight="1">
      <c r="B607" s="40"/>
      <c r="F607" s="163"/>
      <c r="AB607" s="40"/>
      <c r="AD607" s="40"/>
      <c r="AF607" s="40"/>
      <c r="AG607" s="40"/>
    </row>
    <row r="608" spans="2:33" ht="16.5" customHeight="1">
      <c r="B608" s="40"/>
      <c r="F608" s="163"/>
      <c r="AB608" s="40"/>
      <c r="AD608" s="40"/>
      <c r="AF608" s="40"/>
      <c r="AG608" s="40"/>
    </row>
    <row r="609" spans="2:33" ht="16.5" customHeight="1">
      <c r="B609" s="40"/>
      <c r="F609" s="163"/>
      <c r="AB609" s="40"/>
      <c r="AD609" s="40"/>
      <c r="AF609" s="40"/>
      <c r="AG609" s="40"/>
    </row>
    <row r="610" spans="2:33" ht="16.5" customHeight="1">
      <c r="B610" s="40"/>
      <c r="F610" s="163"/>
      <c r="AB610" s="40"/>
      <c r="AD610" s="40"/>
      <c r="AF610" s="40"/>
      <c r="AG610" s="40"/>
    </row>
    <row r="611" spans="2:33" ht="16.5" customHeight="1">
      <c r="B611" s="40"/>
      <c r="F611" s="163"/>
      <c r="AB611" s="40"/>
      <c r="AD611" s="40"/>
      <c r="AF611" s="40"/>
      <c r="AG611" s="40"/>
    </row>
    <row r="612" spans="2:33" ht="16.5" customHeight="1">
      <c r="B612" s="40"/>
      <c r="F612" s="163"/>
      <c r="AB612" s="40"/>
      <c r="AD612" s="40"/>
      <c r="AF612" s="40"/>
      <c r="AG612" s="40"/>
    </row>
    <row r="613" spans="2:33" ht="16.5" customHeight="1">
      <c r="B613" s="40"/>
      <c r="F613" s="163"/>
      <c r="AB613" s="40"/>
      <c r="AD613" s="40"/>
      <c r="AF613" s="40"/>
      <c r="AG613" s="40"/>
    </row>
    <row r="614" spans="2:33" ht="16.5" customHeight="1">
      <c r="B614" s="40"/>
      <c r="F614" s="163"/>
      <c r="AB614" s="40"/>
      <c r="AD614" s="40"/>
      <c r="AF614" s="40"/>
      <c r="AG614" s="40"/>
    </row>
    <row r="615" spans="2:33" ht="16.5" customHeight="1">
      <c r="B615" s="40"/>
      <c r="F615" s="163"/>
      <c r="AB615" s="40"/>
      <c r="AD615" s="40"/>
      <c r="AF615" s="40"/>
      <c r="AG615" s="40"/>
    </row>
    <row r="616" spans="2:33" ht="16.5" customHeight="1">
      <c r="B616" s="40"/>
      <c r="F616" s="163"/>
      <c r="AB616" s="40"/>
      <c r="AD616" s="40"/>
      <c r="AF616" s="40"/>
      <c r="AG616" s="40"/>
    </row>
    <row r="617" spans="2:33" ht="16.5" customHeight="1">
      <c r="B617" s="40"/>
      <c r="F617" s="163"/>
      <c r="AB617" s="40"/>
      <c r="AD617" s="40"/>
      <c r="AF617" s="40"/>
      <c r="AG617" s="40"/>
    </row>
    <row r="618" spans="2:33" ht="16.5" customHeight="1">
      <c r="B618" s="40"/>
      <c r="F618" s="163"/>
      <c r="AB618" s="40"/>
      <c r="AD618" s="40"/>
      <c r="AF618" s="40"/>
      <c r="AG618" s="40"/>
    </row>
    <row r="619" spans="2:33" ht="16.5" customHeight="1">
      <c r="B619" s="40"/>
      <c r="F619" s="163"/>
      <c r="AB619" s="40"/>
      <c r="AD619" s="40"/>
      <c r="AF619" s="40"/>
      <c r="AG619" s="40"/>
    </row>
    <row r="620" spans="2:33" ht="16.5" customHeight="1">
      <c r="B620" s="40"/>
      <c r="F620" s="163"/>
      <c r="AB620" s="40"/>
      <c r="AD620" s="40"/>
      <c r="AF620" s="40"/>
      <c r="AG620" s="40"/>
    </row>
    <row r="621" spans="2:33" ht="16.5" customHeight="1">
      <c r="B621" s="40"/>
      <c r="F621" s="163"/>
      <c r="AB621" s="40"/>
      <c r="AD621" s="40"/>
      <c r="AF621" s="40"/>
      <c r="AG621" s="40"/>
    </row>
    <row r="622" spans="2:33" ht="16.5" customHeight="1">
      <c r="B622" s="40"/>
      <c r="F622" s="163"/>
      <c r="AB622" s="40"/>
      <c r="AD622" s="40"/>
      <c r="AF622" s="40"/>
      <c r="AG622" s="40"/>
    </row>
    <row r="623" spans="2:33" ht="16.5" customHeight="1">
      <c r="B623" s="40"/>
      <c r="F623" s="163"/>
      <c r="AB623" s="40"/>
      <c r="AD623" s="40"/>
      <c r="AF623" s="40"/>
      <c r="AG623" s="40"/>
    </row>
    <row r="624" spans="2:33" ht="16.5" customHeight="1">
      <c r="B624" s="40"/>
      <c r="F624" s="163"/>
      <c r="AB624" s="40"/>
      <c r="AD624" s="40"/>
      <c r="AF624" s="40"/>
      <c r="AG624" s="40"/>
    </row>
    <row r="625" spans="2:33" ht="16.5" customHeight="1">
      <c r="B625" s="40"/>
      <c r="F625" s="163"/>
      <c r="AB625" s="40"/>
      <c r="AD625" s="40"/>
      <c r="AF625" s="40"/>
      <c r="AG625" s="40"/>
    </row>
    <row r="626" spans="2:33" ht="16.5" customHeight="1">
      <c r="B626" s="40"/>
      <c r="F626" s="163"/>
      <c r="AB626" s="40"/>
      <c r="AD626" s="40"/>
      <c r="AF626" s="40"/>
      <c r="AG626" s="40"/>
    </row>
    <row r="627" spans="2:33" ht="16.5" customHeight="1">
      <c r="B627" s="40"/>
      <c r="F627" s="163"/>
      <c r="AB627" s="40"/>
      <c r="AD627" s="40"/>
      <c r="AF627" s="40"/>
      <c r="AG627" s="40"/>
    </row>
    <row r="628" spans="2:33" ht="16.5" customHeight="1">
      <c r="B628" s="40"/>
      <c r="F628" s="163"/>
      <c r="AB628" s="40"/>
      <c r="AD628" s="40"/>
      <c r="AF628" s="40"/>
      <c r="AG628" s="40"/>
    </row>
    <row r="629" spans="2:33" ht="16.5" customHeight="1">
      <c r="B629" s="40"/>
      <c r="F629" s="163"/>
      <c r="AB629" s="40"/>
      <c r="AD629" s="40"/>
      <c r="AF629" s="40"/>
      <c r="AG629" s="40"/>
    </row>
    <row r="630" spans="2:33" ht="16.5" customHeight="1">
      <c r="B630" s="40"/>
      <c r="F630" s="163"/>
      <c r="AB630" s="40"/>
      <c r="AD630" s="40"/>
      <c r="AF630" s="40"/>
      <c r="AG630" s="40"/>
    </row>
    <row r="631" spans="2:33" ht="16.5" customHeight="1">
      <c r="B631" s="40"/>
      <c r="F631" s="163"/>
      <c r="AB631" s="40"/>
      <c r="AD631" s="40"/>
      <c r="AF631" s="40"/>
      <c r="AG631" s="40"/>
    </row>
    <row r="632" spans="2:33" ht="16.5" customHeight="1">
      <c r="B632" s="40"/>
      <c r="F632" s="163"/>
      <c r="AB632" s="40"/>
      <c r="AD632" s="40"/>
      <c r="AF632" s="40"/>
      <c r="AG632" s="40"/>
    </row>
    <row r="633" spans="2:33" ht="16.5" customHeight="1">
      <c r="B633" s="40"/>
      <c r="F633" s="163"/>
      <c r="AB633" s="40"/>
      <c r="AD633" s="40"/>
      <c r="AF633" s="40"/>
      <c r="AG633" s="40"/>
    </row>
    <row r="634" spans="2:33" ht="16.5" customHeight="1">
      <c r="B634" s="40"/>
      <c r="F634" s="163"/>
      <c r="AB634" s="40"/>
      <c r="AD634" s="40"/>
      <c r="AF634" s="40"/>
      <c r="AG634" s="40"/>
    </row>
    <row r="635" spans="2:33" ht="16.5" customHeight="1">
      <c r="B635" s="40"/>
      <c r="F635" s="163"/>
      <c r="AB635" s="40"/>
      <c r="AD635" s="40"/>
      <c r="AF635" s="40"/>
      <c r="AG635" s="40"/>
    </row>
    <row r="636" spans="2:33" ht="16.5" customHeight="1">
      <c r="B636" s="40"/>
      <c r="F636" s="163"/>
      <c r="AB636" s="40"/>
      <c r="AD636" s="40"/>
      <c r="AF636" s="40"/>
      <c r="AG636" s="40"/>
    </row>
    <row r="637" spans="2:33" ht="16.5" customHeight="1">
      <c r="B637" s="40"/>
      <c r="F637" s="163"/>
      <c r="AB637" s="40"/>
      <c r="AD637" s="40"/>
      <c r="AF637" s="40"/>
      <c r="AG637" s="40"/>
    </row>
    <row r="638" spans="2:33" ht="16.5" customHeight="1">
      <c r="B638" s="40"/>
      <c r="F638" s="163"/>
      <c r="AB638" s="40"/>
      <c r="AD638" s="40"/>
      <c r="AF638" s="40"/>
      <c r="AG638" s="40"/>
    </row>
    <row r="639" spans="2:33" ht="16.5" customHeight="1">
      <c r="B639" s="40"/>
      <c r="F639" s="163"/>
      <c r="AB639" s="40"/>
      <c r="AD639" s="40"/>
      <c r="AF639" s="40"/>
      <c r="AG639" s="40"/>
    </row>
    <row r="640" spans="2:33" ht="16.5" customHeight="1">
      <c r="B640" s="40"/>
      <c r="F640" s="163"/>
      <c r="AB640" s="40"/>
      <c r="AD640" s="40"/>
      <c r="AF640" s="40"/>
      <c r="AG640" s="40"/>
    </row>
    <row r="641" spans="2:33" ht="16.5" customHeight="1">
      <c r="B641" s="40"/>
      <c r="F641" s="163"/>
      <c r="AB641" s="40"/>
      <c r="AD641" s="40"/>
      <c r="AF641" s="40"/>
      <c r="AG641" s="40"/>
    </row>
    <row r="642" spans="2:33" ht="16.5" customHeight="1">
      <c r="B642" s="40"/>
      <c r="F642" s="163"/>
      <c r="AB642" s="40"/>
      <c r="AD642" s="40"/>
      <c r="AF642" s="40"/>
      <c r="AG642" s="40"/>
    </row>
    <row r="643" spans="2:33" ht="16.5" customHeight="1">
      <c r="B643" s="40"/>
      <c r="F643" s="163"/>
      <c r="AB643" s="40"/>
      <c r="AD643" s="40"/>
      <c r="AF643" s="40"/>
      <c r="AG643" s="40"/>
    </row>
    <row r="644" spans="2:33" ht="16.5" customHeight="1">
      <c r="B644" s="40"/>
      <c r="F644" s="163"/>
      <c r="AB644" s="40"/>
      <c r="AD644" s="40"/>
      <c r="AF644" s="40"/>
      <c r="AG644" s="40"/>
    </row>
    <row r="645" spans="2:33" ht="16.5" customHeight="1">
      <c r="B645" s="40"/>
      <c r="F645" s="163"/>
      <c r="AB645" s="40"/>
      <c r="AD645" s="40"/>
      <c r="AF645" s="40"/>
      <c r="AG645" s="40"/>
    </row>
    <row r="646" spans="2:33" ht="16.5" customHeight="1">
      <c r="B646" s="40"/>
      <c r="F646" s="163"/>
      <c r="AB646" s="40"/>
      <c r="AD646" s="40"/>
      <c r="AF646" s="40"/>
      <c r="AG646" s="40"/>
    </row>
    <row r="647" spans="2:33" ht="16.5" customHeight="1">
      <c r="B647" s="40"/>
      <c r="F647" s="163"/>
      <c r="AB647" s="40"/>
      <c r="AD647" s="40"/>
      <c r="AF647" s="40"/>
      <c r="AG647" s="40"/>
    </row>
    <row r="648" spans="2:33" ht="16.5" customHeight="1">
      <c r="B648" s="40"/>
      <c r="F648" s="163"/>
      <c r="AB648" s="40"/>
      <c r="AD648" s="40"/>
      <c r="AF648" s="40"/>
      <c r="AG648" s="40"/>
    </row>
    <row r="649" spans="2:33" ht="16.5" customHeight="1">
      <c r="B649" s="40"/>
      <c r="F649" s="163"/>
      <c r="AB649" s="40"/>
      <c r="AD649" s="40"/>
      <c r="AF649" s="40"/>
      <c r="AG649" s="40"/>
    </row>
    <row r="650" spans="2:33" ht="16.5" customHeight="1">
      <c r="B650" s="40"/>
      <c r="F650" s="163"/>
      <c r="AB650" s="40"/>
      <c r="AD650" s="40"/>
      <c r="AF650" s="40"/>
      <c r="AG650" s="40"/>
    </row>
    <row r="651" spans="2:33" ht="16.5" customHeight="1">
      <c r="B651" s="40"/>
      <c r="F651" s="163"/>
      <c r="AB651" s="40"/>
      <c r="AD651" s="40"/>
      <c r="AF651" s="40"/>
      <c r="AG651" s="40"/>
    </row>
    <row r="652" spans="2:33" ht="16.5" customHeight="1">
      <c r="B652" s="40"/>
      <c r="F652" s="163"/>
      <c r="AB652" s="40"/>
      <c r="AD652" s="40"/>
      <c r="AF652" s="40"/>
      <c r="AG652" s="40"/>
    </row>
    <row r="653" spans="2:33" ht="16.5" customHeight="1">
      <c r="B653" s="40"/>
      <c r="F653" s="163"/>
      <c r="AB653" s="40"/>
      <c r="AD653" s="40"/>
      <c r="AF653" s="40"/>
      <c r="AG653" s="40"/>
    </row>
    <row r="654" spans="2:33" ht="16.5" customHeight="1">
      <c r="B654" s="40"/>
      <c r="F654" s="163"/>
      <c r="AB654" s="40"/>
      <c r="AD654" s="40"/>
      <c r="AF654" s="40"/>
      <c r="AG654" s="40"/>
    </row>
    <row r="655" spans="2:33" ht="16.5" customHeight="1">
      <c r="B655" s="40"/>
      <c r="F655" s="163"/>
      <c r="AB655" s="40"/>
      <c r="AD655" s="40"/>
      <c r="AF655" s="40"/>
      <c r="AG655" s="40"/>
    </row>
    <row r="656" spans="2:33" ht="16.5" customHeight="1">
      <c r="B656" s="40"/>
      <c r="F656" s="163"/>
      <c r="AB656" s="40"/>
      <c r="AD656" s="40"/>
      <c r="AF656" s="40"/>
      <c r="AG656" s="40"/>
    </row>
    <row r="657" spans="2:33" ht="16.5" customHeight="1">
      <c r="B657" s="40"/>
      <c r="F657" s="163"/>
      <c r="AB657" s="40"/>
      <c r="AD657" s="40"/>
      <c r="AF657" s="40"/>
      <c r="AG657" s="40"/>
    </row>
    <row r="658" spans="2:33" ht="16.5" customHeight="1">
      <c r="B658" s="40"/>
      <c r="F658" s="163"/>
      <c r="AB658" s="40"/>
      <c r="AD658" s="40"/>
      <c r="AF658" s="40"/>
      <c r="AG658" s="40"/>
    </row>
    <row r="659" spans="2:33" ht="16.5" customHeight="1">
      <c r="B659" s="40"/>
      <c r="F659" s="163"/>
      <c r="AB659" s="40"/>
      <c r="AD659" s="40"/>
      <c r="AF659" s="40"/>
      <c r="AG659" s="40"/>
    </row>
    <row r="660" spans="2:33" ht="16.5" customHeight="1">
      <c r="B660" s="40"/>
      <c r="F660" s="163"/>
      <c r="AB660" s="40"/>
      <c r="AD660" s="40"/>
      <c r="AF660" s="40"/>
      <c r="AG660" s="40"/>
    </row>
    <row r="661" spans="2:33" ht="16.5" customHeight="1">
      <c r="B661" s="40"/>
      <c r="F661" s="163"/>
      <c r="AB661" s="40"/>
      <c r="AD661" s="40"/>
      <c r="AF661" s="40"/>
      <c r="AG661" s="40"/>
    </row>
    <row r="662" spans="2:33" ht="16.5" customHeight="1">
      <c r="B662" s="40"/>
      <c r="F662" s="163"/>
      <c r="AB662" s="40"/>
      <c r="AD662" s="40"/>
      <c r="AF662" s="40"/>
      <c r="AG662" s="40"/>
    </row>
    <row r="663" spans="2:33" ht="16.5" customHeight="1">
      <c r="B663" s="40"/>
      <c r="F663" s="163"/>
      <c r="AB663" s="40"/>
      <c r="AD663" s="40"/>
      <c r="AF663" s="40"/>
      <c r="AG663" s="40"/>
    </row>
    <row r="664" spans="2:33" ht="16.5" customHeight="1">
      <c r="B664" s="40"/>
      <c r="F664" s="163"/>
      <c r="AB664" s="40"/>
      <c r="AD664" s="40"/>
      <c r="AF664" s="40"/>
      <c r="AG664" s="40"/>
    </row>
    <row r="665" spans="2:33" ht="16.5" customHeight="1">
      <c r="B665" s="40"/>
      <c r="F665" s="163"/>
      <c r="AB665" s="40"/>
      <c r="AD665" s="40"/>
      <c r="AF665" s="40"/>
      <c r="AG665" s="40"/>
    </row>
    <row r="666" spans="2:33" ht="16.5" customHeight="1">
      <c r="B666" s="40"/>
      <c r="F666" s="163"/>
      <c r="AB666" s="40"/>
      <c r="AD666" s="40"/>
      <c r="AF666" s="40"/>
      <c r="AG666" s="40"/>
    </row>
    <row r="667" spans="2:33" ht="16.5" customHeight="1">
      <c r="B667" s="40"/>
      <c r="F667" s="163"/>
      <c r="AB667" s="40"/>
      <c r="AD667" s="40"/>
      <c r="AF667" s="40"/>
      <c r="AG667" s="40"/>
    </row>
    <row r="668" spans="2:33" ht="16.5" customHeight="1">
      <c r="B668" s="40"/>
      <c r="F668" s="163"/>
      <c r="AB668" s="40"/>
      <c r="AD668" s="40"/>
      <c r="AF668" s="40"/>
      <c r="AG668" s="40"/>
    </row>
    <row r="669" spans="2:33" ht="16.5" customHeight="1">
      <c r="B669" s="40"/>
      <c r="F669" s="163"/>
      <c r="AB669" s="40"/>
      <c r="AD669" s="40"/>
      <c r="AF669" s="40"/>
      <c r="AG669" s="40"/>
    </row>
    <row r="670" spans="2:33" ht="16.5" customHeight="1">
      <c r="B670" s="40"/>
      <c r="F670" s="163"/>
      <c r="AB670" s="40"/>
      <c r="AD670" s="40"/>
      <c r="AF670" s="40"/>
      <c r="AG670" s="40"/>
    </row>
    <row r="671" spans="2:33" ht="16.5" customHeight="1">
      <c r="B671" s="40"/>
      <c r="F671" s="163"/>
      <c r="AB671" s="40"/>
      <c r="AD671" s="40"/>
      <c r="AF671" s="40"/>
      <c r="AG671" s="40"/>
    </row>
    <row r="672" spans="2:33" ht="16.5" customHeight="1">
      <c r="B672" s="40"/>
      <c r="F672" s="163"/>
      <c r="AB672" s="40"/>
      <c r="AD672" s="40"/>
      <c r="AF672" s="40"/>
      <c r="AG672" s="40"/>
    </row>
    <row r="673" spans="2:33" ht="16.5" customHeight="1">
      <c r="B673" s="40"/>
      <c r="F673" s="163"/>
      <c r="AB673" s="40"/>
      <c r="AD673" s="40"/>
      <c r="AF673" s="40"/>
      <c r="AG673" s="40"/>
    </row>
    <row r="674" spans="2:33" ht="16.5" customHeight="1">
      <c r="B674" s="40"/>
      <c r="F674" s="163"/>
      <c r="AB674" s="40"/>
      <c r="AD674" s="40"/>
      <c r="AF674" s="40"/>
      <c r="AG674" s="40"/>
    </row>
    <row r="675" spans="2:33" ht="16.5" customHeight="1">
      <c r="B675" s="40"/>
      <c r="F675" s="163"/>
      <c r="AB675" s="40"/>
      <c r="AD675" s="40"/>
      <c r="AF675" s="40"/>
      <c r="AG675" s="40"/>
    </row>
    <row r="676" spans="2:33" ht="16.5" customHeight="1">
      <c r="B676" s="40"/>
      <c r="F676" s="163"/>
      <c r="AB676" s="40"/>
      <c r="AD676" s="40"/>
      <c r="AF676" s="40"/>
      <c r="AG676" s="40"/>
    </row>
    <row r="677" spans="2:33" ht="16.5" customHeight="1">
      <c r="B677" s="40"/>
      <c r="F677" s="163"/>
      <c r="AB677" s="40"/>
      <c r="AD677" s="40"/>
      <c r="AF677" s="40"/>
      <c r="AG677" s="40"/>
    </row>
    <row r="678" spans="2:33" ht="16.5" customHeight="1">
      <c r="B678" s="40"/>
      <c r="F678" s="163"/>
      <c r="AB678" s="40"/>
      <c r="AD678" s="40"/>
      <c r="AF678" s="40"/>
      <c r="AG678" s="40"/>
    </row>
    <row r="679" spans="2:33" ht="16.5" customHeight="1">
      <c r="B679" s="40"/>
      <c r="F679" s="163"/>
      <c r="AB679" s="40"/>
      <c r="AD679" s="40"/>
      <c r="AF679" s="40"/>
      <c r="AG679" s="40"/>
    </row>
    <row r="680" spans="2:33" ht="16.5" customHeight="1">
      <c r="B680" s="40"/>
      <c r="F680" s="163"/>
      <c r="AB680" s="40"/>
      <c r="AD680" s="40"/>
      <c r="AF680" s="40"/>
      <c r="AG680" s="40"/>
    </row>
    <row r="681" spans="2:33" ht="16.5" customHeight="1">
      <c r="B681" s="40"/>
      <c r="F681" s="163"/>
      <c r="AB681" s="40"/>
      <c r="AD681" s="40"/>
      <c r="AF681" s="40"/>
      <c r="AG681" s="40"/>
    </row>
    <row r="682" spans="2:33" ht="16.5" customHeight="1">
      <c r="B682" s="40"/>
      <c r="F682" s="163"/>
      <c r="AB682" s="40"/>
      <c r="AD682" s="40"/>
      <c r="AF682" s="40"/>
      <c r="AG682" s="40"/>
    </row>
    <row r="683" spans="2:33" ht="16.5" customHeight="1">
      <c r="B683" s="40"/>
      <c r="F683" s="163"/>
      <c r="AB683" s="40"/>
      <c r="AD683" s="40"/>
      <c r="AF683" s="40"/>
      <c r="AG683" s="40"/>
    </row>
    <row r="684" spans="2:33" ht="16.5" customHeight="1">
      <c r="B684" s="40"/>
      <c r="F684" s="163"/>
      <c r="AB684" s="40"/>
      <c r="AD684" s="40"/>
      <c r="AF684" s="40"/>
      <c r="AG684" s="40"/>
    </row>
    <row r="685" spans="2:33" ht="16.5" customHeight="1">
      <c r="B685" s="40"/>
      <c r="F685" s="163"/>
      <c r="AB685" s="40"/>
      <c r="AD685" s="40"/>
      <c r="AF685" s="40"/>
      <c r="AG685" s="40"/>
    </row>
    <row r="686" spans="2:33" ht="16.5" customHeight="1">
      <c r="B686" s="40"/>
      <c r="F686" s="163"/>
      <c r="AB686" s="40"/>
      <c r="AD686" s="40"/>
      <c r="AF686" s="40"/>
      <c r="AG686" s="40"/>
    </row>
    <row r="687" spans="2:33" ht="16.5" customHeight="1">
      <c r="B687" s="40"/>
      <c r="F687" s="163"/>
      <c r="AB687" s="40"/>
      <c r="AD687" s="40"/>
      <c r="AF687" s="40"/>
      <c r="AG687" s="40"/>
    </row>
    <row r="688" spans="2:33" ht="16.5" customHeight="1">
      <c r="B688" s="40"/>
      <c r="F688" s="163"/>
      <c r="AB688" s="40"/>
      <c r="AD688" s="40"/>
      <c r="AF688" s="40"/>
      <c r="AG688" s="40"/>
    </row>
    <row r="689" spans="2:33" ht="16.5" customHeight="1">
      <c r="B689" s="40"/>
      <c r="F689" s="163"/>
      <c r="AB689" s="40"/>
      <c r="AD689" s="40"/>
      <c r="AF689" s="40"/>
      <c r="AG689" s="40"/>
    </row>
    <row r="690" spans="2:33" ht="16.5" customHeight="1">
      <c r="B690" s="40"/>
      <c r="F690" s="163"/>
      <c r="AB690" s="40"/>
      <c r="AD690" s="40"/>
      <c r="AF690" s="40"/>
      <c r="AG690" s="40"/>
    </row>
    <row r="691" spans="2:33" ht="16.5" customHeight="1">
      <c r="B691" s="40"/>
      <c r="F691" s="163"/>
      <c r="AB691" s="40"/>
      <c r="AD691" s="40"/>
      <c r="AF691" s="40"/>
      <c r="AG691" s="40"/>
    </row>
    <row r="692" spans="2:33" ht="16.5" customHeight="1">
      <c r="B692" s="40"/>
      <c r="F692" s="163"/>
      <c r="AB692" s="40"/>
      <c r="AD692" s="40"/>
      <c r="AF692" s="40"/>
      <c r="AG692" s="40"/>
    </row>
    <row r="693" spans="2:33" ht="16.5" customHeight="1">
      <c r="B693" s="40"/>
      <c r="F693" s="163"/>
      <c r="AB693" s="40"/>
      <c r="AD693" s="40"/>
      <c r="AF693" s="40"/>
      <c r="AG693" s="40"/>
    </row>
    <row r="694" spans="2:33" ht="16.5" customHeight="1">
      <c r="B694" s="40"/>
      <c r="F694" s="163"/>
      <c r="AB694" s="40"/>
      <c r="AD694" s="40"/>
      <c r="AF694" s="40"/>
      <c r="AG694" s="40"/>
    </row>
    <row r="695" spans="2:33" ht="16.5" customHeight="1">
      <c r="B695" s="40"/>
      <c r="F695" s="163"/>
      <c r="AB695" s="40"/>
      <c r="AD695" s="40"/>
      <c r="AF695" s="40"/>
      <c r="AG695" s="40"/>
    </row>
    <row r="696" spans="2:33" ht="16.5" customHeight="1">
      <c r="B696" s="40"/>
      <c r="F696" s="163"/>
      <c r="AB696" s="40"/>
      <c r="AD696" s="40"/>
      <c r="AF696" s="40"/>
      <c r="AG696" s="40"/>
    </row>
    <row r="697" spans="2:33" ht="16.5" customHeight="1">
      <c r="B697" s="40"/>
      <c r="F697" s="163"/>
      <c r="AB697" s="40"/>
      <c r="AD697" s="40"/>
      <c r="AF697" s="40"/>
      <c r="AG697" s="40"/>
    </row>
    <row r="698" spans="2:33" ht="16.5" customHeight="1">
      <c r="B698" s="40"/>
      <c r="F698" s="163"/>
      <c r="AB698" s="40"/>
      <c r="AD698" s="40"/>
      <c r="AF698" s="40"/>
      <c r="AG698" s="40"/>
    </row>
    <row r="699" spans="2:33" ht="16.5" customHeight="1">
      <c r="B699" s="40"/>
      <c r="F699" s="163"/>
      <c r="AB699" s="40"/>
      <c r="AD699" s="40"/>
      <c r="AF699" s="40"/>
      <c r="AG699" s="40"/>
    </row>
    <row r="700" spans="2:33" ht="16.5" customHeight="1">
      <c r="B700" s="40"/>
      <c r="F700" s="163"/>
      <c r="AB700" s="40"/>
      <c r="AD700" s="40"/>
      <c r="AF700" s="40"/>
      <c r="AG700" s="40"/>
    </row>
    <row r="701" spans="2:33" ht="16.5" customHeight="1">
      <c r="B701" s="40"/>
      <c r="F701" s="163"/>
      <c r="AB701" s="40"/>
      <c r="AD701" s="40"/>
      <c r="AF701" s="40"/>
      <c r="AG701" s="40"/>
    </row>
    <row r="702" spans="2:33" ht="16.5" customHeight="1">
      <c r="B702" s="40"/>
      <c r="F702" s="163"/>
      <c r="AB702" s="40"/>
      <c r="AD702" s="40"/>
      <c r="AF702" s="40"/>
      <c r="AG702" s="40"/>
    </row>
    <row r="703" spans="2:33" ht="16.5" customHeight="1">
      <c r="B703" s="40"/>
      <c r="F703" s="163"/>
      <c r="AB703" s="40"/>
      <c r="AD703" s="40"/>
      <c r="AF703" s="40"/>
      <c r="AG703" s="40"/>
    </row>
    <row r="704" spans="2:33" ht="16.5" customHeight="1">
      <c r="B704" s="40"/>
      <c r="F704" s="163"/>
      <c r="AB704" s="40"/>
      <c r="AD704" s="40"/>
      <c r="AF704" s="40"/>
      <c r="AG704" s="40"/>
    </row>
    <row r="705" spans="2:33" ht="16.5" customHeight="1">
      <c r="B705" s="40"/>
      <c r="F705" s="163"/>
      <c r="AB705" s="40"/>
      <c r="AD705" s="40"/>
      <c r="AF705" s="40"/>
      <c r="AG705" s="40"/>
    </row>
    <row r="706" spans="2:33" ht="16.5" customHeight="1">
      <c r="B706" s="40"/>
      <c r="F706" s="163"/>
      <c r="AB706" s="40"/>
      <c r="AD706" s="40"/>
      <c r="AF706" s="40"/>
      <c r="AG706" s="40"/>
    </row>
    <row r="707" spans="2:33" ht="16.5" customHeight="1">
      <c r="B707" s="40"/>
      <c r="F707" s="163"/>
      <c r="AB707" s="40"/>
      <c r="AD707" s="40"/>
      <c r="AF707" s="40"/>
      <c r="AG707" s="40"/>
    </row>
    <row r="708" spans="2:33" ht="16.5" customHeight="1">
      <c r="B708" s="40"/>
      <c r="F708" s="163"/>
      <c r="AB708" s="40"/>
      <c r="AD708" s="40"/>
      <c r="AF708" s="40"/>
      <c r="AG708" s="40"/>
    </row>
    <row r="709" spans="2:33" ht="16.5" customHeight="1">
      <c r="B709" s="40"/>
      <c r="F709" s="163"/>
      <c r="AB709" s="40"/>
      <c r="AD709" s="40"/>
      <c r="AF709" s="40"/>
      <c r="AG709" s="40"/>
    </row>
    <row r="710" spans="2:33" ht="16.5" customHeight="1">
      <c r="B710" s="40"/>
      <c r="F710" s="163"/>
      <c r="AB710" s="40"/>
      <c r="AD710" s="40"/>
      <c r="AF710" s="40"/>
      <c r="AG710" s="40"/>
    </row>
    <row r="711" spans="2:33" ht="16.5" customHeight="1">
      <c r="B711" s="40"/>
      <c r="F711" s="163"/>
      <c r="AB711" s="40"/>
      <c r="AD711" s="40"/>
      <c r="AF711" s="40"/>
      <c r="AG711" s="40"/>
    </row>
    <row r="712" spans="2:33" ht="16.5" customHeight="1">
      <c r="B712" s="40"/>
      <c r="F712" s="163"/>
      <c r="AB712" s="40"/>
      <c r="AD712" s="40"/>
      <c r="AF712" s="40"/>
      <c r="AG712" s="40"/>
    </row>
    <row r="713" spans="2:33" ht="16.5" customHeight="1">
      <c r="B713" s="40"/>
      <c r="F713" s="163"/>
      <c r="AB713" s="40"/>
      <c r="AD713" s="40"/>
      <c r="AF713" s="40"/>
      <c r="AG713" s="40"/>
    </row>
    <row r="714" spans="2:33" ht="16.5" customHeight="1">
      <c r="B714" s="40"/>
      <c r="F714" s="163"/>
      <c r="AB714" s="40"/>
      <c r="AD714" s="40"/>
      <c r="AF714" s="40"/>
      <c r="AG714" s="40"/>
    </row>
    <row r="715" spans="2:33" ht="16.5" customHeight="1">
      <c r="B715" s="40"/>
      <c r="F715" s="163"/>
      <c r="AB715" s="40"/>
      <c r="AD715" s="40"/>
      <c r="AF715" s="40"/>
      <c r="AG715" s="40"/>
    </row>
    <row r="716" spans="2:33" ht="16.5" customHeight="1">
      <c r="B716" s="40"/>
      <c r="F716" s="163"/>
      <c r="AB716" s="40"/>
      <c r="AD716" s="40"/>
      <c r="AF716" s="40"/>
      <c r="AG716" s="40"/>
    </row>
    <row r="717" spans="2:33" ht="16.5" customHeight="1">
      <c r="B717" s="40"/>
      <c r="F717" s="163"/>
      <c r="AB717" s="40"/>
      <c r="AD717" s="40"/>
      <c r="AF717" s="40"/>
      <c r="AG717" s="40"/>
    </row>
    <row r="718" spans="2:33" ht="16.5" customHeight="1">
      <c r="B718" s="40"/>
      <c r="F718" s="163"/>
      <c r="AB718" s="40"/>
      <c r="AD718" s="40"/>
      <c r="AF718" s="40"/>
      <c r="AG718" s="40"/>
    </row>
    <row r="719" spans="2:33" ht="16.5" customHeight="1">
      <c r="B719" s="40"/>
      <c r="F719" s="163"/>
      <c r="AB719" s="40"/>
      <c r="AD719" s="40"/>
      <c r="AF719" s="40"/>
      <c r="AG719" s="40"/>
    </row>
    <row r="720" spans="2:33" ht="16.5" customHeight="1">
      <c r="B720" s="40"/>
      <c r="F720" s="163"/>
      <c r="AB720" s="40"/>
      <c r="AD720" s="40"/>
      <c r="AF720" s="40"/>
      <c r="AG720" s="40"/>
    </row>
    <row r="721" spans="2:33" ht="16.5" customHeight="1">
      <c r="B721" s="40"/>
      <c r="F721" s="163"/>
      <c r="AB721" s="40"/>
      <c r="AD721" s="40"/>
      <c r="AF721" s="40"/>
      <c r="AG721" s="40"/>
    </row>
    <row r="722" spans="2:33" ht="16.5" customHeight="1">
      <c r="B722" s="40"/>
      <c r="F722" s="163"/>
      <c r="AB722" s="40"/>
      <c r="AD722" s="40"/>
      <c r="AF722" s="40"/>
      <c r="AG722" s="40"/>
    </row>
    <row r="723" spans="2:33" ht="16.5" customHeight="1">
      <c r="B723" s="40"/>
      <c r="F723" s="163"/>
      <c r="AB723" s="40"/>
      <c r="AD723" s="40"/>
      <c r="AF723" s="40"/>
      <c r="AG723" s="40"/>
    </row>
    <row r="724" spans="2:33" ht="16.5" customHeight="1">
      <c r="B724" s="40"/>
      <c r="F724" s="163"/>
      <c r="AB724" s="40"/>
      <c r="AD724" s="40"/>
      <c r="AF724" s="40"/>
      <c r="AG724" s="40"/>
    </row>
    <row r="725" spans="2:33" ht="16.5" customHeight="1">
      <c r="B725" s="40"/>
      <c r="F725" s="163"/>
      <c r="AB725" s="40"/>
      <c r="AD725" s="40"/>
      <c r="AF725" s="40"/>
      <c r="AG725" s="40"/>
    </row>
    <row r="726" spans="2:33" ht="16.5" customHeight="1">
      <c r="B726" s="40"/>
      <c r="F726" s="163"/>
      <c r="AB726" s="40"/>
      <c r="AD726" s="40"/>
      <c r="AF726" s="40"/>
      <c r="AG726" s="40"/>
    </row>
    <row r="727" spans="2:33" ht="16.5" customHeight="1">
      <c r="B727" s="40"/>
      <c r="F727" s="163"/>
      <c r="AB727" s="40"/>
      <c r="AD727" s="40"/>
      <c r="AF727" s="40"/>
      <c r="AG727" s="40"/>
    </row>
    <row r="728" spans="2:33" ht="16.5" customHeight="1">
      <c r="B728" s="40"/>
      <c r="F728" s="163"/>
      <c r="AB728" s="40"/>
      <c r="AD728" s="40"/>
      <c r="AF728" s="40"/>
      <c r="AG728" s="40"/>
    </row>
    <row r="729" spans="2:33" ht="16.5" customHeight="1">
      <c r="B729" s="40"/>
      <c r="F729" s="163"/>
      <c r="AB729" s="40"/>
      <c r="AD729" s="40"/>
      <c r="AF729" s="40"/>
      <c r="AG729" s="40"/>
    </row>
    <row r="730" spans="2:33" ht="16.5" customHeight="1">
      <c r="B730" s="40"/>
      <c r="F730" s="163"/>
      <c r="AB730" s="40"/>
      <c r="AD730" s="40"/>
      <c r="AF730" s="40"/>
      <c r="AG730" s="40"/>
    </row>
    <row r="731" spans="2:33" ht="16.5" customHeight="1">
      <c r="B731" s="40"/>
      <c r="F731" s="163"/>
      <c r="AB731" s="40"/>
      <c r="AD731" s="40"/>
      <c r="AF731" s="40"/>
      <c r="AG731" s="40"/>
    </row>
    <row r="732" spans="2:33" ht="16.5" customHeight="1">
      <c r="B732" s="40"/>
      <c r="F732" s="163"/>
      <c r="AB732" s="40"/>
      <c r="AD732" s="40"/>
      <c r="AF732" s="40"/>
      <c r="AG732" s="40"/>
    </row>
    <row r="733" spans="2:33" ht="16.5" customHeight="1">
      <c r="B733" s="40"/>
      <c r="F733" s="163"/>
      <c r="AB733" s="40"/>
      <c r="AD733" s="40"/>
      <c r="AF733" s="40"/>
      <c r="AG733" s="40"/>
    </row>
    <row r="734" spans="2:33" ht="16.5" customHeight="1">
      <c r="B734" s="40"/>
      <c r="F734" s="163"/>
      <c r="AB734" s="40"/>
      <c r="AD734" s="40"/>
      <c r="AF734" s="40"/>
      <c r="AG734" s="40"/>
    </row>
    <row r="735" spans="2:33" ht="16.5" customHeight="1">
      <c r="B735" s="40"/>
      <c r="F735" s="163"/>
      <c r="AB735" s="40"/>
      <c r="AD735" s="40"/>
      <c r="AF735" s="40"/>
      <c r="AG735" s="40"/>
    </row>
    <row r="736" spans="2:33" ht="16.5" customHeight="1">
      <c r="B736" s="40"/>
      <c r="F736" s="163"/>
      <c r="AB736" s="40"/>
      <c r="AD736" s="40"/>
      <c r="AF736" s="40"/>
      <c r="AG736" s="40"/>
    </row>
    <row r="737" spans="2:33" ht="16.5" customHeight="1">
      <c r="B737" s="40"/>
      <c r="F737" s="163"/>
      <c r="AB737" s="40"/>
      <c r="AD737" s="40"/>
      <c r="AF737" s="40"/>
      <c r="AG737" s="40"/>
    </row>
    <row r="738" spans="2:33" ht="16.5" customHeight="1">
      <c r="B738" s="40"/>
      <c r="F738" s="163"/>
      <c r="AB738" s="40"/>
      <c r="AD738" s="40"/>
      <c r="AF738" s="40"/>
      <c r="AG738" s="40"/>
    </row>
    <row r="739" spans="2:33" ht="16.5" customHeight="1">
      <c r="B739" s="40"/>
      <c r="F739" s="163"/>
      <c r="AB739" s="40"/>
      <c r="AD739" s="40"/>
      <c r="AF739" s="40"/>
      <c r="AG739" s="40"/>
    </row>
    <row r="740" spans="2:33" ht="16.5" customHeight="1">
      <c r="B740" s="40"/>
      <c r="F740" s="163"/>
      <c r="AB740" s="40"/>
      <c r="AD740" s="40"/>
      <c r="AF740" s="40"/>
      <c r="AG740" s="40"/>
    </row>
    <row r="741" spans="2:33" ht="16.5" customHeight="1">
      <c r="B741" s="40"/>
      <c r="F741" s="163"/>
      <c r="AB741" s="40"/>
      <c r="AD741" s="40"/>
      <c r="AF741" s="40"/>
      <c r="AG741" s="40"/>
    </row>
    <row r="742" spans="2:33" ht="16.5" customHeight="1">
      <c r="B742" s="40"/>
      <c r="F742" s="163"/>
      <c r="AB742" s="40"/>
      <c r="AD742" s="40"/>
      <c r="AF742" s="40"/>
      <c r="AG742" s="40"/>
    </row>
    <row r="743" spans="2:33" ht="16.5" customHeight="1">
      <c r="B743" s="40"/>
      <c r="F743" s="163"/>
      <c r="AB743" s="40"/>
      <c r="AD743" s="40"/>
      <c r="AF743" s="40"/>
      <c r="AG743" s="40"/>
    </row>
    <row r="744" spans="2:33" ht="16.5" customHeight="1">
      <c r="B744" s="40"/>
      <c r="F744" s="163"/>
      <c r="AB744" s="40"/>
      <c r="AD744" s="40"/>
      <c r="AF744" s="40"/>
      <c r="AG744" s="40"/>
    </row>
    <row r="745" spans="2:33" ht="16.5" customHeight="1">
      <c r="B745" s="40"/>
      <c r="F745" s="163"/>
      <c r="AB745" s="40"/>
      <c r="AD745" s="40"/>
      <c r="AF745" s="40"/>
      <c r="AG745" s="40"/>
    </row>
    <row r="746" spans="2:33" ht="16.5" customHeight="1">
      <c r="B746" s="40"/>
      <c r="F746" s="163"/>
      <c r="AB746" s="40"/>
      <c r="AD746" s="40"/>
      <c r="AF746" s="40"/>
      <c r="AG746" s="40"/>
    </row>
    <row r="747" spans="2:33" ht="16.5" customHeight="1">
      <c r="B747" s="40"/>
      <c r="F747" s="163"/>
      <c r="AB747" s="40"/>
      <c r="AD747" s="40"/>
      <c r="AF747" s="40"/>
      <c r="AG747" s="40"/>
    </row>
    <row r="748" spans="2:33" ht="16.5" customHeight="1">
      <c r="B748" s="40"/>
      <c r="F748" s="163"/>
      <c r="AB748" s="40"/>
      <c r="AD748" s="40"/>
      <c r="AF748" s="40"/>
      <c r="AG748" s="40"/>
    </row>
    <row r="749" spans="2:33" ht="16.5" customHeight="1">
      <c r="B749" s="40"/>
      <c r="F749" s="163"/>
      <c r="AB749" s="40"/>
      <c r="AD749" s="40"/>
      <c r="AF749" s="40"/>
      <c r="AG749" s="40"/>
    </row>
    <row r="750" spans="2:33" ht="16.5" customHeight="1">
      <c r="B750" s="40"/>
      <c r="F750" s="163"/>
      <c r="AB750" s="40"/>
      <c r="AD750" s="40"/>
      <c r="AF750" s="40"/>
      <c r="AG750" s="40"/>
    </row>
    <row r="751" spans="2:33" ht="16.5" customHeight="1">
      <c r="B751" s="40"/>
      <c r="F751" s="163"/>
      <c r="AB751" s="40"/>
      <c r="AD751" s="40"/>
      <c r="AF751" s="40"/>
      <c r="AG751" s="40"/>
    </row>
    <row r="752" spans="2:33" ht="16.5" customHeight="1">
      <c r="B752" s="40"/>
      <c r="F752" s="163"/>
      <c r="AB752" s="40"/>
      <c r="AD752" s="40"/>
      <c r="AF752" s="40"/>
      <c r="AG752" s="40"/>
    </row>
    <row r="753" spans="2:33" ht="16.5" customHeight="1">
      <c r="B753" s="40"/>
      <c r="F753" s="163"/>
      <c r="AB753" s="40"/>
      <c r="AD753" s="40"/>
      <c r="AF753" s="40"/>
      <c r="AG753" s="40"/>
    </row>
    <row r="754" spans="2:33" ht="16.5" customHeight="1">
      <c r="B754" s="40"/>
      <c r="F754" s="163"/>
      <c r="AB754" s="40"/>
      <c r="AD754" s="40"/>
      <c r="AF754" s="40"/>
      <c r="AG754" s="40"/>
    </row>
    <row r="755" spans="2:33" ht="16.5" customHeight="1">
      <c r="B755" s="40"/>
      <c r="F755" s="163"/>
      <c r="AB755" s="40"/>
      <c r="AD755" s="40"/>
      <c r="AF755" s="40"/>
      <c r="AG755" s="40"/>
    </row>
    <row r="756" spans="2:33" ht="16.5" customHeight="1">
      <c r="B756" s="40"/>
      <c r="F756" s="163"/>
      <c r="AB756" s="40"/>
      <c r="AD756" s="40"/>
      <c r="AF756" s="40"/>
      <c r="AG756" s="40"/>
    </row>
    <row r="757" spans="2:33" ht="16.5" customHeight="1">
      <c r="B757" s="40"/>
      <c r="F757" s="163"/>
      <c r="AB757" s="40"/>
      <c r="AD757" s="40"/>
      <c r="AF757" s="40"/>
      <c r="AG757" s="40"/>
    </row>
    <row r="758" spans="2:33" ht="16.5" customHeight="1">
      <c r="B758" s="40"/>
      <c r="F758" s="163"/>
      <c r="AB758" s="40"/>
      <c r="AD758" s="40"/>
      <c r="AF758" s="40"/>
      <c r="AG758" s="40"/>
    </row>
    <row r="759" spans="2:33" ht="16.5" customHeight="1">
      <c r="B759" s="40"/>
      <c r="F759" s="163"/>
      <c r="AB759" s="40"/>
      <c r="AD759" s="40"/>
      <c r="AF759" s="40"/>
      <c r="AG759" s="40"/>
    </row>
    <row r="760" spans="2:33" ht="16.5" customHeight="1">
      <c r="B760" s="40"/>
      <c r="F760" s="163"/>
      <c r="AB760" s="40"/>
      <c r="AD760" s="40"/>
      <c r="AF760" s="40"/>
      <c r="AG760" s="40"/>
    </row>
    <row r="761" spans="2:33" ht="16.5" customHeight="1">
      <c r="B761" s="40"/>
      <c r="F761" s="163"/>
      <c r="AB761" s="40"/>
      <c r="AD761" s="40"/>
      <c r="AF761" s="40"/>
      <c r="AG761" s="40"/>
    </row>
    <row r="762" spans="2:33" ht="16.5" customHeight="1">
      <c r="B762" s="40"/>
      <c r="F762" s="163"/>
      <c r="AB762" s="40"/>
      <c r="AD762" s="40"/>
      <c r="AF762" s="40"/>
      <c r="AG762" s="40"/>
    </row>
    <row r="763" spans="2:33" ht="16.5" customHeight="1">
      <c r="B763" s="40"/>
      <c r="F763" s="163"/>
      <c r="AB763" s="40"/>
      <c r="AD763" s="40"/>
      <c r="AF763" s="40"/>
      <c r="AG763" s="40"/>
    </row>
    <row r="764" spans="2:33" ht="16.5" customHeight="1">
      <c r="B764" s="40"/>
      <c r="F764" s="163"/>
      <c r="AB764" s="40"/>
      <c r="AD764" s="40"/>
      <c r="AF764" s="40"/>
      <c r="AG764" s="40"/>
    </row>
    <row r="765" spans="2:33" ht="16.5" customHeight="1">
      <c r="B765" s="40"/>
      <c r="F765" s="163"/>
      <c r="AB765" s="40"/>
      <c r="AD765" s="40"/>
      <c r="AF765" s="40"/>
      <c r="AG765" s="40"/>
    </row>
    <row r="766" spans="2:33" ht="16.5" customHeight="1">
      <c r="B766" s="40"/>
      <c r="F766" s="163"/>
      <c r="AB766" s="40"/>
      <c r="AD766" s="40"/>
      <c r="AF766" s="40"/>
      <c r="AG766" s="40"/>
    </row>
    <row r="767" spans="2:33" ht="16.5" customHeight="1">
      <c r="B767" s="40"/>
      <c r="F767" s="163"/>
      <c r="AB767" s="40"/>
      <c r="AD767" s="40"/>
      <c r="AF767" s="40"/>
      <c r="AG767" s="40"/>
    </row>
    <row r="768" spans="2:33" ht="16.5" customHeight="1">
      <c r="B768" s="40"/>
      <c r="F768" s="163"/>
      <c r="AB768" s="40"/>
      <c r="AD768" s="40"/>
      <c r="AF768" s="40"/>
      <c r="AG768" s="40"/>
    </row>
    <row r="769" spans="2:33" ht="16.5" customHeight="1">
      <c r="B769" s="40"/>
      <c r="F769" s="163"/>
      <c r="AB769" s="40"/>
      <c r="AD769" s="40"/>
      <c r="AF769" s="40"/>
      <c r="AG769" s="40"/>
    </row>
    <row r="770" spans="2:33" ht="16.5" customHeight="1">
      <c r="B770" s="40"/>
      <c r="F770" s="163"/>
      <c r="AB770" s="40"/>
      <c r="AD770" s="40"/>
      <c r="AF770" s="40"/>
      <c r="AG770" s="40"/>
    </row>
    <row r="771" spans="2:33" ht="16.5" customHeight="1">
      <c r="B771" s="40"/>
      <c r="F771" s="163"/>
      <c r="AB771" s="40"/>
      <c r="AD771" s="40"/>
      <c r="AF771" s="40"/>
      <c r="AG771" s="40"/>
    </row>
    <row r="772" spans="2:33" ht="16.5" customHeight="1">
      <c r="B772" s="40"/>
      <c r="F772" s="163"/>
      <c r="AB772" s="40"/>
      <c r="AD772" s="40"/>
      <c r="AF772" s="40"/>
      <c r="AG772" s="40"/>
    </row>
    <row r="773" spans="2:33" ht="16.5" customHeight="1">
      <c r="B773" s="40"/>
      <c r="F773" s="163"/>
      <c r="AB773" s="40"/>
      <c r="AD773" s="40"/>
      <c r="AF773" s="40"/>
      <c r="AG773" s="40"/>
    </row>
    <row r="774" spans="2:33" ht="16.5" customHeight="1">
      <c r="B774" s="40"/>
      <c r="F774" s="163"/>
      <c r="AB774" s="40"/>
      <c r="AD774" s="40"/>
      <c r="AF774" s="40"/>
      <c r="AG774" s="40"/>
    </row>
    <row r="775" spans="2:33" ht="16.5" customHeight="1">
      <c r="B775" s="40"/>
      <c r="F775" s="163"/>
      <c r="AB775" s="40"/>
      <c r="AD775" s="40"/>
      <c r="AF775" s="40"/>
      <c r="AG775" s="40"/>
    </row>
    <row r="776" spans="2:33" ht="16.5" customHeight="1">
      <c r="B776" s="40"/>
      <c r="F776" s="163"/>
      <c r="AB776" s="40"/>
      <c r="AD776" s="40"/>
      <c r="AF776" s="40"/>
      <c r="AG776" s="40"/>
    </row>
    <row r="777" spans="2:33" ht="16.5" customHeight="1">
      <c r="B777" s="40"/>
      <c r="F777" s="163"/>
      <c r="AB777" s="40"/>
      <c r="AD777" s="40"/>
      <c r="AF777" s="40"/>
      <c r="AG777" s="40"/>
    </row>
    <row r="778" spans="2:33" ht="16.5" customHeight="1">
      <c r="B778" s="40"/>
      <c r="F778" s="163"/>
      <c r="AB778" s="40"/>
      <c r="AD778" s="40"/>
      <c r="AF778" s="40"/>
      <c r="AG778" s="40"/>
    </row>
    <row r="779" spans="2:33" ht="16.5" customHeight="1">
      <c r="B779" s="40"/>
      <c r="F779" s="163"/>
      <c r="AB779" s="40"/>
      <c r="AD779" s="40"/>
      <c r="AF779" s="40"/>
      <c r="AG779" s="40"/>
    </row>
    <row r="780" spans="2:33" ht="16.5" customHeight="1">
      <c r="B780" s="40"/>
      <c r="F780" s="163"/>
      <c r="AB780" s="40"/>
      <c r="AD780" s="40"/>
      <c r="AF780" s="40"/>
      <c r="AG780" s="40"/>
    </row>
    <row r="781" spans="2:33" ht="16.5" customHeight="1">
      <c r="B781" s="40"/>
      <c r="F781" s="163"/>
      <c r="AB781" s="40"/>
      <c r="AD781" s="40"/>
      <c r="AF781" s="40"/>
      <c r="AG781" s="40"/>
    </row>
    <row r="782" spans="2:33" ht="16.5" customHeight="1">
      <c r="B782" s="40"/>
      <c r="F782" s="163"/>
      <c r="AB782" s="40"/>
      <c r="AD782" s="40"/>
      <c r="AF782" s="40"/>
      <c r="AG782" s="40"/>
    </row>
    <row r="783" spans="2:33" ht="16.5" customHeight="1">
      <c r="B783" s="40"/>
      <c r="F783" s="163"/>
      <c r="AB783" s="40"/>
      <c r="AD783" s="40"/>
      <c r="AF783" s="40"/>
      <c r="AG783" s="40"/>
    </row>
    <row r="784" spans="2:33" ht="16.5" customHeight="1">
      <c r="B784" s="40"/>
      <c r="F784" s="163"/>
      <c r="AB784" s="40"/>
      <c r="AD784" s="40"/>
      <c r="AF784" s="40"/>
      <c r="AG784" s="40"/>
    </row>
    <row r="785" spans="2:33" ht="16.5" customHeight="1">
      <c r="B785" s="40"/>
      <c r="F785" s="163"/>
      <c r="AB785" s="40"/>
      <c r="AD785" s="40"/>
      <c r="AF785" s="40"/>
      <c r="AG785" s="40"/>
    </row>
    <row r="786" spans="2:33" ht="16.5" customHeight="1">
      <c r="B786" s="40"/>
      <c r="F786" s="163"/>
      <c r="AB786" s="40"/>
      <c r="AD786" s="40"/>
      <c r="AF786" s="40"/>
      <c r="AG786" s="40"/>
    </row>
    <row r="787" spans="2:33" ht="16.5" customHeight="1">
      <c r="B787" s="40"/>
      <c r="F787" s="163"/>
      <c r="AB787" s="40"/>
      <c r="AD787" s="40"/>
      <c r="AF787" s="40"/>
      <c r="AG787" s="40"/>
    </row>
    <row r="788" spans="2:33" ht="16.5" customHeight="1">
      <c r="B788" s="40"/>
      <c r="F788" s="163"/>
      <c r="AB788" s="40"/>
      <c r="AD788" s="40"/>
      <c r="AF788" s="40"/>
      <c r="AG788" s="40"/>
    </row>
    <row r="789" spans="2:33" ht="16.5" customHeight="1">
      <c r="B789" s="40"/>
      <c r="F789" s="163"/>
      <c r="AB789" s="40"/>
      <c r="AD789" s="40"/>
      <c r="AF789" s="40"/>
      <c r="AG789" s="40"/>
    </row>
    <row r="790" spans="2:33" ht="16.5" customHeight="1">
      <c r="B790" s="40"/>
      <c r="F790" s="163"/>
      <c r="AB790" s="40"/>
      <c r="AD790" s="40"/>
      <c r="AF790" s="40"/>
      <c r="AG790" s="40"/>
    </row>
    <row r="791" spans="2:33" ht="16.5" customHeight="1">
      <c r="B791" s="40"/>
      <c r="F791" s="163"/>
      <c r="AB791" s="40"/>
      <c r="AD791" s="40"/>
      <c r="AF791" s="40"/>
      <c r="AG791" s="40"/>
    </row>
    <row r="792" spans="2:33" ht="16.5" customHeight="1">
      <c r="B792" s="40"/>
      <c r="F792" s="163"/>
      <c r="AB792" s="40"/>
      <c r="AD792" s="40"/>
      <c r="AF792" s="40"/>
      <c r="AG792" s="40"/>
    </row>
    <row r="793" spans="2:33" ht="16.5" customHeight="1">
      <c r="B793" s="40"/>
      <c r="F793" s="163"/>
      <c r="AB793" s="40"/>
      <c r="AD793" s="40"/>
      <c r="AF793" s="40"/>
      <c r="AG793" s="40"/>
    </row>
    <row r="794" spans="2:33" ht="16.5" customHeight="1">
      <c r="B794" s="40"/>
      <c r="F794" s="163"/>
      <c r="AB794" s="40"/>
      <c r="AD794" s="40"/>
      <c r="AF794" s="40"/>
      <c r="AG794" s="40"/>
    </row>
    <row r="795" spans="2:33" ht="16.5" customHeight="1">
      <c r="B795" s="40"/>
      <c r="F795" s="163"/>
      <c r="AB795" s="40"/>
      <c r="AD795" s="40"/>
      <c r="AF795" s="40"/>
      <c r="AG795" s="40"/>
    </row>
    <row r="796" spans="2:33" ht="16.5" customHeight="1">
      <c r="B796" s="40"/>
      <c r="F796" s="163"/>
      <c r="AB796" s="40"/>
      <c r="AD796" s="40"/>
      <c r="AF796" s="40"/>
      <c r="AG796" s="40"/>
    </row>
    <row r="797" spans="2:33" ht="16.5" customHeight="1">
      <c r="B797" s="40"/>
      <c r="F797" s="163"/>
      <c r="AB797" s="40"/>
      <c r="AD797" s="40"/>
      <c r="AF797" s="40"/>
      <c r="AG797" s="40"/>
    </row>
    <row r="798" spans="2:33" ht="16.5" customHeight="1">
      <c r="B798" s="40"/>
      <c r="F798" s="163"/>
      <c r="AB798" s="40"/>
      <c r="AD798" s="40"/>
      <c r="AF798" s="40"/>
      <c r="AG798" s="40"/>
    </row>
    <row r="799" spans="2:33" ht="16.5" customHeight="1">
      <c r="B799" s="40"/>
      <c r="F799" s="163"/>
      <c r="AB799" s="40"/>
      <c r="AD799" s="40"/>
      <c r="AF799" s="40"/>
      <c r="AG799" s="40"/>
    </row>
    <row r="800" spans="2:33" ht="16.5" customHeight="1">
      <c r="B800" s="40"/>
      <c r="F800" s="163"/>
      <c r="AB800" s="40"/>
      <c r="AD800" s="40"/>
      <c r="AF800" s="40"/>
      <c r="AG800" s="40"/>
    </row>
    <row r="801" spans="2:33" ht="16.5" customHeight="1">
      <c r="B801" s="40"/>
      <c r="F801" s="163"/>
      <c r="AB801" s="40"/>
      <c r="AD801" s="40"/>
      <c r="AF801" s="40"/>
      <c r="AG801" s="40"/>
    </row>
    <row r="802" spans="2:33" ht="16.5" customHeight="1">
      <c r="B802" s="40"/>
      <c r="F802" s="163"/>
      <c r="AB802" s="40"/>
      <c r="AD802" s="40"/>
      <c r="AF802" s="40"/>
      <c r="AG802" s="40"/>
    </row>
    <row r="803" spans="2:33" ht="16.5" customHeight="1">
      <c r="B803" s="40"/>
      <c r="F803" s="163"/>
      <c r="AB803" s="40"/>
      <c r="AD803" s="40"/>
      <c r="AF803" s="40"/>
      <c r="AG803" s="40"/>
    </row>
    <row r="804" spans="2:33" ht="16.5" customHeight="1">
      <c r="B804" s="40"/>
      <c r="F804" s="163"/>
      <c r="AB804" s="40"/>
      <c r="AD804" s="40"/>
      <c r="AF804" s="40"/>
      <c r="AG804" s="40"/>
    </row>
    <row r="805" spans="2:33" ht="16.5" customHeight="1">
      <c r="B805" s="40"/>
      <c r="F805" s="163"/>
      <c r="AB805" s="40"/>
      <c r="AD805" s="40"/>
      <c r="AF805" s="40"/>
      <c r="AG805" s="40"/>
    </row>
    <row r="806" spans="2:33" ht="16.5" customHeight="1">
      <c r="B806" s="40"/>
      <c r="F806" s="163"/>
      <c r="AB806" s="40"/>
      <c r="AD806" s="40"/>
      <c r="AF806" s="40"/>
      <c r="AG806" s="40"/>
    </row>
    <row r="807" spans="2:33" ht="16.5" customHeight="1">
      <c r="B807" s="40"/>
      <c r="F807" s="163"/>
      <c r="AB807" s="40"/>
      <c r="AD807" s="40"/>
      <c r="AF807" s="40"/>
      <c r="AG807" s="40"/>
    </row>
    <row r="808" spans="2:33" ht="16.5" customHeight="1">
      <c r="B808" s="40"/>
      <c r="F808" s="163"/>
      <c r="AB808" s="40"/>
      <c r="AD808" s="40"/>
      <c r="AF808" s="40"/>
      <c r="AG808" s="40"/>
    </row>
    <row r="809" spans="2:33" ht="16.5" customHeight="1">
      <c r="B809" s="40"/>
      <c r="F809" s="163"/>
      <c r="AB809" s="40"/>
      <c r="AD809" s="40"/>
      <c r="AF809" s="40"/>
      <c r="AG809" s="40"/>
    </row>
    <row r="810" spans="2:33" ht="16.5" customHeight="1">
      <c r="B810" s="40"/>
      <c r="F810" s="163"/>
      <c r="AB810" s="40"/>
      <c r="AD810" s="40"/>
      <c r="AF810" s="40"/>
      <c r="AG810" s="40"/>
    </row>
    <row r="811" spans="2:33" ht="16.5" customHeight="1">
      <c r="B811" s="40"/>
      <c r="F811" s="163"/>
      <c r="AB811" s="40"/>
      <c r="AD811" s="40"/>
      <c r="AF811" s="40"/>
      <c r="AG811" s="40"/>
    </row>
    <row r="812" spans="2:33" ht="16.5" customHeight="1">
      <c r="B812" s="40"/>
      <c r="F812" s="163"/>
      <c r="AB812" s="40"/>
      <c r="AD812" s="40"/>
      <c r="AF812" s="40"/>
      <c r="AG812" s="40"/>
    </row>
    <row r="813" spans="2:33" ht="16.5" customHeight="1">
      <c r="B813" s="40"/>
      <c r="F813" s="163"/>
      <c r="AB813" s="40"/>
      <c r="AD813" s="40"/>
      <c r="AF813" s="40"/>
      <c r="AG813" s="40"/>
    </row>
    <row r="814" spans="2:33" ht="16.5" customHeight="1">
      <c r="B814" s="40"/>
      <c r="F814" s="163"/>
      <c r="AB814" s="40"/>
      <c r="AD814" s="40"/>
      <c r="AF814" s="40"/>
      <c r="AG814" s="40"/>
    </row>
    <row r="815" spans="2:33" ht="16.5" customHeight="1">
      <c r="B815" s="40"/>
      <c r="F815" s="163"/>
      <c r="AB815" s="40"/>
      <c r="AD815" s="40"/>
      <c r="AF815" s="40"/>
      <c r="AG815" s="40"/>
    </row>
    <row r="816" spans="2:33" ht="16.5" customHeight="1">
      <c r="B816" s="40"/>
      <c r="F816" s="163"/>
      <c r="AB816" s="40"/>
      <c r="AD816" s="40"/>
      <c r="AF816" s="40"/>
      <c r="AG816" s="40"/>
    </row>
    <row r="817" spans="2:33" ht="16.5" customHeight="1">
      <c r="B817" s="40"/>
      <c r="F817" s="163"/>
      <c r="AB817" s="40"/>
      <c r="AD817" s="40"/>
      <c r="AF817" s="40"/>
      <c r="AG817" s="40"/>
    </row>
    <row r="818" spans="2:33" ht="16.5" customHeight="1">
      <c r="B818" s="40"/>
      <c r="F818" s="163"/>
      <c r="AB818" s="40"/>
      <c r="AD818" s="40"/>
      <c r="AF818" s="40"/>
      <c r="AG818" s="40"/>
    </row>
    <row r="819" spans="2:33" ht="16.5" customHeight="1">
      <c r="B819" s="40"/>
      <c r="F819" s="163"/>
      <c r="AB819" s="40"/>
      <c r="AD819" s="40"/>
      <c r="AF819" s="40"/>
      <c r="AG819" s="40"/>
    </row>
    <row r="820" spans="2:33" ht="16.5" customHeight="1">
      <c r="B820" s="40"/>
      <c r="F820" s="163"/>
      <c r="AB820" s="40"/>
      <c r="AD820" s="40"/>
      <c r="AF820" s="40"/>
      <c r="AG820" s="40"/>
    </row>
    <row r="821" spans="2:33" ht="16.5" customHeight="1">
      <c r="B821" s="40"/>
      <c r="F821" s="163"/>
      <c r="AB821" s="40"/>
      <c r="AD821" s="40"/>
      <c r="AF821" s="40"/>
      <c r="AG821" s="40"/>
    </row>
    <row r="822" spans="2:33" ht="16.5" customHeight="1">
      <c r="B822" s="40"/>
      <c r="F822" s="163"/>
      <c r="AB822" s="40"/>
      <c r="AD822" s="40"/>
      <c r="AF822" s="40"/>
      <c r="AG822" s="40"/>
    </row>
    <row r="823" spans="2:33" ht="16.5" customHeight="1">
      <c r="B823" s="40"/>
      <c r="F823" s="163"/>
      <c r="AB823" s="40"/>
      <c r="AD823" s="40"/>
      <c r="AF823" s="40"/>
      <c r="AG823" s="40"/>
    </row>
    <row r="824" spans="2:33" ht="16.5" customHeight="1">
      <c r="B824" s="40"/>
      <c r="F824" s="163"/>
      <c r="AB824" s="40"/>
      <c r="AD824" s="40"/>
      <c r="AF824" s="40"/>
      <c r="AG824" s="40"/>
    </row>
    <row r="825" spans="2:33" ht="16.5" customHeight="1">
      <c r="B825" s="40"/>
      <c r="F825" s="163"/>
      <c r="AB825" s="40"/>
      <c r="AD825" s="40"/>
      <c r="AF825" s="40"/>
      <c r="AG825" s="40"/>
    </row>
    <row r="826" spans="2:33" ht="16.5" customHeight="1">
      <c r="B826" s="40"/>
      <c r="F826" s="163"/>
      <c r="AB826" s="40"/>
      <c r="AD826" s="40"/>
      <c r="AF826" s="40"/>
      <c r="AG826" s="40"/>
    </row>
    <row r="827" spans="2:33" ht="16.5" customHeight="1">
      <c r="B827" s="40"/>
      <c r="F827" s="163"/>
      <c r="AB827" s="40"/>
      <c r="AD827" s="40"/>
      <c r="AF827" s="40"/>
      <c r="AG827" s="40"/>
    </row>
    <row r="828" spans="2:33" ht="16.5" customHeight="1">
      <c r="B828" s="40"/>
      <c r="F828" s="163"/>
      <c r="AB828" s="40"/>
      <c r="AD828" s="40"/>
      <c r="AF828" s="40"/>
      <c r="AG828" s="40"/>
    </row>
    <row r="829" spans="2:33" ht="16.5" customHeight="1">
      <c r="B829" s="40"/>
      <c r="F829" s="163"/>
      <c r="AB829" s="40"/>
      <c r="AD829" s="40"/>
      <c r="AF829" s="40"/>
      <c r="AG829" s="40"/>
    </row>
    <row r="830" spans="2:33" ht="16.5" customHeight="1">
      <c r="B830" s="40"/>
      <c r="F830" s="163"/>
      <c r="AB830" s="40"/>
      <c r="AD830" s="40"/>
      <c r="AF830" s="40"/>
      <c r="AG830" s="40"/>
    </row>
    <row r="831" spans="2:33" ht="16.5" customHeight="1">
      <c r="B831" s="40"/>
      <c r="F831" s="163"/>
      <c r="AB831" s="40"/>
      <c r="AD831" s="40"/>
      <c r="AF831" s="40"/>
      <c r="AG831" s="40"/>
    </row>
    <row r="832" spans="2:33" ht="16.5" customHeight="1">
      <c r="B832" s="40"/>
      <c r="F832" s="163"/>
      <c r="AB832" s="40"/>
      <c r="AD832" s="40"/>
      <c r="AF832" s="40"/>
      <c r="AG832" s="40"/>
    </row>
    <row r="833" spans="2:33" ht="16.5" customHeight="1">
      <c r="B833" s="40"/>
      <c r="F833" s="163"/>
      <c r="AB833" s="40"/>
      <c r="AD833" s="40"/>
      <c r="AF833" s="40"/>
      <c r="AG833" s="40"/>
    </row>
    <row r="834" spans="2:33" ht="16.5" customHeight="1">
      <c r="B834" s="40"/>
      <c r="F834" s="163"/>
      <c r="AB834" s="40"/>
      <c r="AD834" s="40"/>
      <c r="AF834" s="40"/>
      <c r="AG834" s="40"/>
    </row>
    <row r="835" spans="2:33" ht="16.5" customHeight="1">
      <c r="B835" s="40"/>
      <c r="F835" s="163"/>
      <c r="AB835" s="40"/>
      <c r="AD835" s="40"/>
      <c r="AF835" s="40"/>
      <c r="AG835" s="40"/>
    </row>
    <row r="836" spans="2:33" ht="16.5" customHeight="1">
      <c r="B836" s="40"/>
      <c r="F836" s="163"/>
      <c r="AB836" s="40"/>
      <c r="AD836" s="40"/>
      <c r="AF836" s="40"/>
      <c r="AG836" s="40"/>
    </row>
    <row r="837" spans="2:33" ht="16.5" customHeight="1">
      <c r="B837" s="40"/>
      <c r="F837" s="163"/>
      <c r="AB837" s="40"/>
      <c r="AD837" s="40"/>
      <c r="AF837" s="40"/>
      <c r="AG837" s="40"/>
    </row>
    <row r="838" spans="2:33" ht="16.5" customHeight="1">
      <c r="B838" s="40"/>
      <c r="F838" s="163"/>
      <c r="AB838" s="40"/>
      <c r="AD838" s="40"/>
      <c r="AF838" s="40"/>
      <c r="AG838" s="40"/>
    </row>
    <row r="839" spans="2:33" ht="16.5" customHeight="1">
      <c r="B839" s="40"/>
      <c r="F839" s="163"/>
      <c r="AB839" s="40"/>
      <c r="AD839" s="40"/>
      <c r="AF839" s="40"/>
      <c r="AG839" s="40"/>
    </row>
    <row r="840" spans="2:33" ht="16.5" customHeight="1">
      <c r="B840" s="40"/>
      <c r="F840" s="163"/>
      <c r="AB840" s="40"/>
      <c r="AD840" s="40"/>
      <c r="AF840" s="40"/>
      <c r="AG840" s="40"/>
    </row>
    <row r="841" spans="2:33" ht="16.5" customHeight="1">
      <c r="B841" s="40"/>
      <c r="F841" s="163"/>
      <c r="AB841" s="40"/>
      <c r="AD841" s="40"/>
      <c r="AF841" s="40"/>
      <c r="AG841" s="40"/>
    </row>
    <row r="842" spans="2:33" ht="16.5" customHeight="1">
      <c r="B842" s="40"/>
      <c r="F842" s="163"/>
      <c r="AB842" s="40"/>
      <c r="AD842" s="40"/>
      <c r="AF842" s="40"/>
      <c r="AG842" s="40"/>
    </row>
    <row r="843" spans="2:33" ht="16.5" customHeight="1">
      <c r="B843" s="40"/>
      <c r="F843" s="163"/>
      <c r="AB843" s="40"/>
      <c r="AD843" s="40"/>
      <c r="AF843" s="40"/>
      <c r="AG843" s="40"/>
    </row>
    <row r="844" spans="2:33" ht="16.5" customHeight="1">
      <c r="B844" s="40"/>
      <c r="F844" s="163"/>
      <c r="AB844" s="40"/>
      <c r="AD844" s="40"/>
      <c r="AF844" s="40"/>
      <c r="AG844" s="40"/>
    </row>
    <row r="845" spans="2:33" ht="16.5" customHeight="1">
      <c r="B845" s="40"/>
      <c r="F845" s="163"/>
      <c r="AB845" s="40"/>
      <c r="AD845" s="40"/>
      <c r="AF845" s="40"/>
      <c r="AG845" s="40"/>
    </row>
    <row r="846" spans="2:33" ht="16.5" customHeight="1">
      <c r="B846" s="40"/>
      <c r="F846" s="163"/>
      <c r="AB846" s="40"/>
      <c r="AD846" s="40"/>
      <c r="AF846" s="40"/>
      <c r="AG846" s="40"/>
    </row>
    <row r="847" spans="2:33" ht="16.5" customHeight="1">
      <c r="B847" s="40"/>
      <c r="F847" s="163"/>
      <c r="AB847" s="40"/>
      <c r="AD847" s="40"/>
      <c r="AF847" s="40"/>
      <c r="AG847" s="40"/>
    </row>
    <row r="848" spans="2:33" ht="16.5" customHeight="1">
      <c r="B848" s="40"/>
      <c r="F848" s="163"/>
      <c r="AB848" s="40"/>
      <c r="AD848" s="40"/>
      <c r="AF848" s="40"/>
      <c r="AG848" s="40"/>
    </row>
    <row r="849" spans="2:33" ht="16.5" customHeight="1">
      <c r="B849" s="40"/>
      <c r="F849" s="163"/>
      <c r="AB849" s="40"/>
      <c r="AD849" s="40"/>
      <c r="AF849" s="40"/>
      <c r="AG849" s="40"/>
    </row>
    <row r="850" spans="2:33" ht="16.5" customHeight="1">
      <c r="B850" s="40"/>
      <c r="F850" s="163"/>
      <c r="AB850" s="40"/>
      <c r="AD850" s="40"/>
      <c r="AF850" s="40"/>
      <c r="AG850" s="40"/>
    </row>
    <row r="851" spans="2:33" ht="16.5" customHeight="1">
      <c r="B851" s="40"/>
      <c r="F851" s="163"/>
      <c r="AB851" s="40"/>
      <c r="AD851" s="40"/>
      <c r="AF851" s="40"/>
      <c r="AG851" s="40"/>
    </row>
    <row r="852" spans="2:33" ht="16.5" customHeight="1">
      <c r="B852" s="40"/>
      <c r="F852" s="163"/>
      <c r="AB852" s="40"/>
      <c r="AD852" s="40"/>
      <c r="AF852" s="40"/>
      <c r="AG852" s="40"/>
    </row>
    <row r="853" spans="2:33" ht="16.5" customHeight="1">
      <c r="B853" s="40"/>
      <c r="F853" s="163"/>
      <c r="AB853" s="40"/>
      <c r="AD853" s="40"/>
      <c r="AF853" s="40"/>
      <c r="AG853" s="40"/>
    </row>
    <row r="854" spans="2:33" ht="16.5" customHeight="1">
      <c r="B854" s="40"/>
      <c r="F854" s="163"/>
      <c r="AB854" s="40"/>
      <c r="AD854" s="40"/>
      <c r="AF854" s="40"/>
      <c r="AG854" s="40"/>
    </row>
    <row r="855" spans="2:33" ht="16.5" customHeight="1">
      <c r="B855" s="40"/>
      <c r="F855" s="163"/>
      <c r="AB855" s="40"/>
      <c r="AD855" s="40"/>
      <c r="AF855" s="40"/>
      <c r="AG855" s="40"/>
    </row>
    <row r="856" spans="2:33" ht="16.5" customHeight="1">
      <c r="B856" s="40"/>
      <c r="F856" s="163"/>
      <c r="AB856" s="40"/>
      <c r="AD856" s="40"/>
      <c r="AF856" s="40"/>
      <c r="AG856" s="40"/>
    </row>
    <row r="857" spans="2:33" ht="16.5" customHeight="1">
      <c r="B857" s="40"/>
      <c r="F857" s="163"/>
      <c r="AB857" s="40"/>
      <c r="AD857" s="40"/>
      <c r="AF857" s="40"/>
      <c r="AG857" s="40"/>
    </row>
    <row r="858" spans="2:33" ht="16.5" customHeight="1">
      <c r="B858" s="40"/>
      <c r="F858" s="163"/>
      <c r="AB858" s="40"/>
      <c r="AD858" s="40"/>
      <c r="AF858" s="40"/>
      <c r="AG858" s="40"/>
    </row>
    <row r="859" spans="2:33" ht="16.5" customHeight="1">
      <c r="B859" s="40"/>
      <c r="F859" s="163"/>
      <c r="AB859" s="40"/>
      <c r="AD859" s="40"/>
      <c r="AF859" s="40"/>
      <c r="AG859" s="40"/>
    </row>
    <row r="860" spans="2:33" ht="16.5" customHeight="1">
      <c r="B860" s="40"/>
      <c r="F860" s="163"/>
      <c r="AB860" s="40"/>
      <c r="AD860" s="40"/>
      <c r="AF860" s="40"/>
      <c r="AG860" s="40"/>
    </row>
    <row r="861" spans="2:33" ht="16.5" customHeight="1">
      <c r="B861" s="40"/>
      <c r="F861" s="163"/>
      <c r="AB861" s="40"/>
      <c r="AD861" s="40"/>
      <c r="AF861" s="40"/>
      <c r="AG861" s="40"/>
    </row>
    <row r="862" spans="2:33" ht="16.5" customHeight="1">
      <c r="B862" s="40"/>
      <c r="F862" s="163"/>
      <c r="AB862" s="40"/>
      <c r="AD862" s="40"/>
      <c r="AF862" s="40"/>
      <c r="AG862" s="40"/>
    </row>
    <row r="863" spans="2:33" ht="16.5" customHeight="1">
      <c r="B863" s="40"/>
      <c r="F863" s="163"/>
      <c r="AB863" s="40"/>
      <c r="AD863" s="40"/>
      <c r="AF863" s="40"/>
      <c r="AG863" s="40"/>
    </row>
    <row r="864" spans="2:33" ht="16.5" customHeight="1">
      <c r="B864" s="40"/>
      <c r="F864" s="163"/>
      <c r="AB864" s="40"/>
      <c r="AD864" s="40"/>
      <c r="AF864" s="40"/>
      <c r="AG864" s="40"/>
    </row>
    <row r="865" spans="2:33" ht="16.5" customHeight="1">
      <c r="B865" s="40"/>
      <c r="F865" s="163"/>
      <c r="AB865" s="40"/>
      <c r="AD865" s="40"/>
      <c r="AF865" s="40"/>
      <c r="AG865" s="40"/>
    </row>
    <row r="866" spans="2:33" ht="16.5" customHeight="1">
      <c r="B866" s="40"/>
      <c r="F866" s="163"/>
      <c r="AB866" s="40"/>
      <c r="AD866" s="40"/>
      <c r="AF866" s="40"/>
      <c r="AG866" s="40"/>
    </row>
    <row r="867" spans="2:33" ht="16.5" customHeight="1">
      <c r="B867" s="40"/>
      <c r="F867" s="163"/>
      <c r="AB867" s="40"/>
      <c r="AD867" s="40"/>
      <c r="AF867" s="40"/>
      <c r="AG867" s="40"/>
    </row>
    <row r="868" spans="2:33" ht="16.5" customHeight="1">
      <c r="B868" s="40"/>
      <c r="F868" s="163"/>
      <c r="AB868" s="40"/>
      <c r="AD868" s="40"/>
      <c r="AF868" s="40"/>
      <c r="AG868" s="40"/>
    </row>
    <row r="869" spans="2:33" ht="16.5" customHeight="1">
      <c r="B869" s="40"/>
      <c r="F869" s="163"/>
      <c r="AB869" s="40"/>
      <c r="AD869" s="40"/>
      <c r="AF869" s="40"/>
      <c r="AG869" s="40"/>
    </row>
    <row r="870" spans="2:33" ht="16.5" customHeight="1">
      <c r="B870" s="40"/>
      <c r="F870" s="163"/>
      <c r="AB870" s="40"/>
      <c r="AD870" s="40"/>
      <c r="AF870" s="40"/>
      <c r="AG870" s="40"/>
    </row>
    <row r="871" spans="2:33" ht="16.5" customHeight="1">
      <c r="B871" s="40"/>
      <c r="F871" s="163"/>
      <c r="AB871" s="40"/>
      <c r="AD871" s="40"/>
      <c r="AF871" s="40"/>
      <c r="AG871" s="40"/>
    </row>
    <row r="872" spans="2:33" ht="16.5" customHeight="1">
      <c r="B872" s="40"/>
      <c r="F872" s="163"/>
      <c r="AB872" s="40"/>
      <c r="AD872" s="40"/>
      <c r="AF872" s="40"/>
      <c r="AG872" s="40"/>
    </row>
    <row r="873" spans="2:33" ht="16.5" customHeight="1">
      <c r="B873" s="40"/>
      <c r="F873" s="163"/>
      <c r="AB873" s="40"/>
      <c r="AD873" s="40"/>
      <c r="AF873" s="40"/>
      <c r="AG873" s="40"/>
    </row>
    <row r="874" spans="2:33" ht="16.5" customHeight="1">
      <c r="B874" s="40"/>
      <c r="F874" s="163"/>
      <c r="AB874" s="40"/>
      <c r="AD874" s="40"/>
      <c r="AF874" s="40"/>
      <c r="AG874" s="40"/>
    </row>
    <row r="875" spans="2:33" ht="16.5" customHeight="1">
      <c r="B875" s="40"/>
      <c r="F875" s="163"/>
      <c r="AB875" s="40"/>
      <c r="AD875" s="40"/>
      <c r="AF875" s="40"/>
      <c r="AG875" s="40"/>
    </row>
    <row r="876" spans="2:33" ht="16.5" customHeight="1">
      <c r="B876" s="40"/>
      <c r="F876" s="163"/>
      <c r="AB876" s="40"/>
      <c r="AD876" s="40"/>
      <c r="AF876" s="40"/>
      <c r="AG876" s="40"/>
    </row>
    <row r="877" spans="2:33" ht="16.5" customHeight="1">
      <c r="B877" s="40"/>
      <c r="F877" s="163"/>
      <c r="AB877" s="40"/>
      <c r="AD877" s="40"/>
      <c r="AF877" s="40"/>
      <c r="AG877" s="40"/>
    </row>
    <row r="878" spans="2:33" ht="16.5" customHeight="1">
      <c r="B878" s="40"/>
      <c r="F878" s="163"/>
      <c r="AB878" s="40"/>
      <c r="AD878" s="40"/>
      <c r="AF878" s="40"/>
      <c r="AG878" s="40"/>
    </row>
    <row r="879" spans="2:33" ht="16.5" customHeight="1">
      <c r="B879" s="40"/>
      <c r="F879" s="163"/>
      <c r="AB879" s="40"/>
      <c r="AD879" s="40"/>
      <c r="AF879" s="40"/>
      <c r="AG879" s="40"/>
    </row>
    <row r="880" spans="2:33" ht="16.5" customHeight="1">
      <c r="B880" s="40"/>
      <c r="F880" s="163"/>
      <c r="AB880" s="40"/>
      <c r="AD880" s="40"/>
      <c r="AF880" s="40"/>
      <c r="AG880" s="40"/>
    </row>
    <row r="881" spans="2:33" ht="16.5" customHeight="1">
      <c r="B881" s="40"/>
      <c r="F881" s="163"/>
      <c r="AB881" s="40"/>
      <c r="AD881" s="40"/>
      <c r="AF881" s="40"/>
      <c r="AG881" s="40"/>
    </row>
    <row r="882" spans="2:33" ht="16.5" customHeight="1">
      <c r="B882" s="40"/>
      <c r="F882" s="163"/>
      <c r="AB882" s="40"/>
      <c r="AD882" s="40"/>
      <c r="AF882" s="40"/>
      <c r="AG882" s="40"/>
    </row>
    <row r="883" spans="2:33" ht="16.5" customHeight="1">
      <c r="B883" s="40"/>
      <c r="F883" s="163"/>
      <c r="AB883" s="40"/>
      <c r="AD883" s="40"/>
      <c r="AF883" s="40"/>
      <c r="AG883" s="40"/>
    </row>
    <row r="884" spans="2:33" ht="16.5" customHeight="1">
      <c r="B884" s="40"/>
      <c r="F884" s="163"/>
      <c r="AB884" s="40"/>
      <c r="AD884" s="40"/>
      <c r="AF884" s="40"/>
      <c r="AG884" s="40"/>
    </row>
    <row r="885" spans="2:33" ht="16.5" customHeight="1">
      <c r="B885" s="40"/>
      <c r="F885" s="163"/>
      <c r="AB885" s="40"/>
      <c r="AD885" s="40"/>
      <c r="AF885" s="40"/>
      <c r="AG885" s="40"/>
    </row>
    <row r="886" spans="2:33" ht="16.5" customHeight="1">
      <c r="B886" s="40"/>
      <c r="F886" s="163"/>
      <c r="AB886" s="40"/>
      <c r="AD886" s="40"/>
      <c r="AF886" s="40"/>
      <c r="AG886" s="40"/>
    </row>
    <row r="887" spans="2:33" ht="16.5" customHeight="1">
      <c r="B887" s="40"/>
      <c r="F887" s="163"/>
      <c r="AB887" s="40"/>
      <c r="AD887" s="40"/>
      <c r="AF887" s="40"/>
      <c r="AG887" s="40"/>
    </row>
    <row r="888" spans="2:33" ht="16.5" customHeight="1">
      <c r="B888" s="40"/>
      <c r="F888" s="163"/>
      <c r="AB888" s="40"/>
      <c r="AD888" s="40"/>
      <c r="AF888" s="40"/>
      <c r="AG888" s="40"/>
    </row>
    <row r="889" spans="2:33" ht="16.5" customHeight="1">
      <c r="B889" s="40"/>
      <c r="F889" s="163"/>
      <c r="AB889" s="40"/>
      <c r="AD889" s="40"/>
      <c r="AF889" s="40"/>
      <c r="AG889" s="40"/>
    </row>
    <row r="890" spans="2:33" ht="16.5" customHeight="1">
      <c r="B890" s="40"/>
      <c r="F890" s="163"/>
      <c r="AB890" s="40"/>
      <c r="AD890" s="40"/>
      <c r="AF890" s="40"/>
      <c r="AG890" s="40"/>
    </row>
    <row r="891" spans="2:33" ht="16.5" customHeight="1">
      <c r="B891" s="40"/>
      <c r="F891" s="163"/>
      <c r="AB891" s="40"/>
      <c r="AD891" s="40"/>
      <c r="AF891" s="40"/>
      <c r="AG891" s="40"/>
    </row>
    <row r="892" spans="2:33" ht="16.5" customHeight="1">
      <c r="B892" s="40"/>
      <c r="F892" s="163"/>
      <c r="AB892" s="40"/>
      <c r="AD892" s="40"/>
      <c r="AF892" s="40"/>
      <c r="AG892" s="40"/>
    </row>
    <row r="893" spans="2:33" ht="16.5" customHeight="1">
      <c r="B893" s="40"/>
      <c r="F893" s="163"/>
      <c r="AB893" s="40"/>
      <c r="AD893" s="40"/>
      <c r="AF893" s="40"/>
      <c r="AG893" s="40"/>
    </row>
    <row r="894" spans="2:33" ht="16.5" customHeight="1">
      <c r="B894" s="40"/>
      <c r="F894" s="163"/>
      <c r="AB894" s="40"/>
      <c r="AD894" s="40"/>
      <c r="AF894" s="40"/>
      <c r="AG894" s="40"/>
    </row>
    <row r="895" spans="2:33" ht="16.5" customHeight="1">
      <c r="B895" s="40"/>
      <c r="F895" s="163"/>
      <c r="AB895" s="40"/>
      <c r="AD895" s="40"/>
      <c r="AF895" s="40"/>
      <c r="AG895" s="40"/>
    </row>
    <row r="896" spans="2:33" ht="16.5" customHeight="1">
      <c r="B896" s="40"/>
      <c r="F896" s="163"/>
      <c r="AB896" s="40"/>
      <c r="AD896" s="40"/>
      <c r="AF896" s="40"/>
      <c r="AG896" s="40"/>
    </row>
    <row r="897" spans="2:33" ht="16.5" customHeight="1">
      <c r="B897" s="40"/>
      <c r="F897" s="163"/>
      <c r="AB897" s="40"/>
      <c r="AD897" s="40"/>
      <c r="AF897" s="40"/>
      <c r="AG897" s="40"/>
    </row>
    <row r="898" spans="2:33" ht="16.5" customHeight="1">
      <c r="B898" s="40"/>
      <c r="F898" s="163"/>
      <c r="AB898" s="40"/>
      <c r="AD898" s="40"/>
      <c r="AF898" s="40"/>
      <c r="AG898" s="40"/>
    </row>
    <row r="899" spans="2:33" ht="16.5" customHeight="1">
      <c r="B899" s="40"/>
      <c r="F899" s="163"/>
      <c r="AB899" s="40"/>
      <c r="AD899" s="40"/>
      <c r="AF899" s="40"/>
      <c r="AG899" s="40"/>
    </row>
    <row r="900" spans="2:33" ht="16.5" customHeight="1">
      <c r="B900" s="40"/>
      <c r="F900" s="163"/>
      <c r="AB900" s="40"/>
      <c r="AD900" s="40"/>
      <c r="AF900" s="40"/>
      <c r="AG900" s="40"/>
    </row>
    <row r="901" spans="2:33" ht="16.5" customHeight="1">
      <c r="B901" s="40"/>
      <c r="F901" s="163"/>
      <c r="AB901" s="40"/>
      <c r="AD901" s="40"/>
      <c r="AF901" s="40"/>
      <c r="AG901" s="40"/>
    </row>
    <row r="902" spans="2:33" ht="16.5" customHeight="1">
      <c r="B902" s="40"/>
      <c r="F902" s="163"/>
      <c r="AB902" s="40"/>
      <c r="AD902" s="40"/>
      <c r="AF902" s="40"/>
      <c r="AG902" s="40"/>
    </row>
    <row r="903" spans="2:33" ht="16.5" customHeight="1">
      <c r="B903" s="40"/>
      <c r="F903" s="163"/>
      <c r="AB903" s="40"/>
      <c r="AD903" s="40"/>
      <c r="AF903" s="40"/>
      <c r="AG903" s="40"/>
    </row>
    <row r="904" spans="2:33" ht="16.5" customHeight="1">
      <c r="B904" s="40"/>
      <c r="F904" s="163"/>
      <c r="AB904" s="40"/>
      <c r="AD904" s="40"/>
      <c r="AF904" s="40"/>
      <c r="AG904" s="40"/>
    </row>
    <row r="905" spans="2:33" ht="16.5" customHeight="1">
      <c r="B905" s="40"/>
      <c r="F905" s="163"/>
      <c r="AB905" s="40"/>
      <c r="AD905" s="40"/>
      <c r="AF905" s="40"/>
      <c r="AG905" s="40"/>
    </row>
    <row r="906" spans="2:33" ht="16.5" customHeight="1">
      <c r="B906" s="40"/>
      <c r="F906" s="163"/>
      <c r="AB906" s="40"/>
      <c r="AD906" s="40"/>
      <c r="AF906" s="40"/>
      <c r="AG906" s="40"/>
    </row>
    <row r="907" spans="2:33" ht="16.5" customHeight="1">
      <c r="B907" s="40"/>
      <c r="F907" s="163"/>
      <c r="AB907" s="40"/>
      <c r="AD907" s="40"/>
      <c r="AF907" s="40"/>
      <c r="AG907" s="40"/>
    </row>
    <row r="908" spans="2:33" ht="16.5" customHeight="1">
      <c r="B908" s="40"/>
      <c r="F908" s="163"/>
      <c r="AB908" s="40"/>
      <c r="AD908" s="40"/>
      <c r="AF908" s="40"/>
      <c r="AG908" s="40"/>
    </row>
    <row r="909" spans="2:33" ht="16.5" customHeight="1">
      <c r="B909" s="40"/>
      <c r="F909" s="163"/>
      <c r="AB909" s="40"/>
      <c r="AD909" s="40"/>
      <c r="AF909" s="40"/>
      <c r="AG909" s="40"/>
    </row>
    <row r="910" spans="2:33" ht="16.5" customHeight="1">
      <c r="B910" s="40"/>
      <c r="F910" s="163"/>
      <c r="AB910" s="40"/>
      <c r="AD910" s="40"/>
      <c r="AF910" s="40"/>
      <c r="AG910" s="40"/>
    </row>
    <row r="911" spans="2:33" ht="16.5" customHeight="1">
      <c r="B911" s="40"/>
      <c r="F911" s="163"/>
      <c r="AB911" s="40"/>
      <c r="AD911" s="40"/>
      <c r="AF911" s="40"/>
      <c r="AG911" s="40"/>
    </row>
    <row r="912" spans="2:33" ht="16.5" customHeight="1">
      <c r="B912" s="40"/>
      <c r="F912" s="163"/>
      <c r="AB912" s="40"/>
      <c r="AD912" s="40"/>
      <c r="AF912" s="40"/>
      <c r="AG912" s="40"/>
    </row>
    <row r="913" spans="2:33" ht="16.5" customHeight="1">
      <c r="B913" s="40"/>
      <c r="F913" s="163"/>
      <c r="AB913" s="40"/>
      <c r="AD913" s="40"/>
      <c r="AF913" s="40"/>
      <c r="AG913" s="40"/>
    </row>
    <row r="914" spans="2:33" ht="16.5" customHeight="1">
      <c r="B914" s="40"/>
      <c r="F914" s="163"/>
      <c r="AB914" s="40"/>
      <c r="AD914" s="40"/>
      <c r="AF914" s="40"/>
      <c r="AG914" s="40"/>
    </row>
    <row r="915" spans="2:33" ht="16.5" customHeight="1">
      <c r="B915" s="40"/>
      <c r="F915" s="163"/>
      <c r="AB915" s="40"/>
      <c r="AD915" s="40"/>
      <c r="AF915" s="40"/>
      <c r="AG915" s="40"/>
    </row>
    <row r="916" spans="2:33" ht="16.5" customHeight="1">
      <c r="B916" s="40"/>
      <c r="F916" s="163"/>
      <c r="AB916" s="40"/>
      <c r="AD916" s="40"/>
      <c r="AF916" s="40"/>
      <c r="AG916" s="40"/>
    </row>
    <row r="917" spans="2:33" ht="16.5" customHeight="1">
      <c r="B917" s="40"/>
      <c r="F917" s="163"/>
      <c r="AB917" s="40"/>
      <c r="AD917" s="40"/>
      <c r="AF917" s="40"/>
      <c r="AG917" s="40"/>
    </row>
    <row r="918" spans="2:33" ht="16.5" customHeight="1">
      <c r="B918" s="40"/>
      <c r="F918" s="163"/>
      <c r="AB918" s="40"/>
      <c r="AD918" s="40"/>
      <c r="AF918" s="40"/>
      <c r="AG918" s="40"/>
    </row>
    <row r="919" spans="2:33" ht="16.5" customHeight="1">
      <c r="B919" s="40"/>
      <c r="F919" s="163"/>
      <c r="AB919" s="40"/>
      <c r="AD919" s="40"/>
      <c r="AF919" s="40"/>
      <c r="AG919" s="40"/>
    </row>
    <row r="920" spans="2:33" ht="16.5" customHeight="1">
      <c r="B920" s="40"/>
      <c r="F920" s="163"/>
      <c r="AB920" s="40"/>
      <c r="AD920" s="40"/>
      <c r="AF920" s="40"/>
      <c r="AG920" s="40"/>
    </row>
    <row r="921" spans="2:33" ht="16.5" customHeight="1">
      <c r="B921" s="40"/>
      <c r="F921" s="163"/>
      <c r="AB921" s="40"/>
      <c r="AD921" s="40"/>
      <c r="AF921" s="40"/>
      <c r="AG921" s="40"/>
    </row>
    <row r="922" spans="2:33" ht="16.5" customHeight="1">
      <c r="B922" s="40"/>
      <c r="F922" s="163"/>
      <c r="AB922" s="40"/>
      <c r="AD922" s="40"/>
      <c r="AF922" s="40"/>
      <c r="AG922" s="40"/>
    </row>
    <row r="923" spans="2:33" ht="16.5" customHeight="1">
      <c r="B923" s="40"/>
      <c r="F923" s="163"/>
      <c r="AB923" s="40"/>
      <c r="AD923" s="40"/>
      <c r="AF923" s="40"/>
      <c r="AG923" s="40"/>
    </row>
    <row r="924" spans="2:33" ht="16.5" customHeight="1">
      <c r="B924" s="40"/>
      <c r="F924" s="163"/>
      <c r="AB924" s="40"/>
      <c r="AD924" s="40"/>
      <c r="AF924" s="40"/>
      <c r="AG924" s="40"/>
    </row>
    <row r="925" spans="2:33" ht="16.5" customHeight="1">
      <c r="B925" s="40"/>
      <c r="F925" s="163"/>
      <c r="AB925" s="40"/>
      <c r="AD925" s="40"/>
      <c r="AF925" s="40"/>
      <c r="AG925" s="40"/>
    </row>
    <row r="926" spans="2:33" ht="16.5" customHeight="1">
      <c r="B926" s="40"/>
      <c r="F926" s="163"/>
      <c r="AB926" s="40"/>
      <c r="AD926" s="40"/>
      <c r="AF926" s="40"/>
      <c r="AG926" s="40"/>
    </row>
    <row r="927" spans="2:33" ht="16.5" customHeight="1">
      <c r="B927" s="40"/>
      <c r="F927" s="163"/>
      <c r="AB927" s="40"/>
      <c r="AD927" s="40"/>
      <c r="AF927" s="40"/>
      <c r="AG927" s="40"/>
    </row>
    <row r="928" spans="2:33" ht="16.5" customHeight="1">
      <c r="B928" s="40"/>
      <c r="F928" s="163"/>
      <c r="AB928" s="40"/>
      <c r="AD928" s="40"/>
      <c r="AF928" s="40"/>
      <c r="AG928" s="40"/>
    </row>
    <row r="929" spans="2:33" ht="16.5" customHeight="1">
      <c r="B929" s="40"/>
      <c r="F929" s="163"/>
      <c r="AB929" s="40"/>
      <c r="AD929" s="40"/>
      <c r="AF929" s="40"/>
      <c r="AG929" s="40"/>
    </row>
    <row r="930" spans="2:33" ht="16.5" customHeight="1">
      <c r="B930" s="40"/>
      <c r="F930" s="163"/>
      <c r="AB930" s="40"/>
      <c r="AD930" s="40"/>
      <c r="AF930" s="40"/>
      <c r="AG930" s="40"/>
    </row>
    <row r="931" spans="2:33" ht="16.5" customHeight="1">
      <c r="B931" s="40"/>
      <c r="F931" s="163"/>
      <c r="AB931" s="40"/>
      <c r="AD931" s="40"/>
      <c r="AF931" s="40"/>
      <c r="AG931" s="40"/>
    </row>
    <row r="932" spans="2:33" ht="16.5" customHeight="1">
      <c r="B932" s="40"/>
      <c r="F932" s="163"/>
      <c r="AB932" s="40"/>
      <c r="AD932" s="40"/>
      <c r="AF932" s="40"/>
      <c r="AG932" s="40"/>
    </row>
    <row r="933" spans="2:33" ht="16.5" customHeight="1">
      <c r="B933" s="40"/>
      <c r="F933" s="163"/>
      <c r="AB933" s="40"/>
      <c r="AD933" s="40"/>
      <c r="AF933" s="40"/>
      <c r="AG933" s="40"/>
    </row>
    <row r="934" spans="2:33" ht="16.5" customHeight="1">
      <c r="B934" s="40"/>
      <c r="F934" s="163"/>
      <c r="AB934" s="40"/>
      <c r="AD934" s="40"/>
      <c r="AF934" s="40"/>
      <c r="AG934" s="40"/>
    </row>
    <row r="935" spans="2:33" ht="16.5" customHeight="1">
      <c r="B935" s="40"/>
      <c r="F935" s="163"/>
      <c r="AB935" s="40"/>
      <c r="AD935" s="40"/>
      <c r="AF935" s="40"/>
      <c r="AG935" s="40"/>
    </row>
    <row r="936" spans="2:33" ht="16.5" customHeight="1">
      <c r="B936" s="40"/>
      <c r="F936" s="163"/>
      <c r="AB936" s="40"/>
      <c r="AD936" s="40"/>
      <c r="AF936" s="40"/>
      <c r="AG936" s="40"/>
    </row>
    <row r="937" spans="2:33" ht="16.5" customHeight="1">
      <c r="B937" s="40"/>
      <c r="F937" s="163"/>
      <c r="AB937" s="40"/>
      <c r="AD937" s="40"/>
      <c r="AF937" s="40"/>
      <c r="AG937" s="40"/>
    </row>
    <row r="938" spans="2:33" ht="16.5" customHeight="1">
      <c r="B938" s="40"/>
      <c r="F938" s="163"/>
      <c r="AB938" s="40"/>
      <c r="AD938" s="40"/>
      <c r="AF938" s="40"/>
      <c r="AG938" s="40"/>
    </row>
    <row r="939" spans="2:33" ht="16.5" customHeight="1">
      <c r="B939" s="40"/>
      <c r="F939" s="163"/>
      <c r="AB939" s="40"/>
      <c r="AD939" s="40"/>
      <c r="AF939" s="40"/>
      <c r="AG939" s="40"/>
    </row>
    <row r="940" spans="2:33" ht="16.5" customHeight="1">
      <c r="B940" s="40"/>
      <c r="F940" s="163"/>
      <c r="AB940" s="40"/>
      <c r="AD940" s="40"/>
      <c r="AF940" s="40"/>
      <c r="AG940" s="40"/>
    </row>
    <row r="941" spans="2:33" ht="16.5" customHeight="1">
      <c r="B941" s="40"/>
      <c r="F941" s="163"/>
      <c r="AB941" s="40"/>
      <c r="AD941" s="40"/>
      <c r="AF941" s="40"/>
      <c r="AG941" s="40"/>
    </row>
    <row r="942" spans="2:33" ht="16.5" customHeight="1">
      <c r="B942" s="40"/>
      <c r="F942" s="163"/>
      <c r="AB942" s="40"/>
      <c r="AD942" s="40"/>
      <c r="AF942" s="40"/>
      <c r="AG942" s="40"/>
    </row>
    <row r="943" spans="2:33" ht="16.5" customHeight="1">
      <c r="B943" s="40"/>
      <c r="F943" s="163"/>
      <c r="AB943" s="40"/>
      <c r="AD943" s="40"/>
      <c r="AF943" s="40"/>
      <c r="AG943" s="40"/>
    </row>
    <row r="944" spans="2:33" ht="16.5" customHeight="1">
      <c r="B944" s="40"/>
      <c r="F944" s="163"/>
      <c r="AB944" s="40"/>
      <c r="AD944" s="40"/>
      <c r="AF944" s="40"/>
      <c r="AG944" s="40"/>
    </row>
    <row r="945" spans="2:33" ht="16.5" customHeight="1">
      <c r="B945" s="40"/>
      <c r="F945" s="163"/>
      <c r="AB945" s="40"/>
      <c r="AD945" s="40"/>
      <c r="AF945" s="40"/>
      <c r="AG945" s="40"/>
    </row>
    <row r="946" spans="2:33" ht="16.5" customHeight="1">
      <c r="B946" s="40"/>
      <c r="F946" s="163"/>
      <c r="AB946" s="40"/>
      <c r="AD946" s="40"/>
      <c r="AF946" s="40"/>
      <c r="AG946" s="40"/>
    </row>
    <row r="947" spans="2:33" ht="16.5" customHeight="1">
      <c r="B947" s="40"/>
      <c r="F947" s="163"/>
      <c r="AB947" s="40"/>
      <c r="AD947" s="40"/>
      <c r="AF947" s="40"/>
      <c r="AG947" s="40"/>
    </row>
    <row r="948" spans="2:33" ht="16.5" customHeight="1">
      <c r="B948" s="40"/>
      <c r="F948" s="163"/>
      <c r="AB948" s="40"/>
      <c r="AD948" s="40"/>
      <c r="AF948" s="40"/>
      <c r="AG948" s="40"/>
    </row>
    <row r="949" spans="2:33" ht="16.5" customHeight="1">
      <c r="B949" s="40"/>
      <c r="F949" s="163"/>
      <c r="AB949" s="40"/>
      <c r="AD949" s="40"/>
      <c r="AF949" s="40"/>
      <c r="AG949" s="40"/>
    </row>
    <row r="950" spans="2:33" ht="16.5" customHeight="1">
      <c r="B950" s="40"/>
      <c r="F950" s="163"/>
      <c r="AB950" s="40"/>
      <c r="AD950" s="40"/>
      <c r="AF950" s="40"/>
      <c r="AG950" s="40"/>
    </row>
    <row r="951" spans="2:33" ht="16.5" customHeight="1">
      <c r="B951" s="40"/>
      <c r="F951" s="163"/>
      <c r="AB951" s="40"/>
      <c r="AD951" s="40"/>
      <c r="AF951" s="40"/>
      <c r="AG951" s="40"/>
    </row>
    <row r="952" spans="2:33" ht="16.5" customHeight="1">
      <c r="B952" s="40"/>
      <c r="F952" s="163"/>
      <c r="AB952" s="40"/>
      <c r="AD952" s="40"/>
      <c r="AF952" s="40"/>
      <c r="AG952" s="40"/>
    </row>
    <row r="953" spans="2:33" ht="16.5" customHeight="1">
      <c r="B953" s="40"/>
      <c r="F953" s="163"/>
      <c r="AB953" s="40"/>
      <c r="AD953" s="40"/>
      <c r="AF953" s="40"/>
      <c r="AG953" s="40"/>
    </row>
    <row r="954" spans="2:33" ht="16.5" customHeight="1">
      <c r="B954" s="40"/>
      <c r="F954" s="163"/>
      <c r="AB954" s="40"/>
      <c r="AD954" s="40"/>
      <c r="AF954" s="40"/>
      <c r="AG954" s="40"/>
    </row>
    <row r="955" spans="2:33" ht="16.5" customHeight="1">
      <c r="B955" s="40"/>
      <c r="F955" s="163"/>
      <c r="AB955" s="40"/>
      <c r="AD955" s="40"/>
      <c r="AF955" s="40"/>
      <c r="AG955" s="40"/>
    </row>
    <row r="956" spans="2:33" ht="16.5" customHeight="1">
      <c r="B956" s="40"/>
      <c r="F956" s="163"/>
      <c r="AB956" s="40"/>
      <c r="AD956" s="40"/>
      <c r="AF956" s="40"/>
      <c r="AG956" s="40"/>
    </row>
    <row r="957" spans="2:33" ht="16.5" customHeight="1">
      <c r="B957" s="40"/>
      <c r="F957" s="163"/>
      <c r="AB957" s="40"/>
      <c r="AD957" s="40"/>
      <c r="AF957" s="40"/>
      <c r="AG957" s="40"/>
    </row>
    <row r="958" spans="2:33" ht="16.5" customHeight="1">
      <c r="B958" s="40"/>
      <c r="F958" s="163"/>
      <c r="AB958" s="40"/>
      <c r="AD958" s="40"/>
      <c r="AF958" s="40"/>
      <c r="AG958" s="40"/>
    </row>
    <row r="959" spans="2:33" ht="16.5" customHeight="1">
      <c r="B959" s="40"/>
      <c r="F959" s="163"/>
      <c r="AB959" s="40"/>
      <c r="AD959" s="40"/>
      <c r="AF959" s="40"/>
      <c r="AG959" s="40"/>
    </row>
    <row r="960" spans="2:33" ht="16.5" customHeight="1">
      <c r="B960" s="40"/>
      <c r="F960" s="163"/>
      <c r="AB960" s="40"/>
      <c r="AD960" s="40"/>
      <c r="AF960" s="40"/>
      <c r="AG960" s="40"/>
    </row>
    <row r="961" spans="2:33" ht="16.5" customHeight="1">
      <c r="B961" s="40"/>
      <c r="F961" s="163"/>
      <c r="AB961" s="40"/>
      <c r="AD961" s="40"/>
      <c r="AF961" s="40"/>
      <c r="AG961" s="40"/>
    </row>
    <row r="962" spans="2:33" ht="16.5" customHeight="1">
      <c r="B962" s="40"/>
      <c r="F962" s="163"/>
      <c r="AB962" s="40"/>
      <c r="AD962" s="40"/>
      <c r="AF962" s="40"/>
      <c r="AG962" s="40"/>
    </row>
    <row r="963" spans="2:33" ht="16.5" customHeight="1">
      <c r="B963" s="40"/>
      <c r="F963" s="163"/>
      <c r="AB963" s="40"/>
      <c r="AD963" s="40"/>
      <c r="AF963" s="40"/>
      <c r="AG963" s="40"/>
    </row>
    <row r="964" spans="2:33" ht="16.5" customHeight="1">
      <c r="B964" s="40"/>
      <c r="F964" s="163"/>
      <c r="AB964" s="40"/>
      <c r="AD964" s="40"/>
      <c r="AF964" s="40"/>
      <c r="AG964" s="40"/>
    </row>
    <row r="965" spans="2:33" ht="16.5" customHeight="1">
      <c r="B965" s="40"/>
      <c r="F965" s="163"/>
      <c r="AB965" s="40"/>
      <c r="AD965" s="40"/>
      <c r="AF965" s="40"/>
      <c r="AG965" s="40"/>
    </row>
    <row r="966" spans="2:33" ht="16.5" customHeight="1">
      <c r="B966" s="40"/>
      <c r="F966" s="163"/>
      <c r="AB966" s="40"/>
      <c r="AD966" s="40"/>
      <c r="AF966" s="40"/>
      <c r="AG966" s="40"/>
    </row>
    <row r="967" spans="2:33" ht="16.5" customHeight="1">
      <c r="B967" s="40"/>
      <c r="F967" s="163"/>
      <c r="AB967" s="40"/>
      <c r="AD967" s="40"/>
      <c r="AF967" s="40"/>
      <c r="AG967" s="40"/>
    </row>
    <row r="968" spans="2:33" ht="16.5" customHeight="1">
      <c r="B968" s="40"/>
      <c r="F968" s="163"/>
      <c r="AB968" s="40"/>
      <c r="AD968" s="40"/>
      <c r="AF968" s="40"/>
      <c r="AG968" s="40"/>
    </row>
    <row r="969" spans="2:33" ht="16.5" customHeight="1">
      <c r="B969" s="40"/>
      <c r="F969" s="163"/>
      <c r="AB969" s="40"/>
      <c r="AD969" s="40"/>
      <c r="AF969" s="40"/>
      <c r="AG969" s="40"/>
    </row>
    <row r="970" spans="2:33" ht="16.5" customHeight="1">
      <c r="B970" s="40"/>
      <c r="F970" s="163"/>
      <c r="AB970" s="40"/>
      <c r="AD970" s="40"/>
      <c r="AF970" s="40"/>
      <c r="AG970" s="40"/>
    </row>
    <row r="971" spans="2:33" ht="16.5" customHeight="1">
      <c r="B971" s="40"/>
      <c r="F971" s="163"/>
      <c r="AB971" s="40"/>
      <c r="AD971" s="40"/>
      <c r="AF971" s="40"/>
      <c r="AG971" s="40"/>
    </row>
    <row r="972" spans="2:33" ht="16.5" customHeight="1">
      <c r="B972" s="40"/>
      <c r="F972" s="163"/>
      <c r="AB972" s="40"/>
      <c r="AD972" s="40"/>
      <c r="AF972" s="40"/>
      <c r="AG972" s="40"/>
    </row>
    <row r="973" spans="2:33" ht="16.5" customHeight="1">
      <c r="B973" s="40"/>
      <c r="F973" s="163"/>
      <c r="AB973" s="40"/>
      <c r="AD973" s="40"/>
      <c r="AF973" s="40"/>
      <c r="AG973" s="40"/>
    </row>
    <row r="974" spans="2:33" ht="16.5" customHeight="1">
      <c r="B974" s="40"/>
      <c r="F974" s="163"/>
      <c r="AB974" s="40"/>
      <c r="AD974" s="40"/>
      <c r="AF974" s="40"/>
      <c r="AG974" s="40"/>
    </row>
    <row r="975" spans="2:33" ht="16.5" customHeight="1">
      <c r="B975" s="40"/>
      <c r="F975" s="163"/>
      <c r="AB975" s="40"/>
      <c r="AD975" s="40"/>
      <c r="AF975" s="40"/>
      <c r="AG975" s="40"/>
    </row>
    <row r="976" spans="2:33" ht="16.5" customHeight="1">
      <c r="B976" s="40"/>
      <c r="F976" s="163"/>
      <c r="AB976" s="40"/>
      <c r="AD976" s="40"/>
      <c r="AF976" s="40"/>
      <c r="AG976" s="40"/>
    </row>
    <row r="977" spans="2:33" ht="16.5" customHeight="1">
      <c r="B977" s="40"/>
      <c r="F977" s="163"/>
      <c r="AB977" s="40"/>
      <c r="AD977" s="40"/>
      <c r="AF977" s="40"/>
      <c r="AG977" s="40"/>
    </row>
    <row r="978" spans="2:33" ht="16.5" customHeight="1">
      <c r="B978" s="40"/>
      <c r="F978" s="163"/>
      <c r="AB978" s="40"/>
      <c r="AD978" s="40"/>
      <c r="AF978" s="40"/>
      <c r="AG978" s="40"/>
    </row>
    <row r="979" spans="2:33" ht="16.5" customHeight="1">
      <c r="B979" s="40"/>
      <c r="F979" s="163"/>
      <c r="AB979" s="40"/>
      <c r="AD979" s="40"/>
      <c r="AF979" s="40"/>
      <c r="AG979" s="40"/>
    </row>
    <row r="980" spans="2:33" ht="16.5" customHeight="1">
      <c r="B980" s="40"/>
      <c r="F980" s="163"/>
      <c r="AB980" s="40"/>
      <c r="AD980" s="40"/>
      <c r="AF980" s="40"/>
      <c r="AG980" s="40"/>
    </row>
    <row r="981" spans="2:33" ht="16.5" customHeight="1">
      <c r="B981" s="40"/>
      <c r="F981" s="163"/>
      <c r="AB981" s="40"/>
      <c r="AD981" s="40"/>
      <c r="AF981" s="40"/>
      <c r="AG981" s="40"/>
    </row>
    <row r="982" spans="2:33" ht="16.5" customHeight="1">
      <c r="B982" s="40"/>
      <c r="F982" s="163"/>
      <c r="AB982" s="40"/>
      <c r="AD982" s="40"/>
      <c r="AF982" s="40"/>
      <c r="AG982" s="40"/>
    </row>
    <row r="983" spans="2:33" ht="16.5" customHeight="1">
      <c r="B983" s="40"/>
      <c r="F983" s="163"/>
      <c r="AB983" s="40"/>
      <c r="AD983" s="40"/>
      <c r="AF983" s="40"/>
      <c r="AG983" s="40"/>
    </row>
    <row r="984" spans="2:33" ht="16.5" customHeight="1">
      <c r="B984" s="40"/>
      <c r="F984" s="163"/>
      <c r="AB984" s="40"/>
      <c r="AD984" s="40"/>
      <c r="AF984" s="40"/>
      <c r="AG984" s="40"/>
    </row>
    <row r="985" spans="2:33" ht="16.5" customHeight="1">
      <c r="B985" s="40"/>
      <c r="F985" s="163"/>
      <c r="AB985" s="40"/>
      <c r="AD985" s="40"/>
      <c r="AF985" s="40"/>
      <c r="AG985" s="40"/>
    </row>
    <row r="986" spans="2:33" ht="16.5" customHeight="1">
      <c r="B986" s="40"/>
      <c r="F986" s="163"/>
      <c r="AB986" s="40"/>
      <c r="AD986" s="40"/>
      <c r="AF986" s="40"/>
      <c r="AG986" s="40"/>
    </row>
    <row r="987" spans="2:33" ht="16.5" customHeight="1">
      <c r="B987" s="40"/>
      <c r="F987" s="163"/>
      <c r="AB987" s="40"/>
      <c r="AD987" s="40"/>
      <c r="AF987" s="40"/>
      <c r="AG987" s="40"/>
    </row>
    <row r="988" spans="2:33" ht="16.5" customHeight="1">
      <c r="B988" s="40"/>
      <c r="F988" s="163"/>
      <c r="AB988" s="40"/>
      <c r="AD988" s="40"/>
      <c r="AF988" s="40"/>
      <c r="AG988" s="40"/>
    </row>
    <row r="989" spans="2:33" ht="16.5" customHeight="1">
      <c r="B989" s="40"/>
      <c r="F989" s="163"/>
      <c r="AB989" s="40"/>
      <c r="AD989" s="40"/>
      <c r="AF989" s="40"/>
      <c r="AG989" s="40"/>
    </row>
    <row r="990" spans="2:33" ht="16.5" customHeight="1">
      <c r="B990" s="40"/>
      <c r="F990" s="163"/>
      <c r="AB990" s="40"/>
      <c r="AD990" s="40"/>
      <c r="AF990" s="40"/>
      <c r="AG990" s="40"/>
    </row>
    <row r="991" spans="2:33" ht="16.5" customHeight="1">
      <c r="B991" s="40"/>
      <c r="F991" s="163"/>
      <c r="AB991" s="40"/>
      <c r="AD991" s="40"/>
      <c r="AF991" s="40"/>
      <c r="AG991" s="40"/>
    </row>
    <row r="992" spans="2:33" ht="16.5" customHeight="1">
      <c r="B992" s="40"/>
      <c r="F992" s="163"/>
      <c r="AB992" s="40"/>
      <c r="AD992" s="40"/>
      <c r="AF992" s="40"/>
      <c r="AG992" s="40"/>
    </row>
    <row r="993" spans="2:33" ht="16.5" customHeight="1">
      <c r="B993" s="40"/>
      <c r="F993" s="163"/>
      <c r="AB993" s="40"/>
      <c r="AD993" s="40"/>
      <c r="AF993" s="40"/>
      <c r="AG993" s="40"/>
    </row>
    <row r="994" spans="2:33" ht="16.5" customHeight="1">
      <c r="B994" s="40"/>
      <c r="F994" s="163"/>
      <c r="AB994" s="40"/>
      <c r="AD994" s="40"/>
      <c r="AF994" s="40"/>
      <c r="AG994" s="40"/>
    </row>
    <row r="995" spans="2:33" ht="16.5" customHeight="1">
      <c r="B995" s="40"/>
      <c r="F995" s="163"/>
      <c r="AB995" s="40"/>
      <c r="AD995" s="40"/>
      <c r="AF995" s="40"/>
      <c r="AG995" s="40"/>
    </row>
    <row r="996" spans="2:33" ht="16.5" customHeight="1">
      <c r="B996" s="40"/>
      <c r="F996" s="163"/>
      <c r="AB996" s="40"/>
      <c r="AD996" s="40"/>
      <c r="AF996" s="40"/>
      <c r="AG996" s="40"/>
    </row>
    <row r="997" spans="2:33" ht="16.5" customHeight="1">
      <c r="B997" s="40"/>
      <c r="F997" s="163"/>
      <c r="AB997" s="40"/>
      <c r="AD997" s="40"/>
      <c r="AF997" s="40"/>
      <c r="AG997" s="40"/>
    </row>
    <row r="998" spans="2:33" ht="16.5" customHeight="1">
      <c r="B998" s="40"/>
      <c r="F998" s="163"/>
      <c r="AB998" s="40"/>
      <c r="AD998" s="40"/>
      <c r="AF998" s="40"/>
      <c r="AG998" s="40"/>
    </row>
    <row r="999" spans="2:33" ht="16.5" customHeight="1">
      <c r="B999" s="40"/>
      <c r="F999" s="163"/>
      <c r="AB999" s="40"/>
      <c r="AD999" s="40"/>
      <c r="AF999" s="40"/>
      <c r="AG999" s="40"/>
    </row>
    <row r="1000" spans="2:33" ht="16.5" customHeight="1">
      <c r="B1000" s="40"/>
      <c r="F1000" s="163"/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5C1-6701-46D9-BBEF-08AD71206AEC}">
  <dimension ref="A1:AG1000"/>
  <sheetViews>
    <sheetView topLeftCell="S1" workbookViewId="0">
      <selection activeCell="B13" sqref="B13:F17"/>
    </sheetView>
  </sheetViews>
  <sheetFormatPr defaultColWidth="12.625" defaultRowHeight="15" customHeight="1"/>
  <cols>
    <col min="1" max="2" width="7.625" customWidth="1"/>
    <col min="3" max="3" width="12.375" customWidth="1"/>
    <col min="4" max="5" width="7.625" customWidth="1"/>
    <col min="6" max="6" width="10.125" bestFit="1" customWidth="1"/>
    <col min="7" max="7" width="10.375" bestFit="1" customWidth="1"/>
    <col min="8" max="8" width="7.625" hidden="1" customWidth="1"/>
    <col min="9" max="9" width="7.625" customWidth="1"/>
    <col min="10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6.625" customWidth="1"/>
    <col min="17" max="17" width="9.75" bestFit="1" customWidth="1"/>
    <col min="18" max="18" width="9.5" bestFit="1" customWidth="1"/>
    <col min="19" max="19" width="9" bestFit="1" customWidth="1"/>
    <col min="20" max="20" width="10.25" customWidth="1"/>
    <col min="21" max="21" width="7.875" hidden="1" customWidth="1"/>
    <col min="22" max="22" width="15" bestFit="1" customWidth="1"/>
    <col min="23" max="23" width="10" bestFit="1" customWidth="1"/>
    <col min="24" max="24" width="8.125" customWidth="1"/>
    <col min="25" max="25" width="14.25" customWidth="1"/>
    <col min="26" max="26" width="9.875" customWidth="1"/>
    <col min="27" max="29" width="10.37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 thickBot="1">
      <c r="A1" s="64" t="s">
        <v>998</v>
      </c>
      <c r="B1" s="65">
        <v>2020</v>
      </c>
      <c r="C1" s="65" t="s">
        <v>1827</v>
      </c>
      <c r="D1" s="65" t="s">
        <v>1826</v>
      </c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 thickBo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44522</v>
      </c>
      <c r="B3" s="97">
        <v>44512</v>
      </c>
      <c r="C3" s="98" t="s">
        <v>993</v>
      </c>
      <c r="D3" s="98" t="s">
        <v>984</v>
      </c>
      <c r="E3" s="98" t="s">
        <v>985</v>
      </c>
      <c r="F3" s="99">
        <v>34465</v>
      </c>
      <c r="G3" s="100">
        <f>IF($H3="","",_xlfn.IFNA(VLOOKUP($H3,수출신고!$A:$G,6,0),""))</f>
        <v>34465</v>
      </c>
      <c r="H3" s="101" t="str">
        <f t="shared" ref="H3:H67" si="0">RIGHT(C3,6)</f>
        <v>RK/159</v>
      </c>
      <c r="I3" s="85" t="s">
        <v>1018</v>
      </c>
      <c r="J3" s="102"/>
      <c r="K3" s="88"/>
      <c r="L3" s="88"/>
      <c r="M3" s="88"/>
      <c r="N3" s="103"/>
      <c r="O3" s="88"/>
      <c r="P3" s="104"/>
      <c r="Q3" s="88"/>
      <c r="R3" s="104"/>
      <c r="S3" s="105"/>
      <c r="T3" s="106" t="str">
        <f t="shared" ref="T3:T14" si="1">IF(J3="","",O3*P3)</f>
        <v/>
      </c>
      <c r="U3" s="107" t="str">
        <f t="shared" ref="U3:U67" si="2">RIGHT(N3,6)</f>
        <v/>
      </c>
      <c r="V3" s="88">
        <f>V67</f>
        <v>34880</v>
      </c>
      <c r="W3" s="108">
        <f t="shared" ref="W3:W67" si="3">IF(A3="",IF(B3="","",B3),A3)</f>
        <v>44522</v>
      </c>
      <c r="X3" s="100" t="str">
        <f t="shared" ref="X3:X67" si="4">RIGHT(H3,7)</f>
        <v>RK/159</v>
      </c>
      <c r="Y3" s="109" t="str">
        <f>IF($X3="","",_xlfn.IFNA(VLOOKUP($X3,수출신고!$A:$G,4,0),"국내계류중"))</f>
        <v>1098621111143X</v>
      </c>
      <c r="Z3" s="110">
        <f>_xlfn.IFNA(VLOOKUP(W3,환율!$A:$H,8,0),"")</f>
        <v>1183.5</v>
      </c>
      <c r="AA3" s="111">
        <f t="shared" ref="AA3:AA67" si="5">IF(G3&lt;&gt;"",G3,IF(F3&lt;&gt;"",F3,""))</f>
        <v>34465</v>
      </c>
      <c r="AB3" s="112">
        <f t="shared" ref="AB3:AB67" si="6">IF(AA3="","",SUMIF($U$3:$U$67,X3,$K$3:$K$67))</f>
        <v>34465</v>
      </c>
      <c r="AC3" s="113">
        <f t="shared" ref="AC3:AC67" si="7">IFERROR(AA3-AB3,"")</f>
        <v>0</v>
      </c>
      <c r="AD3" s="114">
        <f t="shared" ref="AD3:AD67" si="8">IF(H3="","",AA3*Z3)</f>
        <v>40789327.5</v>
      </c>
      <c r="AE3" s="115">
        <f t="shared" ref="AE3:AE67" si="9">IF(H3="","",SUMIF($U$3:$U$67,X3,$T$3:$T$67))</f>
        <v>41398632</v>
      </c>
      <c r="AF3" s="114">
        <f t="shared" ref="AF3:AF67" si="10">IF(H3="","",IF(AC3&lt;&gt;0,AC3*Z3,0))</f>
        <v>0</v>
      </c>
      <c r="AG3" s="114">
        <f t="shared" ref="AG3:AG67" si="11">IF(H3="","",IF(AC3=0,-(AD3-AE3),IF(AE3=0,"미수",-(AB3*Z3-AE3))))</f>
        <v>609304.5</v>
      </c>
    </row>
    <row r="4" spans="1:33" ht="16.5" customHeight="1">
      <c r="A4" s="96">
        <f>IF($H4="","",_xlfn.IFNA(VLOOKUP($H4,수출신고!$A:$G,2,0),""))</f>
        <v>44553</v>
      </c>
      <c r="B4" s="97">
        <v>44539</v>
      </c>
      <c r="C4" s="98" t="s">
        <v>996</v>
      </c>
      <c r="D4" s="98" t="s">
        <v>984</v>
      </c>
      <c r="E4" s="98" t="s">
        <v>79</v>
      </c>
      <c r="F4" s="99">
        <v>19280</v>
      </c>
      <c r="G4" s="100">
        <f>IF($H4="","",_xlfn.IFNA(VLOOKUP($H4,수출신고!$A:$G,6,0),""))</f>
        <v>19280</v>
      </c>
      <c r="H4" s="101" t="str">
        <f t="shared" si="0"/>
        <v>KH/054</v>
      </c>
      <c r="J4" s="102"/>
      <c r="K4" s="88"/>
      <c r="L4" s="88"/>
      <c r="M4" s="88"/>
      <c r="N4" s="103"/>
      <c r="O4" s="88"/>
      <c r="P4" s="104"/>
      <c r="Q4" s="88"/>
      <c r="R4" s="104"/>
      <c r="S4" s="105"/>
      <c r="T4" s="106" t="str">
        <f t="shared" si="1"/>
        <v/>
      </c>
      <c r="U4" s="107" t="str">
        <f t="shared" si="2"/>
        <v/>
      </c>
      <c r="V4" s="72"/>
      <c r="W4" s="108">
        <f t="shared" si="3"/>
        <v>44553</v>
      </c>
      <c r="X4" s="100" t="str">
        <f t="shared" si="4"/>
        <v>KH/054</v>
      </c>
      <c r="Y4" s="109" t="str">
        <f>IF($X4="","",_xlfn.IFNA(VLOOKUP($X4,수출신고!$A:$G,4,0),"국내계류중"))</f>
        <v>1098621120106X</v>
      </c>
      <c r="Z4" s="110">
        <f>_xlfn.IFNA(VLOOKUP(W4,환율!$A:$H,8,0),"")</f>
        <v>1191.2</v>
      </c>
      <c r="AA4" s="111">
        <f t="shared" si="5"/>
        <v>19280</v>
      </c>
      <c r="AB4" s="112">
        <f t="shared" si="6"/>
        <v>19280</v>
      </c>
      <c r="AC4" s="113">
        <f t="shared" si="7"/>
        <v>0</v>
      </c>
      <c r="AD4" s="114">
        <f t="shared" si="8"/>
        <v>22966336</v>
      </c>
      <c r="AE4" s="115">
        <f t="shared" si="9"/>
        <v>23182272</v>
      </c>
      <c r="AF4" s="114">
        <f t="shared" si="10"/>
        <v>0</v>
      </c>
      <c r="AG4" s="114">
        <f t="shared" si="11"/>
        <v>215936</v>
      </c>
    </row>
    <row r="5" spans="1:33" ht="16.5" customHeight="1">
      <c r="A5" s="96">
        <f>IF($H5="","",_xlfn.IFNA(VLOOKUP($H5,수출신고!$A:$G,2,0),""))</f>
        <v>44582</v>
      </c>
      <c r="B5" s="97">
        <v>44551</v>
      </c>
      <c r="C5" s="98" t="s">
        <v>1554</v>
      </c>
      <c r="D5" s="98" t="s">
        <v>984</v>
      </c>
      <c r="E5" s="98" t="s">
        <v>985</v>
      </c>
      <c r="F5" s="99">
        <v>34800</v>
      </c>
      <c r="G5" s="100">
        <f>IF($H5="","",_xlfn.IFNA(VLOOKUP($H5,수출신고!$A:$G,6,0),""))</f>
        <v>34800</v>
      </c>
      <c r="H5" s="101" t="str">
        <f t="shared" si="0"/>
        <v>RK/160</v>
      </c>
      <c r="I5" s="116"/>
      <c r="J5" s="102"/>
      <c r="K5" s="88"/>
      <c r="L5" s="88"/>
      <c r="M5" s="88"/>
      <c r="N5" s="103"/>
      <c r="O5" s="88"/>
      <c r="P5" s="104"/>
      <c r="Q5" s="88"/>
      <c r="R5" s="104"/>
      <c r="S5" s="105"/>
      <c r="T5" s="106" t="str">
        <f t="shared" si="1"/>
        <v/>
      </c>
      <c r="U5" s="107" t="str">
        <f t="shared" si="2"/>
        <v/>
      </c>
      <c r="V5" s="72"/>
      <c r="W5" s="108">
        <f t="shared" si="3"/>
        <v>44582</v>
      </c>
      <c r="X5" s="100" t="str">
        <f t="shared" si="4"/>
        <v>RK/160</v>
      </c>
      <c r="Y5" s="109" t="str">
        <f>IF($X5="","",_xlfn.IFNA(VLOOKUP($X5,수출신고!$A:$G,4,0),"국내계류중"))</f>
        <v>1098622010073X</v>
      </c>
      <c r="Z5" s="110">
        <f>_xlfn.IFNA(VLOOKUP(W5,환율!$A:$H,8,0),"")</f>
        <v>1190.4000000000001</v>
      </c>
      <c r="AA5" s="111">
        <f t="shared" si="5"/>
        <v>34800</v>
      </c>
      <c r="AB5" s="112">
        <f t="shared" si="6"/>
        <v>34800</v>
      </c>
      <c r="AC5" s="113">
        <f t="shared" si="7"/>
        <v>0</v>
      </c>
      <c r="AD5" s="114">
        <f t="shared" si="8"/>
        <v>41425920</v>
      </c>
      <c r="AE5" s="115">
        <f t="shared" si="9"/>
        <v>41613184.800000004</v>
      </c>
      <c r="AF5" s="114">
        <f t="shared" si="10"/>
        <v>0</v>
      </c>
      <c r="AG5" s="114">
        <f t="shared" si="11"/>
        <v>187264.80000000447</v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02"/>
      <c r="K6" s="88"/>
      <c r="L6" s="88"/>
      <c r="M6" s="88"/>
      <c r="N6" s="103"/>
      <c r="O6" s="88"/>
      <c r="P6" s="104"/>
      <c r="Q6" s="88"/>
      <c r="R6" s="104"/>
      <c r="S6" s="105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44608</v>
      </c>
      <c r="B7" s="118">
        <v>44599</v>
      </c>
      <c r="C7" s="119" t="s">
        <v>1798</v>
      </c>
      <c r="D7" s="119" t="s">
        <v>984</v>
      </c>
      <c r="E7" s="119" t="s">
        <v>985</v>
      </c>
      <c r="F7" s="120">
        <v>34995</v>
      </c>
      <c r="G7" s="100">
        <f>IF($H7="","",_xlfn.IFNA(VLOOKUP($H7,수출신고!$A:$G,6,0),""))</f>
        <v>34995</v>
      </c>
      <c r="H7" s="101" t="str">
        <f t="shared" si="0"/>
        <v>RK/161</v>
      </c>
      <c r="J7" s="1">
        <f t="array" ref="J7">IFERROR(INDEX(외환대장!$A$2:$K$401, SMALL(IF(($C$1=외환대장!$L$2:$L$399),MATCH(ROW(외환대장!$L$2:$L$399), ROW(외환대장!$L$2:$L$399)),IF(($D$1=외환대장!$L$2:$L$399),MATCH(ROW(외환대장!$L$2:$L$399), ROW(외환대장!$L$2:$L$399)),"")), ROWS($A$1:A1)), COLUMNS($A$1:A1)),"")</f>
        <v>44571</v>
      </c>
      <c r="K7" s="14">
        <f t="array" ref="K7">IFERROR(INDEX(외환대장!$A$2:$K$401, SMALL(IF(($C$1=외환대장!$L$2:$L$399),MATCH(ROW(외환대장!$L$2:$L$399), ROW(외환대장!$L$2:$L$399)),IF(($D$1=외환대장!$L$2:$L$399),MATCH(ROW(외환대장!$L$2:$L$399), ROW(외환대장!$L$2:$L$399)),"")), ROWS($A$1:B1)), COLUMNS($A$1:B1)),"")</f>
        <v>34465</v>
      </c>
      <c r="L7" s="14">
        <f t="array" ref="L7">IFERROR(INDEX(외환대장!$A$2:$K$401, SMALL(IF(($C$1=외환대장!$L$2:$L$399),MATCH(ROW(외환대장!$L$2:$L$399), ROW(외환대장!$L$2:$L$399)),IF(($D$1=외환대장!$L$2:$L$399),MATCH(ROW(외환대장!$L$2:$L$399), ROW(외환대장!$L$2:$L$399)),"")), ROWS($A$1:C1)), COLUMNS($A$1:C1)),"")</f>
        <v>35</v>
      </c>
      <c r="M7" s="14">
        <f t="array" ref="M7">IFERROR(INDEX(외환대장!$A$2:$K$401, SMALL(IF(($C$1=외환대장!$L$2:$L$399),MATCH(ROW(외환대장!$L$2:$L$399), ROW(외환대장!$L$2:$L$399)),IF(($D$1=외환대장!$L$2:$L$399),MATCH(ROW(외환대장!$L$2:$L$399), ROW(외환대장!$L$2:$L$399)),"")),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ROW(외환대장!$L$2:$L$399)),IF(($D$1=외환대장!$L$2:$L$399),MATCH(ROW(외환대장!$L$2:$L$399), ROW(외환대장!$L$2:$L$399)),"")), ROWS($A$1:E1)), COLUMNS($A$1:E1)),"")</f>
        <v>RK/159</v>
      </c>
      <c r="O7" s="16">
        <f t="array" ref="O7">IFERROR(INDEX(외환대장!$A$2:$K$401, SMALL(IF(($C$1=외환대장!$L$2:$L$399),MATCH(ROW(외환대장!$L$2:$L$399), ROW(외환대장!$L$2:$L$399)),IF(($D$1=외환대장!$L$2:$L$399),MATCH(ROW(외환대장!$L$2:$L$399), ROW(외환대장!$L$2:$L$399)),"")), ROWS($A$1:F1)), COLUMNS($A$1:F1)),"")</f>
        <v>34430</v>
      </c>
      <c r="P7" s="17">
        <f t="array" ref="P7">IFERROR(INDEX(외환대장!$A$2:$K$401, SMALL(IF(($C$1=외환대장!$L$2:$L$399),MATCH(ROW(외환대장!$L$2:$L$399), ROW(외환대장!$L$2:$L$399)),IF(($D$1=외환대장!$L$2:$L$399),MATCH(ROW(외환대장!$L$2:$L$399), ROW(외환대장!$L$2:$L$399)),"")), ROWS($A$1:G1)), COLUMNS($A$1:G1)),"")</f>
        <v>1202.4000000000001</v>
      </c>
      <c r="Q7" s="18">
        <f t="array" ref="Q7">IFERROR(INDEX(외환대장!$A$2:$K$401, SMALL(IF(($C$1=외환대장!$L$2:$L$399),MATCH(ROW(외환대장!$L$2:$L$399), ROW(외환대장!$L$2:$L$399)),IF(($D$1=외환대장!$L$2:$L$399),MATCH(ROW(외환대장!$L$2:$L$399), ROW(외환대장!$L$2:$L$399)),"")), ROWS($A$1:H1)), COLUMNS($A$1:H1)),"")</f>
        <v>34430</v>
      </c>
      <c r="R7" s="19">
        <f t="array" ref="R7">IFERROR(INDEX(외환대장!$A$2:$K$401, SMALL(IF(($C$1=외환대장!$L$2:$L$399),MATCH(ROW(외환대장!$L$2:$L$399), ROW(외환대장!$L$2:$L$399)),IF(($D$1=외환대장!$L$2:$L$399),MATCH(ROW(외환대장!$L$2:$L$399), ROW(외환대장!$L$2:$L$399)),"")), ROWS($A$1:I1)), COLUMNS($A$1:I1)),"")</f>
        <v>1200.5</v>
      </c>
      <c r="S7" s="20">
        <f t="array" ref="S7">IFERROR(INDEX(외환대장!$A$2:$K$401, SMALL(IF(($C$1=외환대장!$L$2:$L$399),MATCH(ROW(외환대장!$L$2:$L$399), ROW(외환대장!$L$2:$L$399)),IF(($D$1=외환대장!$L$2:$L$399),MATCH(ROW(외환대장!$L$2:$L$399), ROW(외환대장!$L$2:$L$399)),"")), ROWS($A$1:J1)), COLUMNS($A$1:J1)),"")</f>
        <v>44616</v>
      </c>
      <c r="T7" s="106">
        <f t="shared" si="1"/>
        <v>41398632</v>
      </c>
      <c r="U7" s="107" t="str">
        <f t="shared" si="2"/>
        <v>RK/159</v>
      </c>
      <c r="V7" s="72"/>
      <c r="W7" s="108">
        <f t="shared" si="3"/>
        <v>44608</v>
      </c>
      <c r="X7" s="100" t="str">
        <f t="shared" si="4"/>
        <v>RK/161</v>
      </c>
      <c r="Y7" s="109" t="str">
        <f>IF($X7="","",_xlfn.IFNA(VLOOKUP($X7,수출신고!$A:$G,4,0),"국내계류중"))</f>
        <v>1098622020017X</v>
      </c>
      <c r="Z7" s="110">
        <f>_xlfn.IFNA(VLOOKUP(W7,환율!$A:$H,8,0),"")</f>
        <v>1198.5</v>
      </c>
      <c r="AA7" s="111">
        <f t="shared" si="5"/>
        <v>34995</v>
      </c>
      <c r="AB7" s="112">
        <f t="shared" si="6"/>
        <v>34995</v>
      </c>
      <c r="AC7" s="113">
        <f t="shared" si="7"/>
        <v>0</v>
      </c>
      <c r="AD7" s="114">
        <f t="shared" si="8"/>
        <v>41941507.5</v>
      </c>
      <c r="AE7" s="115">
        <f t="shared" si="9"/>
        <v>43179106.5</v>
      </c>
      <c r="AF7" s="114">
        <f t="shared" si="10"/>
        <v>0</v>
      </c>
      <c r="AG7" s="114">
        <f t="shared" si="11"/>
        <v>1237599</v>
      </c>
    </row>
    <row r="8" spans="1:33" ht="16.5" customHeight="1">
      <c r="A8" s="96">
        <f>IF($H8="","",_xlfn.IFNA(VLOOKUP($H8,수출신고!$A:$G,2,0),""))</f>
        <v>44659</v>
      </c>
      <c r="B8" s="118">
        <v>44637</v>
      </c>
      <c r="C8" s="119" t="s">
        <v>1812</v>
      </c>
      <c r="D8" s="119" t="s">
        <v>984</v>
      </c>
      <c r="E8" s="119" t="s">
        <v>985</v>
      </c>
      <c r="F8" s="120">
        <v>34705</v>
      </c>
      <c r="G8" s="100">
        <f>IF($H8="","",_xlfn.IFNA(VLOOKUP($H8,수출신고!$A:$G,6,0),""))</f>
        <v>34705</v>
      </c>
      <c r="H8" s="101" t="str">
        <f t="shared" si="0"/>
        <v>RK/162</v>
      </c>
      <c r="J8" s="1">
        <f t="array" ref="J8">IFERROR(INDEX(외환대장!$A$2:$K$401, SMALL(IF(($C$1=외환대장!$L$2:$L$399),MATCH(ROW(외환대장!$L$2:$L$399), ROW(외환대장!$L$2:$L$399)),IF(($D$1=외환대장!$L$2:$L$399),MATCH(ROW(외환대장!$L$2:$L$399), ROW(외환대장!$L$2:$L$399)),"")), ROWS($A$1:A2)), COLUMNS($A$1:A2)),"")</f>
        <v>44571</v>
      </c>
      <c r="K8" s="14">
        <f t="array" ref="K8">IFERROR(INDEX(외환대장!$A$2:$K$401, SMALL(IF(($C$1=외환대장!$L$2:$L$399),MATCH(ROW(외환대장!$L$2:$L$399), ROW(외환대장!$L$2:$L$399)),IF(($D$1=외환대장!$L$2:$L$399),MATCH(ROW(외환대장!$L$2:$L$399), ROW(외환대장!$L$2:$L$399)),"")), ROWS($A$1:B2)), COLUMNS($A$1:B2)),"")</f>
        <v>19280</v>
      </c>
      <c r="L8" s="14">
        <f t="array" ref="L8">IFERROR(INDEX(외환대장!$A$2:$K$401, SMALL(IF(($C$1=외환대장!$L$2:$L$399),MATCH(ROW(외환대장!$L$2:$L$399), ROW(외환대장!$L$2:$L$399)),IF(($D$1=외환대장!$L$2:$L$399),MATCH(ROW(외환대장!$L$2:$L$399), ROW(외환대장!$L$2:$L$399)),"")), ROWS($A$1:C2)), COLUMNS($A$1:C2)),"")</f>
        <v>0</v>
      </c>
      <c r="M8" s="14">
        <f t="array" ref="M8">IFERROR(INDEX(외환대장!$A$2:$K$401, SMALL(IF(($C$1=외환대장!$L$2:$L$399),MATCH(ROW(외환대장!$L$2:$L$399), ROW(외환대장!$L$2:$L$399)),IF(($D$1=외환대장!$L$2:$L$399),MATCH(ROW(외환대장!$L$2:$L$399), ROW(외환대장!$L$2:$L$399)),"")),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ROW(외환대장!$L$2:$L$399)),IF(($D$1=외환대장!$L$2:$L$399),MATCH(ROW(외환대장!$L$2:$L$399), ROW(외환대장!$L$2:$L$399)),"")), ROWS($A$1:E2)), COLUMNS($A$1:E2)),"")</f>
        <v>RKH/054</v>
      </c>
      <c r="O8" s="16">
        <f t="array" ref="O8">IFERROR(INDEX(외환대장!$A$2:$K$401, SMALL(IF(($C$1=외환대장!$L$2:$L$399),MATCH(ROW(외환대장!$L$2:$L$399), ROW(외환대장!$L$2:$L$399)),IF(($D$1=외환대장!$L$2:$L$399),MATCH(ROW(외환대장!$L$2:$L$399), ROW(외환대장!$L$2:$L$399)),"")), ROWS($A$1:F2)), COLUMNS($A$1:F2)),"")</f>
        <v>19280</v>
      </c>
      <c r="P8" s="17">
        <f t="array" ref="P8">IFERROR(INDEX(외환대장!$A$2:$K$401, SMALL(IF(($C$1=외환대장!$L$2:$L$399),MATCH(ROW(외환대장!$L$2:$L$399), ROW(외환대장!$L$2:$L$399)),IF(($D$1=외환대장!$L$2:$L$399),MATCH(ROW(외환대장!$L$2:$L$399), ROW(외환대장!$L$2:$L$399)),"")), ROWS($A$1:G2)), COLUMNS($A$1:G2)),"")</f>
        <v>1202.4000000000001</v>
      </c>
      <c r="Q8" s="18">
        <f t="array" ref="Q8">IFERROR(INDEX(외환대장!$A$2:$K$401, SMALL(IF(($C$1=외환대장!$L$2:$L$399),MATCH(ROW(외환대장!$L$2:$L$399), ROW(외환대장!$L$2:$L$399)),IF(($D$1=외환대장!$L$2:$L$399),MATCH(ROW(외환대장!$L$2:$L$399), ROW(외환대장!$L$2:$L$399)),"")), ROWS($A$1:H2)), COLUMNS($A$1:H2)),"")</f>
        <v>19280</v>
      </c>
      <c r="R8" s="19">
        <f t="array" ref="R8">IFERROR(INDEX(외환대장!$A$2:$K$401, SMALL(IF(($C$1=외환대장!$L$2:$L$399),MATCH(ROW(외환대장!$L$2:$L$399), ROW(외환대장!$L$2:$L$399)),IF(($D$1=외환대장!$L$2:$L$399),MATCH(ROW(외환대장!$L$2:$L$399), ROW(외환대장!$L$2:$L$399)),"")), ROWS($A$1:I2)), COLUMNS($A$1:I2)),"")</f>
        <v>1200.5</v>
      </c>
      <c r="S8" s="20">
        <f t="array" ref="S8">IFERROR(INDEX(외환대장!$A$2:$K$401, SMALL(IF(($C$1=외환대장!$L$2:$L$399),MATCH(ROW(외환대장!$L$2:$L$399), ROW(외환대장!$L$2:$L$399)),IF(($D$1=외환대장!$L$2:$L$399),MATCH(ROW(외환대장!$L$2:$L$399), ROW(외환대장!$L$2:$L$399)),"")), ROWS($A$1:J2)), COLUMNS($A$1:J2)),"")</f>
        <v>44616</v>
      </c>
      <c r="T8" s="106">
        <f t="shared" si="1"/>
        <v>23182272</v>
      </c>
      <c r="U8" s="107" t="str">
        <f t="shared" si="2"/>
        <v>KH/054</v>
      </c>
      <c r="V8" s="72"/>
      <c r="W8" s="108">
        <f t="shared" si="3"/>
        <v>44659</v>
      </c>
      <c r="X8" s="100" t="str">
        <f t="shared" si="4"/>
        <v>RK/162</v>
      </c>
      <c r="Y8" s="109" t="str">
        <f>IF($X8="","",_xlfn.IFNA(VLOOKUP($X8,수출신고!$A:$G,4,0),"국내계류중"))</f>
        <v>1098622030148X</v>
      </c>
      <c r="Z8" s="110">
        <f>_xlfn.IFNA(VLOOKUP(W8,환율!$A:$H,8,0),"")</f>
        <v>1218.5</v>
      </c>
      <c r="AA8" s="111">
        <f t="shared" si="5"/>
        <v>34705</v>
      </c>
      <c r="AB8" s="112">
        <f t="shared" si="6"/>
        <v>34705</v>
      </c>
      <c r="AC8" s="113">
        <f t="shared" si="7"/>
        <v>0</v>
      </c>
      <c r="AD8" s="114">
        <f t="shared" si="8"/>
        <v>42288042.5</v>
      </c>
      <c r="AE8" s="115">
        <f t="shared" si="9"/>
        <v>43768056.600000001</v>
      </c>
      <c r="AF8" s="114">
        <f t="shared" si="10"/>
        <v>0</v>
      </c>
      <c r="AG8" s="114">
        <f t="shared" si="11"/>
        <v>1480014.1000000015</v>
      </c>
    </row>
    <row r="9" spans="1:33" ht="16.5" customHeight="1">
      <c r="A9" s="96">
        <f>IF($H9="","",_xlfn.IFNA(VLOOKUP($H9,수출신고!$A:$G,2,0),""))</f>
        <v>44674</v>
      </c>
      <c r="B9" s="118">
        <v>44664</v>
      </c>
      <c r="C9" s="119" t="s">
        <v>1823</v>
      </c>
      <c r="D9" s="119" t="s">
        <v>984</v>
      </c>
      <c r="E9" s="119" t="s">
        <v>79</v>
      </c>
      <c r="F9" s="120">
        <v>17830</v>
      </c>
      <c r="G9" s="100">
        <f>IF($H9="","",_xlfn.IFNA(VLOOKUP($H9,수출신고!$A:$G,6,0),""))</f>
        <v>17830</v>
      </c>
      <c r="H9" s="101" t="str">
        <f t="shared" si="0"/>
        <v>KH/055</v>
      </c>
      <c r="J9" s="1">
        <f t="array" ref="J9">IFERROR(INDEX(외환대장!$A$2:$K$401, SMALL(IF(($C$1=외환대장!$L$2:$L$399),MATCH(ROW(외환대장!$L$2:$L$399), ROW(외환대장!$L$2:$L$399)),IF(($D$1=외환대장!$L$2:$L$399),MATCH(ROW(외환대장!$L$2:$L$399), ROW(외환대장!$L$2:$L$399)),"")), ROWS($A$1:A3)), COLUMNS($A$1:A3)),"")</f>
        <v>44613</v>
      </c>
      <c r="K9" s="14">
        <f t="array" ref="K9">IFERROR(INDEX(외환대장!$A$2:$K$401, SMALL(IF(($C$1=외환대장!$L$2:$L$399),MATCH(ROW(외환대장!$L$2:$L$399), ROW(외환대장!$L$2:$L$399)),IF(($D$1=외환대장!$L$2:$L$399),MATCH(ROW(외환대장!$L$2:$L$399), ROW(외환대장!$L$2:$L$399)),"")), ROWS($A$1:B3)), COLUMNS($A$1:B3)),"")</f>
        <v>34800</v>
      </c>
      <c r="L9" s="14">
        <f t="array" ref="L9">IFERROR(INDEX(외환대장!$A$2:$K$401, SMALL(IF(($C$1=외환대장!$L$2:$L$399),MATCH(ROW(외환대장!$L$2:$L$399), ROW(외환대장!$L$2:$L$399)),IF(($D$1=외환대장!$L$2:$L$399),MATCH(ROW(외환대장!$L$2:$L$399), ROW(외환대장!$L$2:$L$399)),"")), ROWS($A$1:C3)), COLUMNS($A$1:C3)),"")</f>
        <v>18</v>
      </c>
      <c r="M9" s="14">
        <f t="array" ref="M9">IFERROR(INDEX(외환대장!$A$2:$K$401, SMALL(IF(($C$1=외환대장!$L$2:$L$399),MATCH(ROW(외환대장!$L$2:$L$399), ROW(외환대장!$L$2:$L$399)),IF(($D$1=외환대장!$L$2:$L$399),MATCH(ROW(외환대장!$L$2:$L$399), ROW(외환대장!$L$2:$L$399)),"")),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ROW(외환대장!$L$2:$L$399)),IF(($D$1=외환대장!$L$2:$L$399),MATCH(ROW(외환대장!$L$2:$L$399), ROW(외환대장!$L$2:$L$399)),"")), ROWS($A$1:E3)), COLUMNS($A$1:E3)),"")</f>
        <v>RK/160</v>
      </c>
      <c r="O9" s="16">
        <f t="array" ref="O9">IFERROR(INDEX(외환대장!$A$2:$K$401, SMALL(IF(($C$1=외환대장!$L$2:$L$399),MATCH(ROW(외환대장!$L$2:$L$399), ROW(외환대장!$L$2:$L$399)),IF(($D$1=외환대장!$L$2:$L$399),MATCH(ROW(외환대장!$L$2:$L$399), ROW(외환대장!$L$2:$L$399)),"")), ROWS($A$1:F3)), COLUMNS($A$1:F3)),"")</f>
        <v>34782</v>
      </c>
      <c r="P9" s="17">
        <f t="array" ref="P9">IFERROR(INDEX(외환대장!$A$2:$K$401, SMALL(IF(($C$1=외환대장!$L$2:$L$399),MATCH(ROW(외환대장!$L$2:$L$399), ROW(외환대장!$L$2:$L$399)),IF(($D$1=외환대장!$L$2:$L$399),MATCH(ROW(외환대장!$L$2:$L$399), ROW(외환대장!$L$2:$L$399)),"")), ROWS($A$1:G3)), COLUMNS($A$1:G3)),"")</f>
        <v>1196.4000000000001</v>
      </c>
      <c r="Q9" s="18">
        <f t="array" ref="Q9">IFERROR(INDEX(외환대장!$A$2:$K$401, SMALL(IF(($C$1=외환대장!$L$2:$L$399),MATCH(ROW(외환대장!$L$2:$L$399), ROW(외환대장!$L$2:$L$399)),IF(($D$1=외환대장!$L$2:$L$399),MATCH(ROW(외환대장!$L$2:$L$399), ROW(외환대장!$L$2:$L$399)),"")), ROWS($A$1:H3)), COLUMNS($A$1:H3)),"")</f>
        <v>34782</v>
      </c>
      <c r="R9" s="19">
        <f t="array" ref="R9">IFERROR(INDEX(외환대장!$A$2:$K$401, SMALL(IF(($C$1=외환대장!$L$2:$L$399),MATCH(ROW(외환대장!$L$2:$L$399), ROW(외환대장!$L$2:$L$399)),IF(($D$1=외환대장!$L$2:$L$399),MATCH(ROW(외환대장!$L$2:$L$399), ROW(외환대장!$L$2:$L$399)),"")), ROWS($A$1:I3)), COLUMNS($A$1:I3)),"")</f>
        <v>1238.5</v>
      </c>
      <c r="S9" s="20">
        <f t="array" ref="S9">IFERROR(INDEX(외환대장!$A$2:$K$401, SMALL(IF(($C$1=외환대장!$L$2:$L$399),MATCH(ROW(외환대장!$L$2:$L$399), ROW(외환대장!$L$2:$L$399)),IF(($D$1=외환대장!$L$2:$L$399),MATCH(ROW(외환대장!$L$2:$L$399), ROW(외환대장!$L$2:$L$399)),"")), ROWS($A$1:J3)), COLUMNS($A$1:J3)),"")</f>
        <v>44634</v>
      </c>
      <c r="T9" s="106">
        <f t="shared" si="1"/>
        <v>41613184.800000004</v>
      </c>
      <c r="U9" s="107" t="str">
        <f t="shared" si="2"/>
        <v>RK/160</v>
      </c>
      <c r="V9" s="72"/>
      <c r="W9" s="108">
        <f t="shared" si="3"/>
        <v>44674</v>
      </c>
      <c r="X9" s="100" t="str">
        <f t="shared" si="4"/>
        <v>KH/055</v>
      </c>
      <c r="Y9" s="109" t="str">
        <f>IF($X9="","",_xlfn.IFNA(VLOOKUP($X9,수출신고!$A:$G,4,0),"국내계류중"))</f>
        <v>1098622040072X</v>
      </c>
      <c r="Z9" s="110">
        <f>_xlfn.IFNA(VLOOKUP(W9,환율!$A:$H,8,0),"")</f>
        <v>1236.4000000000001</v>
      </c>
      <c r="AA9" s="111">
        <f t="shared" si="5"/>
        <v>17830</v>
      </c>
      <c r="AB9" s="112">
        <f t="shared" si="6"/>
        <v>17830</v>
      </c>
      <c r="AC9" s="113">
        <f t="shared" si="7"/>
        <v>0</v>
      </c>
      <c r="AD9" s="114">
        <f t="shared" si="8"/>
        <v>22045012</v>
      </c>
      <c r="AE9" s="115">
        <f t="shared" si="9"/>
        <v>22913356.800000001</v>
      </c>
      <c r="AF9" s="114">
        <f t="shared" si="10"/>
        <v>0</v>
      </c>
      <c r="AG9" s="114">
        <f t="shared" si="11"/>
        <v>868344.80000000075</v>
      </c>
    </row>
    <row r="10" spans="1:33" ht="16.5" customHeight="1">
      <c r="A10" s="96">
        <f>IF($H10="","",_xlfn.IFNA(VLOOKUP($H10,수출신고!$A:$G,2,0),""))</f>
        <v>44686</v>
      </c>
      <c r="B10" s="62">
        <v>44672</v>
      </c>
      <c r="C10" s="46" t="s">
        <v>1865</v>
      </c>
      <c r="D10" s="46" t="s">
        <v>984</v>
      </c>
      <c r="E10" s="46" t="s">
        <v>985</v>
      </c>
      <c r="F10" s="63">
        <v>34745</v>
      </c>
      <c r="G10" s="100">
        <f>IF($H10="","",_xlfn.IFNA(VLOOKUP($H10,수출신고!$A:$G,6,0),""))</f>
        <v>34745</v>
      </c>
      <c r="H10" s="101" t="str">
        <f t="shared" si="0"/>
        <v>RK/163</v>
      </c>
      <c r="J10" s="1">
        <f t="array" ref="J10">IFERROR(INDEX(외환대장!$A$2:$K$401, SMALL(IF(($C$1=외환대장!$L$2:$L$399),MATCH(ROW(외환대장!$L$2:$L$399), ROW(외환대장!$L$2:$L$399)),IF(($D$1=외환대장!$L$2:$L$399),MATCH(ROW(외환대장!$L$2:$L$399), ROW(외환대장!$L$2:$L$399)),"")), ROWS($A$1:A4)), COLUMNS($A$1:A4)),"")</f>
        <v>44630</v>
      </c>
      <c r="K10" s="14">
        <f t="array" ref="K10">IFERROR(INDEX(외환대장!$A$2:$K$401, SMALL(IF(($C$1=외환대장!$L$2:$L$399),MATCH(ROW(외환대장!$L$2:$L$399), ROW(외환대장!$L$2:$L$399)),IF(($D$1=외환대장!$L$2:$L$399),MATCH(ROW(외환대장!$L$2:$L$399), ROW(외환대장!$L$2:$L$399)),"")), ROWS($A$1:B4)), COLUMNS($A$1:B4)),"")</f>
        <v>34995</v>
      </c>
      <c r="L10" s="14">
        <f t="array" ref="L10">IFERROR(INDEX(외환대장!$A$2:$K$401, SMALL(IF(($C$1=외환대장!$L$2:$L$399),MATCH(ROW(외환대장!$L$2:$L$399), ROW(외환대장!$L$2:$L$399)),IF(($D$1=외환대장!$L$2:$L$399),MATCH(ROW(외환대장!$L$2:$L$399), ROW(외환대장!$L$2:$L$399)),"")), ROWS($A$1:C4)), COLUMNS($A$1:C4)),"")</f>
        <v>18</v>
      </c>
      <c r="M10" s="14">
        <f t="array" ref="M10">IFERROR(INDEX(외환대장!$A$2:$K$401, SMALL(IF(($C$1=외환대장!$L$2:$L$399),MATCH(ROW(외환대장!$L$2:$L$399), ROW(외환대장!$L$2:$L$399)),IF(($D$1=외환대장!$L$2:$L$399),MATCH(ROW(외환대장!$L$2:$L$399), ROW(외환대장!$L$2:$L$399)),"")),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ROW(외환대장!$L$2:$L$399)),IF(($D$1=외환대장!$L$2:$L$399),MATCH(ROW(외환대장!$L$2:$L$399), ROW(외환대장!$L$2:$L$399)),"")), ROWS($A$1:E4)), COLUMNS($A$1:E4)),"")</f>
        <v>RK/161</v>
      </c>
      <c r="O10" s="16">
        <f t="array" ref="O10">IFERROR(INDEX(외환대장!$A$2:$K$401, SMALL(IF(($C$1=외환대장!$L$2:$L$399),MATCH(ROW(외환대장!$L$2:$L$399), ROW(외환대장!$L$2:$L$399)),IF(($D$1=외환대장!$L$2:$L$399),MATCH(ROW(외환대장!$L$2:$L$399), ROW(외환대장!$L$2:$L$399)),"")), ROWS($A$1:F4)), COLUMNS($A$1:F4)),"")</f>
        <v>34977</v>
      </c>
      <c r="P10" s="17">
        <f t="array" ref="P10">IFERROR(INDEX(외환대장!$A$2:$K$401, SMALL(IF(($C$1=외환대장!$L$2:$L$399),MATCH(ROW(외환대장!$L$2:$L$399), ROW(외환대장!$L$2:$L$399)),IF(($D$1=외환대장!$L$2:$L$399),MATCH(ROW(외환대장!$L$2:$L$399), ROW(외환대장!$L$2:$L$399)),"")), ROWS($A$1:G4)), COLUMNS($A$1:G4)),"")</f>
        <v>1234.5</v>
      </c>
      <c r="Q10" s="18">
        <f t="array" ref="Q10">IFERROR(INDEX(외환대장!$A$2:$K$401, SMALL(IF(($C$1=외환대장!$L$2:$L$399),MATCH(ROW(외환대장!$L$2:$L$399), ROW(외환대장!$L$2:$L$399)),IF(($D$1=외환대장!$L$2:$L$399),MATCH(ROW(외환대장!$L$2:$L$399), ROW(외환대장!$L$2:$L$399)),"")), ROWS($A$1:H4)), COLUMNS($A$1:H4)),"")</f>
        <v>34977</v>
      </c>
      <c r="R10" s="19">
        <f t="array" ref="R10">IFERROR(INDEX(외환대장!$A$2:$K$401, SMALL(IF(($C$1=외환대장!$L$2:$L$399),MATCH(ROW(외환대장!$L$2:$L$399), ROW(외환대장!$L$2:$L$399)),IF(($D$1=외환대장!$L$2:$L$399),MATCH(ROW(외환대장!$L$2:$L$399), ROW(외환대장!$L$2:$L$399)),"")), ROWS($A$1:I4)), COLUMNS($A$1:I4)),"")</f>
        <v>1222.8</v>
      </c>
      <c r="S10" s="20">
        <f t="array" ref="S10">IFERROR(INDEX(외환대장!$A$2:$K$401, SMALL(IF(($C$1=외환대장!$L$2:$L$399),MATCH(ROW(외환대장!$L$2:$L$399), ROW(외환대장!$L$2:$L$399)),IF(($D$1=외환대장!$L$2:$L$399),MATCH(ROW(외환대장!$L$2:$L$399), ROW(외환대장!$L$2:$L$399)),"")), ROWS($A$1:J4)), COLUMNS($A$1:J4)),"")</f>
        <v>44659</v>
      </c>
      <c r="T10" s="106">
        <f t="shared" si="1"/>
        <v>43179106.5</v>
      </c>
      <c r="U10" s="107" t="str">
        <f t="shared" si="2"/>
        <v>RK/161</v>
      </c>
      <c r="V10" s="72"/>
      <c r="W10" s="108">
        <f t="shared" si="3"/>
        <v>44686</v>
      </c>
      <c r="X10" s="100" t="str">
        <f t="shared" si="4"/>
        <v>RK/163</v>
      </c>
      <c r="Y10" s="109" t="str">
        <f>IF($X10="","",_xlfn.IFNA(VLOOKUP($X10,수출신고!$A:$G,4,0),"국내계류중"))</f>
        <v>1098622040183X</v>
      </c>
      <c r="Z10" s="110">
        <f>_xlfn.IFNA(VLOOKUP(W10,환율!$A:$H,8,0),"")</f>
        <v>1265.7</v>
      </c>
      <c r="AA10" s="111">
        <f t="shared" si="5"/>
        <v>34745</v>
      </c>
      <c r="AB10" s="112">
        <f t="shared" si="6"/>
        <v>34745</v>
      </c>
      <c r="AC10" s="113">
        <f t="shared" si="7"/>
        <v>0</v>
      </c>
      <c r="AD10" s="114">
        <f t="shared" si="8"/>
        <v>43976746.5</v>
      </c>
      <c r="AE10" s="115">
        <f t="shared" si="9"/>
        <v>43648366.300000004</v>
      </c>
      <c r="AF10" s="114">
        <f t="shared" si="10"/>
        <v>0</v>
      </c>
      <c r="AG10" s="114">
        <f t="shared" si="11"/>
        <v>-328380.19999999553</v>
      </c>
    </row>
    <row r="11" spans="1:33" ht="16.5" customHeight="1">
      <c r="A11" s="96">
        <f>IF($H11="","",_xlfn.IFNA(VLOOKUP($H11,수출신고!$A:$G,2,0),""))</f>
        <v>44736</v>
      </c>
      <c r="B11" s="62">
        <v>44711</v>
      </c>
      <c r="C11" s="46" t="s">
        <v>1877</v>
      </c>
      <c r="D11" s="46" t="s">
        <v>984</v>
      </c>
      <c r="E11" s="46" t="s">
        <v>985</v>
      </c>
      <c r="F11" s="63">
        <v>34635</v>
      </c>
      <c r="G11" s="100">
        <f>IF($H11="","",_xlfn.IFNA(VLOOKUP($H11,수출신고!$A:$G,6,0),""))</f>
        <v>34635</v>
      </c>
      <c r="H11" s="101" t="str">
        <f t="shared" si="0"/>
        <v>RK/164</v>
      </c>
      <c r="J11" s="1">
        <f t="array" ref="J11">IFERROR(INDEX(외환대장!$A$2:$K$401, SMALL(IF(($C$1=외환대장!$L$2:$L$399),MATCH(ROW(외환대장!$L$2:$L$399), ROW(외환대장!$L$2:$L$399)),IF(($D$1=외환대장!$L$2:$L$399),MATCH(ROW(외환대장!$L$2:$L$399), ROW(외환대장!$L$2:$L$399)),"")), ROWS($A$1:A5)), COLUMNS($A$1:A5)),"")</f>
        <v>44687</v>
      </c>
      <c r="K11" s="14">
        <f t="array" ref="K11">IFERROR(INDEX(외환대장!$A$2:$K$401, SMALL(IF(($C$1=외환대장!$L$2:$L$399),MATCH(ROW(외환대장!$L$2:$L$399), ROW(외환대장!$L$2:$L$399)),IF(($D$1=외환대장!$L$2:$L$399),MATCH(ROW(외환대장!$L$2:$L$399), ROW(외환대장!$L$2:$L$399)),"")), ROWS($A$1:B5)), COLUMNS($A$1:B5)),"")</f>
        <v>34705</v>
      </c>
      <c r="L11" s="14">
        <f t="array" ref="L11">IFERROR(INDEX(외환대장!$A$2:$K$401, SMALL(IF(($C$1=외환대장!$L$2:$L$399),MATCH(ROW(외환대장!$L$2:$L$399), ROW(외환대장!$L$2:$L$399)),IF(($D$1=외환대장!$L$2:$L$399),MATCH(ROW(외환대장!$L$2:$L$399), ROW(외환대장!$L$2:$L$399)),"")), ROWS($A$1:C5)), COLUMNS($A$1:C5)),"")</f>
        <v>18</v>
      </c>
      <c r="M11" s="14">
        <f t="array" ref="M11">IFERROR(INDEX(외환대장!$A$2:$K$401, SMALL(IF(($C$1=외환대장!$L$2:$L$399),MATCH(ROW(외환대장!$L$2:$L$399), ROW(외환대장!$L$2:$L$399)),IF(($D$1=외환대장!$L$2:$L$399),MATCH(ROW(외환대장!$L$2:$L$399), ROW(외환대장!$L$2:$L$399)),"")),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ROW(외환대장!$L$2:$L$399)),IF(($D$1=외환대장!$L$2:$L$399),MATCH(ROW(외환대장!$L$2:$L$399), ROW(외환대장!$L$2:$L$399)),"")), ROWS($A$1:E5)), COLUMNS($A$1:E5)),"")</f>
        <v>RK/162</v>
      </c>
      <c r="O11" s="16">
        <f t="array" ref="O11">IFERROR(INDEX(외환대장!$A$2:$K$401, SMALL(IF(($C$1=외환대장!$L$2:$L$399),MATCH(ROW(외환대장!$L$2:$L$399), ROW(외환대장!$L$2:$L$399)),IF(($D$1=외환대장!$L$2:$L$399),MATCH(ROW(외환대장!$L$2:$L$399), ROW(외환대장!$L$2:$L$399)),"")), ROWS($A$1:F5)), COLUMNS($A$1:F5)),"")</f>
        <v>34687</v>
      </c>
      <c r="P11" s="17">
        <f t="array" ref="P11">IFERROR(INDEX(외환대장!$A$2:$K$401, SMALL(IF(($C$1=외환대장!$L$2:$L$399),MATCH(ROW(외환대장!$L$2:$L$399), ROW(외환대장!$L$2:$L$399)),IF(($D$1=외환대장!$L$2:$L$399),MATCH(ROW(외환대장!$L$2:$L$399), ROW(외환대장!$L$2:$L$399)),"")), ROWS($A$1:G5)), COLUMNS($A$1:G5)),"")</f>
        <v>1261.8</v>
      </c>
      <c r="Q11" s="18">
        <f t="array" ref="Q11">IFERROR(INDEX(외환대장!$A$2:$K$401, SMALL(IF(($C$1=외환대장!$L$2:$L$399),MATCH(ROW(외환대장!$L$2:$L$399), ROW(외환대장!$L$2:$L$399)),IF(($D$1=외환대장!$L$2:$L$399),MATCH(ROW(외환대장!$L$2:$L$399), ROW(외환대장!$L$2:$L$399)),"")), ROWS($A$1:H5)), COLUMNS($A$1:H5)),"")</f>
        <v>34687</v>
      </c>
      <c r="R11" s="19">
        <f t="array" ref="R11">IFERROR(INDEX(외환대장!$A$2:$K$401, SMALL(IF(($C$1=외환대장!$L$2:$L$399),MATCH(ROW(외환대장!$L$2:$L$399), ROW(외환대장!$L$2:$L$399)),IF(($D$1=외환대장!$L$2:$L$399),MATCH(ROW(외환대장!$L$2:$L$399), ROW(외환대장!$L$2:$L$399)),"")), ROWS($A$1:I5)), COLUMNS($A$1:I5)),"")</f>
        <v>1254.7</v>
      </c>
      <c r="S11" s="20">
        <f t="array" ref="S11">IFERROR(INDEX(외환대장!$A$2:$K$401, SMALL(IF(($C$1=외환대장!$L$2:$L$399),MATCH(ROW(외환대장!$L$2:$L$399), ROW(외환대장!$L$2:$L$399)),IF(($D$1=외환대장!$L$2:$L$399),MATCH(ROW(외환대장!$L$2:$L$399), ROW(외환대장!$L$2:$L$399)),"")), ROWS($A$1:J5)), COLUMNS($A$1:J5)),"")</f>
        <v>44719</v>
      </c>
      <c r="T11" s="106">
        <f t="shared" si="1"/>
        <v>43768056.600000001</v>
      </c>
      <c r="U11" s="107" t="str">
        <f t="shared" si="2"/>
        <v>RK/162</v>
      </c>
      <c r="V11" s="72"/>
      <c r="W11" s="108">
        <f t="shared" si="3"/>
        <v>44736</v>
      </c>
      <c r="X11" s="100" t="str">
        <f t="shared" si="4"/>
        <v>RK/164</v>
      </c>
      <c r="Y11" s="109" t="str">
        <f>IF($X11="","",_xlfn.IFNA(VLOOKUP($X11,수출신고!$A:$G,4,0),"국내계류중"))</f>
        <v>1098622050298X</v>
      </c>
      <c r="Z11" s="110">
        <f>_xlfn.IFNA(VLOOKUP(W11,환율!$A:$H,8,0),"")</f>
        <v>1300.7</v>
      </c>
      <c r="AA11" s="111">
        <f t="shared" si="5"/>
        <v>34635</v>
      </c>
      <c r="AB11" s="112">
        <f t="shared" si="6"/>
        <v>34635</v>
      </c>
      <c r="AC11" s="113">
        <f t="shared" si="7"/>
        <v>0</v>
      </c>
      <c r="AD11" s="114">
        <f t="shared" si="8"/>
        <v>45049744.5</v>
      </c>
      <c r="AE11" s="115">
        <f t="shared" si="9"/>
        <v>44932866</v>
      </c>
      <c r="AF11" s="114">
        <f t="shared" si="10"/>
        <v>0</v>
      </c>
      <c r="AG11" s="114">
        <f t="shared" si="11"/>
        <v>-116878.5</v>
      </c>
    </row>
    <row r="12" spans="1:33" ht="16.5" customHeight="1">
      <c r="A12" s="96">
        <f>IF($H12="","",_xlfn.IFNA(VLOOKUP($H12,수출신고!$A:$G,2,0),""))</f>
        <v>44764</v>
      </c>
      <c r="B12" s="62">
        <v>44750</v>
      </c>
      <c r="C12" s="46" t="s">
        <v>1889</v>
      </c>
      <c r="D12" s="46" t="s">
        <v>984</v>
      </c>
      <c r="E12" s="46" t="s">
        <v>985</v>
      </c>
      <c r="F12" s="63">
        <v>33905</v>
      </c>
      <c r="G12" s="100">
        <f>IF($H12="","",_xlfn.IFNA(VLOOKUP($H12,수출신고!$A:$G,6,0),""))</f>
        <v>33905</v>
      </c>
      <c r="H12" s="101" t="str">
        <f t="shared" si="0"/>
        <v>RK/165</v>
      </c>
      <c r="J12" s="1">
        <f t="array" ref="J12">IFERROR(INDEX(외환대장!$A$2:$K$401, SMALL(IF(($C$1=외환대장!$L$2:$L$399),MATCH(ROW(외환대장!$L$2:$L$399), ROW(외환대장!$L$2:$L$399)),IF(($D$1=외환대장!$L$2:$L$399),MATCH(ROW(외환대장!$L$2:$L$399), ROW(외환대장!$L$2:$L$399)),"")), ROWS($A$1:A6)), COLUMNS($A$1:A6)),"")</f>
        <v>44694</v>
      </c>
      <c r="K12" s="14">
        <f t="array" ref="K12">IFERROR(INDEX(외환대장!$A$2:$K$401, SMALL(IF(($C$1=외환대장!$L$2:$L$399),MATCH(ROW(외환대장!$L$2:$L$399), ROW(외환대장!$L$2:$L$399)),IF(($D$1=외환대장!$L$2:$L$399),MATCH(ROW(외환대장!$L$2:$L$399), ROW(외환대장!$L$2:$L$399)),"")), ROWS($A$1:B6)), COLUMNS($A$1:B6)),"")</f>
        <v>17830</v>
      </c>
      <c r="L12" s="14">
        <f t="array" ref="L12">IFERROR(INDEX(외환대장!$A$2:$K$401, SMALL(IF(($C$1=외환대장!$L$2:$L$399),MATCH(ROW(외환대장!$L$2:$L$399), ROW(외환대장!$L$2:$L$399)),IF(($D$1=외환대장!$L$2:$L$399),MATCH(ROW(외환대장!$L$2:$L$399), ROW(외환대장!$L$2:$L$399)),"")), ROWS($A$1:C6)), COLUMNS($A$1:C6)),"")</f>
        <v>18</v>
      </c>
      <c r="M12" s="14">
        <f t="array" ref="M12">IFERROR(INDEX(외환대장!$A$2:$K$401, SMALL(IF(($C$1=외환대장!$L$2:$L$399),MATCH(ROW(외환대장!$L$2:$L$399), ROW(외환대장!$L$2:$L$399)),IF(($D$1=외환대장!$L$2:$L$399),MATCH(ROW(외환대장!$L$2:$L$399), ROW(외환대장!$L$2:$L$399)),"")), ROWS($A$1:D6)), COLUMNS($A$1:D6)),"")</f>
        <v>0</v>
      </c>
      <c r="N12" s="15" t="str">
        <f t="array" ref="N12">IFERROR(INDEX(외환대장!$A$2:$K$401, SMALL(IF(($C$1=외환대장!$L$2:$L$399),MATCH(ROW(외환대장!$L$2:$L$399), ROW(외환대장!$L$2:$L$399)),IF(($D$1=외환대장!$L$2:$L$399),MATCH(ROW(외환대장!$L$2:$L$399), ROW(외환대장!$L$2:$L$399)),"")), ROWS($A$1:E6)), COLUMNS($A$1:E6)),"")</f>
        <v>RKH/055</v>
      </c>
      <c r="O12" s="16">
        <f t="array" ref="O12">IFERROR(INDEX(외환대장!$A$2:$K$401, SMALL(IF(($C$1=외환대장!$L$2:$L$399),MATCH(ROW(외환대장!$L$2:$L$399), ROW(외환대장!$L$2:$L$399)),IF(($D$1=외환대장!$L$2:$L$399),MATCH(ROW(외환대장!$L$2:$L$399), ROW(외환대장!$L$2:$L$399)),"")), ROWS($A$1:F6)), COLUMNS($A$1:F6)),"")</f>
        <v>17812</v>
      </c>
      <c r="P12" s="17">
        <f t="array" ref="P12">IFERROR(INDEX(외환대장!$A$2:$K$401, SMALL(IF(($C$1=외환대장!$L$2:$L$399),MATCH(ROW(외환대장!$L$2:$L$399), ROW(외환대장!$L$2:$L$399)),IF(($D$1=외환대장!$L$2:$L$399),MATCH(ROW(외환대장!$L$2:$L$399), ROW(외환대장!$L$2:$L$399)),"")), ROWS($A$1:G6)), COLUMNS($A$1:G6)),"")</f>
        <v>1286.4000000000001</v>
      </c>
      <c r="Q12" s="18">
        <f t="array" ref="Q12">IFERROR(INDEX(외환대장!$A$2:$K$401, SMALL(IF(($C$1=외환대장!$L$2:$L$399),MATCH(ROW(외환대장!$L$2:$L$399), ROW(외환대장!$L$2:$L$399)),IF(($D$1=외환대장!$L$2:$L$399),MATCH(ROW(외환대장!$L$2:$L$399), ROW(외환대장!$L$2:$L$399)),"")), ROWS($A$1:H6)), COLUMNS($A$1:H6)),"")</f>
        <v>17812</v>
      </c>
      <c r="R12" s="19">
        <f t="array" ref="R12">IFERROR(INDEX(외환대장!$A$2:$K$401, SMALL(IF(($C$1=외환대장!$L$2:$L$399),MATCH(ROW(외환대장!$L$2:$L$399), ROW(외환대장!$L$2:$L$399)),IF(($D$1=외환대장!$L$2:$L$399),MATCH(ROW(외환대장!$L$2:$L$399), ROW(외환대장!$L$2:$L$399)),"")), ROWS($A$1:I6)), COLUMNS($A$1:I6)),"")</f>
        <v>1289</v>
      </c>
      <c r="S12" s="20">
        <f t="array" ref="S12">IFERROR(INDEX(외환대장!$A$2:$K$401, SMALL(IF(($C$1=외환대장!$L$2:$L$399),MATCH(ROW(외환대장!$L$2:$L$399), ROW(외환대장!$L$2:$L$399)),IF(($D$1=외환대장!$L$2:$L$399),MATCH(ROW(외환대장!$L$2:$L$399), ROW(외환대장!$L$2:$L$399)),"")), ROWS($A$1:J6)), COLUMNS($A$1:J6)),"")</f>
        <v>44726</v>
      </c>
      <c r="T12" s="106">
        <f t="shared" si="1"/>
        <v>22913356.800000001</v>
      </c>
      <c r="U12" s="107" t="str">
        <f t="shared" si="2"/>
        <v>KH/055</v>
      </c>
      <c r="V12" s="72"/>
      <c r="W12" s="108">
        <f t="shared" si="3"/>
        <v>44764</v>
      </c>
      <c r="X12" s="100" t="str">
        <f t="shared" si="4"/>
        <v>RK/165</v>
      </c>
      <c r="Y12" s="109" t="str">
        <f>IF($X12="","",_xlfn.IFNA(VLOOKUP($X12,수출신고!$A:$G,4,0),"국내계류중"))</f>
        <v>1098622070053X</v>
      </c>
      <c r="Z12" s="110">
        <f>_xlfn.IFNA(VLOOKUP(W12,환율!$A:$H,8,0),"")</f>
        <v>1312.1</v>
      </c>
      <c r="AA12" s="111">
        <f t="shared" si="5"/>
        <v>33905</v>
      </c>
      <c r="AB12" s="112">
        <f t="shared" si="6"/>
        <v>33905</v>
      </c>
      <c r="AC12" s="113">
        <f t="shared" si="7"/>
        <v>0</v>
      </c>
      <c r="AD12" s="114">
        <f t="shared" si="8"/>
        <v>44486750.5</v>
      </c>
      <c r="AE12" s="115">
        <f t="shared" si="9"/>
        <v>44639345.100000001</v>
      </c>
      <c r="AF12" s="114">
        <f t="shared" si="10"/>
        <v>0</v>
      </c>
      <c r="AG12" s="114">
        <f t="shared" si="11"/>
        <v>152594.60000000149</v>
      </c>
    </row>
    <row r="13" spans="1:33" ht="16.5" customHeight="1">
      <c r="A13" s="96">
        <f>IF($H13="","",_xlfn.IFNA(VLOOKUP($H13,수출신고!$A:$G,2,0),""))</f>
        <v>44807</v>
      </c>
      <c r="B13" s="62">
        <v>44798</v>
      </c>
      <c r="C13" s="46" t="s">
        <v>1980</v>
      </c>
      <c r="D13" s="46" t="s">
        <v>984</v>
      </c>
      <c r="E13" s="46" t="s">
        <v>985</v>
      </c>
      <c r="F13" s="63">
        <v>33630</v>
      </c>
      <c r="G13" s="100">
        <f>IF($H13="","",_xlfn.IFNA(VLOOKUP($H13,수출신고!$A:$G,6,0),""))</f>
        <v>33630</v>
      </c>
      <c r="H13" s="101" t="str">
        <f t="shared" si="0"/>
        <v>RK/166</v>
      </c>
      <c r="J13" s="1">
        <f t="array" ref="J13">IFERROR(INDEX(외환대장!$A$2:$K$401, SMALL(IF(($C$1=외환대장!$L$2:$L$399),MATCH(ROW(외환대장!$L$2:$L$399), ROW(외환대장!$L$2:$L$399)),IF(($D$1=외환대장!$L$2:$L$399),MATCH(ROW(외환대장!$L$2:$L$399), ROW(외환대장!$L$2:$L$399)),"")), ROWS($A$1:A7)), COLUMNS($A$1:A7)),"")</f>
        <v>44711</v>
      </c>
      <c r="K13" s="14">
        <f t="array" ref="K13">IFERROR(INDEX(외환대장!$A$2:$K$401, SMALL(IF(($C$1=외환대장!$L$2:$L$399),MATCH(ROW(외환대장!$L$2:$L$399), ROW(외환대장!$L$2:$L$399)),IF(($D$1=외환대장!$L$2:$L$399),MATCH(ROW(외환대장!$L$2:$L$399), ROW(외환대장!$L$2:$L$399)),"")), ROWS($A$1:B7)), COLUMNS($A$1:B7)),"")</f>
        <v>34745</v>
      </c>
      <c r="L13" s="14">
        <f t="array" ref="L13">IFERROR(INDEX(외환대장!$A$2:$K$401, SMALL(IF(($C$1=외환대장!$L$2:$L$399),MATCH(ROW(외환대장!$L$2:$L$399), ROW(외환대장!$L$2:$L$399)),IF(($D$1=외환대장!$L$2:$L$399),MATCH(ROW(외환대장!$L$2:$L$399), ROW(외환대장!$L$2:$L$399)),"")), ROWS($A$1:C7)), COLUMNS($A$1:C7)),"")</f>
        <v>18</v>
      </c>
      <c r="M13" s="14">
        <f t="array" ref="M13">IFERROR(INDEX(외환대장!$A$2:$K$401, SMALL(IF(($C$1=외환대장!$L$2:$L$399),MATCH(ROW(외환대장!$L$2:$L$399), ROW(외환대장!$L$2:$L$399)),IF(($D$1=외환대장!$L$2:$L$399),MATCH(ROW(외환대장!$L$2:$L$399), ROW(외환대장!$L$2:$L$399)),"")), ROWS($A$1:D7)), COLUMNS($A$1:D7)),"")</f>
        <v>0</v>
      </c>
      <c r="N13" s="15" t="str">
        <f t="array" ref="N13">IFERROR(INDEX(외환대장!$A$2:$K$401, SMALL(IF(($C$1=외환대장!$L$2:$L$399),MATCH(ROW(외환대장!$L$2:$L$399), ROW(외환대장!$L$2:$L$399)),IF(($D$1=외환대장!$L$2:$L$399),MATCH(ROW(외환대장!$L$2:$L$399), ROW(외환대장!$L$2:$L$399)),"")), ROWS($A$1:E7)), COLUMNS($A$1:E7)),"")</f>
        <v>RK/163</v>
      </c>
      <c r="O13" s="16">
        <f t="array" ref="O13">IFERROR(INDEX(외환대장!$A$2:$K$401, SMALL(IF(($C$1=외환대장!$L$2:$L$399),MATCH(ROW(외환대장!$L$2:$L$399), ROW(외환대장!$L$2:$L$399)),IF(($D$1=외환대장!$L$2:$L$399),MATCH(ROW(외환대장!$L$2:$L$399), ROW(외환대장!$L$2:$L$399)),"")), ROWS($A$1:F7)), COLUMNS($A$1:F7)),"")</f>
        <v>34727</v>
      </c>
      <c r="P13" s="17">
        <f t="array" ref="P13">IFERROR(INDEX(외환대장!$A$2:$K$401, SMALL(IF(($C$1=외환대장!$L$2:$L$399),MATCH(ROW(외환대장!$L$2:$L$399), ROW(외환대장!$L$2:$L$399)),IF(($D$1=외환대장!$L$2:$L$399),MATCH(ROW(외환대장!$L$2:$L$399), ROW(외환대장!$L$2:$L$399)),"")), ROWS($A$1:G7)), COLUMNS($A$1:G7)),"")</f>
        <v>1256.9000000000001</v>
      </c>
      <c r="Q13" s="18">
        <f t="array" ref="Q13">IFERROR(INDEX(외환대장!$A$2:$K$401, SMALL(IF(($C$1=외환대장!$L$2:$L$399),MATCH(ROW(외환대장!$L$2:$L$399), ROW(외환대장!$L$2:$L$399)),IF(($D$1=외환대장!$L$2:$L$399),MATCH(ROW(외환대장!$L$2:$L$399), ROW(외환대장!$L$2:$L$399)),"")), ROWS($A$1:H7)), COLUMNS($A$1:H7)),"")</f>
        <v>34727</v>
      </c>
      <c r="R13" s="19">
        <f t="array" ref="R13">IFERROR(INDEX(외환대장!$A$2:$K$401, SMALL(IF(($C$1=외환대장!$L$2:$L$399),MATCH(ROW(외환대장!$L$2:$L$399), ROW(외환대장!$L$2:$L$399)),IF(($D$1=외환대장!$L$2:$L$399),MATCH(ROW(외환대장!$L$2:$L$399), ROW(외환대장!$L$2:$L$399)),"")), ROWS($A$1:I7)), COLUMNS($A$1:I7)),"")</f>
        <v>1289</v>
      </c>
      <c r="S13" s="20">
        <f t="array" ref="S13">IFERROR(INDEX(외환대장!$A$2:$K$401, SMALL(IF(($C$1=외환대장!$L$2:$L$399),MATCH(ROW(외환대장!$L$2:$L$399), ROW(외환대장!$L$2:$L$399)),IF(($D$1=외환대장!$L$2:$L$399),MATCH(ROW(외환대장!$L$2:$L$399), ROW(외환대장!$L$2:$L$399)),"")), ROWS($A$1:J7)), COLUMNS($A$1:J7)),"")</f>
        <v>44726</v>
      </c>
      <c r="T13" s="106">
        <f t="shared" si="1"/>
        <v>43648366.300000004</v>
      </c>
      <c r="U13" s="107" t="str">
        <f t="shared" si="2"/>
        <v>RK/163</v>
      </c>
      <c r="V13" s="72"/>
      <c r="W13" s="108">
        <f t="shared" si="3"/>
        <v>44807</v>
      </c>
      <c r="X13" s="100" t="str">
        <f t="shared" si="4"/>
        <v>RK/166</v>
      </c>
      <c r="Y13" s="109" t="str">
        <f>IF($X13="","",_xlfn.IFNA(VLOOKUP($X13,수출신고!$A:$G,4,0),"국내계류중"))</f>
        <v>1098622080211X</v>
      </c>
      <c r="Z13" s="110">
        <f>_xlfn.IFNA(VLOOKUP(W13,환율!$A:$H,8,0),"")</f>
        <v>1351.4</v>
      </c>
      <c r="AA13" s="111">
        <f t="shared" si="5"/>
        <v>33630</v>
      </c>
      <c r="AB13" s="112">
        <f t="shared" si="6"/>
        <v>33630</v>
      </c>
      <c r="AC13" s="113">
        <f t="shared" si="7"/>
        <v>0</v>
      </c>
      <c r="AD13" s="114">
        <f t="shared" si="8"/>
        <v>45447582</v>
      </c>
      <c r="AE13" s="115">
        <f t="shared" si="9"/>
        <v>46724041.199999996</v>
      </c>
      <c r="AF13" s="114">
        <f t="shared" si="10"/>
        <v>0</v>
      </c>
      <c r="AG13" s="114">
        <f t="shared" si="11"/>
        <v>1276459.1999999955</v>
      </c>
    </row>
    <row r="14" spans="1:33" ht="16.5" customHeight="1">
      <c r="A14" s="96">
        <f>IF($H14="","",_xlfn.IFNA(VLOOKUP($H14,수출신고!$A:$G,2,0),""))</f>
        <v>44845</v>
      </c>
      <c r="B14" s="62">
        <v>44832</v>
      </c>
      <c r="C14" s="46" t="s">
        <v>1990</v>
      </c>
      <c r="D14" s="46" t="s">
        <v>79</v>
      </c>
      <c r="E14" s="46" t="s">
        <v>79</v>
      </c>
      <c r="F14" s="63">
        <v>20930</v>
      </c>
      <c r="G14" s="100">
        <f>IF($H14="","",_xlfn.IFNA(VLOOKUP($H14,수출신고!$A:$G,6,0),""))</f>
        <v>20930</v>
      </c>
      <c r="H14" s="101" t="str">
        <f t="shared" si="0"/>
        <v>KH/056</v>
      </c>
      <c r="J14" s="1">
        <f t="array" ref="J14">IFERROR(INDEX(외환대장!$A$2:$K$401, SMALL(IF(($C$1=외환대장!$L$2:$L$399),MATCH(ROW(외환대장!$L$2:$L$399), ROW(외환대장!$L$2:$L$399)),IF(($D$1=외환대장!$L$2:$L$399),MATCH(ROW(외환대장!$L$2:$L$399), ROW(외환대장!$L$2:$L$399)),"")), ROWS($A$1:A8)), COLUMNS($A$1:A8)),"")</f>
        <v>44748</v>
      </c>
      <c r="K14" s="14">
        <f t="array" ref="K14">IFERROR(INDEX(외환대장!$A$2:$K$401, SMALL(IF(($C$1=외환대장!$L$2:$L$399),MATCH(ROW(외환대장!$L$2:$L$399), ROW(외환대장!$L$2:$L$399)),IF(($D$1=외환대장!$L$2:$L$399),MATCH(ROW(외환대장!$L$2:$L$399), ROW(외환대장!$L$2:$L$399)),"")), ROWS($A$1:B8)), COLUMNS($A$1:B8)),"")</f>
        <v>34635</v>
      </c>
      <c r="L14" s="14">
        <f t="array" ref="L14">IFERROR(INDEX(외환대장!$A$2:$K$401, SMALL(IF(($C$1=외환대장!$L$2:$L$399),MATCH(ROW(외환대장!$L$2:$L$399), ROW(외환대장!$L$2:$L$399)),IF(($D$1=외환대장!$L$2:$L$399),MATCH(ROW(외환대장!$L$2:$L$399), ROW(외환대장!$L$2:$L$399)),"")), ROWS($A$1:C8)), COLUMNS($A$1:C8)),"")</f>
        <v>18</v>
      </c>
      <c r="M14" s="14">
        <f t="array" ref="M14">IFERROR(INDEX(외환대장!$A$2:$K$401, SMALL(IF(($C$1=외환대장!$L$2:$L$399),MATCH(ROW(외환대장!$L$2:$L$399), ROW(외환대장!$L$2:$L$399)),IF(($D$1=외환대장!$L$2:$L$399),MATCH(ROW(외환대장!$L$2:$L$399), ROW(외환대장!$L$2:$L$399)),"")), ROWS($A$1:D8)), COLUMNS($A$1:D8)),"")</f>
        <v>0</v>
      </c>
      <c r="N14" s="15" t="str">
        <f t="array" ref="N14">IFERROR(INDEX(외환대장!$A$2:$K$401, SMALL(IF(($C$1=외환대장!$L$2:$L$399),MATCH(ROW(외환대장!$L$2:$L$399), ROW(외환대장!$L$2:$L$399)),IF(($D$1=외환대장!$L$2:$L$399),MATCH(ROW(외환대장!$L$2:$L$399), ROW(외환대장!$L$2:$L$399)),"")), ROWS($A$1:E8)), COLUMNS($A$1:E8)),"")</f>
        <v>RK/164</v>
      </c>
      <c r="O14" s="16">
        <f t="array" ref="O14">IFERROR(INDEX(외환대장!$A$2:$K$401, SMALL(IF(($C$1=외환대장!$L$2:$L$399),MATCH(ROW(외환대장!$L$2:$L$399), ROW(외환대장!$L$2:$L$399)),IF(($D$1=외환대장!$L$2:$L$399),MATCH(ROW(외환대장!$L$2:$L$399), ROW(외환대장!$L$2:$L$399)),"")), ROWS($A$1:F8)), COLUMNS($A$1:F8)),"")</f>
        <v>34617</v>
      </c>
      <c r="P14" s="17">
        <f t="array" ref="P14">IFERROR(INDEX(외환대장!$A$2:$K$401, SMALL(IF(($C$1=외환대장!$L$2:$L$399),MATCH(ROW(외환대장!$L$2:$L$399), ROW(외환대장!$L$2:$L$399)),IF(($D$1=외환대장!$L$2:$L$399),MATCH(ROW(외환대장!$L$2:$L$399), ROW(외환대장!$L$2:$L$399)),"")), ROWS($A$1:G8)), COLUMNS($A$1:G8)),"")</f>
        <v>1298</v>
      </c>
      <c r="Q14" s="18">
        <f t="array" ref="Q14">IFERROR(INDEX(외환대장!$A$2:$K$401, SMALL(IF(($C$1=외환대장!$L$2:$L$399),MATCH(ROW(외환대장!$L$2:$L$399), ROW(외환대장!$L$2:$L$399)),IF(($D$1=외환대장!$L$2:$L$399),MATCH(ROW(외환대장!$L$2:$L$399), ROW(외환대장!$L$2:$L$399)),"")), ROWS($A$1:H8)), COLUMNS($A$1:H8)),"")</f>
        <v>34617</v>
      </c>
      <c r="R14" s="19">
        <f t="array" ref="R14">IFERROR(INDEX(외환대장!$A$2:$K$401, SMALL(IF(($C$1=외환대장!$L$2:$L$399),MATCH(ROW(외환대장!$L$2:$L$399), ROW(외환대장!$L$2:$L$399)),IF(($D$1=외환대장!$L$2:$L$399),MATCH(ROW(외환대장!$L$2:$L$399), ROW(외환대장!$L$2:$L$399)),"")), ROWS($A$1:I8)), COLUMNS($A$1:I8)),"")</f>
        <v>1312.6</v>
      </c>
      <c r="S14" s="20">
        <f t="array" ref="S14">IFERROR(INDEX(외환대장!$A$2:$K$401, SMALL(IF(($C$1=외환대장!$L$2:$L$399),MATCH(ROW(외환대장!$L$2:$L$399), ROW(외환대장!$L$2:$L$399)),IF(($D$1=외환대장!$L$2:$L$399),MATCH(ROW(외환대장!$L$2:$L$399), ROW(외환대장!$L$2:$L$399)),"")), ROWS($A$1:J8)), COLUMNS($A$1:J8)),"")</f>
        <v>44769</v>
      </c>
      <c r="T14" s="106">
        <f t="shared" si="1"/>
        <v>44932866</v>
      </c>
      <c r="U14" s="107" t="str">
        <f t="shared" si="2"/>
        <v>RK/164</v>
      </c>
      <c r="V14" s="72"/>
      <c r="W14" s="108">
        <f t="shared" si="3"/>
        <v>44845</v>
      </c>
      <c r="X14" s="100" t="str">
        <f t="shared" si="4"/>
        <v>KH/056</v>
      </c>
      <c r="Y14" s="109" t="str">
        <f>IF($X14="","",_xlfn.IFNA(VLOOKUP($X14,수출신고!$A:$G,4,0),"국내계류중"))</f>
        <v>1098622090234X</v>
      </c>
      <c r="Z14" s="110">
        <f>_xlfn.IFNA(VLOOKUP(W14,환율!$A:$H,8,0),"")</f>
        <v>1410.3</v>
      </c>
      <c r="AA14" s="111">
        <f t="shared" si="5"/>
        <v>20930</v>
      </c>
      <c r="AB14" s="112">
        <f t="shared" si="6"/>
        <v>20930</v>
      </c>
      <c r="AC14" s="113">
        <f t="shared" si="7"/>
        <v>0</v>
      </c>
      <c r="AD14" s="114">
        <f t="shared" si="8"/>
        <v>29517579</v>
      </c>
      <c r="AE14" s="115">
        <f t="shared" si="9"/>
        <v>30042179.199999999</v>
      </c>
      <c r="AF14" s="114">
        <f t="shared" si="10"/>
        <v>0</v>
      </c>
      <c r="AG14" s="114">
        <f t="shared" si="11"/>
        <v>524600.19999999925</v>
      </c>
    </row>
    <row r="15" spans="1:33" ht="16.5" customHeight="1">
      <c r="A15" s="96">
        <f>IF($H15="","",_xlfn.IFNA(VLOOKUP($H15,수출신고!$A:$G,2,0),""))</f>
        <v>44845</v>
      </c>
      <c r="B15" s="62">
        <v>44834</v>
      </c>
      <c r="C15" s="46" t="s">
        <v>1991</v>
      </c>
      <c r="D15" s="46" t="s">
        <v>984</v>
      </c>
      <c r="E15" s="46" t="s">
        <v>79</v>
      </c>
      <c r="F15" s="63">
        <v>34480</v>
      </c>
      <c r="G15" s="100">
        <f>IF($H15="","",_xlfn.IFNA(VLOOKUP($H15,수출신고!$A:$G,6,0),""))</f>
        <v>34480</v>
      </c>
      <c r="H15" s="101" t="str">
        <f t="shared" si="0"/>
        <v>RK/167</v>
      </c>
      <c r="J15" s="1">
        <f t="array" ref="J15">IFERROR(INDEX(외환대장!$A$2:$K$401, SMALL(IF(($C$1=외환대장!$L$2:$L$399),MATCH(ROW(외환대장!$L$2:$L$399), ROW(외환대장!$L$2:$L$399)),IF(($D$1=외환대장!$L$2:$L$399),MATCH(ROW(외환대장!$L$2:$L$399), ROW(외환대장!$L$2:$L$399)),"")), ROWS($A$1:A9)), COLUMNS($A$1:A9)),"")</f>
        <v>44792</v>
      </c>
      <c r="K15" s="14">
        <f t="array" ref="K15">IFERROR(INDEX(외환대장!$A$2:$K$401, SMALL(IF(($C$1=외환대장!$L$2:$L$399),MATCH(ROW(외환대장!$L$2:$L$399), ROW(외환대장!$L$2:$L$399)),IF(($D$1=외환대장!$L$2:$L$399),MATCH(ROW(외환대장!$L$2:$L$399), ROW(외환대장!$L$2:$L$399)),"")), ROWS($A$1:B9)), COLUMNS($A$1:B9)),"")</f>
        <v>33905</v>
      </c>
      <c r="L15" s="14">
        <f t="array" ref="L15">IFERROR(INDEX(외환대장!$A$2:$K$401, SMALL(IF(($C$1=외환대장!$L$2:$L$399),MATCH(ROW(외환대장!$L$2:$L$399), ROW(외환대장!$L$2:$L$399)),IF(($D$1=외환대장!$L$2:$L$399),MATCH(ROW(외환대장!$L$2:$L$399), ROW(외환대장!$L$2:$L$399)),"")), ROWS($A$1:C9)), COLUMNS($A$1:C9)),"")</f>
        <v>18</v>
      </c>
      <c r="M15" s="14">
        <f t="array" ref="M15">IFERROR(INDEX(외환대장!$A$2:$K$401, SMALL(IF(($C$1=외환대장!$L$2:$L$399),MATCH(ROW(외환대장!$L$2:$L$399), ROW(외환대장!$L$2:$L$399)),IF(($D$1=외환대장!$L$2:$L$399),MATCH(ROW(외환대장!$L$2:$L$399), ROW(외환대장!$L$2:$L$399)),"")), ROWS($A$1:D9)), COLUMNS($A$1:D9)),"")</f>
        <v>0</v>
      </c>
      <c r="N15" s="15" t="str">
        <f t="array" ref="N15">IFERROR(INDEX(외환대장!$A$2:$K$401, SMALL(IF(($C$1=외환대장!$L$2:$L$399),MATCH(ROW(외환대장!$L$2:$L$399), ROW(외환대장!$L$2:$L$399)),IF(($D$1=외환대장!$L$2:$L$399),MATCH(ROW(외환대장!$L$2:$L$399), ROW(외환대장!$L$2:$L$399)),"")), ROWS($A$1:E9)), COLUMNS($A$1:E9)),"")</f>
        <v>RK/165</v>
      </c>
      <c r="O15" s="16">
        <f t="array" ref="O15">IFERROR(INDEX(외환대장!$A$2:$K$401, SMALL(IF(($C$1=외환대장!$L$2:$L$399),MATCH(ROW(외환대장!$L$2:$L$399), ROW(외환대장!$L$2:$L$399)),IF(($D$1=외환대장!$L$2:$L$399),MATCH(ROW(외환대장!$L$2:$L$399), ROW(외환대장!$L$2:$L$399)),"")), ROWS($A$1:F9)), COLUMNS($A$1:F9)),"")</f>
        <v>33887</v>
      </c>
      <c r="P15" s="17">
        <f t="array" ref="P15">IFERROR(INDEX(외환대장!$A$2:$K$401, SMALL(IF(($C$1=외환대장!$L$2:$L$399),MATCH(ROW(외환대장!$L$2:$L$399), ROW(외환대장!$L$2:$L$399)),IF(($D$1=외환대장!$L$2:$L$399),MATCH(ROW(외환대장!$L$2:$L$399), ROW(외환대장!$L$2:$L$399)),"")), ROWS($A$1:G9)), COLUMNS($A$1:G9)),"")</f>
        <v>1317.3</v>
      </c>
      <c r="Q15" s="18">
        <f t="array" ref="Q15">IFERROR(INDEX(외환대장!$A$2:$K$401, SMALL(IF(($C$1=외환대장!$L$2:$L$399),MATCH(ROW(외환대장!$L$2:$L$399), ROW(외환대장!$L$2:$L$399)),IF(($D$1=외환대장!$L$2:$L$399),MATCH(ROW(외환대장!$L$2:$L$399), ROW(외환대장!$L$2:$L$399)),"")), ROWS($A$1:H9)), COLUMNS($A$1:H9)),"")</f>
        <v>33887</v>
      </c>
      <c r="R15" s="19">
        <f t="array" ref="R15">IFERROR(INDEX(외환대장!$A$2:$K$401, SMALL(IF(($C$1=외환대장!$L$2:$L$399),MATCH(ROW(외환대장!$L$2:$L$399), ROW(외환대장!$L$2:$L$399)),IF(($D$1=외환대장!$L$2:$L$399),MATCH(ROW(외환대장!$L$2:$L$399), ROW(외환대장!$L$2:$L$399)),"")), ROWS($A$1:I9)), COLUMNS($A$1:I9)),"")</f>
        <v>1394.2</v>
      </c>
      <c r="S15" s="20">
        <f t="array" ref="S15">IFERROR(INDEX(외환대장!$A$2:$K$401, SMALL(IF(($C$1=외환대장!$L$2:$L$399),MATCH(ROW(외환대장!$L$2:$L$399), ROW(외환대장!$L$2:$L$399)),IF(($D$1=외환대장!$L$2:$L$399),MATCH(ROW(외환대장!$L$2:$L$399), ROW(외환대장!$L$2:$L$399)),"")), ROWS($A$1:J9)), COLUMNS($A$1:J9)),"")</f>
        <v>44819</v>
      </c>
      <c r="T15" s="106">
        <f>IF(J15="","",O15*P15)</f>
        <v>44639345.100000001</v>
      </c>
      <c r="U15" s="107" t="str">
        <f t="shared" si="2"/>
        <v>RK/165</v>
      </c>
      <c r="V15" s="72"/>
      <c r="W15" s="108">
        <f t="shared" si="3"/>
        <v>44845</v>
      </c>
      <c r="X15" s="100" t="str">
        <f t="shared" si="4"/>
        <v>RK/167</v>
      </c>
      <c r="Y15" s="109" t="str">
        <f>IF($X15="","",_xlfn.IFNA(VLOOKUP($X15,수출신고!$A:$G,4,0),"국내계류중"))</f>
        <v>1098622090290X</v>
      </c>
      <c r="Z15" s="110">
        <f>_xlfn.IFNA(VLOOKUP(W15,환율!$A:$H,8,0),"")</f>
        <v>1410.3</v>
      </c>
      <c r="AA15" s="111">
        <f t="shared" si="5"/>
        <v>34480</v>
      </c>
      <c r="AB15" s="112">
        <f t="shared" si="6"/>
        <v>34480</v>
      </c>
      <c r="AC15" s="113">
        <f t="shared" si="7"/>
        <v>0</v>
      </c>
      <c r="AD15" s="114">
        <f t="shared" si="8"/>
        <v>48627144</v>
      </c>
      <c r="AE15" s="115">
        <f t="shared" si="9"/>
        <v>48956717.199999996</v>
      </c>
      <c r="AF15" s="114">
        <f t="shared" si="10"/>
        <v>0</v>
      </c>
      <c r="AG15" s="114">
        <f t="shared" si="11"/>
        <v>329573.19999999553</v>
      </c>
    </row>
    <row r="16" spans="1:33" ht="16.5" customHeight="1">
      <c r="A16" s="96">
        <f>IF($H16="","",_xlfn.IFNA(VLOOKUP($H16,수출신고!$A:$G,2,0),""))</f>
        <v>44880</v>
      </c>
      <c r="B16" s="118">
        <v>44869</v>
      </c>
      <c r="C16" s="119" t="s">
        <v>1999</v>
      </c>
      <c r="D16" s="119" t="s">
        <v>984</v>
      </c>
      <c r="E16" s="119" t="s">
        <v>985</v>
      </c>
      <c r="F16" s="120">
        <v>34870</v>
      </c>
      <c r="G16" s="100">
        <f>IF($H16="","",_xlfn.IFNA(VLOOKUP($H16,수출신고!$A:$G,6,0),""))</f>
        <v>34870</v>
      </c>
      <c r="H16" s="101" t="str">
        <f t="shared" si="0"/>
        <v>RK/168</v>
      </c>
      <c r="J16" s="1">
        <f t="array" ref="J16">IFERROR(INDEX(외환대장!$A$2:$K$401, SMALL(IF(($C$1=외환대장!$L$2:$L$399),MATCH(ROW(외환대장!$L$2:$L$399), ROW(외환대장!$L$2:$L$399)),IF(($D$1=외환대장!$L$2:$L$399),MATCH(ROW(외환대장!$L$2:$L$399), ROW(외환대장!$L$2:$L$399)),"")), ROWS($A$1:A10)), COLUMNS($A$1:A10)),"")</f>
        <v>44824</v>
      </c>
      <c r="K16" s="14">
        <f t="array" ref="K16">IFERROR(INDEX(외환대장!$A$2:$K$401, SMALL(IF(($C$1=외환대장!$L$2:$L$399),MATCH(ROW(외환대장!$L$2:$L$399), ROW(외환대장!$L$2:$L$399)),IF(($D$1=외환대장!$L$2:$L$399),MATCH(ROW(외환대장!$L$2:$L$399), ROW(외환대장!$L$2:$L$399)),"")), ROWS($A$1:B10)), COLUMNS($A$1:B10)),"")</f>
        <v>33630</v>
      </c>
      <c r="L16" s="14">
        <f t="array" ref="L16">IFERROR(INDEX(외환대장!$A$2:$K$401, SMALL(IF(($C$1=외환대장!$L$2:$L$399),MATCH(ROW(외환대장!$L$2:$L$399), ROW(외환대장!$L$2:$L$399)),IF(($D$1=외환대장!$L$2:$L$399),MATCH(ROW(외환대장!$L$2:$L$399), ROW(외환대장!$L$2:$L$399)),"")), ROWS($A$1:C10)), COLUMNS($A$1:C10)),"")</f>
        <v>18</v>
      </c>
      <c r="M16" s="14">
        <f t="array" ref="M16">IFERROR(INDEX(외환대장!$A$2:$K$401, SMALL(IF(($C$1=외환대장!$L$2:$L$399),MATCH(ROW(외환대장!$L$2:$L$399), ROW(외환대장!$L$2:$L$399)),IF(($D$1=외환대장!$L$2:$L$399),MATCH(ROW(외환대장!$L$2:$L$399), ROW(외환대장!$L$2:$L$399)),"")), ROWS($A$1:D10)), COLUMNS($A$1:D10)),"")</f>
        <v>0</v>
      </c>
      <c r="N16" s="15" t="str">
        <f t="array" ref="N16">IFERROR(INDEX(외환대장!$A$2:$K$401, SMALL(IF(($C$1=외환대장!$L$2:$L$399),MATCH(ROW(외환대장!$L$2:$L$399), ROW(외환대장!$L$2:$L$399)),IF(($D$1=외환대장!$L$2:$L$399),MATCH(ROW(외환대장!$L$2:$L$399), ROW(외환대장!$L$2:$L$399)),"")), ROWS($A$1:E10)), COLUMNS($A$1:E10)),"")</f>
        <v>RK/166</v>
      </c>
      <c r="O16" s="16">
        <f t="array" ref="O16">IFERROR(INDEX(외환대장!$A$2:$K$401, SMALL(IF(($C$1=외환대장!$L$2:$L$399),MATCH(ROW(외환대장!$L$2:$L$399), ROW(외환대장!$L$2:$L$399)),IF(($D$1=외환대장!$L$2:$L$399),MATCH(ROW(외환대장!$L$2:$L$399), ROW(외환대장!$L$2:$L$399)),"")), ROWS($A$1:F10)), COLUMNS($A$1:F10)),"")</f>
        <v>33612</v>
      </c>
      <c r="P16" s="17">
        <f t="array" ref="P16">IFERROR(INDEX(외환대장!$A$2:$K$401, SMALL(IF(($C$1=외환대장!$L$2:$L$399),MATCH(ROW(외환대장!$L$2:$L$399), ROW(외환대장!$L$2:$L$399)),IF(($D$1=외환대장!$L$2:$L$399),MATCH(ROW(외환대장!$L$2:$L$399), ROW(외환대장!$L$2:$L$399)),"")), ROWS($A$1:G10)), COLUMNS($A$1:G10)),"")</f>
        <v>1390.1</v>
      </c>
      <c r="Q16" s="18">
        <f t="array" ref="Q16">IFERROR(INDEX(외환대장!$A$2:$K$401, SMALL(IF(($C$1=외환대장!$L$2:$L$399),MATCH(ROW(외환대장!$L$2:$L$399), ROW(외환대장!$L$2:$L$399)),IF(($D$1=외환대장!$L$2:$L$399),MATCH(ROW(외환대장!$L$2:$L$399), ROW(외환대장!$L$2:$L$399)),"")), ROWS($A$1:H10)), COLUMNS($A$1:H10)),"")</f>
        <v>33612</v>
      </c>
      <c r="R16" s="19">
        <f t="array" ref="R16">IFERROR(INDEX(외환대장!$A$2:$K$401, SMALL(IF(($C$1=외환대장!$L$2:$L$399),MATCH(ROW(외환대장!$L$2:$L$399), ROW(외환대장!$L$2:$L$399)),IF(($D$1=외환대장!$L$2:$L$399),MATCH(ROW(외환대장!$L$2:$L$399), ROW(외환대장!$L$2:$L$399)),"")), ROWS($A$1:I10)), COLUMNS($A$1:I10)),"")</f>
        <v>1416.9</v>
      </c>
      <c r="S16" s="20">
        <f t="array" ref="S16">IFERROR(INDEX(외환대장!$A$2:$K$401, SMALL(IF(($C$1=외환대장!$L$2:$L$399),MATCH(ROW(외환대장!$L$2:$L$399), ROW(외환대장!$L$2:$L$399)),IF(($D$1=외환대장!$L$2:$L$399),MATCH(ROW(외환대장!$L$2:$L$399), ROW(외환대장!$L$2:$L$399)),"")), ROWS($A$1:J10)), COLUMNS($A$1:J10)),"")</f>
        <v>44862</v>
      </c>
      <c r="T16" s="106">
        <f t="shared" ref="T16:T22" si="12">IF(J16="","",O16*P16)</f>
        <v>46724041.199999996</v>
      </c>
      <c r="U16" s="107" t="str">
        <f t="shared" si="2"/>
        <v>RK/166</v>
      </c>
      <c r="V16" s="72"/>
      <c r="W16" s="108">
        <f t="shared" si="3"/>
        <v>44880</v>
      </c>
      <c r="X16" s="100" t="str">
        <f t="shared" si="4"/>
        <v>RK/168</v>
      </c>
      <c r="Y16" s="109" t="str">
        <f>IF($X16="","",_xlfn.IFNA(VLOOKUP($X16,수출신고!$A:$G,4,0),"국내계류중"))</f>
        <v>1098622110031X</v>
      </c>
      <c r="Z16" s="110">
        <f>_xlfn.IFNA(VLOOKUP(W16,환율!$A:$H,8,0),"")</f>
        <v>1320.3</v>
      </c>
      <c r="AA16" s="111">
        <f t="shared" si="5"/>
        <v>34870</v>
      </c>
      <c r="AB16" s="112">
        <f t="shared" si="6"/>
        <v>34870</v>
      </c>
      <c r="AC16" s="113">
        <f t="shared" si="7"/>
        <v>0</v>
      </c>
      <c r="AD16" s="114">
        <f t="shared" si="8"/>
        <v>46038861</v>
      </c>
      <c r="AE16" s="115">
        <f t="shared" si="9"/>
        <v>46199811.199999996</v>
      </c>
      <c r="AF16" s="114">
        <f t="shared" si="10"/>
        <v>0</v>
      </c>
      <c r="AG16" s="114">
        <f t="shared" si="11"/>
        <v>160950.19999999553</v>
      </c>
    </row>
    <row r="17" spans="1:33" ht="16.5" customHeight="1">
      <c r="A17" s="96">
        <f>IF($H17="","",_xlfn.IFNA(VLOOKUP($H17,수출신고!$A:$G,2,0),""))</f>
        <v>44919</v>
      </c>
      <c r="B17" s="118">
        <v>44914</v>
      </c>
      <c r="C17" s="119" t="s">
        <v>2011</v>
      </c>
      <c r="D17" s="119" t="s">
        <v>984</v>
      </c>
      <c r="E17" s="119" t="s">
        <v>985</v>
      </c>
      <c r="F17" s="120">
        <v>34880</v>
      </c>
      <c r="G17" s="100">
        <f>IF($H17="","",_xlfn.IFNA(VLOOKUP($H17,수출신고!$A:$G,6,0),""))</f>
        <v>34880</v>
      </c>
      <c r="H17" s="101" t="str">
        <f t="shared" si="0"/>
        <v>RK/169</v>
      </c>
      <c r="J17" s="1">
        <f t="array" ref="J17">IFERROR(INDEX(외환대장!$A$2:$K$401, SMALL(IF(($C$1=외환대장!$L$2:$L$399),MATCH(ROW(외환대장!$L$2:$L$399), ROW(외환대장!$L$2:$L$399)),IF(($D$1=외환대장!$L$2:$L$399),MATCH(ROW(외환대장!$L$2:$L$399), ROW(외환대장!$L$2:$L$399)),"")), ROWS($A$1:A11)), COLUMNS($A$1:A11)),"")</f>
        <v>44852</v>
      </c>
      <c r="K17" s="14">
        <f t="array" ref="K17">IFERROR(INDEX(외환대장!$A$2:$K$401, SMALL(IF(($C$1=외환대장!$L$2:$L$399),MATCH(ROW(외환대장!$L$2:$L$399), ROW(외환대장!$L$2:$L$399)),IF(($D$1=외환대장!$L$2:$L$399),MATCH(ROW(외환대장!$L$2:$L$399), ROW(외환대장!$L$2:$L$399)),"")), ROWS($A$1:B11)), COLUMNS($A$1:B11)),"")</f>
        <v>20930</v>
      </c>
      <c r="L17" s="14">
        <f t="array" ref="L17">IFERROR(INDEX(외환대장!$A$2:$K$401, SMALL(IF(($C$1=외환대장!$L$2:$L$399),MATCH(ROW(외환대장!$L$2:$L$399), ROW(외환대장!$L$2:$L$399)),IF(($D$1=외환대장!$L$2:$L$399),MATCH(ROW(외환대장!$L$2:$L$399), ROW(외환대장!$L$2:$L$399)),"")), ROWS($A$1:C11)), COLUMNS($A$1:C11)),"")</f>
        <v>18</v>
      </c>
      <c r="M17" s="14">
        <f t="array" ref="M17">IFERROR(INDEX(외환대장!$A$2:$K$401, SMALL(IF(($C$1=외환대장!$L$2:$L$399),MATCH(ROW(외환대장!$L$2:$L$399), ROW(외환대장!$L$2:$L$399)),IF(($D$1=외환대장!$L$2:$L$399),MATCH(ROW(외환대장!$L$2:$L$399), ROW(외환대장!$L$2:$L$399)),"")), ROWS($A$1:D11)), COLUMNS($A$1:D11)),"")</f>
        <v>0</v>
      </c>
      <c r="N17" s="15" t="str">
        <f t="array" ref="N17">IFERROR(INDEX(외환대장!$A$2:$K$401, SMALL(IF(($C$1=외환대장!$L$2:$L$399),MATCH(ROW(외환대장!$L$2:$L$399), ROW(외환대장!$L$2:$L$399)),IF(($D$1=외환대장!$L$2:$L$399),MATCH(ROW(외환대장!$L$2:$L$399), ROW(외환대장!$L$2:$L$399)),"")), ROWS($A$1:E11)), COLUMNS($A$1:E11)),"")</f>
        <v>RKH/056</v>
      </c>
      <c r="O17" s="16">
        <f t="array" ref="O17">IFERROR(INDEX(외환대장!$A$2:$K$401, SMALL(IF(($C$1=외환대장!$L$2:$L$399),MATCH(ROW(외환대장!$L$2:$L$399), ROW(외환대장!$L$2:$L$399)),IF(($D$1=외환대장!$L$2:$L$399),MATCH(ROW(외환대장!$L$2:$L$399), ROW(외환대장!$L$2:$L$399)),"")), ROWS($A$1:F11)), COLUMNS($A$1:F11)),"")</f>
        <v>20912</v>
      </c>
      <c r="P17" s="17">
        <f t="array" ref="P17">IFERROR(INDEX(외환대장!$A$2:$K$401, SMALL(IF(($C$1=외환대장!$L$2:$L$399),MATCH(ROW(외환대장!$L$2:$L$399), ROW(외환대장!$L$2:$L$399)),IF(($D$1=외환대장!$L$2:$L$399),MATCH(ROW(외환대장!$L$2:$L$399), ROW(외환대장!$L$2:$L$399)),"")), ROWS($A$1:G11)), COLUMNS($A$1:G11)),"")</f>
        <v>1436.6</v>
      </c>
      <c r="Q17" s="18">
        <f t="array" ref="Q17">IFERROR(INDEX(외환대장!$A$2:$K$401, SMALL(IF(($C$1=외환대장!$L$2:$L$399),MATCH(ROW(외환대장!$L$2:$L$399), ROW(외환대장!$L$2:$L$399)),IF(($D$1=외환대장!$L$2:$L$399),MATCH(ROW(외환대장!$L$2:$L$399), ROW(외환대장!$L$2:$L$399)),"")), ROWS($A$1:H11)), COLUMNS($A$1:H11)),"")</f>
        <v>20912</v>
      </c>
      <c r="R17" s="19">
        <f t="array" ref="R17">IFERROR(INDEX(외환대장!$A$2:$K$401, SMALL(IF(($C$1=외환대장!$L$2:$L$399),MATCH(ROW(외환대장!$L$2:$L$399), ROW(외환대장!$L$2:$L$399)),IF(($D$1=외환대장!$L$2:$L$399),MATCH(ROW(외환대장!$L$2:$L$399), ROW(외환대장!$L$2:$L$399)),"")), ROWS($A$1:I11)), COLUMNS($A$1:I11)),"")</f>
        <v>1416.9</v>
      </c>
      <c r="S17" s="20">
        <f t="array" ref="S17">IFERROR(INDEX(외환대장!$A$2:$K$401, SMALL(IF(($C$1=외환대장!$L$2:$L$399),MATCH(ROW(외환대장!$L$2:$L$399), ROW(외환대장!$L$2:$L$399)),IF(($D$1=외환대장!$L$2:$L$399),MATCH(ROW(외환대장!$L$2:$L$399), ROW(외환대장!$L$2:$L$399)),"")), ROWS($A$1:J11)), COLUMNS($A$1:J11)),"")</f>
        <v>44862</v>
      </c>
      <c r="T17" s="106">
        <f t="shared" si="12"/>
        <v>30042179.199999999</v>
      </c>
      <c r="U17" s="107" t="str">
        <f t="shared" si="2"/>
        <v>KH/056</v>
      </c>
      <c r="V17" s="72"/>
      <c r="W17" s="108">
        <f t="shared" si="3"/>
        <v>44919</v>
      </c>
      <c r="X17" s="100" t="str">
        <f t="shared" si="4"/>
        <v>RK/169</v>
      </c>
      <c r="Y17" s="109" t="str">
        <f>IF($X17="","",_xlfn.IFNA(VLOOKUP($X17,수출신고!$A:$G,4,0),"국내계류중"))</f>
        <v>1098622120130X</v>
      </c>
      <c r="Z17" s="110">
        <f>_xlfn.IFNA(VLOOKUP(W17,환율!$A:$H,8,0),"")</f>
        <v>1276.0999999999999</v>
      </c>
      <c r="AA17" s="111">
        <f t="shared" si="5"/>
        <v>34880</v>
      </c>
      <c r="AB17" s="112">
        <f t="shared" si="6"/>
        <v>0</v>
      </c>
      <c r="AC17" s="113">
        <f t="shared" si="7"/>
        <v>34880</v>
      </c>
      <c r="AD17" s="114">
        <f t="shared" si="8"/>
        <v>44510368</v>
      </c>
      <c r="AE17" s="115">
        <f t="shared" si="9"/>
        <v>0</v>
      </c>
      <c r="AF17" s="114">
        <f t="shared" si="10"/>
        <v>44510368</v>
      </c>
      <c r="AG17" s="114" t="str">
        <f t="shared" si="11"/>
        <v>미수</v>
      </c>
    </row>
    <row r="18" spans="1:33" ht="16.5" customHeight="1">
      <c r="A18" s="96" t="str">
        <f>IF($H18="","",_xlfn.IFNA(VLOOKUP($H18,수출신고!$A:$G,2,0),""))</f>
        <v/>
      </c>
      <c r="B18" s="118"/>
      <c r="C18" s="119"/>
      <c r="D18" s="119"/>
      <c r="E18" s="119"/>
      <c r="F18" s="120"/>
      <c r="G18" s="100" t="str">
        <f>IF($H18="","",_xlfn.IFNA(VLOOKUP($H18,수출신고!$A:$G,6,0),""))</f>
        <v/>
      </c>
      <c r="H18" s="101" t="str">
        <f t="shared" si="0"/>
        <v/>
      </c>
      <c r="J18" s="1">
        <f t="array" ref="J18">IFERROR(INDEX(외환대장!$A$2:$K$401, SMALL(IF(($C$1=외환대장!$L$2:$L$399),MATCH(ROW(외환대장!$L$2:$L$399), ROW(외환대장!$L$2:$L$399)),IF(($D$1=외환대장!$L$2:$L$399),MATCH(ROW(외환대장!$L$2:$L$399), ROW(외환대장!$L$2:$L$399)),"")), ROWS($A$1:A12)), COLUMNS($A$1:A12)),"")</f>
        <v>44854</v>
      </c>
      <c r="K18" s="14">
        <f t="array" ref="K18">IFERROR(INDEX(외환대장!$A$2:$K$401, SMALL(IF(($C$1=외환대장!$L$2:$L$399),MATCH(ROW(외환대장!$L$2:$L$399), ROW(외환대장!$L$2:$L$399)),IF(($D$1=외환대장!$L$2:$L$399),MATCH(ROW(외환대장!$L$2:$L$399), ROW(외환대장!$L$2:$L$399)),"")), ROWS($A$1:B12)), COLUMNS($A$1:B12)),"")</f>
        <v>34480</v>
      </c>
      <c r="L18" s="14">
        <f t="array" ref="L18">IFERROR(INDEX(외환대장!$A$2:$K$401, SMALL(IF(($C$1=외환대장!$L$2:$L$399),MATCH(ROW(외환대장!$L$2:$L$399), ROW(외환대장!$L$2:$L$399)),IF(($D$1=외환대장!$L$2:$L$399),MATCH(ROW(외환대장!$L$2:$L$399), ROW(외환대장!$L$2:$L$399)),"")), ROWS($A$1:C12)), COLUMNS($A$1:C12)),"")</f>
        <v>18</v>
      </c>
      <c r="M18" s="14">
        <f t="array" ref="M18">IFERROR(INDEX(외환대장!$A$2:$K$401, SMALL(IF(($C$1=외환대장!$L$2:$L$399),MATCH(ROW(외환대장!$L$2:$L$399), ROW(외환대장!$L$2:$L$399)),IF(($D$1=외환대장!$L$2:$L$399),MATCH(ROW(외환대장!$L$2:$L$399), ROW(외환대장!$L$2:$L$399)),"")), ROWS($A$1:D12)), COLUMNS($A$1:D12)),"")</f>
        <v>0</v>
      </c>
      <c r="N18" s="15" t="str">
        <f t="array" ref="N18">IFERROR(INDEX(외환대장!$A$2:$K$401, SMALL(IF(($C$1=외환대장!$L$2:$L$399),MATCH(ROW(외환대장!$L$2:$L$399), ROW(외환대장!$L$2:$L$399)),IF(($D$1=외환대장!$L$2:$L$399),MATCH(ROW(외환대장!$L$2:$L$399), ROW(외환대장!$L$2:$L$399)),"")), ROWS($A$1:E12)), COLUMNS($A$1:E12)),"")</f>
        <v>RK/167</v>
      </c>
      <c r="O18" s="16">
        <f t="array" ref="O18">IFERROR(INDEX(외환대장!$A$2:$K$401, SMALL(IF(($C$1=외환대장!$L$2:$L$399),MATCH(ROW(외환대장!$L$2:$L$399), ROW(외환대장!$L$2:$L$399)),IF(($D$1=외환대장!$L$2:$L$399),MATCH(ROW(외환대장!$L$2:$L$399), ROW(외환대장!$L$2:$L$399)),"")), ROWS($A$1:F12)), COLUMNS($A$1:F12)),"")</f>
        <v>34462</v>
      </c>
      <c r="P18" s="17">
        <f t="array" ref="P18">IFERROR(INDEX(외환대장!$A$2:$K$401, SMALL(IF(($C$1=외환대장!$L$2:$L$399),MATCH(ROW(외환대장!$L$2:$L$399), ROW(외환대장!$L$2:$L$399)),IF(($D$1=외환대장!$L$2:$L$399),MATCH(ROW(외환대장!$L$2:$L$399), ROW(외환대장!$L$2:$L$399)),"")), ROWS($A$1:G12)), COLUMNS($A$1:G12)),"")</f>
        <v>1420.6</v>
      </c>
      <c r="Q18" s="18">
        <f t="array" ref="Q18">IFERROR(INDEX(외환대장!$A$2:$K$401, SMALL(IF(($C$1=외환대장!$L$2:$L$399),MATCH(ROW(외환대장!$L$2:$L$399), ROW(외환대장!$L$2:$L$399)),IF(($D$1=외환대장!$L$2:$L$399),MATCH(ROW(외환대장!$L$2:$L$399), ROW(외환대장!$L$2:$L$399)),"")), ROWS($A$1:H12)), COLUMNS($A$1:H12)),"")</f>
        <v>34462</v>
      </c>
      <c r="R18" s="19">
        <f t="array" ref="R18">IFERROR(INDEX(외환대장!$A$2:$K$401, SMALL(IF(($C$1=외환대장!$L$2:$L$399),MATCH(ROW(외환대장!$L$2:$L$399), ROW(외환대장!$L$2:$L$399)),IF(($D$1=외환대장!$L$2:$L$399),MATCH(ROW(외환대장!$L$2:$L$399), ROW(외환대장!$L$2:$L$399)),"")), ROWS($A$1:I12)), COLUMNS($A$1:I12)),"")</f>
        <v>1416.9</v>
      </c>
      <c r="S18" s="20">
        <f t="array" ref="S18">IFERROR(INDEX(외환대장!$A$2:$K$401, SMALL(IF(($C$1=외환대장!$L$2:$L$399),MATCH(ROW(외환대장!$L$2:$L$399), ROW(외환대장!$L$2:$L$399)),IF(($D$1=외환대장!$L$2:$L$399),MATCH(ROW(외환대장!$L$2:$L$399), ROW(외환대장!$L$2:$L$399)),"")), ROWS($A$1:J12)), COLUMNS($A$1:J12)),"")</f>
        <v>44862</v>
      </c>
      <c r="T18" s="106">
        <f t="shared" si="12"/>
        <v>48956717.199999996</v>
      </c>
      <c r="U18" s="107" t="str">
        <f t="shared" si="2"/>
        <v>RK/167</v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18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>
        <f t="array" ref="J19">IFERROR(INDEX(외환대장!$A$2:$K$401, SMALL(IF(($C$1=외환대장!$L$2:$L$399),MATCH(ROW(외환대장!$L$2:$L$399), ROW(외환대장!$L$2:$L$399)),IF(($D$1=외환대장!$L$2:$L$399),MATCH(ROW(외환대장!$L$2:$L$399), ROW(외환대장!$L$2:$L$399)),"")), ROWS($A$1:A13)), COLUMNS($A$1:A13)),"")</f>
        <v>44882</v>
      </c>
      <c r="K19" s="14">
        <f t="array" ref="K19">IFERROR(INDEX(외환대장!$A$2:$K$401, SMALL(IF(($C$1=외환대장!$L$2:$L$399),MATCH(ROW(외환대장!$L$2:$L$399), ROW(외환대장!$L$2:$L$399)),IF(($D$1=외환대장!$L$2:$L$399),MATCH(ROW(외환대장!$L$2:$L$399), ROW(외환대장!$L$2:$L$399)),"")), ROWS($A$1:B13)), COLUMNS($A$1:B13)),"")</f>
        <v>34870</v>
      </c>
      <c r="L19" s="14">
        <f t="array" ref="L19">IFERROR(INDEX(외환대장!$A$2:$K$401, SMALL(IF(($C$1=외환대장!$L$2:$L$399),MATCH(ROW(외환대장!$L$2:$L$399), ROW(외환대장!$L$2:$L$399)),IF(($D$1=외환대장!$L$2:$L$399),MATCH(ROW(외환대장!$L$2:$L$399), ROW(외환대장!$L$2:$L$399)),"")), ROWS($A$1:C13)), COLUMNS($A$1:C13)),"")</f>
        <v>18</v>
      </c>
      <c r="M19" s="14">
        <f t="array" ref="M19">IFERROR(INDEX(외환대장!$A$2:$K$401, SMALL(IF(($C$1=외환대장!$L$2:$L$399),MATCH(ROW(외환대장!$L$2:$L$399), ROW(외환대장!$L$2:$L$399)),IF(($D$1=외환대장!$L$2:$L$399),MATCH(ROW(외환대장!$L$2:$L$399), ROW(외환대장!$L$2:$L$399)),"")), ROWS($A$1:D13)), COLUMNS($A$1:D13)),"")</f>
        <v>0</v>
      </c>
      <c r="N19" s="15" t="str">
        <f t="array" ref="N19">IFERROR(INDEX(외환대장!$A$2:$K$401, SMALL(IF(($C$1=외환대장!$L$2:$L$399),MATCH(ROW(외환대장!$L$2:$L$399), ROW(외환대장!$L$2:$L$399)),IF(($D$1=외환대장!$L$2:$L$399),MATCH(ROW(외환대장!$L$2:$L$399), ROW(외환대장!$L$2:$L$399)),"")), ROWS($A$1:E13)), COLUMNS($A$1:E13)),"")</f>
        <v>RK/168</v>
      </c>
      <c r="O19" s="16">
        <f t="array" ref="O19">IFERROR(INDEX(외환대장!$A$2:$K$401, SMALL(IF(($C$1=외환대장!$L$2:$L$399),MATCH(ROW(외환대장!$L$2:$L$399), ROW(외환대장!$L$2:$L$399)),IF(($D$1=외환대장!$L$2:$L$399),MATCH(ROW(외환대장!$L$2:$L$399), ROW(외환대장!$L$2:$L$399)),"")), ROWS($A$1:F13)), COLUMNS($A$1:F13)),"")</f>
        <v>34852</v>
      </c>
      <c r="P19" s="17">
        <f t="array" ref="P19">IFERROR(INDEX(외환대장!$A$2:$K$401, SMALL(IF(($C$1=외환대장!$L$2:$L$399),MATCH(ROW(외환대장!$L$2:$L$399), ROW(외환대장!$L$2:$L$399)),IF(($D$1=외환대장!$L$2:$L$399),MATCH(ROW(외환대장!$L$2:$L$399), ROW(외환대장!$L$2:$L$399)),"")), ROWS($A$1:G13)), COLUMNS($A$1:G13)),"")</f>
        <v>1325.6</v>
      </c>
      <c r="Q19" s="18">
        <f t="array" ref="Q19">IFERROR(INDEX(외환대장!$A$2:$K$401, SMALL(IF(($C$1=외환대장!$L$2:$L$399),MATCH(ROW(외환대장!$L$2:$L$399), ROW(외환대장!$L$2:$L$399)),IF(($D$1=외환대장!$L$2:$L$399),MATCH(ROW(외환대장!$L$2:$L$399), ROW(외환대장!$L$2:$L$399)),"")), ROWS($A$1:H13)), COLUMNS($A$1:H13)),"")</f>
        <v>34852</v>
      </c>
      <c r="R19" s="19">
        <f t="array" ref="R19">IFERROR(INDEX(외환대장!$A$2:$K$401, SMALL(IF(($C$1=외환대장!$L$2:$L$399),MATCH(ROW(외환대장!$L$2:$L$399), ROW(외환대장!$L$2:$L$399)),IF(($D$1=외환대장!$L$2:$L$399),MATCH(ROW(외환대장!$L$2:$L$399), ROW(외환대장!$L$2:$L$399)),"")), ROWS($A$1:I13)), COLUMNS($A$1:I13)),"")</f>
        <v>1336.9</v>
      </c>
      <c r="S19" s="20">
        <f t="array" ref="S19">IFERROR(INDEX(외환대장!$A$2:$K$401, SMALL(IF(($C$1=외환대장!$L$2:$L$399),MATCH(ROW(외환대장!$L$2:$L$399), ROW(외환대장!$L$2:$L$399)),IF(($D$1=외환대장!$L$2:$L$399),MATCH(ROW(외환대장!$L$2:$L$399), ROW(외환대장!$L$2:$L$399)),"")), ROWS($A$1:J13)), COLUMNS($A$1:J13)),"")</f>
        <v>44893</v>
      </c>
      <c r="T19" s="106">
        <f t="shared" si="12"/>
        <v>46199811.199999996</v>
      </c>
      <c r="U19" s="107" t="str">
        <f t="shared" si="2"/>
        <v>RK/168</v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18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ROW(외환대장!$L$2:$L$399)),IF(($D$1=외환대장!$L$2:$L$399),MATCH(ROW(외환대장!$L$2:$L$399), ROW(외환대장!$L$2:$L$399)),"")),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ROW(외환대장!$L$2:$L$399)),IF(($D$1=외환대장!$L$2:$L$399),MATCH(ROW(외환대장!$L$2:$L$399), ROW(외환대장!$L$2:$L$399)),"")),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ROW(외환대장!$L$2:$L$399)),IF(($D$1=외환대장!$L$2:$L$399),MATCH(ROW(외환대장!$L$2:$L$399), ROW(외환대장!$L$2:$L$399)),"")),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ROW(외환대장!$L$2:$L$399)),IF(($D$1=외환대장!$L$2:$L$399),MATCH(ROW(외환대장!$L$2:$L$399), ROW(외환대장!$L$2:$L$399)),"")),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ROW(외환대장!$L$2:$L$399)),IF(($D$1=외환대장!$L$2:$L$399),MATCH(ROW(외환대장!$L$2:$L$399), ROW(외환대장!$L$2:$L$399)),"")),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ROW(외환대장!$L$2:$L$399)),IF(($D$1=외환대장!$L$2:$L$399),MATCH(ROW(외환대장!$L$2:$L$399), ROW(외환대장!$L$2:$L$399)),"")),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ROW(외환대장!$L$2:$L$399)),IF(($D$1=외환대장!$L$2:$L$399),MATCH(ROW(외환대장!$L$2:$L$399), ROW(외환대장!$L$2:$L$399)),"")),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ROW(외환대장!$L$2:$L$399)),IF(($D$1=외환대장!$L$2:$L$399),MATCH(ROW(외환대장!$L$2:$L$399), ROW(외환대장!$L$2:$L$399)),"")),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ROW(외환대장!$L$2:$L$399)),IF(($D$1=외환대장!$L$2:$L$399),MATCH(ROW(외환대장!$L$2:$L$399), ROW(외환대장!$L$2:$L$399)),"")),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ROW(외환대장!$L$2:$L$399)),IF(($D$1=외환대장!$L$2:$L$399),MATCH(ROW(외환대장!$L$2:$L$399), ROW(외환대장!$L$2:$L$399)),"")), ROWS($A$1:J14)), COLUMNS($A$1:J14)),"")</f>
        <v/>
      </c>
      <c r="T20" s="106" t="str">
        <f t="shared" si="12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18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ROW(외환대장!$L$2:$L$399)),IF(($D$1=외환대장!$L$2:$L$399),MATCH(ROW(외환대장!$L$2:$L$399), ROW(외환대장!$L$2:$L$399)),"")),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ROW(외환대장!$L$2:$L$399)),IF(($D$1=외환대장!$L$2:$L$399),MATCH(ROW(외환대장!$L$2:$L$399), ROW(외환대장!$L$2:$L$399)),"")),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ROW(외환대장!$L$2:$L$399)),IF(($D$1=외환대장!$L$2:$L$399),MATCH(ROW(외환대장!$L$2:$L$399), ROW(외환대장!$L$2:$L$399)),"")),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ROW(외환대장!$L$2:$L$399)),IF(($D$1=외환대장!$L$2:$L$399),MATCH(ROW(외환대장!$L$2:$L$399), ROW(외환대장!$L$2:$L$399)),"")),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ROW(외환대장!$L$2:$L$399)),IF(($D$1=외환대장!$L$2:$L$399),MATCH(ROW(외환대장!$L$2:$L$399), ROW(외환대장!$L$2:$L$399)),"")),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ROW(외환대장!$L$2:$L$399)),IF(($D$1=외환대장!$L$2:$L$399),MATCH(ROW(외환대장!$L$2:$L$399), ROW(외환대장!$L$2:$L$399)),"")),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ROW(외환대장!$L$2:$L$399)),IF(($D$1=외환대장!$L$2:$L$399),MATCH(ROW(외환대장!$L$2:$L$399), ROW(외환대장!$L$2:$L$399)),"")),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ROW(외환대장!$L$2:$L$399)),IF(($D$1=외환대장!$L$2:$L$399),MATCH(ROW(외환대장!$L$2:$L$399), ROW(외환대장!$L$2:$L$399)),"")),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ROW(외환대장!$L$2:$L$399)),IF(($D$1=외환대장!$L$2:$L$399),MATCH(ROW(외환대장!$L$2:$L$399), ROW(외환대장!$L$2:$L$399)),"")),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ROW(외환대장!$L$2:$L$399)),IF(($D$1=외환대장!$L$2:$L$399),MATCH(ROW(외환대장!$L$2:$L$399), ROW(외환대장!$L$2:$L$399)),"")), ROWS($A$1:J15)), COLUMNS($A$1:J15)),"")</f>
        <v/>
      </c>
      <c r="T21" s="106" t="str">
        <f t="shared" si="12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18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ROW(외환대장!$L$2:$L$399)),IF(($D$1=외환대장!$L$2:$L$399),MATCH(ROW(외환대장!$L$2:$L$399), ROW(외환대장!$L$2:$L$399)),"")),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ROW(외환대장!$L$2:$L$399)),IF(($D$1=외환대장!$L$2:$L$399),MATCH(ROW(외환대장!$L$2:$L$399), ROW(외환대장!$L$2:$L$399)),"")),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ROW(외환대장!$L$2:$L$399)),IF(($D$1=외환대장!$L$2:$L$399),MATCH(ROW(외환대장!$L$2:$L$399), ROW(외환대장!$L$2:$L$399)),"")),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ROW(외환대장!$L$2:$L$399)),IF(($D$1=외환대장!$L$2:$L$399),MATCH(ROW(외환대장!$L$2:$L$399), ROW(외환대장!$L$2:$L$399)),"")),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ROW(외환대장!$L$2:$L$399)),IF(($D$1=외환대장!$L$2:$L$399),MATCH(ROW(외환대장!$L$2:$L$399), ROW(외환대장!$L$2:$L$399)),"")),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ROW(외환대장!$L$2:$L$399)),IF(($D$1=외환대장!$L$2:$L$399),MATCH(ROW(외환대장!$L$2:$L$399), ROW(외환대장!$L$2:$L$399)),"")),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ROW(외환대장!$L$2:$L$399)),IF(($D$1=외환대장!$L$2:$L$399),MATCH(ROW(외환대장!$L$2:$L$399), ROW(외환대장!$L$2:$L$399)),"")),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ROW(외환대장!$L$2:$L$399)),IF(($D$1=외환대장!$L$2:$L$399),MATCH(ROW(외환대장!$L$2:$L$399), ROW(외환대장!$L$2:$L$399)),"")),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ROW(외환대장!$L$2:$L$399)),IF(($D$1=외환대장!$L$2:$L$399),MATCH(ROW(외환대장!$L$2:$L$399), ROW(외환대장!$L$2:$L$399)),"")),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ROW(외환대장!$L$2:$L$399)),IF(($D$1=외환대장!$L$2:$L$399),MATCH(ROW(외환대장!$L$2:$L$399), ROW(외환대장!$L$2:$L$399)),"")), ROWS($A$1:J16)), COLUMNS($A$1:J16)),"")</f>
        <v/>
      </c>
      <c r="T22" s="106" t="str">
        <f t="shared" si="12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18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ROW(외환대장!$L$2:$L$399)),IF(($D$1=외환대장!$L$2:$L$399),MATCH(ROW(외환대장!$L$2:$L$399), ROW(외환대장!$L$2:$L$399)),"")),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ROW(외환대장!$L$2:$L$399)),IF(($D$1=외환대장!$L$2:$L$399),MATCH(ROW(외환대장!$L$2:$L$399), ROW(외환대장!$L$2:$L$399)),"")),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ROW(외환대장!$L$2:$L$399)),IF(($D$1=외환대장!$L$2:$L$399),MATCH(ROW(외환대장!$L$2:$L$399), ROW(외환대장!$L$2:$L$399)),"")),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ROW(외환대장!$L$2:$L$399)),IF(($D$1=외환대장!$L$2:$L$399),MATCH(ROW(외환대장!$L$2:$L$399), ROW(외환대장!$L$2:$L$399)),"")),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ROW(외환대장!$L$2:$L$399)),IF(($D$1=외환대장!$L$2:$L$399),MATCH(ROW(외환대장!$L$2:$L$399), ROW(외환대장!$L$2:$L$399)),"")),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ROW(외환대장!$L$2:$L$399)),IF(($D$1=외환대장!$L$2:$L$399),MATCH(ROW(외환대장!$L$2:$L$399), ROW(외환대장!$L$2:$L$399)),"")),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ROW(외환대장!$L$2:$L$399)),IF(($D$1=외환대장!$L$2:$L$399),MATCH(ROW(외환대장!$L$2:$L$399), ROW(외환대장!$L$2:$L$399)),"")),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ROW(외환대장!$L$2:$L$399)),IF(($D$1=외환대장!$L$2:$L$399),MATCH(ROW(외환대장!$L$2:$L$399), ROW(외환대장!$L$2:$L$399)),"")),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ROW(외환대장!$L$2:$L$399)),IF(($D$1=외환대장!$L$2:$L$399),MATCH(ROW(외환대장!$L$2:$L$399), ROW(외환대장!$L$2:$L$399)),"")),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ROW(외환대장!$L$2:$L$399)),IF(($D$1=외환대장!$L$2:$L$399),MATCH(ROW(외환대장!$L$2:$L$399), ROW(외환대장!$L$2:$L$399)),"")), ROWS($A$1:J17)), COLUMNS($A$1:J17)),"")</f>
        <v/>
      </c>
      <c r="T23" s="106" t="str">
        <f>IF(J23="","",O23*P23)</f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18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ROW(외환대장!$L$2:$L$399)),IF(($D$1=외환대장!$L$2:$L$399),MATCH(ROW(외환대장!$L$2:$L$399), ROW(외환대장!$L$2:$L$399)),"")),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ROW(외환대장!$L$2:$L$399)),IF(($D$1=외환대장!$L$2:$L$399),MATCH(ROW(외환대장!$L$2:$L$399), ROW(외환대장!$L$2:$L$399)),"")),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ROW(외환대장!$L$2:$L$399)),IF(($D$1=외환대장!$L$2:$L$399),MATCH(ROW(외환대장!$L$2:$L$399), ROW(외환대장!$L$2:$L$399)),"")),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ROW(외환대장!$L$2:$L$399)),IF(($D$1=외환대장!$L$2:$L$399),MATCH(ROW(외환대장!$L$2:$L$399), ROW(외환대장!$L$2:$L$399)),"")),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ROW(외환대장!$L$2:$L$399)),IF(($D$1=외환대장!$L$2:$L$399),MATCH(ROW(외환대장!$L$2:$L$399), ROW(외환대장!$L$2:$L$399)),"")),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ROW(외환대장!$L$2:$L$399)),IF(($D$1=외환대장!$L$2:$L$399),MATCH(ROW(외환대장!$L$2:$L$399), ROW(외환대장!$L$2:$L$399)),"")),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ROW(외환대장!$L$2:$L$399)),IF(($D$1=외환대장!$L$2:$L$399),MATCH(ROW(외환대장!$L$2:$L$399), ROW(외환대장!$L$2:$L$399)),"")),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ROW(외환대장!$L$2:$L$399)),IF(($D$1=외환대장!$L$2:$L$399),MATCH(ROW(외환대장!$L$2:$L$399), ROW(외환대장!$L$2:$L$399)),"")),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ROW(외환대장!$L$2:$L$399)),IF(($D$1=외환대장!$L$2:$L$399),MATCH(ROW(외환대장!$L$2:$L$399), ROW(외환대장!$L$2:$L$399)),"")),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ROW(외환대장!$L$2:$L$399)),IF(($D$1=외환대장!$L$2:$L$399),MATCH(ROW(외환대장!$L$2:$L$399), ROW(외환대장!$L$2:$L$399)),"")), ROWS($A$1:J18)), COLUMNS($A$1:J18)),"")</f>
        <v/>
      </c>
      <c r="T24" s="106" t="str">
        <f t="shared" ref="T24:T39" si="13">IF(J24="","",O24*P24)</f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18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ROW(외환대장!$L$2:$L$399)),IF(($D$1=외환대장!$L$2:$L$399),MATCH(ROW(외환대장!$L$2:$L$399), ROW(외환대장!$L$2:$L$399)),"")),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ROW(외환대장!$L$2:$L$399)),IF(($D$1=외환대장!$L$2:$L$399),MATCH(ROW(외환대장!$L$2:$L$399), ROW(외환대장!$L$2:$L$399)),"")),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ROW(외환대장!$L$2:$L$399)),IF(($D$1=외환대장!$L$2:$L$399),MATCH(ROW(외환대장!$L$2:$L$399), ROW(외환대장!$L$2:$L$399)),"")),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ROW(외환대장!$L$2:$L$399)),IF(($D$1=외환대장!$L$2:$L$399),MATCH(ROW(외환대장!$L$2:$L$399), ROW(외환대장!$L$2:$L$399)),"")),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ROW(외환대장!$L$2:$L$399)),IF(($D$1=외환대장!$L$2:$L$399),MATCH(ROW(외환대장!$L$2:$L$399), ROW(외환대장!$L$2:$L$399)),"")),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ROW(외환대장!$L$2:$L$399)),IF(($D$1=외환대장!$L$2:$L$399),MATCH(ROW(외환대장!$L$2:$L$399), ROW(외환대장!$L$2:$L$399)),"")),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ROW(외환대장!$L$2:$L$399)),IF(($D$1=외환대장!$L$2:$L$399),MATCH(ROW(외환대장!$L$2:$L$399), ROW(외환대장!$L$2:$L$399)),"")),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ROW(외환대장!$L$2:$L$399)),IF(($D$1=외환대장!$L$2:$L$399),MATCH(ROW(외환대장!$L$2:$L$399), ROW(외환대장!$L$2:$L$399)),"")),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ROW(외환대장!$L$2:$L$399)),IF(($D$1=외환대장!$L$2:$L$399),MATCH(ROW(외환대장!$L$2:$L$399), ROW(외환대장!$L$2:$L$399)),"")),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ROW(외환대장!$L$2:$L$399)),IF(($D$1=외환대장!$L$2:$L$399),MATCH(ROW(외환대장!$L$2:$L$399), ROW(외환대장!$L$2:$L$399)),"")), ROWS($A$1:J19)), COLUMNS($A$1:J19)),"")</f>
        <v/>
      </c>
      <c r="T25" s="106" t="str">
        <f t="shared" si="13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18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ROW(외환대장!$L$2:$L$399)),IF(($D$1=외환대장!$L$2:$L$399),MATCH(ROW(외환대장!$L$2:$L$399), ROW(외환대장!$L$2:$L$399)),"")),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ROW(외환대장!$L$2:$L$399)),IF(($D$1=외환대장!$L$2:$L$399),MATCH(ROW(외환대장!$L$2:$L$399), ROW(외환대장!$L$2:$L$399)),"")),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ROW(외환대장!$L$2:$L$399)),IF(($D$1=외환대장!$L$2:$L$399),MATCH(ROW(외환대장!$L$2:$L$399), ROW(외환대장!$L$2:$L$399)),"")),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ROW(외환대장!$L$2:$L$399)),IF(($D$1=외환대장!$L$2:$L$399),MATCH(ROW(외환대장!$L$2:$L$399), ROW(외환대장!$L$2:$L$399)),"")),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ROW(외환대장!$L$2:$L$399)),IF(($D$1=외환대장!$L$2:$L$399),MATCH(ROW(외환대장!$L$2:$L$399), ROW(외환대장!$L$2:$L$399)),"")),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ROW(외환대장!$L$2:$L$399)),IF(($D$1=외환대장!$L$2:$L$399),MATCH(ROW(외환대장!$L$2:$L$399), ROW(외환대장!$L$2:$L$399)),"")),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ROW(외환대장!$L$2:$L$399)),IF(($D$1=외환대장!$L$2:$L$399),MATCH(ROW(외환대장!$L$2:$L$399), ROW(외환대장!$L$2:$L$399)),"")),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ROW(외환대장!$L$2:$L$399)),IF(($D$1=외환대장!$L$2:$L$399),MATCH(ROW(외환대장!$L$2:$L$399), ROW(외환대장!$L$2:$L$399)),"")),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ROW(외환대장!$L$2:$L$399)),IF(($D$1=외환대장!$L$2:$L$399),MATCH(ROW(외환대장!$L$2:$L$399), ROW(외환대장!$L$2:$L$399)),"")),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ROW(외환대장!$L$2:$L$399)),IF(($D$1=외환대장!$L$2:$L$399),MATCH(ROW(외환대장!$L$2:$L$399), ROW(외환대장!$L$2:$L$399)),"")), ROWS($A$1:J20)), COLUMNS($A$1:J20)),"")</f>
        <v/>
      </c>
      <c r="T26" s="106" t="str">
        <f t="shared" si="13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18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ROW(외환대장!$L$2:$L$399)),IF(($D$1=외환대장!$L$2:$L$399),MATCH(ROW(외환대장!$L$2:$L$399), ROW(외환대장!$L$2:$L$399)),"")),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ROW(외환대장!$L$2:$L$399)),IF(($D$1=외환대장!$L$2:$L$399),MATCH(ROW(외환대장!$L$2:$L$399), ROW(외환대장!$L$2:$L$399)),"")),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ROW(외환대장!$L$2:$L$399)),IF(($D$1=외환대장!$L$2:$L$399),MATCH(ROW(외환대장!$L$2:$L$399), ROW(외환대장!$L$2:$L$399)),"")),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ROW(외환대장!$L$2:$L$399)),IF(($D$1=외환대장!$L$2:$L$399),MATCH(ROW(외환대장!$L$2:$L$399), ROW(외환대장!$L$2:$L$399)),"")),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ROW(외환대장!$L$2:$L$399)),IF(($D$1=외환대장!$L$2:$L$399),MATCH(ROW(외환대장!$L$2:$L$399), ROW(외환대장!$L$2:$L$399)),"")),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ROW(외환대장!$L$2:$L$399)),IF(($D$1=외환대장!$L$2:$L$399),MATCH(ROW(외환대장!$L$2:$L$399), ROW(외환대장!$L$2:$L$399)),"")),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ROW(외환대장!$L$2:$L$399)),IF(($D$1=외환대장!$L$2:$L$399),MATCH(ROW(외환대장!$L$2:$L$399), ROW(외환대장!$L$2:$L$399)),"")),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ROW(외환대장!$L$2:$L$399)),IF(($D$1=외환대장!$L$2:$L$399),MATCH(ROW(외환대장!$L$2:$L$399), ROW(외환대장!$L$2:$L$399)),"")),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ROW(외환대장!$L$2:$L$399)),IF(($D$1=외환대장!$L$2:$L$399),MATCH(ROW(외환대장!$L$2:$L$399), ROW(외환대장!$L$2:$L$399)),"")),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ROW(외환대장!$L$2:$L$399)),IF(($D$1=외환대장!$L$2:$L$399),MATCH(ROW(외환대장!$L$2:$L$399), ROW(외환대장!$L$2:$L$399)),"")), ROWS($A$1:J21)), COLUMNS($A$1:J21)),"")</f>
        <v/>
      </c>
      <c r="T27" s="106" t="str">
        <f t="shared" si="13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18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ROW(외환대장!$L$2:$L$399)),IF(($D$1=외환대장!$L$2:$L$399),MATCH(ROW(외환대장!$L$2:$L$399), ROW(외환대장!$L$2:$L$399)),"")),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ROW(외환대장!$L$2:$L$399)),IF(($D$1=외환대장!$L$2:$L$399),MATCH(ROW(외환대장!$L$2:$L$399), ROW(외환대장!$L$2:$L$399)),"")),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ROW(외환대장!$L$2:$L$399)),IF(($D$1=외환대장!$L$2:$L$399),MATCH(ROW(외환대장!$L$2:$L$399), ROW(외환대장!$L$2:$L$399)),"")),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ROW(외환대장!$L$2:$L$399)),IF(($D$1=외환대장!$L$2:$L$399),MATCH(ROW(외환대장!$L$2:$L$399), ROW(외환대장!$L$2:$L$399)),"")),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ROW(외환대장!$L$2:$L$399)),IF(($D$1=외환대장!$L$2:$L$399),MATCH(ROW(외환대장!$L$2:$L$399), ROW(외환대장!$L$2:$L$399)),"")),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ROW(외환대장!$L$2:$L$399)),IF(($D$1=외환대장!$L$2:$L$399),MATCH(ROW(외환대장!$L$2:$L$399), ROW(외환대장!$L$2:$L$399)),"")),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ROW(외환대장!$L$2:$L$399)),IF(($D$1=외환대장!$L$2:$L$399),MATCH(ROW(외환대장!$L$2:$L$399), ROW(외환대장!$L$2:$L$399)),"")),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ROW(외환대장!$L$2:$L$399)),IF(($D$1=외환대장!$L$2:$L$399),MATCH(ROW(외환대장!$L$2:$L$399), ROW(외환대장!$L$2:$L$399)),"")),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ROW(외환대장!$L$2:$L$399)),IF(($D$1=외환대장!$L$2:$L$399),MATCH(ROW(외환대장!$L$2:$L$399), ROW(외환대장!$L$2:$L$399)),"")),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ROW(외환대장!$L$2:$L$399)),IF(($D$1=외환대장!$L$2:$L$399),MATCH(ROW(외환대장!$L$2:$L$399), ROW(외환대장!$L$2:$L$399)),"")), ROWS($A$1:J22)), COLUMNS($A$1:J22)),"")</f>
        <v/>
      </c>
      <c r="T28" s="106" t="str">
        <f t="shared" si="13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18"/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ROW(외환대장!$L$2:$L$399)),IF(($D$1=외환대장!$L$2:$L$399),MATCH(ROW(외환대장!$L$2:$L$399), ROW(외환대장!$L$2:$L$399)),"")),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ROW(외환대장!$L$2:$L$399)),IF(($D$1=외환대장!$L$2:$L$399),MATCH(ROW(외환대장!$L$2:$L$399), ROW(외환대장!$L$2:$L$399)),"")),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ROW(외환대장!$L$2:$L$399)),IF(($D$1=외환대장!$L$2:$L$399),MATCH(ROW(외환대장!$L$2:$L$399), ROW(외환대장!$L$2:$L$399)),"")),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ROW(외환대장!$L$2:$L$399)),IF(($D$1=외환대장!$L$2:$L$399),MATCH(ROW(외환대장!$L$2:$L$399), ROW(외환대장!$L$2:$L$399)),"")),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ROW(외환대장!$L$2:$L$399)),IF(($D$1=외환대장!$L$2:$L$399),MATCH(ROW(외환대장!$L$2:$L$399), ROW(외환대장!$L$2:$L$399)),"")),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ROW(외환대장!$L$2:$L$399)),IF(($D$1=외환대장!$L$2:$L$399),MATCH(ROW(외환대장!$L$2:$L$399), ROW(외환대장!$L$2:$L$399)),"")),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ROW(외환대장!$L$2:$L$399)),IF(($D$1=외환대장!$L$2:$L$399),MATCH(ROW(외환대장!$L$2:$L$399), ROW(외환대장!$L$2:$L$399)),"")),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ROW(외환대장!$L$2:$L$399)),IF(($D$1=외환대장!$L$2:$L$399),MATCH(ROW(외환대장!$L$2:$L$399), ROW(외환대장!$L$2:$L$399)),"")),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ROW(외환대장!$L$2:$L$399)),IF(($D$1=외환대장!$L$2:$L$399),MATCH(ROW(외환대장!$L$2:$L$399), ROW(외환대장!$L$2:$L$399)),"")),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ROW(외환대장!$L$2:$L$399)),IF(($D$1=외환대장!$L$2:$L$399),MATCH(ROW(외환대장!$L$2:$L$399), ROW(외환대장!$L$2:$L$399)),"")), ROWS($A$1:J23)), COLUMNS($A$1:J23)),"")</f>
        <v/>
      </c>
      <c r="T29" s="106" t="str">
        <f t="shared" si="13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18"/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ROW(외환대장!$L$2:$L$399)),IF(($D$1=외환대장!$L$2:$L$399),MATCH(ROW(외환대장!$L$2:$L$399), ROW(외환대장!$L$2:$L$399)),"")),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ROW(외환대장!$L$2:$L$399)),IF(($D$1=외환대장!$L$2:$L$399),MATCH(ROW(외환대장!$L$2:$L$399), ROW(외환대장!$L$2:$L$399)),"")),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ROW(외환대장!$L$2:$L$399)),IF(($D$1=외환대장!$L$2:$L$399),MATCH(ROW(외환대장!$L$2:$L$399), ROW(외환대장!$L$2:$L$399)),"")),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ROW(외환대장!$L$2:$L$399)),IF(($D$1=외환대장!$L$2:$L$399),MATCH(ROW(외환대장!$L$2:$L$399), ROW(외환대장!$L$2:$L$399)),"")),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ROW(외환대장!$L$2:$L$399)),IF(($D$1=외환대장!$L$2:$L$399),MATCH(ROW(외환대장!$L$2:$L$399), ROW(외환대장!$L$2:$L$399)),"")),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ROW(외환대장!$L$2:$L$399)),IF(($D$1=외환대장!$L$2:$L$399),MATCH(ROW(외환대장!$L$2:$L$399), ROW(외환대장!$L$2:$L$399)),"")),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ROW(외환대장!$L$2:$L$399)),IF(($D$1=외환대장!$L$2:$L$399),MATCH(ROW(외환대장!$L$2:$L$399), ROW(외환대장!$L$2:$L$399)),"")),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ROW(외환대장!$L$2:$L$399)),IF(($D$1=외환대장!$L$2:$L$399),MATCH(ROW(외환대장!$L$2:$L$399), ROW(외환대장!$L$2:$L$399)),"")),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ROW(외환대장!$L$2:$L$399)),IF(($D$1=외환대장!$L$2:$L$399),MATCH(ROW(외환대장!$L$2:$L$399), ROW(외환대장!$L$2:$L$399)),"")),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ROW(외환대장!$L$2:$L$399)),IF(($D$1=외환대장!$L$2:$L$399),MATCH(ROW(외환대장!$L$2:$L$399), ROW(외환대장!$L$2:$L$399)),"")), ROWS($A$1:J24)), COLUMNS($A$1:J24)),"")</f>
        <v/>
      </c>
      <c r="T30" s="106" t="str">
        <f t="shared" si="13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18"/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ROW(외환대장!$L$2:$L$399)),IF(($D$1=외환대장!$L$2:$L$399),MATCH(ROW(외환대장!$L$2:$L$399), ROW(외환대장!$L$2:$L$399)),"")),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ROW(외환대장!$L$2:$L$399)),IF(($D$1=외환대장!$L$2:$L$399),MATCH(ROW(외환대장!$L$2:$L$399), ROW(외환대장!$L$2:$L$399)),"")),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ROW(외환대장!$L$2:$L$399)),IF(($D$1=외환대장!$L$2:$L$399),MATCH(ROW(외환대장!$L$2:$L$399), ROW(외환대장!$L$2:$L$399)),"")),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ROW(외환대장!$L$2:$L$399)),IF(($D$1=외환대장!$L$2:$L$399),MATCH(ROW(외환대장!$L$2:$L$399), ROW(외환대장!$L$2:$L$399)),"")),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ROW(외환대장!$L$2:$L$399)),IF(($D$1=외환대장!$L$2:$L$399),MATCH(ROW(외환대장!$L$2:$L$399), ROW(외환대장!$L$2:$L$399)),"")),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ROW(외환대장!$L$2:$L$399)),IF(($D$1=외환대장!$L$2:$L$399),MATCH(ROW(외환대장!$L$2:$L$399), ROW(외환대장!$L$2:$L$399)),"")),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ROW(외환대장!$L$2:$L$399)),IF(($D$1=외환대장!$L$2:$L$399),MATCH(ROW(외환대장!$L$2:$L$399), ROW(외환대장!$L$2:$L$399)),"")),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ROW(외환대장!$L$2:$L$399)),IF(($D$1=외환대장!$L$2:$L$399),MATCH(ROW(외환대장!$L$2:$L$399), ROW(외환대장!$L$2:$L$399)),"")),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ROW(외환대장!$L$2:$L$399)),IF(($D$1=외환대장!$L$2:$L$399),MATCH(ROW(외환대장!$L$2:$L$399), ROW(외환대장!$L$2:$L$399)),"")),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ROW(외환대장!$L$2:$L$399)),IF(($D$1=외환대장!$L$2:$L$399),MATCH(ROW(외환대장!$L$2:$L$399), ROW(외환대장!$L$2:$L$399)),"")), ROWS($A$1:J25)), COLUMNS($A$1:J25)),"")</f>
        <v/>
      </c>
      <c r="T31" s="106" t="str">
        <f t="shared" si="13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18"/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ROW(외환대장!$L$2:$L$399)),IF(($D$1=외환대장!$L$2:$L$399),MATCH(ROW(외환대장!$L$2:$L$399), ROW(외환대장!$L$2:$L$399)),"")),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ROW(외환대장!$L$2:$L$399)),IF(($D$1=외환대장!$L$2:$L$399),MATCH(ROW(외환대장!$L$2:$L$399), ROW(외환대장!$L$2:$L$399)),"")),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ROW(외환대장!$L$2:$L$399)),IF(($D$1=외환대장!$L$2:$L$399),MATCH(ROW(외환대장!$L$2:$L$399), ROW(외환대장!$L$2:$L$399)),"")),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ROW(외환대장!$L$2:$L$399)),IF(($D$1=외환대장!$L$2:$L$399),MATCH(ROW(외환대장!$L$2:$L$399), ROW(외환대장!$L$2:$L$399)),"")),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ROW(외환대장!$L$2:$L$399)),IF(($D$1=외환대장!$L$2:$L$399),MATCH(ROW(외환대장!$L$2:$L$399), ROW(외환대장!$L$2:$L$399)),"")),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ROW(외환대장!$L$2:$L$399)),IF(($D$1=외환대장!$L$2:$L$399),MATCH(ROW(외환대장!$L$2:$L$399), ROW(외환대장!$L$2:$L$399)),"")),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ROW(외환대장!$L$2:$L$399)),IF(($D$1=외환대장!$L$2:$L$399),MATCH(ROW(외환대장!$L$2:$L$399), ROW(외환대장!$L$2:$L$399)),"")),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ROW(외환대장!$L$2:$L$399)),IF(($D$1=외환대장!$L$2:$L$399),MATCH(ROW(외환대장!$L$2:$L$399), ROW(외환대장!$L$2:$L$399)),"")),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ROW(외환대장!$L$2:$L$399)),IF(($D$1=외환대장!$L$2:$L$399),MATCH(ROW(외환대장!$L$2:$L$399), ROW(외환대장!$L$2:$L$399)),"")),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ROW(외환대장!$L$2:$L$399)),IF(($D$1=외환대장!$L$2:$L$399),MATCH(ROW(외환대장!$L$2:$L$399), ROW(외환대장!$L$2:$L$399)),"")), ROWS($A$1:J26)), COLUMNS($A$1:J26)),"")</f>
        <v/>
      </c>
      <c r="T32" s="106" t="str">
        <f t="shared" si="13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ROW(외환대장!$L$2:$L$399)),IF(($D$1=외환대장!$L$2:$L$399),MATCH(ROW(외환대장!$L$2:$L$399), ROW(외환대장!$L$2:$L$399)),"")),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ROW(외환대장!$L$2:$L$399)),IF(($D$1=외환대장!$L$2:$L$399),MATCH(ROW(외환대장!$L$2:$L$399), ROW(외환대장!$L$2:$L$399)),"")),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ROW(외환대장!$L$2:$L$399)),IF(($D$1=외환대장!$L$2:$L$399),MATCH(ROW(외환대장!$L$2:$L$399), ROW(외환대장!$L$2:$L$399)),"")),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ROW(외환대장!$L$2:$L$399)),IF(($D$1=외환대장!$L$2:$L$399),MATCH(ROW(외환대장!$L$2:$L$399), ROW(외환대장!$L$2:$L$399)),"")),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ROW(외환대장!$L$2:$L$399)),IF(($D$1=외환대장!$L$2:$L$399),MATCH(ROW(외환대장!$L$2:$L$399), ROW(외환대장!$L$2:$L$399)),"")),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ROW(외환대장!$L$2:$L$399)),IF(($D$1=외환대장!$L$2:$L$399),MATCH(ROW(외환대장!$L$2:$L$399), ROW(외환대장!$L$2:$L$399)),"")),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ROW(외환대장!$L$2:$L$399)),IF(($D$1=외환대장!$L$2:$L$399),MATCH(ROW(외환대장!$L$2:$L$399), ROW(외환대장!$L$2:$L$399)),"")),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ROW(외환대장!$L$2:$L$399)),IF(($D$1=외환대장!$L$2:$L$399),MATCH(ROW(외환대장!$L$2:$L$399), ROW(외환대장!$L$2:$L$399)),"")),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ROW(외환대장!$L$2:$L$399)),IF(($D$1=외환대장!$L$2:$L$399),MATCH(ROW(외환대장!$L$2:$L$399), ROW(외환대장!$L$2:$L$399)),"")),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ROW(외환대장!$L$2:$L$399)),IF(($D$1=외환대장!$L$2:$L$399),MATCH(ROW(외환대장!$L$2:$L$399), ROW(외환대장!$L$2:$L$399)),"")), ROWS($A$1:J27)), COLUMNS($A$1:J27)),"")</f>
        <v/>
      </c>
      <c r="T33" s="106" t="str">
        <f t="shared" si="13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ROW(외환대장!$L$2:$L$399)),IF(($D$1=외환대장!$L$2:$L$399),MATCH(ROW(외환대장!$L$2:$L$399), ROW(외환대장!$L$2:$L$399)),"")),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ROW(외환대장!$L$2:$L$399)),IF(($D$1=외환대장!$L$2:$L$399),MATCH(ROW(외환대장!$L$2:$L$399), ROW(외환대장!$L$2:$L$399)),"")),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ROW(외환대장!$L$2:$L$399)),IF(($D$1=외환대장!$L$2:$L$399),MATCH(ROW(외환대장!$L$2:$L$399), ROW(외환대장!$L$2:$L$399)),"")),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ROW(외환대장!$L$2:$L$399)),IF(($D$1=외환대장!$L$2:$L$399),MATCH(ROW(외환대장!$L$2:$L$399), ROW(외환대장!$L$2:$L$399)),"")),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ROW(외환대장!$L$2:$L$399)),IF(($D$1=외환대장!$L$2:$L$399),MATCH(ROW(외환대장!$L$2:$L$399), ROW(외환대장!$L$2:$L$399)),"")),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ROW(외환대장!$L$2:$L$399)),IF(($D$1=외환대장!$L$2:$L$399),MATCH(ROW(외환대장!$L$2:$L$399), ROW(외환대장!$L$2:$L$399)),"")),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ROW(외환대장!$L$2:$L$399)),IF(($D$1=외환대장!$L$2:$L$399),MATCH(ROW(외환대장!$L$2:$L$399), ROW(외환대장!$L$2:$L$399)),"")),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ROW(외환대장!$L$2:$L$399)),IF(($D$1=외환대장!$L$2:$L$399),MATCH(ROW(외환대장!$L$2:$L$399), ROW(외환대장!$L$2:$L$399)),"")),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ROW(외환대장!$L$2:$L$399)),IF(($D$1=외환대장!$L$2:$L$399),MATCH(ROW(외환대장!$L$2:$L$399), ROW(외환대장!$L$2:$L$399)),"")),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ROW(외환대장!$L$2:$L$399)),IF(($D$1=외환대장!$L$2:$L$399),MATCH(ROW(외환대장!$L$2:$L$399), ROW(외환대장!$L$2:$L$399)),"")), ROWS($A$1:J28)), COLUMNS($A$1:J28)),"")</f>
        <v/>
      </c>
      <c r="T34" s="106" t="str">
        <f t="shared" si="13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ROW(외환대장!$L$2:$L$399)),IF(($D$1=외환대장!$L$2:$L$399),MATCH(ROW(외환대장!$L$2:$L$399), ROW(외환대장!$L$2:$L$399)),"")),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ROW(외환대장!$L$2:$L$399)),IF(($D$1=외환대장!$L$2:$L$399),MATCH(ROW(외환대장!$L$2:$L$399), ROW(외환대장!$L$2:$L$399)),"")),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ROW(외환대장!$L$2:$L$399)),IF(($D$1=외환대장!$L$2:$L$399),MATCH(ROW(외환대장!$L$2:$L$399), ROW(외환대장!$L$2:$L$399)),"")),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ROW(외환대장!$L$2:$L$399)),IF(($D$1=외환대장!$L$2:$L$399),MATCH(ROW(외환대장!$L$2:$L$399), ROW(외환대장!$L$2:$L$399)),"")),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ROW(외환대장!$L$2:$L$399)),IF(($D$1=외환대장!$L$2:$L$399),MATCH(ROW(외환대장!$L$2:$L$399), ROW(외환대장!$L$2:$L$399)),"")),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ROW(외환대장!$L$2:$L$399)),IF(($D$1=외환대장!$L$2:$L$399),MATCH(ROW(외환대장!$L$2:$L$399), ROW(외환대장!$L$2:$L$399)),"")),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ROW(외환대장!$L$2:$L$399)),IF(($D$1=외환대장!$L$2:$L$399),MATCH(ROW(외환대장!$L$2:$L$399), ROW(외환대장!$L$2:$L$399)),"")),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ROW(외환대장!$L$2:$L$399)),IF(($D$1=외환대장!$L$2:$L$399),MATCH(ROW(외환대장!$L$2:$L$399), ROW(외환대장!$L$2:$L$399)),"")),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ROW(외환대장!$L$2:$L$399)),IF(($D$1=외환대장!$L$2:$L$399),MATCH(ROW(외환대장!$L$2:$L$399), ROW(외환대장!$L$2:$L$399)),"")),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ROW(외환대장!$L$2:$L$399)),IF(($D$1=외환대장!$L$2:$L$399),MATCH(ROW(외환대장!$L$2:$L$399), ROW(외환대장!$L$2:$L$399)),"")), ROWS($A$1:J29)), COLUMNS($A$1:J29)),"")</f>
        <v/>
      </c>
      <c r="T35" s="106" t="str">
        <f t="shared" si="13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ROW(외환대장!$L$2:$L$399)),IF(($D$1=외환대장!$L$2:$L$399),MATCH(ROW(외환대장!$L$2:$L$399), ROW(외환대장!$L$2:$L$399)),"")),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ROW(외환대장!$L$2:$L$399)),IF(($D$1=외환대장!$L$2:$L$399),MATCH(ROW(외환대장!$L$2:$L$399), ROW(외환대장!$L$2:$L$399)),"")),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ROW(외환대장!$L$2:$L$399)),IF(($D$1=외환대장!$L$2:$L$399),MATCH(ROW(외환대장!$L$2:$L$399), ROW(외환대장!$L$2:$L$399)),"")),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ROW(외환대장!$L$2:$L$399)),IF(($D$1=외환대장!$L$2:$L$399),MATCH(ROW(외환대장!$L$2:$L$399), ROW(외환대장!$L$2:$L$399)),"")),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ROW(외환대장!$L$2:$L$399)),IF(($D$1=외환대장!$L$2:$L$399),MATCH(ROW(외환대장!$L$2:$L$399), ROW(외환대장!$L$2:$L$399)),"")),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ROW(외환대장!$L$2:$L$399)),IF(($D$1=외환대장!$L$2:$L$399),MATCH(ROW(외환대장!$L$2:$L$399), ROW(외환대장!$L$2:$L$399)),"")),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ROW(외환대장!$L$2:$L$399)),IF(($D$1=외환대장!$L$2:$L$399),MATCH(ROW(외환대장!$L$2:$L$399), ROW(외환대장!$L$2:$L$399)),"")),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ROW(외환대장!$L$2:$L$399)),IF(($D$1=외환대장!$L$2:$L$399),MATCH(ROW(외환대장!$L$2:$L$399), ROW(외환대장!$L$2:$L$399)),"")),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ROW(외환대장!$L$2:$L$399)),IF(($D$1=외환대장!$L$2:$L$399),MATCH(ROW(외환대장!$L$2:$L$399), ROW(외환대장!$L$2:$L$399)),"")),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ROW(외환대장!$L$2:$L$399)),IF(($D$1=외환대장!$L$2:$L$399),MATCH(ROW(외환대장!$L$2:$L$399), ROW(외환대장!$L$2:$L$399)),"")), ROWS($A$1:J30)), COLUMNS($A$1:J30)),"")</f>
        <v/>
      </c>
      <c r="T36" s="106" t="str">
        <f t="shared" si="13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ROW(외환대장!$L$2:$L$399)),IF(($D$1=외환대장!$L$2:$L$399),MATCH(ROW(외환대장!$L$2:$L$399), ROW(외환대장!$L$2:$L$399)),"")),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ROW(외환대장!$L$2:$L$399)),IF(($D$1=외환대장!$L$2:$L$399),MATCH(ROW(외환대장!$L$2:$L$399), ROW(외환대장!$L$2:$L$399)),"")),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ROW(외환대장!$L$2:$L$399)),IF(($D$1=외환대장!$L$2:$L$399),MATCH(ROW(외환대장!$L$2:$L$399), ROW(외환대장!$L$2:$L$399)),"")),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ROW(외환대장!$L$2:$L$399)),IF(($D$1=외환대장!$L$2:$L$399),MATCH(ROW(외환대장!$L$2:$L$399), ROW(외환대장!$L$2:$L$399)),"")),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ROW(외환대장!$L$2:$L$399)),IF(($D$1=외환대장!$L$2:$L$399),MATCH(ROW(외환대장!$L$2:$L$399), ROW(외환대장!$L$2:$L$399)),"")),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ROW(외환대장!$L$2:$L$399)),IF(($D$1=외환대장!$L$2:$L$399),MATCH(ROW(외환대장!$L$2:$L$399), ROW(외환대장!$L$2:$L$399)),"")),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ROW(외환대장!$L$2:$L$399)),IF(($D$1=외환대장!$L$2:$L$399),MATCH(ROW(외환대장!$L$2:$L$399), ROW(외환대장!$L$2:$L$399)),"")),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ROW(외환대장!$L$2:$L$399)),IF(($D$1=외환대장!$L$2:$L$399),MATCH(ROW(외환대장!$L$2:$L$399), ROW(외환대장!$L$2:$L$399)),"")),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ROW(외환대장!$L$2:$L$399)),IF(($D$1=외환대장!$L$2:$L$399),MATCH(ROW(외환대장!$L$2:$L$399), ROW(외환대장!$L$2:$L$399)),"")),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ROW(외환대장!$L$2:$L$399)),IF(($D$1=외환대장!$L$2:$L$399),MATCH(ROW(외환대장!$L$2:$L$399), ROW(외환대장!$L$2:$L$399)),"")), ROWS($A$1:J31)), COLUMNS($A$1:J31)),"")</f>
        <v/>
      </c>
      <c r="T37" s="106" t="str">
        <f t="shared" si="13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ROW(외환대장!$L$2:$L$399)),IF(($D$1=외환대장!$L$2:$L$399),MATCH(ROW(외환대장!$L$2:$L$399), ROW(외환대장!$L$2:$L$399)),"")),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ROW(외환대장!$L$2:$L$399)),IF(($D$1=외환대장!$L$2:$L$399),MATCH(ROW(외환대장!$L$2:$L$399), ROW(외환대장!$L$2:$L$399)),"")),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ROW(외환대장!$L$2:$L$399)),IF(($D$1=외환대장!$L$2:$L$399),MATCH(ROW(외환대장!$L$2:$L$399), ROW(외환대장!$L$2:$L$399)),"")),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ROW(외환대장!$L$2:$L$399)),IF(($D$1=외환대장!$L$2:$L$399),MATCH(ROW(외환대장!$L$2:$L$399), ROW(외환대장!$L$2:$L$399)),"")),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ROW(외환대장!$L$2:$L$399)),IF(($D$1=외환대장!$L$2:$L$399),MATCH(ROW(외환대장!$L$2:$L$399), ROW(외환대장!$L$2:$L$399)),"")),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ROW(외환대장!$L$2:$L$399)),IF(($D$1=외환대장!$L$2:$L$399),MATCH(ROW(외환대장!$L$2:$L$399), ROW(외환대장!$L$2:$L$399)),"")),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ROW(외환대장!$L$2:$L$399)),IF(($D$1=외환대장!$L$2:$L$399),MATCH(ROW(외환대장!$L$2:$L$399), ROW(외환대장!$L$2:$L$399)),"")),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ROW(외환대장!$L$2:$L$399)),IF(($D$1=외환대장!$L$2:$L$399),MATCH(ROW(외환대장!$L$2:$L$399), ROW(외환대장!$L$2:$L$399)),"")),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ROW(외환대장!$L$2:$L$399)),IF(($D$1=외환대장!$L$2:$L$399),MATCH(ROW(외환대장!$L$2:$L$399), ROW(외환대장!$L$2:$L$399)),"")),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ROW(외환대장!$L$2:$L$399)),IF(($D$1=외환대장!$L$2:$L$399),MATCH(ROW(외환대장!$L$2:$L$399), ROW(외환대장!$L$2:$L$399)),"")), ROWS($A$1:J32)), COLUMNS($A$1:J32)),"")</f>
        <v/>
      </c>
      <c r="T38" s="106" t="str">
        <f t="shared" si="13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ROW(외환대장!$L$2:$L$399)),IF(($D$1=외환대장!$L$2:$L$399),MATCH(ROW(외환대장!$L$2:$L$399), ROW(외환대장!$L$2:$L$399)),"")),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ROW(외환대장!$L$2:$L$399)),IF(($D$1=외환대장!$L$2:$L$399),MATCH(ROW(외환대장!$L$2:$L$399), ROW(외환대장!$L$2:$L$399)),"")),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ROW(외환대장!$L$2:$L$399)),IF(($D$1=외환대장!$L$2:$L$399),MATCH(ROW(외환대장!$L$2:$L$399), ROW(외환대장!$L$2:$L$399)),"")),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ROW(외환대장!$L$2:$L$399)),IF(($D$1=외환대장!$L$2:$L$399),MATCH(ROW(외환대장!$L$2:$L$399), ROW(외환대장!$L$2:$L$399)),"")),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ROW(외환대장!$L$2:$L$399)),IF(($D$1=외환대장!$L$2:$L$399),MATCH(ROW(외환대장!$L$2:$L$399), ROW(외환대장!$L$2:$L$399)),"")),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ROW(외환대장!$L$2:$L$399)),IF(($D$1=외환대장!$L$2:$L$399),MATCH(ROW(외환대장!$L$2:$L$399), ROW(외환대장!$L$2:$L$399)),"")),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ROW(외환대장!$L$2:$L$399)),IF(($D$1=외환대장!$L$2:$L$399),MATCH(ROW(외환대장!$L$2:$L$399), ROW(외환대장!$L$2:$L$399)),"")),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ROW(외환대장!$L$2:$L$399)),IF(($D$1=외환대장!$L$2:$L$399),MATCH(ROW(외환대장!$L$2:$L$399), ROW(외환대장!$L$2:$L$399)),"")),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ROW(외환대장!$L$2:$L$399)),IF(($D$1=외환대장!$L$2:$L$399),MATCH(ROW(외환대장!$L$2:$L$399), ROW(외환대장!$L$2:$L$399)),"")),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ROW(외환대장!$L$2:$L$399)),IF(($D$1=외환대장!$L$2:$L$399),MATCH(ROW(외환대장!$L$2:$L$399), ROW(외환대장!$L$2:$L$399)),"")), ROWS($A$1:J33)), COLUMNS($A$1:J33)),"")</f>
        <v/>
      </c>
      <c r="T39" s="106" t="str">
        <f t="shared" si="13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ROW(외환대장!$L$2:$L$399)),IF(($D$1=외환대장!$L$2:$L$399),MATCH(ROW(외환대장!$L$2:$L$399), ROW(외환대장!$L$2:$L$399)),"")),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ROW(외환대장!$L$2:$L$399)),IF(($D$1=외환대장!$L$2:$L$399),MATCH(ROW(외환대장!$L$2:$L$399), ROW(외환대장!$L$2:$L$399)),"")),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ROW(외환대장!$L$2:$L$399)),IF(($D$1=외환대장!$L$2:$L$399),MATCH(ROW(외환대장!$L$2:$L$399), ROW(외환대장!$L$2:$L$399)),"")),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ROW(외환대장!$L$2:$L$399)),IF(($D$1=외환대장!$L$2:$L$399),MATCH(ROW(외환대장!$L$2:$L$399), ROW(외환대장!$L$2:$L$399)),"")),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ROW(외환대장!$L$2:$L$399)),IF(($D$1=외환대장!$L$2:$L$399),MATCH(ROW(외환대장!$L$2:$L$399), ROW(외환대장!$L$2:$L$399)),"")),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ROW(외환대장!$L$2:$L$399)),IF(($D$1=외환대장!$L$2:$L$399),MATCH(ROW(외환대장!$L$2:$L$399), ROW(외환대장!$L$2:$L$399)),"")),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ROW(외환대장!$L$2:$L$399)),IF(($D$1=외환대장!$L$2:$L$399),MATCH(ROW(외환대장!$L$2:$L$399), ROW(외환대장!$L$2:$L$399)),"")),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ROW(외환대장!$L$2:$L$399)),IF(($D$1=외환대장!$L$2:$L$399),MATCH(ROW(외환대장!$L$2:$L$399), ROW(외환대장!$L$2:$L$399)),"")),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ROW(외환대장!$L$2:$L$399)),IF(($D$1=외환대장!$L$2:$L$399),MATCH(ROW(외환대장!$L$2:$L$399), ROW(외환대장!$L$2:$L$399)),"")),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ROW(외환대장!$L$2:$L$399)),IF(($D$1=외환대장!$L$2:$L$399),MATCH(ROW(외환대장!$L$2:$L$399), ROW(외환대장!$L$2:$L$399)),"")), ROWS($A$1:J34)), COLUMNS($A$1:J34)),"")</f>
        <v/>
      </c>
      <c r="T40" s="106" t="str">
        <f t="array" ref="T40">IFERROR(INDEX(외환대장!$A$2:$K$401, SMALL(IF(($C$1=외환대장!$L$2:$L$399),MATCH(ROW(외환대장!$L$2:$L$399), ROW(외환대장!$L$2:$L$399)),IF(($D$1=외환대장!$L$2:$L$399),MATCH(ROW(외환대장!$L$2:$L$399), ROW(외환대장!$L$2:$L$399)),"")), ROWS($A$1:K34)), COLUMNS($A$1:K34)),"")</f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ROW(외환대장!$L$2:$L$399)),IF(($D$1=외환대장!$L$2:$L$399),MATCH(ROW(외환대장!$L$2:$L$399), ROW(외환대장!$L$2:$L$399)),"")),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ROW(외환대장!$L$2:$L$399)),IF(($D$1=외환대장!$L$2:$L$399),MATCH(ROW(외환대장!$L$2:$L$399), ROW(외환대장!$L$2:$L$399)),"")),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ROW(외환대장!$L$2:$L$399)),IF(($D$1=외환대장!$L$2:$L$399),MATCH(ROW(외환대장!$L$2:$L$399), ROW(외환대장!$L$2:$L$399)),"")),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ROW(외환대장!$L$2:$L$399)),IF(($D$1=외환대장!$L$2:$L$399),MATCH(ROW(외환대장!$L$2:$L$399), ROW(외환대장!$L$2:$L$399)),"")),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ROW(외환대장!$L$2:$L$399)),IF(($D$1=외환대장!$L$2:$L$399),MATCH(ROW(외환대장!$L$2:$L$399), ROW(외환대장!$L$2:$L$399)),"")),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ROW(외환대장!$L$2:$L$399)),IF(($D$1=외환대장!$L$2:$L$399),MATCH(ROW(외환대장!$L$2:$L$399), ROW(외환대장!$L$2:$L$399)),"")),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ROW(외환대장!$L$2:$L$399)),IF(($D$1=외환대장!$L$2:$L$399),MATCH(ROW(외환대장!$L$2:$L$399), ROW(외환대장!$L$2:$L$399)),"")),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ROW(외환대장!$L$2:$L$399)),IF(($D$1=외환대장!$L$2:$L$399),MATCH(ROW(외환대장!$L$2:$L$399), ROW(외환대장!$L$2:$L$399)),"")),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ROW(외환대장!$L$2:$L$399)),IF(($D$1=외환대장!$L$2:$L$399),MATCH(ROW(외환대장!$L$2:$L$399), ROW(외환대장!$L$2:$L$399)),"")),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ROW(외환대장!$L$2:$L$399)),IF(($D$1=외환대장!$L$2:$L$399),MATCH(ROW(외환대장!$L$2:$L$399), ROW(외환대장!$L$2:$L$399)),"")), ROWS($A$1:J35)), COLUMNS($A$1:J35)),"")</f>
        <v/>
      </c>
      <c r="T41" s="106" t="str">
        <f t="shared" ref="T41:T67" si="14">IF(J41="","",O41*P41)</f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ROW(외환대장!$L$2:$L$399)),IF(($D$1=외환대장!$L$2:$L$399),MATCH(ROW(외환대장!$L$2:$L$399), ROW(외환대장!$L$2:$L$399)),"")),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ROW(외환대장!$L$2:$L$399)),IF(($D$1=외환대장!$L$2:$L$399),MATCH(ROW(외환대장!$L$2:$L$399), ROW(외환대장!$L$2:$L$399)),"")),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ROW(외환대장!$L$2:$L$399)),IF(($D$1=외환대장!$L$2:$L$399),MATCH(ROW(외환대장!$L$2:$L$399), ROW(외환대장!$L$2:$L$399)),"")),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ROW(외환대장!$L$2:$L$399)),IF(($D$1=외환대장!$L$2:$L$399),MATCH(ROW(외환대장!$L$2:$L$399), ROW(외환대장!$L$2:$L$399)),"")),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ROW(외환대장!$L$2:$L$399)),IF(($D$1=외환대장!$L$2:$L$399),MATCH(ROW(외환대장!$L$2:$L$399), ROW(외환대장!$L$2:$L$399)),"")),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ROW(외환대장!$L$2:$L$399)),IF(($D$1=외환대장!$L$2:$L$399),MATCH(ROW(외환대장!$L$2:$L$399), ROW(외환대장!$L$2:$L$399)),"")),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ROW(외환대장!$L$2:$L$399)),IF(($D$1=외환대장!$L$2:$L$399),MATCH(ROW(외환대장!$L$2:$L$399), ROW(외환대장!$L$2:$L$399)),"")),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ROW(외환대장!$L$2:$L$399)),IF(($D$1=외환대장!$L$2:$L$399),MATCH(ROW(외환대장!$L$2:$L$399), ROW(외환대장!$L$2:$L$399)),"")),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ROW(외환대장!$L$2:$L$399)),IF(($D$1=외환대장!$L$2:$L$399),MATCH(ROW(외환대장!$L$2:$L$399), ROW(외환대장!$L$2:$L$399)),"")),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ROW(외환대장!$L$2:$L$399)),IF(($D$1=외환대장!$L$2:$L$399),MATCH(ROW(외환대장!$L$2:$L$399), ROW(외환대장!$L$2:$L$399)),"")), ROWS($A$1:J36)), COLUMNS($A$1:J36)),"")</f>
        <v/>
      </c>
      <c r="T42" s="106" t="str">
        <f t="shared" si="14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ROW(외환대장!$L$2:$L$399)),IF(($D$1=외환대장!$L$2:$L$399),MATCH(ROW(외환대장!$L$2:$L$399), ROW(외환대장!$L$2:$L$399)),"")),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ROW(외환대장!$L$2:$L$399)),IF(($D$1=외환대장!$L$2:$L$399),MATCH(ROW(외환대장!$L$2:$L$399), ROW(외환대장!$L$2:$L$399)),"")),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ROW(외환대장!$L$2:$L$399)),IF(($D$1=외환대장!$L$2:$L$399),MATCH(ROW(외환대장!$L$2:$L$399), ROW(외환대장!$L$2:$L$399)),"")),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ROW(외환대장!$L$2:$L$399)),IF(($D$1=외환대장!$L$2:$L$399),MATCH(ROW(외환대장!$L$2:$L$399), ROW(외환대장!$L$2:$L$399)),"")),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ROW(외환대장!$L$2:$L$399)),IF(($D$1=외환대장!$L$2:$L$399),MATCH(ROW(외환대장!$L$2:$L$399), ROW(외환대장!$L$2:$L$399)),"")),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ROW(외환대장!$L$2:$L$399)),IF(($D$1=외환대장!$L$2:$L$399),MATCH(ROW(외환대장!$L$2:$L$399), ROW(외환대장!$L$2:$L$399)),"")),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ROW(외환대장!$L$2:$L$399)),IF(($D$1=외환대장!$L$2:$L$399),MATCH(ROW(외환대장!$L$2:$L$399), ROW(외환대장!$L$2:$L$399)),"")),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ROW(외환대장!$L$2:$L$399)),IF(($D$1=외환대장!$L$2:$L$399),MATCH(ROW(외환대장!$L$2:$L$399), ROW(외환대장!$L$2:$L$399)),"")),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ROW(외환대장!$L$2:$L$399)),IF(($D$1=외환대장!$L$2:$L$399),MATCH(ROW(외환대장!$L$2:$L$399), ROW(외환대장!$L$2:$L$399)),"")),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ROW(외환대장!$L$2:$L$399)),IF(($D$1=외환대장!$L$2:$L$399),MATCH(ROW(외환대장!$L$2:$L$399), ROW(외환대장!$L$2:$L$399)),"")), ROWS($A$1:J37)), COLUMNS($A$1:J37)),"")</f>
        <v/>
      </c>
      <c r="T43" s="106" t="str">
        <f t="shared" si="14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ROW(외환대장!$L$2:$L$399)),IF(($D$1=외환대장!$L$2:$L$399),MATCH(ROW(외환대장!$L$2:$L$399), ROW(외환대장!$L$2:$L$399)),"")),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ROW(외환대장!$L$2:$L$399)),IF(($D$1=외환대장!$L$2:$L$399),MATCH(ROW(외환대장!$L$2:$L$399), ROW(외환대장!$L$2:$L$399)),"")),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ROW(외환대장!$L$2:$L$399)),IF(($D$1=외환대장!$L$2:$L$399),MATCH(ROW(외환대장!$L$2:$L$399), ROW(외환대장!$L$2:$L$399)),"")),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ROW(외환대장!$L$2:$L$399)),IF(($D$1=외환대장!$L$2:$L$399),MATCH(ROW(외환대장!$L$2:$L$399), ROW(외환대장!$L$2:$L$399)),"")),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ROW(외환대장!$L$2:$L$399)),IF(($D$1=외환대장!$L$2:$L$399),MATCH(ROW(외환대장!$L$2:$L$399), ROW(외환대장!$L$2:$L$399)),"")),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ROW(외환대장!$L$2:$L$399)),IF(($D$1=외환대장!$L$2:$L$399),MATCH(ROW(외환대장!$L$2:$L$399), ROW(외환대장!$L$2:$L$399)),"")),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ROW(외환대장!$L$2:$L$399)),IF(($D$1=외환대장!$L$2:$L$399),MATCH(ROW(외환대장!$L$2:$L$399), ROW(외환대장!$L$2:$L$399)),"")),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ROW(외환대장!$L$2:$L$399)),IF(($D$1=외환대장!$L$2:$L$399),MATCH(ROW(외환대장!$L$2:$L$399), ROW(외환대장!$L$2:$L$399)),"")),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ROW(외환대장!$L$2:$L$399)),IF(($D$1=외환대장!$L$2:$L$399),MATCH(ROW(외환대장!$L$2:$L$399), ROW(외환대장!$L$2:$L$399)),"")),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ROW(외환대장!$L$2:$L$399)),IF(($D$1=외환대장!$L$2:$L$399),MATCH(ROW(외환대장!$L$2:$L$399), ROW(외환대장!$L$2:$L$399)),"")), ROWS($A$1:J38)), COLUMNS($A$1:J38)),"")</f>
        <v/>
      </c>
      <c r="T44" s="106" t="str">
        <f t="shared" si="14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ROW(외환대장!$L$2:$L$399)),IF(($D$1=외환대장!$L$2:$L$399),MATCH(ROW(외환대장!$L$2:$L$399), ROW(외환대장!$L$2:$L$399)),"")),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ROW(외환대장!$L$2:$L$399)),IF(($D$1=외환대장!$L$2:$L$399),MATCH(ROW(외환대장!$L$2:$L$399), ROW(외환대장!$L$2:$L$399)),"")),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ROW(외환대장!$L$2:$L$399)),IF(($D$1=외환대장!$L$2:$L$399),MATCH(ROW(외환대장!$L$2:$L$399), ROW(외환대장!$L$2:$L$399)),"")),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ROW(외환대장!$L$2:$L$399)),IF(($D$1=외환대장!$L$2:$L$399),MATCH(ROW(외환대장!$L$2:$L$399), ROW(외환대장!$L$2:$L$399)),"")),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ROW(외환대장!$L$2:$L$399)),IF(($D$1=외환대장!$L$2:$L$399),MATCH(ROW(외환대장!$L$2:$L$399), ROW(외환대장!$L$2:$L$399)),"")),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ROW(외환대장!$L$2:$L$399)),IF(($D$1=외환대장!$L$2:$L$399),MATCH(ROW(외환대장!$L$2:$L$399), ROW(외환대장!$L$2:$L$399)),"")),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ROW(외환대장!$L$2:$L$399)),IF(($D$1=외환대장!$L$2:$L$399),MATCH(ROW(외환대장!$L$2:$L$399), ROW(외환대장!$L$2:$L$399)),"")),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ROW(외환대장!$L$2:$L$399)),IF(($D$1=외환대장!$L$2:$L$399),MATCH(ROW(외환대장!$L$2:$L$399), ROW(외환대장!$L$2:$L$399)),"")),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ROW(외환대장!$L$2:$L$399)),IF(($D$1=외환대장!$L$2:$L$399),MATCH(ROW(외환대장!$L$2:$L$399), ROW(외환대장!$L$2:$L$399)),"")),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ROW(외환대장!$L$2:$L$399)),IF(($D$1=외환대장!$L$2:$L$399),MATCH(ROW(외환대장!$L$2:$L$399), ROW(외환대장!$L$2:$L$399)),"")), ROWS($A$1:J39)), COLUMNS($A$1:J39)),"")</f>
        <v/>
      </c>
      <c r="T45" s="106" t="str">
        <f t="shared" si="14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ROW(외환대장!$L$2:$L$399)),IF(($D$1=외환대장!$L$2:$L$399),MATCH(ROW(외환대장!$L$2:$L$399), ROW(외환대장!$L$2:$L$399)),"")),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ROW(외환대장!$L$2:$L$399)),IF(($D$1=외환대장!$L$2:$L$399),MATCH(ROW(외환대장!$L$2:$L$399), ROW(외환대장!$L$2:$L$399)),"")),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ROW(외환대장!$L$2:$L$399)),IF(($D$1=외환대장!$L$2:$L$399),MATCH(ROW(외환대장!$L$2:$L$399), ROW(외환대장!$L$2:$L$399)),"")),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ROW(외환대장!$L$2:$L$399)),IF(($D$1=외환대장!$L$2:$L$399),MATCH(ROW(외환대장!$L$2:$L$399), ROW(외환대장!$L$2:$L$399)),"")),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ROW(외환대장!$L$2:$L$399)),IF(($D$1=외환대장!$L$2:$L$399),MATCH(ROW(외환대장!$L$2:$L$399), ROW(외환대장!$L$2:$L$399)),"")),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ROW(외환대장!$L$2:$L$399)),IF(($D$1=외환대장!$L$2:$L$399),MATCH(ROW(외환대장!$L$2:$L$399), ROW(외환대장!$L$2:$L$399)),"")),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ROW(외환대장!$L$2:$L$399)),IF(($D$1=외환대장!$L$2:$L$399),MATCH(ROW(외환대장!$L$2:$L$399), ROW(외환대장!$L$2:$L$399)),"")),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ROW(외환대장!$L$2:$L$399)),IF(($D$1=외환대장!$L$2:$L$399),MATCH(ROW(외환대장!$L$2:$L$399), ROW(외환대장!$L$2:$L$399)),"")),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ROW(외환대장!$L$2:$L$399)),IF(($D$1=외환대장!$L$2:$L$399),MATCH(ROW(외환대장!$L$2:$L$399), ROW(외환대장!$L$2:$L$399)),"")),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ROW(외환대장!$L$2:$L$399)),IF(($D$1=외환대장!$L$2:$L$399),MATCH(ROW(외환대장!$L$2:$L$399), ROW(외환대장!$L$2:$L$399)),"")), ROWS($A$1:J40)), COLUMNS($A$1:J40)),"")</f>
        <v/>
      </c>
      <c r="T46" s="106" t="str">
        <f t="shared" si="14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ROW(외환대장!$L$2:$L$399)),IF(($D$1=외환대장!$L$2:$L$399),MATCH(ROW(외환대장!$L$2:$L$399), ROW(외환대장!$L$2:$L$399)),"")),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ROW(외환대장!$L$2:$L$399)),IF(($D$1=외환대장!$L$2:$L$399),MATCH(ROW(외환대장!$L$2:$L$399), ROW(외환대장!$L$2:$L$399)),"")),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ROW(외환대장!$L$2:$L$399)),IF(($D$1=외환대장!$L$2:$L$399),MATCH(ROW(외환대장!$L$2:$L$399), ROW(외환대장!$L$2:$L$399)),"")),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ROW(외환대장!$L$2:$L$399)),IF(($D$1=외환대장!$L$2:$L$399),MATCH(ROW(외환대장!$L$2:$L$399), ROW(외환대장!$L$2:$L$399)),"")),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ROW(외환대장!$L$2:$L$399)),IF(($D$1=외환대장!$L$2:$L$399),MATCH(ROW(외환대장!$L$2:$L$399), ROW(외환대장!$L$2:$L$399)),"")),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ROW(외환대장!$L$2:$L$399)),IF(($D$1=외환대장!$L$2:$L$399),MATCH(ROW(외환대장!$L$2:$L$399), ROW(외환대장!$L$2:$L$399)),"")),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ROW(외환대장!$L$2:$L$399)),IF(($D$1=외환대장!$L$2:$L$399),MATCH(ROW(외환대장!$L$2:$L$399), ROW(외환대장!$L$2:$L$399)),"")),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ROW(외환대장!$L$2:$L$399)),IF(($D$1=외환대장!$L$2:$L$399),MATCH(ROW(외환대장!$L$2:$L$399), ROW(외환대장!$L$2:$L$399)),"")),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ROW(외환대장!$L$2:$L$399)),IF(($D$1=외환대장!$L$2:$L$399),MATCH(ROW(외환대장!$L$2:$L$399), ROW(외환대장!$L$2:$L$399)),"")),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ROW(외환대장!$L$2:$L$399)),IF(($D$1=외환대장!$L$2:$L$399),MATCH(ROW(외환대장!$L$2:$L$399), ROW(외환대장!$L$2:$L$399)),"")), ROWS($A$1:J41)), COLUMNS($A$1:J41)),"")</f>
        <v/>
      </c>
      <c r="T47" s="106" t="str">
        <f t="shared" si="14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ROW(외환대장!$L$2:$L$399)),IF(($D$1=외환대장!$L$2:$L$399),MATCH(ROW(외환대장!$L$2:$L$399), ROW(외환대장!$L$2:$L$399)),"")),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ROW(외환대장!$L$2:$L$399)),IF(($D$1=외환대장!$L$2:$L$399),MATCH(ROW(외환대장!$L$2:$L$399), ROW(외환대장!$L$2:$L$399)),"")),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ROW(외환대장!$L$2:$L$399)),IF(($D$1=외환대장!$L$2:$L$399),MATCH(ROW(외환대장!$L$2:$L$399), ROW(외환대장!$L$2:$L$399)),"")),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ROW(외환대장!$L$2:$L$399)),IF(($D$1=외환대장!$L$2:$L$399),MATCH(ROW(외환대장!$L$2:$L$399), ROW(외환대장!$L$2:$L$399)),"")),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ROW(외환대장!$L$2:$L$399)),IF(($D$1=외환대장!$L$2:$L$399),MATCH(ROW(외환대장!$L$2:$L$399), ROW(외환대장!$L$2:$L$399)),"")),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ROW(외환대장!$L$2:$L$399)),IF(($D$1=외환대장!$L$2:$L$399),MATCH(ROW(외환대장!$L$2:$L$399), ROW(외환대장!$L$2:$L$399)),"")),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ROW(외환대장!$L$2:$L$399)),IF(($D$1=외환대장!$L$2:$L$399),MATCH(ROW(외환대장!$L$2:$L$399), ROW(외환대장!$L$2:$L$399)),"")),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ROW(외환대장!$L$2:$L$399)),IF(($D$1=외환대장!$L$2:$L$399),MATCH(ROW(외환대장!$L$2:$L$399), ROW(외환대장!$L$2:$L$399)),"")),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ROW(외환대장!$L$2:$L$399)),IF(($D$1=외환대장!$L$2:$L$399),MATCH(ROW(외환대장!$L$2:$L$399), ROW(외환대장!$L$2:$L$399)),"")),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ROW(외환대장!$L$2:$L$399)),IF(($D$1=외환대장!$L$2:$L$399),MATCH(ROW(외환대장!$L$2:$L$399), ROW(외환대장!$L$2:$L$399)),"")), ROWS($A$1:J42)), COLUMNS($A$1:J42)),"")</f>
        <v/>
      </c>
      <c r="T48" s="106" t="str">
        <f t="shared" si="14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ROW(외환대장!$L$2:$L$399)),IF(($D$1=외환대장!$L$2:$L$399),MATCH(ROW(외환대장!$L$2:$L$399), ROW(외환대장!$L$2:$L$399)),"")),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ROW(외환대장!$L$2:$L$399)),IF(($D$1=외환대장!$L$2:$L$399),MATCH(ROW(외환대장!$L$2:$L$399), ROW(외환대장!$L$2:$L$399)),"")),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ROW(외환대장!$L$2:$L$399)),IF(($D$1=외환대장!$L$2:$L$399),MATCH(ROW(외환대장!$L$2:$L$399), ROW(외환대장!$L$2:$L$399)),"")),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ROW(외환대장!$L$2:$L$399)),IF(($D$1=외환대장!$L$2:$L$399),MATCH(ROW(외환대장!$L$2:$L$399), ROW(외환대장!$L$2:$L$399)),"")),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ROW(외환대장!$L$2:$L$399)),IF(($D$1=외환대장!$L$2:$L$399),MATCH(ROW(외환대장!$L$2:$L$399), ROW(외환대장!$L$2:$L$399)),"")),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ROW(외환대장!$L$2:$L$399)),IF(($D$1=외환대장!$L$2:$L$399),MATCH(ROW(외환대장!$L$2:$L$399), ROW(외환대장!$L$2:$L$399)),"")),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ROW(외환대장!$L$2:$L$399)),IF(($D$1=외환대장!$L$2:$L$399),MATCH(ROW(외환대장!$L$2:$L$399), ROW(외환대장!$L$2:$L$399)),"")),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ROW(외환대장!$L$2:$L$399)),IF(($D$1=외환대장!$L$2:$L$399),MATCH(ROW(외환대장!$L$2:$L$399), ROW(외환대장!$L$2:$L$399)),"")),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ROW(외환대장!$L$2:$L$399)),IF(($D$1=외환대장!$L$2:$L$399),MATCH(ROW(외환대장!$L$2:$L$399), ROW(외환대장!$L$2:$L$399)),"")),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ROW(외환대장!$L$2:$L$399)),IF(($D$1=외환대장!$L$2:$L$399),MATCH(ROW(외환대장!$L$2:$L$399), ROW(외환대장!$L$2:$L$399)),"")), ROWS($A$1:J43)), COLUMNS($A$1:J43)),"")</f>
        <v/>
      </c>
      <c r="T49" s="106" t="str">
        <f t="shared" si="14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ROW(외환대장!$L$2:$L$399)),IF(($D$1=외환대장!$L$2:$L$399),MATCH(ROW(외환대장!$L$2:$L$399), ROW(외환대장!$L$2:$L$399)),"")),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ROW(외환대장!$L$2:$L$399)),IF(($D$1=외환대장!$L$2:$L$399),MATCH(ROW(외환대장!$L$2:$L$399), ROW(외환대장!$L$2:$L$399)),"")),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ROW(외환대장!$L$2:$L$399)),IF(($D$1=외환대장!$L$2:$L$399),MATCH(ROW(외환대장!$L$2:$L$399), ROW(외환대장!$L$2:$L$399)),"")),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ROW(외환대장!$L$2:$L$399)),IF(($D$1=외환대장!$L$2:$L$399),MATCH(ROW(외환대장!$L$2:$L$399), ROW(외환대장!$L$2:$L$399)),"")),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ROW(외환대장!$L$2:$L$399)),IF(($D$1=외환대장!$L$2:$L$399),MATCH(ROW(외환대장!$L$2:$L$399), ROW(외환대장!$L$2:$L$399)),"")),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ROW(외환대장!$L$2:$L$399)),IF(($D$1=외환대장!$L$2:$L$399),MATCH(ROW(외환대장!$L$2:$L$399), ROW(외환대장!$L$2:$L$399)),"")),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ROW(외환대장!$L$2:$L$399)),IF(($D$1=외환대장!$L$2:$L$399),MATCH(ROW(외환대장!$L$2:$L$399), ROW(외환대장!$L$2:$L$399)),"")),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ROW(외환대장!$L$2:$L$399)),IF(($D$1=외환대장!$L$2:$L$399),MATCH(ROW(외환대장!$L$2:$L$399), ROW(외환대장!$L$2:$L$399)),"")),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ROW(외환대장!$L$2:$L$399)),IF(($D$1=외환대장!$L$2:$L$399),MATCH(ROW(외환대장!$L$2:$L$399), ROW(외환대장!$L$2:$L$399)),"")),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ROW(외환대장!$L$2:$L$399)),IF(($D$1=외환대장!$L$2:$L$399),MATCH(ROW(외환대장!$L$2:$L$399), ROW(외환대장!$L$2:$L$399)),"")), ROWS($A$1:J44)), COLUMNS($A$1:J44)),"")</f>
        <v/>
      </c>
      <c r="T50" s="106" t="str">
        <f t="shared" si="14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ROW(외환대장!$L$2:$L$399)),IF(($D$1=외환대장!$L$2:$L$399),MATCH(ROW(외환대장!$L$2:$L$399), ROW(외환대장!$L$2:$L$399)),"")),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ROW(외환대장!$L$2:$L$399)),IF(($D$1=외환대장!$L$2:$L$399),MATCH(ROW(외환대장!$L$2:$L$399), ROW(외환대장!$L$2:$L$399)),"")),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ROW(외환대장!$L$2:$L$399)),IF(($D$1=외환대장!$L$2:$L$399),MATCH(ROW(외환대장!$L$2:$L$399), ROW(외환대장!$L$2:$L$399)),"")),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ROW(외환대장!$L$2:$L$399)),IF(($D$1=외환대장!$L$2:$L$399),MATCH(ROW(외환대장!$L$2:$L$399), ROW(외환대장!$L$2:$L$399)),"")),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ROW(외환대장!$L$2:$L$399)),IF(($D$1=외환대장!$L$2:$L$399),MATCH(ROW(외환대장!$L$2:$L$399), ROW(외환대장!$L$2:$L$399)),"")),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ROW(외환대장!$L$2:$L$399)),IF(($D$1=외환대장!$L$2:$L$399),MATCH(ROW(외환대장!$L$2:$L$399), ROW(외환대장!$L$2:$L$399)),"")),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ROW(외환대장!$L$2:$L$399)),IF(($D$1=외환대장!$L$2:$L$399),MATCH(ROW(외환대장!$L$2:$L$399), ROW(외환대장!$L$2:$L$399)),"")),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ROW(외환대장!$L$2:$L$399)),IF(($D$1=외환대장!$L$2:$L$399),MATCH(ROW(외환대장!$L$2:$L$399), ROW(외환대장!$L$2:$L$399)),"")),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ROW(외환대장!$L$2:$L$399)),IF(($D$1=외환대장!$L$2:$L$399),MATCH(ROW(외환대장!$L$2:$L$399), ROW(외환대장!$L$2:$L$399)),"")),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ROW(외환대장!$L$2:$L$399)),IF(($D$1=외환대장!$L$2:$L$399),MATCH(ROW(외환대장!$L$2:$L$399), ROW(외환대장!$L$2:$L$399)),"")), ROWS($A$1:J45)), COLUMNS($A$1:J45)),"")</f>
        <v/>
      </c>
      <c r="T51" s="106" t="str">
        <f t="shared" si="14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18"/>
      <c r="C52" s="119"/>
      <c r="D52" s="119"/>
      <c r="E52" s="119"/>
      <c r="F52" s="120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ROW(외환대장!$L$2:$L$399)),IF(($D$1=외환대장!$L$2:$L$399),MATCH(ROW(외환대장!$L$2:$L$399), ROW(외환대장!$L$2:$L$399)),"")),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ROW(외환대장!$L$2:$L$399)),IF(($D$1=외환대장!$L$2:$L$399),MATCH(ROW(외환대장!$L$2:$L$399), ROW(외환대장!$L$2:$L$399)),"")),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ROW(외환대장!$L$2:$L$399)),IF(($D$1=외환대장!$L$2:$L$399),MATCH(ROW(외환대장!$L$2:$L$399), ROW(외환대장!$L$2:$L$399)),"")),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ROW(외환대장!$L$2:$L$399)),IF(($D$1=외환대장!$L$2:$L$399),MATCH(ROW(외환대장!$L$2:$L$399), ROW(외환대장!$L$2:$L$399)),"")),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ROW(외환대장!$L$2:$L$399)),IF(($D$1=외환대장!$L$2:$L$399),MATCH(ROW(외환대장!$L$2:$L$399), ROW(외환대장!$L$2:$L$399)),"")),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ROW(외환대장!$L$2:$L$399)),IF(($D$1=외환대장!$L$2:$L$399),MATCH(ROW(외환대장!$L$2:$L$399), ROW(외환대장!$L$2:$L$399)),"")),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ROW(외환대장!$L$2:$L$399)),IF(($D$1=외환대장!$L$2:$L$399),MATCH(ROW(외환대장!$L$2:$L$399), ROW(외환대장!$L$2:$L$399)),"")),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ROW(외환대장!$L$2:$L$399)),IF(($D$1=외환대장!$L$2:$L$399),MATCH(ROW(외환대장!$L$2:$L$399), ROW(외환대장!$L$2:$L$399)),"")),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ROW(외환대장!$L$2:$L$399)),IF(($D$1=외환대장!$L$2:$L$399),MATCH(ROW(외환대장!$L$2:$L$399), ROW(외환대장!$L$2:$L$399)),"")),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ROW(외환대장!$L$2:$L$399)),IF(($D$1=외환대장!$L$2:$L$399),MATCH(ROW(외환대장!$L$2:$L$399), ROW(외환대장!$L$2:$L$399)),"")), ROWS($A$1:J46)), COLUMNS($A$1:J46)),"")</f>
        <v/>
      </c>
      <c r="T52" s="106" t="str">
        <f t="shared" si="14"/>
        <v/>
      </c>
      <c r="U52" s="107" t="str">
        <f t="shared" si="2"/>
        <v/>
      </c>
      <c r="V52" s="72"/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18"/>
      <c r="C53" s="119"/>
      <c r="D53" s="119"/>
      <c r="E53" s="119"/>
      <c r="F53" s="120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ROW(외환대장!$L$2:$L$399)),IF(($D$1=외환대장!$L$2:$L$399),MATCH(ROW(외환대장!$L$2:$L$399), ROW(외환대장!$L$2:$L$399)),"")),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ROW(외환대장!$L$2:$L$399)),IF(($D$1=외환대장!$L$2:$L$399),MATCH(ROW(외환대장!$L$2:$L$399), ROW(외환대장!$L$2:$L$399)),"")),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ROW(외환대장!$L$2:$L$399)),IF(($D$1=외환대장!$L$2:$L$399),MATCH(ROW(외환대장!$L$2:$L$399), ROW(외환대장!$L$2:$L$399)),"")),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ROW(외환대장!$L$2:$L$399)),IF(($D$1=외환대장!$L$2:$L$399),MATCH(ROW(외환대장!$L$2:$L$399), ROW(외환대장!$L$2:$L$399)),"")),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ROW(외환대장!$L$2:$L$399)),IF(($D$1=외환대장!$L$2:$L$399),MATCH(ROW(외환대장!$L$2:$L$399), ROW(외환대장!$L$2:$L$399)),"")),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ROW(외환대장!$L$2:$L$399)),IF(($D$1=외환대장!$L$2:$L$399),MATCH(ROW(외환대장!$L$2:$L$399), ROW(외환대장!$L$2:$L$399)),"")),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ROW(외환대장!$L$2:$L$399)),IF(($D$1=외환대장!$L$2:$L$399),MATCH(ROW(외환대장!$L$2:$L$399), ROW(외환대장!$L$2:$L$399)),"")),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ROW(외환대장!$L$2:$L$399)),IF(($D$1=외환대장!$L$2:$L$399),MATCH(ROW(외환대장!$L$2:$L$399), ROW(외환대장!$L$2:$L$399)),"")),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ROW(외환대장!$L$2:$L$399)),IF(($D$1=외환대장!$L$2:$L$399),MATCH(ROW(외환대장!$L$2:$L$399), ROW(외환대장!$L$2:$L$399)),"")),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ROW(외환대장!$L$2:$L$399)),IF(($D$1=외환대장!$L$2:$L$399),MATCH(ROW(외환대장!$L$2:$L$399), ROW(외환대장!$L$2:$L$399)),"")), ROWS($A$1:J47)), COLUMNS($A$1:J47)),"")</f>
        <v/>
      </c>
      <c r="T53" s="106" t="str">
        <f t="shared" si="14"/>
        <v/>
      </c>
      <c r="U53" s="107" t="str">
        <f t="shared" si="2"/>
        <v/>
      </c>
      <c r="V53" s="72"/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18"/>
      <c r="C54" s="119"/>
      <c r="D54" s="119"/>
      <c r="E54" s="119"/>
      <c r="F54" s="120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ROW(외환대장!$L$2:$L$399)),IF(($D$1=외환대장!$L$2:$L$399),MATCH(ROW(외환대장!$L$2:$L$399), ROW(외환대장!$L$2:$L$399)),"")),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ROW(외환대장!$L$2:$L$399)),IF(($D$1=외환대장!$L$2:$L$399),MATCH(ROW(외환대장!$L$2:$L$399), ROW(외환대장!$L$2:$L$399)),"")),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ROW(외환대장!$L$2:$L$399)),IF(($D$1=외환대장!$L$2:$L$399),MATCH(ROW(외환대장!$L$2:$L$399), ROW(외환대장!$L$2:$L$399)),"")),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ROW(외환대장!$L$2:$L$399)),IF(($D$1=외환대장!$L$2:$L$399),MATCH(ROW(외환대장!$L$2:$L$399), ROW(외환대장!$L$2:$L$399)),"")),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ROW(외환대장!$L$2:$L$399)),IF(($D$1=외환대장!$L$2:$L$399),MATCH(ROW(외환대장!$L$2:$L$399), ROW(외환대장!$L$2:$L$399)),"")),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ROW(외환대장!$L$2:$L$399)),IF(($D$1=외환대장!$L$2:$L$399),MATCH(ROW(외환대장!$L$2:$L$399), ROW(외환대장!$L$2:$L$399)),"")),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ROW(외환대장!$L$2:$L$399)),IF(($D$1=외환대장!$L$2:$L$399),MATCH(ROW(외환대장!$L$2:$L$399), ROW(외환대장!$L$2:$L$399)),"")),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ROW(외환대장!$L$2:$L$399)),IF(($D$1=외환대장!$L$2:$L$399),MATCH(ROW(외환대장!$L$2:$L$399), ROW(외환대장!$L$2:$L$399)),"")),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ROW(외환대장!$L$2:$L$399)),IF(($D$1=외환대장!$L$2:$L$399),MATCH(ROW(외환대장!$L$2:$L$399), ROW(외환대장!$L$2:$L$399)),"")),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ROW(외환대장!$L$2:$L$399)),IF(($D$1=외환대장!$L$2:$L$399),MATCH(ROW(외환대장!$L$2:$L$399), ROW(외환대장!$L$2:$L$399)),"")), ROWS($A$1:J48)), COLUMNS($A$1:J48)),"")</f>
        <v/>
      </c>
      <c r="T54" s="106" t="str">
        <f t="shared" si="14"/>
        <v/>
      </c>
      <c r="U54" s="107" t="str">
        <f t="shared" si="2"/>
        <v/>
      </c>
      <c r="V54" s="72"/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96" t="str">
        <f>IF($H55="","",_xlfn.IFNA(VLOOKUP($H55,수출신고!$A:$G,2,0),""))</f>
        <v/>
      </c>
      <c r="B55" s="118"/>
      <c r="C55" s="119"/>
      <c r="D55" s="119"/>
      <c r="E55" s="119"/>
      <c r="F55" s="120"/>
      <c r="G55" s="100" t="str">
        <f>IF($H55="","",_xlfn.IFNA(VLOOKUP($H55,수출신고!$A:$G,6,0),""))</f>
        <v/>
      </c>
      <c r="H55" s="101" t="str">
        <f t="shared" si="0"/>
        <v/>
      </c>
      <c r="J55" s="1" t="str">
        <f t="array" ref="J55">IFERROR(INDEX(외환대장!$A$2:$K$401, SMALL(IF(($C$1=외환대장!$L$2:$L$399),MATCH(ROW(외환대장!$L$2:$L$399), ROW(외환대장!$L$2:$L$399)),IF(($D$1=외환대장!$L$2:$L$399),MATCH(ROW(외환대장!$L$2:$L$399), ROW(외환대장!$L$2:$L$399)),"")), ROWS($A$1:A49)), COLUMNS($A$1:A49)),"")</f>
        <v/>
      </c>
      <c r="K55" s="14" t="str">
        <f t="array" ref="K55">IFERROR(INDEX(외환대장!$A$2:$K$401, SMALL(IF(($C$1=외환대장!$L$2:$L$399),MATCH(ROW(외환대장!$L$2:$L$399), ROW(외환대장!$L$2:$L$399)),IF(($D$1=외환대장!$L$2:$L$399),MATCH(ROW(외환대장!$L$2:$L$399), ROW(외환대장!$L$2:$L$399)),"")), ROWS($A$1:B49)), COLUMNS($A$1:B49)),"")</f>
        <v/>
      </c>
      <c r="L55" s="14" t="str">
        <f t="array" ref="L55">IFERROR(INDEX(외환대장!$A$2:$K$401, SMALL(IF(($C$1=외환대장!$L$2:$L$399),MATCH(ROW(외환대장!$L$2:$L$399), ROW(외환대장!$L$2:$L$399)),IF(($D$1=외환대장!$L$2:$L$399),MATCH(ROW(외환대장!$L$2:$L$399), ROW(외환대장!$L$2:$L$399)),"")), ROWS($A$1:C49)), COLUMNS($A$1:C49)),"")</f>
        <v/>
      </c>
      <c r="M55" s="14" t="str">
        <f t="array" ref="M55">IFERROR(INDEX(외환대장!$A$2:$K$401, SMALL(IF(($C$1=외환대장!$L$2:$L$399),MATCH(ROW(외환대장!$L$2:$L$399), ROW(외환대장!$L$2:$L$399)),IF(($D$1=외환대장!$L$2:$L$399),MATCH(ROW(외환대장!$L$2:$L$399), ROW(외환대장!$L$2:$L$399)),"")), ROWS($A$1:D49)), COLUMNS($A$1:D49)),"")</f>
        <v/>
      </c>
      <c r="N55" s="15" t="str">
        <f t="array" ref="N55">IFERROR(INDEX(외환대장!$A$2:$K$401, SMALL(IF(($C$1=외환대장!$L$2:$L$399),MATCH(ROW(외환대장!$L$2:$L$399), ROW(외환대장!$L$2:$L$399)),IF(($D$1=외환대장!$L$2:$L$399),MATCH(ROW(외환대장!$L$2:$L$399), ROW(외환대장!$L$2:$L$399)),"")), ROWS($A$1:E49)), COLUMNS($A$1:E49)),"")</f>
        <v/>
      </c>
      <c r="O55" s="16" t="str">
        <f t="array" ref="O55">IFERROR(INDEX(외환대장!$A$2:$K$401, SMALL(IF(($C$1=외환대장!$L$2:$L$399),MATCH(ROW(외환대장!$L$2:$L$399), ROW(외환대장!$L$2:$L$399)),IF(($D$1=외환대장!$L$2:$L$399),MATCH(ROW(외환대장!$L$2:$L$399), ROW(외환대장!$L$2:$L$399)),"")), ROWS($A$1:F49)), COLUMNS($A$1:F49)),"")</f>
        <v/>
      </c>
      <c r="P55" s="17" t="str">
        <f t="array" ref="P55">IFERROR(INDEX(외환대장!$A$2:$K$401, SMALL(IF(($C$1=외환대장!$L$2:$L$399),MATCH(ROW(외환대장!$L$2:$L$399), ROW(외환대장!$L$2:$L$399)),IF(($D$1=외환대장!$L$2:$L$399),MATCH(ROW(외환대장!$L$2:$L$399), ROW(외환대장!$L$2:$L$399)),"")), ROWS($A$1:G49)), COLUMNS($A$1:G49)),"")</f>
        <v/>
      </c>
      <c r="Q55" s="18" t="str">
        <f t="array" ref="Q55">IFERROR(INDEX(외환대장!$A$2:$K$401, SMALL(IF(($C$1=외환대장!$L$2:$L$399),MATCH(ROW(외환대장!$L$2:$L$399), ROW(외환대장!$L$2:$L$399)),IF(($D$1=외환대장!$L$2:$L$399),MATCH(ROW(외환대장!$L$2:$L$399), ROW(외환대장!$L$2:$L$399)),"")), ROWS($A$1:H49)), COLUMNS($A$1:H49)),"")</f>
        <v/>
      </c>
      <c r="R55" s="19" t="str">
        <f t="array" ref="R55">IFERROR(INDEX(외환대장!$A$2:$K$401, SMALL(IF(($C$1=외환대장!$L$2:$L$399),MATCH(ROW(외환대장!$L$2:$L$399), ROW(외환대장!$L$2:$L$399)),IF(($D$1=외환대장!$L$2:$L$399),MATCH(ROW(외환대장!$L$2:$L$399), ROW(외환대장!$L$2:$L$399)),"")), ROWS($A$1:I49)), COLUMNS($A$1:I49)),"")</f>
        <v/>
      </c>
      <c r="S55" s="20" t="str">
        <f t="array" ref="S55">IFERROR(INDEX(외환대장!$A$2:$K$401, SMALL(IF(($C$1=외환대장!$L$2:$L$399),MATCH(ROW(외환대장!$L$2:$L$399), ROW(외환대장!$L$2:$L$399)),IF(($D$1=외환대장!$L$2:$L$399),MATCH(ROW(외환대장!$L$2:$L$399), ROW(외환대장!$L$2:$L$399)),"")), ROWS($A$1:J49)), COLUMNS($A$1:J49)),"")</f>
        <v/>
      </c>
      <c r="T55" s="106" t="str">
        <f t="shared" si="14"/>
        <v/>
      </c>
      <c r="U55" s="107" t="str">
        <f t="shared" si="2"/>
        <v/>
      </c>
      <c r="V55" s="72"/>
      <c r="W55" s="108" t="str">
        <f t="shared" si="3"/>
        <v/>
      </c>
      <c r="X55" s="100" t="str">
        <f t="shared" si="4"/>
        <v/>
      </c>
      <c r="Y55" s="109" t="str">
        <f>IF($X55="","",_xlfn.IFNA(VLOOKUP($X55,수출신고!$A:$G,4,0),"국내계류중"))</f>
        <v/>
      </c>
      <c r="Z55" s="110" t="str">
        <f>_xlfn.IFNA(VLOOKUP(W55,환율!$A:$H,8,0),"")</f>
        <v/>
      </c>
      <c r="AA55" s="111" t="str">
        <f t="shared" si="5"/>
        <v/>
      </c>
      <c r="AB55" s="112" t="str">
        <f t="shared" si="6"/>
        <v/>
      </c>
      <c r="AC55" s="113" t="str">
        <f t="shared" si="7"/>
        <v/>
      </c>
      <c r="AD55" s="114" t="str">
        <f t="shared" si="8"/>
        <v/>
      </c>
      <c r="AE55" s="115" t="str">
        <f t="shared" si="9"/>
        <v/>
      </c>
      <c r="AF55" s="114" t="str">
        <f t="shared" si="10"/>
        <v/>
      </c>
      <c r="AG55" s="114" t="str">
        <f t="shared" si="11"/>
        <v/>
      </c>
    </row>
    <row r="56" spans="1:33" ht="16.5" customHeight="1">
      <c r="A56" s="96" t="str">
        <f>IF($H56="","",_xlfn.IFNA(VLOOKUP($H56,수출신고!$A:$G,2,0),""))</f>
        <v/>
      </c>
      <c r="B56" s="122"/>
      <c r="C56" s="123"/>
      <c r="D56" s="123"/>
      <c r="E56" s="123"/>
      <c r="F56" s="124"/>
      <c r="G56" s="100" t="str">
        <f>IF($H56="","",_xlfn.IFNA(VLOOKUP($H56,수출신고!$A:$G,6,0),""))</f>
        <v/>
      </c>
      <c r="H56" s="101" t="str">
        <f t="shared" si="0"/>
        <v/>
      </c>
      <c r="J56" s="1" t="str">
        <f t="array" ref="J56">IFERROR(INDEX(외환대장!$A$2:$K$401, SMALL(IF(($C$1=외환대장!$L$2:$L$399),MATCH(ROW(외환대장!$L$2:$L$399), ROW(외환대장!$L$2:$L$399)),IF(($D$1=외환대장!$L$2:$L$399),MATCH(ROW(외환대장!$L$2:$L$399), ROW(외환대장!$L$2:$L$399)),"")), ROWS($A$1:A50)), COLUMNS($A$1:A50)),"")</f>
        <v/>
      </c>
      <c r="K56" s="14" t="str">
        <f t="array" ref="K56">IFERROR(INDEX(외환대장!$A$2:$K$401, SMALL(IF(($C$1=외환대장!$L$2:$L$399),MATCH(ROW(외환대장!$L$2:$L$399), ROW(외환대장!$L$2:$L$399)),IF(($D$1=외환대장!$L$2:$L$399),MATCH(ROW(외환대장!$L$2:$L$399), ROW(외환대장!$L$2:$L$399)),"")), ROWS($A$1:B50)), COLUMNS($A$1:B50)),"")</f>
        <v/>
      </c>
      <c r="L56" s="14" t="str">
        <f t="array" ref="L56">IFERROR(INDEX(외환대장!$A$2:$K$401, SMALL(IF(($C$1=외환대장!$L$2:$L$399),MATCH(ROW(외환대장!$L$2:$L$399), ROW(외환대장!$L$2:$L$399)),IF(($D$1=외환대장!$L$2:$L$399),MATCH(ROW(외환대장!$L$2:$L$399), ROW(외환대장!$L$2:$L$399)),"")), ROWS($A$1:C50)), COLUMNS($A$1:C50)),"")</f>
        <v/>
      </c>
      <c r="M56" s="14" t="str">
        <f t="array" ref="M56">IFERROR(INDEX(외환대장!$A$2:$K$401, SMALL(IF(($C$1=외환대장!$L$2:$L$399),MATCH(ROW(외환대장!$L$2:$L$399), ROW(외환대장!$L$2:$L$399)),IF(($D$1=외환대장!$L$2:$L$399),MATCH(ROW(외환대장!$L$2:$L$399), ROW(외환대장!$L$2:$L$399)),"")), ROWS($A$1:D50)), COLUMNS($A$1:D50)),"")</f>
        <v/>
      </c>
      <c r="N56" s="15" t="str">
        <f t="array" ref="N56">IFERROR(INDEX(외환대장!$A$2:$K$401, SMALL(IF(($C$1=외환대장!$L$2:$L$399),MATCH(ROW(외환대장!$L$2:$L$399), ROW(외환대장!$L$2:$L$399)),IF(($D$1=외환대장!$L$2:$L$399),MATCH(ROW(외환대장!$L$2:$L$399), ROW(외환대장!$L$2:$L$399)),"")), ROWS($A$1:E50)), COLUMNS($A$1:E50)),"")</f>
        <v/>
      </c>
      <c r="O56" s="16" t="str">
        <f t="array" ref="O56">IFERROR(INDEX(외환대장!$A$2:$K$401, SMALL(IF(($C$1=외환대장!$L$2:$L$399),MATCH(ROW(외환대장!$L$2:$L$399), ROW(외환대장!$L$2:$L$399)),IF(($D$1=외환대장!$L$2:$L$399),MATCH(ROW(외환대장!$L$2:$L$399), ROW(외환대장!$L$2:$L$399)),"")), ROWS($A$1:F50)), COLUMNS($A$1:F50)),"")</f>
        <v/>
      </c>
      <c r="P56" s="17" t="str">
        <f t="array" ref="P56">IFERROR(INDEX(외환대장!$A$2:$K$401, SMALL(IF(($C$1=외환대장!$L$2:$L$399),MATCH(ROW(외환대장!$L$2:$L$399), ROW(외환대장!$L$2:$L$399)),IF(($D$1=외환대장!$L$2:$L$399),MATCH(ROW(외환대장!$L$2:$L$399), ROW(외환대장!$L$2:$L$399)),"")), ROWS($A$1:G50)), COLUMNS($A$1:G50)),"")</f>
        <v/>
      </c>
      <c r="Q56" s="18" t="str">
        <f t="array" ref="Q56">IFERROR(INDEX(외환대장!$A$2:$K$401, SMALL(IF(($C$1=외환대장!$L$2:$L$399),MATCH(ROW(외환대장!$L$2:$L$399), ROW(외환대장!$L$2:$L$399)),IF(($D$1=외환대장!$L$2:$L$399),MATCH(ROW(외환대장!$L$2:$L$399), ROW(외환대장!$L$2:$L$399)),"")), ROWS($A$1:H50)), COLUMNS($A$1:H50)),"")</f>
        <v/>
      </c>
      <c r="R56" s="19" t="str">
        <f t="array" ref="R56">IFERROR(INDEX(외환대장!$A$2:$K$401, SMALL(IF(($C$1=외환대장!$L$2:$L$399),MATCH(ROW(외환대장!$L$2:$L$399), ROW(외환대장!$L$2:$L$399)),IF(($D$1=외환대장!$L$2:$L$399),MATCH(ROW(외환대장!$L$2:$L$399), ROW(외환대장!$L$2:$L$399)),"")), ROWS($A$1:I50)), COLUMNS($A$1:I50)),"")</f>
        <v/>
      </c>
      <c r="S56" s="20" t="str">
        <f t="array" ref="S56">IFERROR(INDEX(외환대장!$A$2:$K$401, SMALL(IF(($C$1=외환대장!$L$2:$L$399),MATCH(ROW(외환대장!$L$2:$L$399), ROW(외환대장!$L$2:$L$399)),IF(($D$1=외환대장!$L$2:$L$399),MATCH(ROW(외환대장!$L$2:$L$399), ROW(외환대장!$L$2:$L$399)),"")), ROWS($A$1:J50)), COLUMNS($A$1:J50)),"")</f>
        <v/>
      </c>
      <c r="T56" s="106" t="str">
        <f t="shared" si="14"/>
        <v/>
      </c>
      <c r="U56" s="107" t="str">
        <f t="shared" si="2"/>
        <v/>
      </c>
      <c r="V56" s="72"/>
      <c r="W56" s="108" t="str">
        <f t="shared" si="3"/>
        <v/>
      </c>
      <c r="X56" s="100" t="str">
        <f t="shared" si="4"/>
        <v/>
      </c>
      <c r="Y56" s="109" t="str">
        <f>IF($X56="","",_xlfn.IFNA(VLOOKUP($X56,수출신고!$A:$G,4,0),"국내계류중"))</f>
        <v/>
      </c>
      <c r="Z56" s="110" t="str">
        <f>_xlfn.IFNA(VLOOKUP(W56,환율!$A:$H,8,0),"")</f>
        <v/>
      </c>
      <c r="AA56" s="111" t="str">
        <f t="shared" si="5"/>
        <v/>
      </c>
      <c r="AB56" s="112" t="str">
        <f t="shared" si="6"/>
        <v/>
      </c>
      <c r="AC56" s="113" t="str">
        <f t="shared" si="7"/>
        <v/>
      </c>
      <c r="AD56" s="114" t="str">
        <f t="shared" si="8"/>
        <v/>
      </c>
      <c r="AE56" s="115" t="str">
        <f t="shared" si="9"/>
        <v/>
      </c>
      <c r="AF56" s="114" t="str">
        <f t="shared" si="10"/>
        <v/>
      </c>
      <c r="AG56" s="114" t="str">
        <f t="shared" si="11"/>
        <v/>
      </c>
    </row>
    <row r="57" spans="1:33" ht="16.5" customHeight="1">
      <c r="A57" s="96" t="str">
        <f>IF($H57="","",_xlfn.IFNA(VLOOKUP($H57,수출신고!$A:$G,2,0),""))</f>
        <v/>
      </c>
      <c r="B57" s="125"/>
      <c r="C57" s="126"/>
      <c r="D57" s="127"/>
      <c r="E57" s="128"/>
      <c r="F57" s="129"/>
      <c r="G57" s="100" t="str">
        <f>IF($H57="","",_xlfn.IFNA(VLOOKUP($H57,수출신고!$A:$G,6,0),""))</f>
        <v/>
      </c>
      <c r="H57" s="101" t="str">
        <f t="shared" si="0"/>
        <v/>
      </c>
      <c r="I57" s="130"/>
      <c r="J57" s="1" t="str">
        <f t="array" ref="J57">IFERROR(INDEX(외환대장!$A$2:$K$401, SMALL(IF(($C$1=외환대장!$L$2:$L$399),MATCH(ROW(외환대장!$L$2:$L$399), ROW(외환대장!$L$2:$L$399)),IF(($D$1=외환대장!$L$2:$L$399),MATCH(ROW(외환대장!$L$2:$L$399), ROW(외환대장!$L$2:$L$399)),"")), ROWS($A$1:A51)), COLUMNS($A$1:A51)),"")</f>
        <v/>
      </c>
      <c r="K57" s="14" t="str">
        <f t="array" ref="K57">IFERROR(INDEX(외환대장!$A$2:$K$401, SMALL(IF(($C$1=외환대장!$L$2:$L$399),MATCH(ROW(외환대장!$L$2:$L$399), ROW(외환대장!$L$2:$L$399)),IF(($D$1=외환대장!$L$2:$L$399),MATCH(ROW(외환대장!$L$2:$L$399), ROW(외환대장!$L$2:$L$399)),"")), ROWS($A$1:B51)), COLUMNS($A$1:B51)),"")</f>
        <v/>
      </c>
      <c r="L57" s="14" t="str">
        <f t="array" ref="L57">IFERROR(INDEX(외환대장!$A$2:$K$401, SMALL(IF(($C$1=외환대장!$L$2:$L$399),MATCH(ROW(외환대장!$L$2:$L$399), ROW(외환대장!$L$2:$L$399)),IF(($D$1=외환대장!$L$2:$L$399),MATCH(ROW(외환대장!$L$2:$L$399), ROW(외환대장!$L$2:$L$399)),"")), ROWS($A$1:C51)), COLUMNS($A$1:C51)),"")</f>
        <v/>
      </c>
      <c r="M57" s="14" t="str">
        <f t="array" ref="M57">IFERROR(INDEX(외환대장!$A$2:$K$401, SMALL(IF(($C$1=외환대장!$L$2:$L$399),MATCH(ROW(외환대장!$L$2:$L$399), ROW(외환대장!$L$2:$L$399)),IF(($D$1=외환대장!$L$2:$L$399),MATCH(ROW(외환대장!$L$2:$L$399), ROW(외환대장!$L$2:$L$399)),"")), ROWS($A$1:D51)), COLUMNS($A$1:D51)),"")</f>
        <v/>
      </c>
      <c r="N57" s="15" t="str">
        <f t="array" ref="N57">IFERROR(INDEX(외환대장!$A$2:$K$401, SMALL(IF(($C$1=외환대장!$L$2:$L$399),MATCH(ROW(외환대장!$L$2:$L$399), ROW(외환대장!$L$2:$L$399)),IF(($D$1=외환대장!$L$2:$L$399),MATCH(ROW(외환대장!$L$2:$L$399), ROW(외환대장!$L$2:$L$399)),"")), ROWS($A$1:E51)), COLUMNS($A$1:E51)),"")</f>
        <v/>
      </c>
      <c r="O57" s="16" t="str">
        <f t="array" ref="O57">IFERROR(INDEX(외환대장!$A$2:$K$401, SMALL(IF(($C$1=외환대장!$L$2:$L$399),MATCH(ROW(외환대장!$L$2:$L$399), ROW(외환대장!$L$2:$L$399)),IF(($D$1=외환대장!$L$2:$L$399),MATCH(ROW(외환대장!$L$2:$L$399), ROW(외환대장!$L$2:$L$399)),"")), ROWS($A$1:F51)), COLUMNS($A$1:F51)),"")</f>
        <v/>
      </c>
      <c r="P57" s="17" t="str">
        <f t="array" ref="P57">IFERROR(INDEX(외환대장!$A$2:$K$401, SMALL(IF(($C$1=외환대장!$L$2:$L$399),MATCH(ROW(외환대장!$L$2:$L$399), ROW(외환대장!$L$2:$L$399)),IF(($D$1=외환대장!$L$2:$L$399),MATCH(ROW(외환대장!$L$2:$L$399), ROW(외환대장!$L$2:$L$399)),"")), ROWS($A$1:G51)), COLUMNS($A$1:G51)),"")</f>
        <v/>
      </c>
      <c r="Q57" s="18" t="str">
        <f t="array" ref="Q57">IFERROR(INDEX(외환대장!$A$2:$K$401, SMALL(IF(($C$1=외환대장!$L$2:$L$399),MATCH(ROW(외환대장!$L$2:$L$399), ROW(외환대장!$L$2:$L$399)),IF(($D$1=외환대장!$L$2:$L$399),MATCH(ROW(외환대장!$L$2:$L$399), ROW(외환대장!$L$2:$L$399)),"")), ROWS($A$1:H51)), COLUMNS($A$1:H51)),"")</f>
        <v/>
      </c>
      <c r="R57" s="19" t="str">
        <f t="array" ref="R57">IFERROR(INDEX(외환대장!$A$2:$K$401, SMALL(IF(($C$1=외환대장!$L$2:$L$399),MATCH(ROW(외환대장!$L$2:$L$399), ROW(외환대장!$L$2:$L$399)),IF(($D$1=외환대장!$L$2:$L$399),MATCH(ROW(외환대장!$L$2:$L$399), ROW(외환대장!$L$2:$L$399)),"")), ROWS($A$1:I51)), COLUMNS($A$1:I51)),"")</f>
        <v/>
      </c>
      <c r="S57" s="20" t="str">
        <f t="array" ref="S57">IFERROR(INDEX(외환대장!$A$2:$K$401, SMALL(IF(($C$1=외환대장!$L$2:$L$399),MATCH(ROW(외환대장!$L$2:$L$399), ROW(외환대장!$L$2:$L$399)),IF(($D$1=외환대장!$L$2:$L$399),MATCH(ROW(외환대장!$L$2:$L$399), ROW(외환대장!$L$2:$L$399)),"")), ROWS($A$1:J51)), COLUMNS($A$1:J51)),"")</f>
        <v/>
      </c>
      <c r="T57" s="106" t="str">
        <f t="shared" si="14"/>
        <v/>
      </c>
      <c r="U57" s="107" t="str">
        <f t="shared" si="2"/>
        <v/>
      </c>
      <c r="V57" s="72"/>
      <c r="W57" s="108" t="str">
        <f t="shared" si="3"/>
        <v/>
      </c>
      <c r="X57" s="100" t="str">
        <f t="shared" si="4"/>
        <v/>
      </c>
      <c r="Y57" s="109" t="str">
        <f>IF($X57="","",_xlfn.IFNA(VLOOKUP($X57,수출신고!$A:$G,4,0),"국내계류중"))</f>
        <v/>
      </c>
      <c r="Z57" s="110" t="str">
        <f>_xlfn.IFNA(VLOOKUP(W57,환율!$A:$H,8,0),"")</f>
        <v/>
      </c>
      <c r="AA57" s="111" t="str">
        <f t="shared" si="5"/>
        <v/>
      </c>
      <c r="AB57" s="112" t="str">
        <f t="shared" si="6"/>
        <v/>
      </c>
      <c r="AC57" s="113" t="str">
        <f t="shared" si="7"/>
        <v/>
      </c>
      <c r="AD57" s="114" t="str">
        <f t="shared" si="8"/>
        <v/>
      </c>
      <c r="AE57" s="115" t="str">
        <f t="shared" si="9"/>
        <v/>
      </c>
      <c r="AF57" s="114" t="str">
        <f t="shared" si="10"/>
        <v/>
      </c>
      <c r="AG57" s="114" t="str">
        <f t="shared" si="11"/>
        <v/>
      </c>
    </row>
    <row r="58" spans="1:33" ht="16.5" customHeight="1">
      <c r="A58" s="96" t="str">
        <f>IF($H58="","",_xlfn.IFNA(VLOOKUP($H58,수출신고!$A:$G,2,0),""))</f>
        <v/>
      </c>
      <c r="B58" s="125"/>
      <c r="C58" s="126"/>
      <c r="D58" s="127"/>
      <c r="E58" s="128"/>
      <c r="F58" s="129"/>
      <c r="G58" s="100" t="str">
        <f>IF($H58="","",_xlfn.IFNA(VLOOKUP($H58,수출신고!$A:$G,6,0),""))</f>
        <v/>
      </c>
      <c r="H58" s="101" t="str">
        <f t="shared" si="0"/>
        <v/>
      </c>
      <c r="J58" s="1" t="str">
        <f t="array" ref="J58">IFERROR(INDEX(외환대장!$A$2:$K$401, SMALL(IF(($C$1=외환대장!$L$2:$L$399),MATCH(ROW(외환대장!$L$2:$L$399), ROW(외환대장!$L$2:$L$399)),IF(($D$1=외환대장!$L$2:$L$399),MATCH(ROW(외환대장!$L$2:$L$399), ROW(외환대장!$L$2:$L$399)),"")), ROWS($A$1:A52)), COLUMNS($A$1:A52)),"")</f>
        <v/>
      </c>
      <c r="K58" s="14" t="str">
        <f t="array" ref="K58">IFERROR(INDEX(외환대장!$A$2:$K$401, SMALL(IF(($C$1=외환대장!$L$2:$L$399),MATCH(ROW(외환대장!$L$2:$L$399), ROW(외환대장!$L$2:$L$399)),IF(($D$1=외환대장!$L$2:$L$399),MATCH(ROW(외환대장!$L$2:$L$399), ROW(외환대장!$L$2:$L$399)),"")), ROWS($A$1:B52)), COLUMNS($A$1:B52)),"")</f>
        <v/>
      </c>
      <c r="L58" s="14" t="str">
        <f t="array" ref="L58">IFERROR(INDEX(외환대장!$A$2:$K$401, SMALL(IF(($C$1=외환대장!$L$2:$L$399),MATCH(ROW(외환대장!$L$2:$L$399), ROW(외환대장!$L$2:$L$399)),IF(($D$1=외환대장!$L$2:$L$399),MATCH(ROW(외환대장!$L$2:$L$399), ROW(외환대장!$L$2:$L$399)),"")), ROWS($A$1:C52)), COLUMNS($A$1:C52)),"")</f>
        <v/>
      </c>
      <c r="M58" s="14" t="str">
        <f t="array" ref="M58">IFERROR(INDEX(외환대장!$A$2:$K$401, SMALL(IF(($C$1=외환대장!$L$2:$L$399),MATCH(ROW(외환대장!$L$2:$L$399), ROW(외환대장!$L$2:$L$399)),IF(($D$1=외환대장!$L$2:$L$399),MATCH(ROW(외환대장!$L$2:$L$399), ROW(외환대장!$L$2:$L$399)),"")), ROWS($A$1:D52)), COLUMNS($A$1:D52)),"")</f>
        <v/>
      </c>
      <c r="N58" s="15" t="str">
        <f t="array" ref="N58">IFERROR(INDEX(외환대장!$A$2:$K$401, SMALL(IF(($C$1=외환대장!$L$2:$L$399),MATCH(ROW(외환대장!$L$2:$L$399), ROW(외환대장!$L$2:$L$399)),IF(($D$1=외환대장!$L$2:$L$399),MATCH(ROW(외환대장!$L$2:$L$399), ROW(외환대장!$L$2:$L$399)),"")), ROWS($A$1:E52)), COLUMNS($A$1:E52)),"")</f>
        <v/>
      </c>
      <c r="O58" s="16" t="str">
        <f t="array" ref="O58">IFERROR(INDEX(외환대장!$A$2:$K$401, SMALL(IF(($C$1=외환대장!$L$2:$L$399),MATCH(ROW(외환대장!$L$2:$L$399), ROW(외환대장!$L$2:$L$399)),IF(($D$1=외환대장!$L$2:$L$399),MATCH(ROW(외환대장!$L$2:$L$399), ROW(외환대장!$L$2:$L$399)),"")), ROWS($A$1:F52)), COLUMNS($A$1:F52)),"")</f>
        <v/>
      </c>
      <c r="P58" s="17" t="str">
        <f t="array" ref="P58">IFERROR(INDEX(외환대장!$A$2:$K$401, SMALL(IF(($C$1=외환대장!$L$2:$L$399),MATCH(ROW(외환대장!$L$2:$L$399), ROW(외환대장!$L$2:$L$399)),IF(($D$1=외환대장!$L$2:$L$399),MATCH(ROW(외환대장!$L$2:$L$399), ROW(외환대장!$L$2:$L$399)),"")), ROWS($A$1:G52)), COLUMNS($A$1:G52)),"")</f>
        <v/>
      </c>
      <c r="Q58" s="18" t="str">
        <f t="array" ref="Q58">IFERROR(INDEX(외환대장!$A$2:$K$401, SMALL(IF(($C$1=외환대장!$L$2:$L$399),MATCH(ROW(외환대장!$L$2:$L$399), ROW(외환대장!$L$2:$L$399)),IF(($D$1=외환대장!$L$2:$L$399),MATCH(ROW(외환대장!$L$2:$L$399), ROW(외환대장!$L$2:$L$399)),"")), ROWS($A$1:H52)), COLUMNS($A$1:H52)),"")</f>
        <v/>
      </c>
      <c r="R58" s="19" t="str">
        <f t="array" ref="R58">IFERROR(INDEX(외환대장!$A$2:$K$401, SMALL(IF(($C$1=외환대장!$L$2:$L$399),MATCH(ROW(외환대장!$L$2:$L$399), ROW(외환대장!$L$2:$L$399)),IF(($D$1=외환대장!$L$2:$L$399),MATCH(ROW(외환대장!$L$2:$L$399), ROW(외환대장!$L$2:$L$399)),"")), ROWS($A$1:I52)), COLUMNS($A$1:I52)),"")</f>
        <v/>
      </c>
      <c r="S58" s="20" t="str">
        <f t="array" ref="S58">IFERROR(INDEX(외환대장!$A$2:$K$401, SMALL(IF(($C$1=외환대장!$L$2:$L$399),MATCH(ROW(외환대장!$L$2:$L$399), ROW(외환대장!$L$2:$L$399)),IF(($D$1=외환대장!$L$2:$L$399),MATCH(ROW(외환대장!$L$2:$L$399), ROW(외환대장!$L$2:$L$399)),"")), ROWS($A$1:J52)), COLUMNS($A$1:J52)),"")</f>
        <v/>
      </c>
      <c r="T58" s="106" t="str">
        <f t="shared" si="14"/>
        <v/>
      </c>
      <c r="U58" s="107" t="str">
        <f t="shared" si="2"/>
        <v/>
      </c>
      <c r="V58" s="72"/>
      <c r="W58" s="108" t="str">
        <f t="shared" si="3"/>
        <v/>
      </c>
      <c r="X58" s="100" t="str">
        <f t="shared" si="4"/>
        <v/>
      </c>
      <c r="Y58" s="109" t="str">
        <f>IF($X58="","",_xlfn.IFNA(VLOOKUP($X58,수출신고!$A:$G,4,0),"국내계류중"))</f>
        <v/>
      </c>
      <c r="Z58" s="110" t="str">
        <f>_xlfn.IFNA(VLOOKUP(W58,환율!$A:$H,8,0),"")</f>
        <v/>
      </c>
      <c r="AA58" s="111" t="str">
        <f t="shared" si="5"/>
        <v/>
      </c>
      <c r="AB58" s="112" t="str">
        <f t="shared" si="6"/>
        <v/>
      </c>
      <c r="AC58" s="113" t="str">
        <f t="shared" si="7"/>
        <v/>
      </c>
      <c r="AD58" s="114" t="str">
        <f t="shared" si="8"/>
        <v/>
      </c>
      <c r="AE58" s="115" t="str">
        <f t="shared" si="9"/>
        <v/>
      </c>
      <c r="AF58" s="114" t="str">
        <f t="shared" si="10"/>
        <v/>
      </c>
      <c r="AG58" s="114" t="str">
        <f t="shared" si="11"/>
        <v/>
      </c>
    </row>
    <row r="59" spans="1:33" ht="16.5" customHeight="1">
      <c r="A59" s="96" t="str">
        <f>IF($H59="","",_xlfn.IFNA(VLOOKUP($H59,수출신고!$A:$G,2,0),""))</f>
        <v/>
      </c>
      <c r="B59" s="125"/>
      <c r="C59" s="126"/>
      <c r="D59" s="127"/>
      <c r="E59" s="128"/>
      <c r="F59" s="129"/>
      <c r="G59" s="100" t="str">
        <f>IF($H59="","",_xlfn.IFNA(VLOOKUP($H59,수출신고!$A:$G,6,0),""))</f>
        <v/>
      </c>
      <c r="H59" s="101" t="str">
        <f t="shared" si="0"/>
        <v/>
      </c>
      <c r="J59" s="1" t="str">
        <f t="array" ref="J59">IFERROR(INDEX(외환대장!$A$2:$K$401, SMALL(IF(($C$1=외환대장!$L$2:$L$399),MATCH(ROW(외환대장!$L$2:$L$399), ROW(외환대장!$L$2:$L$399)),IF(($D$1=외환대장!$L$2:$L$399),MATCH(ROW(외환대장!$L$2:$L$399), ROW(외환대장!$L$2:$L$399)),"")), ROWS($A$1:A53)), COLUMNS($A$1:A53)),"")</f>
        <v/>
      </c>
      <c r="K59" s="14" t="str">
        <f t="array" ref="K59">IFERROR(INDEX(외환대장!$A$2:$K$401, SMALL(IF(($C$1=외환대장!$L$2:$L$399),MATCH(ROW(외환대장!$L$2:$L$399), ROW(외환대장!$L$2:$L$399)),IF(($D$1=외환대장!$L$2:$L$399),MATCH(ROW(외환대장!$L$2:$L$399), ROW(외환대장!$L$2:$L$399)),"")), ROWS($A$1:B53)), COLUMNS($A$1:B53)),"")</f>
        <v/>
      </c>
      <c r="L59" s="14" t="str">
        <f t="array" ref="L59">IFERROR(INDEX(외환대장!$A$2:$K$401, SMALL(IF(($C$1=외환대장!$L$2:$L$399),MATCH(ROW(외환대장!$L$2:$L$399), ROW(외환대장!$L$2:$L$399)),IF(($D$1=외환대장!$L$2:$L$399),MATCH(ROW(외환대장!$L$2:$L$399), ROW(외환대장!$L$2:$L$399)),"")), ROWS($A$1:C53)), COLUMNS($A$1:C53)),"")</f>
        <v/>
      </c>
      <c r="M59" s="14" t="str">
        <f t="array" ref="M59">IFERROR(INDEX(외환대장!$A$2:$K$401, SMALL(IF(($C$1=외환대장!$L$2:$L$399),MATCH(ROW(외환대장!$L$2:$L$399), ROW(외환대장!$L$2:$L$399)),IF(($D$1=외환대장!$L$2:$L$399),MATCH(ROW(외환대장!$L$2:$L$399), ROW(외환대장!$L$2:$L$399)),"")), ROWS($A$1:D53)), COLUMNS($A$1:D53)),"")</f>
        <v/>
      </c>
      <c r="N59" s="15" t="str">
        <f t="array" ref="N59">IFERROR(INDEX(외환대장!$A$2:$K$401, SMALL(IF(($C$1=외환대장!$L$2:$L$399),MATCH(ROW(외환대장!$L$2:$L$399), ROW(외환대장!$L$2:$L$399)),IF(($D$1=외환대장!$L$2:$L$399),MATCH(ROW(외환대장!$L$2:$L$399), ROW(외환대장!$L$2:$L$399)),"")), ROWS($A$1:E53)), COLUMNS($A$1:E53)),"")</f>
        <v/>
      </c>
      <c r="O59" s="16" t="str">
        <f t="array" ref="O59">IFERROR(INDEX(외환대장!$A$2:$K$401, SMALL(IF(($C$1=외환대장!$L$2:$L$399),MATCH(ROW(외환대장!$L$2:$L$399), ROW(외환대장!$L$2:$L$399)),IF(($D$1=외환대장!$L$2:$L$399),MATCH(ROW(외환대장!$L$2:$L$399), ROW(외환대장!$L$2:$L$399)),"")), ROWS($A$1:F53)), COLUMNS($A$1:F53)),"")</f>
        <v/>
      </c>
      <c r="P59" s="17" t="str">
        <f t="array" ref="P59">IFERROR(INDEX(외환대장!$A$2:$K$401, SMALL(IF(($C$1=외환대장!$L$2:$L$399),MATCH(ROW(외환대장!$L$2:$L$399), ROW(외환대장!$L$2:$L$399)),IF(($D$1=외환대장!$L$2:$L$399),MATCH(ROW(외환대장!$L$2:$L$399), ROW(외환대장!$L$2:$L$399)),"")), ROWS($A$1:G53)), COLUMNS($A$1:G53)),"")</f>
        <v/>
      </c>
      <c r="Q59" s="18" t="str">
        <f t="array" ref="Q59">IFERROR(INDEX(외환대장!$A$2:$K$401, SMALL(IF(($C$1=외환대장!$L$2:$L$399),MATCH(ROW(외환대장!$L$2:$L$399), ROW(외환대장!$L$2:$L$399)),IF(($D$1=외환대장!$L$2:$L$399),MATCH(ROW(외환대장!$L$2:$L$399), ROW(외환대장!$L$2:$L$399)),"")), ROWS($A$1:H53)), COLUMNS($A$1:H53)),"")</f>
        <v/>
      </c>
      <c r="R59" s="19" t="str">
        <f t="array" ref="R59">IFERROR(INDEX(외환대장!$A$2:$K$401, SMALL(IF(($C$1=외환대장!$L$2:$L$399),MATCH(ROW(외환대장!$L$2:$L$399), ROW(외환대장!$L$2:$L$399)),IF(($D$1=외환대장!$L$2:$L$399),MATCH(ROW(외환대장!$L$2:$L$399), ROW(외환대장!$L$2:$L$399)),"")), ROWS($A$1:I53)), COLUMNS($A$1:I53)),"")</f>
        <v/>
      </c>
      <c r="S59" s="20" t="str">
        <f t="array" ref="S59">IFERROR(INDEX(외환대장!$A$2:$K$401, SMALL(IF(($C$1=외환대장!$L$2:$L$399),MATCH(ROW(외환대장!$L$2:$L$399), ROW(외환대장!$L$2:$L$399)),IF(($D$1=외환대장!$L$2:$L$399),MATCH(ROW(외환대장!$L$2:$L$399), ROW(외환대장!$L$2:$L$399)),"")), ROWS($A$1:J53)), COLUMNS($A$1:J53)),"")</f>
        <v/>
      </c>
      <c r="T59" s="106" t="str">
        <f t="shared" si="14"/>
        <v/>
      </c>
      <c r="U59" s="107" t="str">
        <f t="shared" si="2"/>
        <v/>
      </c>
      <c r="V59" s="72"/>
      <c r="W59" s="108" t="str">
        <f t="shared" si="3"/>
        <v/>
      </c>
      <c r="X59" s="100" t="str">
        <f t="shared" si="4"/>
        <v/>
      </c>
      <c r="Y59" s="109" t="str">
        <f>IF($X59="","",_xlfn.IFNA(VLOOKUP($X59,수출신고!$A:$G,4,0),"국내계류중"))</f>
        <v/>
      </c>
      <c r="Z59" s="110" t="str">
        <f>_xlfn.IFNA(VLOOKUP(W59,환율!$A:$H,8,0),"")</f>
        <v/>
      </c>
      <c r="AA59" s="111" t="str">
        <f t="shared" si="5"/>
        <v/>
      </c>
      <c r="AB59" s="112" t="str">
        <f t="shared" si="6"/>
        <v/>
      </c>
      <c r="AC59" s="113" t="str">
        <f t="shared" si="7"/>
        <v/>
      </c>
      <c r="AD59" s="114" t="str">
        <f t="shared" si="8"/>
        <v/>
      </c>
      <c r="AE59" s="115" t="str">
        <f t="shared" si="9"/>
        <v/>
      </c>
      <c r="AF59" s="114" t="str">
        <f t="shared" si="10"/>
        <v/>
      </c>
      <c r="AG59" s="114" t="str">
        <f t="shared" si="11"/>
        <v/>
      </c>
    </row>
    <row r="60" spans="1:33" ht="16.5" customHeight="1">
      <c r="A60" s="96" t="str">
        <f>IF($H60="","",_xlfn.IFNA(VLOOKUP($H60,수출신고!$A:$G,2,0),""))</f>
        <v/>
      </c>
      <c r="B60" s="125"/>
      <c r="C60" s="127"/>
      <c r="D60" s="127"/>
      <c r="E60" s="127"/>
      <c r="F60" s="129"/>
      <c r="G60" s="100" t="str">
        <f>IF($H60="","",_xlfn.IFNA(VLOOKUP($H60,수출신고!$A:$G,6,0),""))</f>
        <v/>
      </c>
      <c r="H60" s="101" t="str">
        <f t="shared" si="0"/>
        <v/>
      </c>
      <c r="J60" s="1" t="str">
        <f t="array" ref="J60">IFERROR(INDEX(외환대장!$A$2:$K$401, SMALL(IF(($C$1=외환대장!$L$2:$L$399),MATCH(ROW(외환대장!$L$2:$L$399), ROW(외환대장!$L$2:$L$399)),IF(($D$1=외환대장!$L$2:$L$399),MATCH(ROW(외환대장!$L$2:$L$399), ROW(외환대장!$L$2:$L$399)),"")), ROWS($A$1:A54)), COLUMNS($A$1:A54)),"")</f>
        <v/>
      </c>
      <c r="K60" s="14" t="str">
        <f t="array" ref="K60">IFERROR(INDEX(외환대장!$A$2:$K$401, SMALL(IF(($C$1=외환대장!$L$2:$L$399),MATCH(ROW(외환대장!$L$2:$L$399), ROW(외환대장!$L$2:$L$399)),IF(($D$1=외환대장!$L$2:$L$399),MATCH(ROW(외환대장!$L$2:$L$399), ROW(외환대장!$L$2:$L$399)),"")), ROWS($A$1:B54)), COLUMNS($A$1:B54)),"")</f>
        <v/>
      </c>
      <c r="L60" s="14" t="str">
        <f t="array" ref="L60">IFERROR(INDEX(외환대장!$A$2:$K$401, SMALL(IF(($C$1=외환대장!$L$2:$L$399),MATCH(ROW(외환대장!$L$2:$L$399), ROW(외환대장!$L$2:$L$399)),IF(($D$1=외환대장!$L$2:$L$399),MATCH(ROW(외환대장!$L$2:$L$399), ROW(외환대장!$L$2:$L$399)),"")), ROWS($A$1:C54)), COLUMNS($A$1:C54)),"")</f>
        <v/>
      </c>
      <c r="M60" s="14" t="str">
        <f t="array" ref="M60">IFERROR(INDEX(외환대장!$A$2:$K$401, SMALL(IF(($C$1=외환대장!$L$2:$L$399),MATCH(ROW(외환대장!$L$2:$L$399), ROW(외환대장!$L$2:$L$399)),IF(($D$1=외환대장!$L$2:$L$399),MATCH(ROW(외환대장!$L$2:$L$399), ROW(외환대장!$L$2:$L$399)),"")), ROWS($A$1:D54)), COLUMNS($A$1:D54)),"")</f>
        <v/>
      </c>
      <c r="N60" s="15" t="str">
        <f t="array" ref="N60">IFERROR(INDEX(외환대장!$A$2:$K$401, SMALL(IF(($C$1=외환대장!$L$2:$L$399),MATCH(ROW(외환대장!$L$2:$L$399), ROW(외환대장!$L$2:$L$399)),IF(($D$1=외환대장!$L$2:$L$399),MATCH(ROW(외환대장!$L$2:$L$399), ROW(외환대장!$L$2:$L$399)),"")), ROWS($A$1:E54)), COLUMNS($A$1:E54)),"")</f>
        <v/>
      </c>
      <c r="O60" s="16" t="str">
        <f t="array" ref="O60">IFERROR(INDEX(외환대장!$A$2:$K$401, SMALL(IF(($C$1=외환대장!$L$2:$L$399),MATCH(ROW(외환대장!$L$2:$L$399), ROW(외환대장!$L$2:$L$399)),IF(($D$1=외환대장!$L$2:$L$399),MATCH(ROW(외환대장!$L$2:$L$399), ROW(외환대장!$L$2:$L$399)),"")), ROWS($A$1:F54)), COLUMNS($A$1:F54)),"")</f>
        <v/>
      </c>
      <c r="P60" s="17" t="str">
        <f t="array" ref="P60">IFERROR(INDEX(외환대장!$A$2:$K$401, SMALL(IF(($C$1=외환대장!$L$2:$L$399),MATCH(ROW(외환대장!$L$2:$L$399), ROW(외환대장!$L$2:$L$399)),IF(($D$1=외환대장!$L$2:$L$399),MATCH(ROW(외환대장!$L$2:$L$399), ROW(외환대장!$L$2:$L$399)),"")), ROWS($A$1:G54)), COLUMNS($A$1:G54)),"")</f>
        <v/>
      </c>
      <c r="Q60" s="18" t="str">
        <f t="array" ref="Q60">IFERROR(INDEX(외환대장!$A$2:$K$401, SMALL(IF(($C$1=외환대장!$L$2:$L$399),MATCH(ROW(외환대장!$L$2:$L$399), ROW(외환대장!$L$2:$L$399)),IF(($D$1=외환대장!$L$2:$L$399),MATCH(ROW(외환대장!$L$2:$L$399), ROW(외환대장!$L$2:$L$399)),"")), ROWS($A$1:H54)), COLUMNS($A$1:H54)),"")</f>
        <v/>
      </c>
      <c r="R60" s="19" t="str">
        <f t="array" ref="R60">IFERROR(INDEX(외환대장!$A$2:$K$401, SMALL(IF(($C$1=외환대장!$L$2:$L$399),MATCH(ROW(외환대장!$L$2:$L$399), ROW(외환대장!$L$2:$L$399)),IF(($D$1=외환대장!$L$2:$L$399),MATCH(ROW(외환대장!$L$2:$L$399), ROW(외환대장!$L$2:$L$399)),"")), ROWS($A$1:I54)), COLUMNS($A$1:I54)),"")</f>
        <v/>
      </c>
      <c r="S60" s="20" t="str">
        <f t="array" ref="S60">IFERROR(INDEX(외환대장!$A$2:$K$401, SMALL(IF(($C$1=외환대장!$L$2:$L$399),MATCH(ROW(외환대장!$L$2:$L$399), ROW(외환대장!$L$2:$L$399)),IF(($D$1=외환대장!$L$2:$L$399),MATCH(ROW(외환대장!$L$2:$L$399), ROW(외환대장!$L$2:$L$399)),"")), ROWS($A$1:J54)), COLUMNS($A$1:J54)),"")</f>
        <v/>
      </c>
      <c r="T60" s="106" t="str">
        <f t="shared" si="14"/>
        <v/>
      </c>
      <c r="U60" s="107" t="str">
        <f t="shared" si="2"/>
        <v/>
      </c>
      <c r="V60" s="121"/>
      <c r="W60" s="108" t="str">
        <f t="shared" si="3"/>
        <v/>
      </c>
      <c r="X60" s="100" t="str">
        <f t="shared" si="4"/>
        <v/>
      </c>
      <c r="Y60" s="109" t="str">
        <f>IF($X60="","",_xlfn.IFNA(VLOOKUP($X60,수출신고!$A:$G,4,0),"국내계류중"))</f>
        <v/>
      </c>
      <c r="Z60" s="110" t="str">
        <f>_xlfn.IFNA(VLOOKUP(W60,환율!$A:$H,8,0),"")</f>
        <v/>
      </c>
      <c r="AA60" s="111" t="str">
        <f t="shared" si="5"/>
        <v/>
      </c>
      <c r="AB60" s="112" t="str">
        <f t="shared" si="6"/>
        <v/>
      </c>
      <c r="AC60" s="113" t="str">
        <f t="shared" si="7"/>
        <v/>
      </c>
      <c r="AD60" s="114" t="str">
        <f t="shared" si="8"/>
        <v/>
      </c>
      <c r="AE60" s="115" t="str">
        <f t="shared" si="9"/>
        <v/>
      </c>
      <c r="AF60" s="114" t="str">
        <f t="shared" si="10"/>
        <v/>
      </c>
      <c r="AG60" s="114" t="str">
        <f t="shared" si="11"/>
        <v/>
      </c>
    </row>
    <row r="61" spans="1:33" ht="16.5" customHeight="1">
      <c r="A61" s="96" t="str">
        <f>IF($H61="","",_xlfn.IFNA(VLOOKUP($H61,수출신고!$A:$G,2,0),""))</f>
        <v/>
      </c>
      <c r="B61" s="125"/>
      <c r="C61" s="126"/>
      <c r="D61" s="127"/>
      <c r="E61" s="128"/>
      <c r="F61" s="129"/>
      <c r="G61" s="100" t="str">
        <f>IF($H61="","",_xlfn.IFNA(VLOOKUP($H61,수출신고!$A:$G,6,0),""))</f>
        <v/>
      </c>
      <c r="H61" s="101" t="str">
        <f t="shared" si="0"/>
        <v/>
      </c>
      <c r="I61" s="130"/>
      <c r="J61" s="1" t="str">
        <f t="array" ref="J61">IFERROR(INDEX(외환대장!$A$2:$K$401, SMALL(IF(($C$1=외환대장!$L$2:$L$399),MATCH(ROW(외환대장!$L$2:$L$399), ROW(외환대장!$L$2:$L$399)),IF(($D$1=외환대장!$L$2:$L$399),MATCH(ROW(외환대장!$L$2:$L$399), ROW(외환대장!$L$2:$L$399)),"")), ROWS($A$1:A55)), COLUMNS($A$1:A55)),"")</f>
        <v/>
      </c>
      <c r="K61" s="14" t="str">
        <f t="array" ref="K61">IFERROR(INDEX(외환대장!$A$2:$K$401, SMALL(IF(($C$1=외환대장!$L$2:$L$399),MATCH(ROW(외환대장!$L$2:$L$399), ROW(외환대장!$L$2:$L$399)),IF(($D$1=외환대장!$L$2:$L$399),MATCH(ROW(외환대장!$L$2:$L$399), ROW(외환대장!$L$2:$L$399)),"")), ROWS($A$1:B55)), COLUMNS($A$1:B55)),"")</f>
        <v/>
      </c>
      <c r="L61" s="14" t="str">
        <f t="array" ref="L61">IFERROR(INDEX(외환대장!$A$2:$K$401, SMALL(IF(($C$1=외환대장!$L$2:$L$399),MATCH(ROW(외환대장!$L$2:$L$399), ROW(외환대장!$L$2:$L$399)),IF(($D$1=외환대장!$L$2:$L$399),MATCH(ROW(외환대장!$L$2:$L$399), ROW(외환대장!$L$2:$L$399)),"")), ROWS($A$1:C55)), COLUMNS($A$1:C55)),"")</f>
        <v/>
      </c>
      <c r="M61" s="14" t="str">
        <f t="array" ref="M61">IFERROR(INDEX(외환대장!$A$2:$K$401, SMALL(IF(($C$1=외환대장!$L$2:$L$399),MATCH(ROW(외환대장!$L$2:$L$399), ROW(외환대장!$L$2:$L$399)),IF(($D$1=외환대장!$L$2:$L$399),MATCH(ROW(외환대장!$L$2:$L$399), ROW(외환대장!$L$2:$L$399)),"")), ROWS($A$1:D55)), COLUMNS($A$1:D55)),"")</f>
        <v/>
      </c>
      <c r="N61" s="15" t="str">
        <f t="array" ref="N61">IFERROR(INDEX(외환대장!$A$2:$K$401, SMALL(IF(($C$1=외환대장!$L$2:$L$399),MATCH(ROW(외환대장!$L$2:$L$399), ROW(외환대장!$L$2:$L$399)),IF(($D$1=외환대장!$L$2:$L$399),MATCH(ROW(외환대장!$L$2:$L$399), ROW(외환대장!$L$2:$L$399)),"")), ROWS($A$1:E55)), COLUMNS($A$1:E55)),"")</f>
        <v/>
      </c>
      <c r="O61" s="16" t="str">
        <f t="array" ref="O61">IFERROR(INDEX(외환대장!$A$2:$K$401, SMALL(IF(($C$1=외환대장!$L$2:$L$399),MATCH(ROW(외환대장!$L$2:$L$399), ROW(외환대장!$L$2:$L$399)),IF(($D$1=외환대장!$L$2:$L$399),MATCH(ROW(외환대장!$L$2:$L$399), ROW(외환대장!$L$2:$L$399)),"")), ROWS($A$1:F55)), COLUMNS($A$1:F55)),"")</f>
        <v/>
      </c>
      <c r="P61" s="17" t="str">
        <f t="array" ref="P61">IFERROR(INDEX(외환대장!$A$2:$K$401, SMALL(IF(($C$1=외환대장!$L$2:$L$399),MATCH(ROW(외환대장!$L$2:$L$399), ROW(외환대장!$L$2:$L$399)),IF(($D$1=외환대장!$L$2:$L$399),MATCH(ROW(외환대장!$L$2:$L$399), ROW(외환대장!$L$2:$L$399)),"")), ROWS($A$1:G55)), COLUMNS($A$1:G55)),"")</f>
        <v/>
      </c>
      <c r="Q61" s="18" t="str">
        <f t="array" ref="Q61">IFERROR(INDEX(외환대장!$A$2:$K$401, SMALL(IF(($C$1=외환대장!$L$2:$L$399),MATCH(ROW(외환대장!$L$2:$L$399), ROW(외환대장!$L$2:$L$399)),IF(($D$1=외환대장!$L$2:$L$399),MATCH(ROW(외환대장!$L$2:$L$399), ROW(외환대장!$L$2:$L$399)),"")), ROWS($A$1:H55)), COLUMNS($A$1:H55)),"")</f>
        <v/>
      </c>
      <c r="R61" s="19" t="str">
        <f t="array" ref="R61">IFERROR(INDEX(외환대장!$A$2:$K$401, SMALL(IF(($C$1=외환대장!$L$2:$L$399),MATCH(ROW(외환대장!$L$2:$L$399), ROW(외환대장!$L$2:$L$399)),IF(($D$1=외환대장!$L$2:$L$399),MATCH(ROW(외환대장!$L$2:$L$399), ROW(외환대장!$L$2:$L$399)),"")), ROWS($A$1:I55)), COLUMNS($A$1:I55)),"")</f>
        <v/>
      </c>
      <c r="S61" s="20" t="str">
        <f t="array" ref="S61">IFERROR(INDEX(외환대장!$A$2:$K$401, SMALL(IF(($C$1=외환대장!$L$2:$L$399),MATCH(ROW(외환대장!$L$2:$L$399), ROW(외환대장!$L$2:$L$399)),IF(($D$1=외환대장!$L$2:$L$399),MATCH(ROW(외환대장!$L$2:$L$399), ROW(외환대장!$L$2:$L$399)),"")), ROWS($A$1:J55)), COLUMNS($A$1:J55)),"")</f>
        <v/>
      </c>
      <c r="T61" s="106" t="str">
        <f t="shared" si="14"/>
        <v/>
      </c>
      <c r="U61" s="107" t="str">
        <f t="shared" si="2"/>
        <v/>
      </c>
      <c r="V61" s="72"/>
      <c r="W61" s="108" t="str">
        <f t="shared" si="3"/>
        <v/>
      </c>
      <c r="X61" s="100" t="str">
        <f t="shared" si="4"/>
        <v/>
      </c>
      <c r="Y61" s="109" t="str">
        <f>IF($X61="","",_xlfn.IFNA(VLOOKUP($X61,수출신고!$A:$G,4,0),"국내계류중"))</f>
        <v/>
      </c>
      <c r="Z61" s="110" t="str">
        <f>_xlfn.IFNA(VLOOKUP(W61,환율!$A:$H,8,0),"")</f>
        <v/>
      </c>
      <c r="AA61" s="111" t="str">
        <f t="shared" si="5"/>
        <v/>
      </c>
      <c r="AB61" s="112" t="str">
        <f t="shared" si="6"/>
        <v/>
      </c>
      <c r="AC61" s="113" t="str">
        <f t="shared" si="7"/>
        <v/>
      </c>
      <c r="AD61" s="114" t="str">
        <f t="shared" si="8"/>
        <v/>
      </c>
      <c r="AE61" s="115" t="str">
        <f t="shared" si="9"/>
        <v/>
      </c>
      <c r="AF61" s="114" t="str">
        <f t="shared" si="10"/>
        <v/>
      </c>
      <c r="AG61" s="114" t="str">
        <f t="shared" si="11"/>
        <v/>
      </c>
    </row>
    <row r="62" spans="1:33" ht="16.5" customHeight="1">
      <c r="A62" s="96" t="str">
        <f>IF($H62="","",_xlfn.IFNA(VLOOKUP($H62,수출신고!$A:$G,2,0),""))</f>
        <v/>
      </c>
      <c r="B62" s="125"/>
      <c r="C62" s="126"/>
      <c r="D62" s="127"/>
      <c r="E62" s="128"/>
      <c r="F62" s="129"/>
      <c r="G62" s="100" t="str">
        <f>IF($H62="","",_xlfn.IFNA(VLOOKUP($H62,수출신고!$A:$G,6,0),""))</f>
        <v/>
      </c>
      <c r="H62" s="101" t="str">
        <f t="shared" si="0"/>
        <v/>
      </c>
      <c r="J62" s="1" t="str">
        <f t="array" ref="J62">IFERROR(INDEX(외환대장!$A$2:$K$401, SMALL(IF(($C$1=외환대장!$L$2:$L$399),MATCH(ROW(외환대장!$L$2:$L$399), ROW(외환대장!$L$2:$L$399)),IF(($D$1=외환대장!$L$2:$L$399),MATCH(ROW(외환대장!$L$2:$L$399), ROW(외환대장!$L$2:$L$399)),"")), ROWS($A$1:A56)), COLUMNS($A$1:A56)),"")</f>
        <v/>
      </c>
      <c r="K62" s="14" t="str">
        <f t="array" ref="K62">IFERROR(INDEX(외환대장!$A$2:$K$401, SMALL(IF(($C$1=외환대장!$L$2:$L$399),MATCH(ROW(외환대장!$L$2:$L$399), ROW(외환대장!$L$2:$L$399)),IF(($D$1=외환대장!$L$2:$L$399),MATCH(ROW(외환대장!$L$2:$L$399), ROW(외환대장!$L$2:$L$399)),"")), ROWS($A$1:B56)), COLUMNS($A$1:B56)),"")</f>
        <v/>
      </c>
      <c r="L62" s="14" t="str">
        <f t="array" ref="L62">IFERROR(INDEX(외환대장!$A$2:$K$401, SMALL(IF(($C$1=외환대장!$L$2:$L$399),MATCH(ROW(외환대장!$L$2:$L$399), ROW(외환대장!$L$2:$L$399)),IF(($D$1=외환대장!$L$2:$L$399),MATCH(ROW(외환대장!$L$2:$L$399), ROW(외환대장!$L$2:$L$399)),"")), ROWS($A$1:C56)), COLUMNS($A$1:C56)),"")</f>
        <v/>
      </c>
      <c r="M62" s="14" t="str">
        <f t="array" ref="M62">IFERROR(INDEX(외환대장!$A$2:$K$401, SMALL(IF(($C$1=외환대장!$L$2:$L$399),MATCH(ROW(외환대장!$L$2:$L$399), ROW(외환대장!$L$2:$L$399)),IF(($D$1=외환대장!$L$2:$L$399),MATCH(ROW(외환대장!$L$2:$L$399), ROW(외환대장!$L$2:$L$399)),"")), ROWS($A$1:D56)), COLUMNS($A$1:D56)),"")</f>
        <v/>
      </c>
      <c r="N62" s="15" t="str">
        <f t="array" ref="N62">IFERROR(INDEX(외환대장!$A$2:$K$401, SMALL(IF(($C$1=외환대장!$L$2:$L$399),MATCH(ROW(외환대장!$L$2:$L$399), ROW(외환대장!$L$2:$L$399)),IF(($D$1=외환대장!$L$2:$L$399),MATCH(ROW(외환대장!$L$2:$L$399), ROW(외환대장!$L$2:$L$399)),"")), ROWS($A$1:E56)), COLUMNS($A$1:E56)),"")</f>
        <v/>
      </c>
      <c r="O62" s="16" t="str">
        <f t="array" ref="O62">IFERROR(INDEX(외환대장!$A$2:$K$401, SMALL(IF(($C$1=외환대장!$L$2:$L$399),MATCH(ROW(외환대장!$L$2:$L$399), ROW(외환대장!$L$2:$L$399)),IF(($D$1=외환대장!$L$2:$L$399),MATCH(ROW(외환대장!$L$2:$L$399), ROW(외환대장!$L$2:$L$399)),"")), ROWS($A$1:F56)), COLUMNS($A$1:F56)),"")</f>
        <v/>
      </c>
      <c r="P62" s="17" t="str">
        <f t="array" ref="P62">IFERROR(INDEX(외환대장!$A$2:$K$401, SMALL(IF(($C$1=외환대장!$L$2:$L$399),MATCH(ROW(외환대장!$L$2:$L$399), ROW(외환대장!$L$2:$L$399)),IF(($D$1=외환대장!$L$2:$L$399),MATCH(ROW(외환대장!$L$2:$L$399), ROW(외환대장!$L$2:$L$399)),"")), ROWS($A$1:G56)), COLUMNS($A$1:G56)),"")</f>
        <v/>
      </c>
      <c r="Q62" s="18" t="str">
        <f t="array" ref="Q62">IFERROR(INDEX(외환대장!$A$2:$K$401, SMALL(IF(($C$1=외환대장!$L$2:$L$399),MATCH(ROW(외환대장!$L$2:$L$399), ROW(외환대장!$L$2:$L$399)),IF(($D$1=외환대장!$L$2:$L$399),MATCH(ROW(외환대장!$L$2:$L$399), ROW(외환대장!$L$2:$L$399)),"")), ROWS($A$1:H56)), COLUMNS($A$1:H56)),"")</f>
        <v/>
      </c>
      <c r="R62" s="19" t="str">
        <f t="array" ref="R62">IFERROR(INDEX(외환대장!$A$2:$K$401, SMALL(IF(($C$1=외환대장!$L$2:$L$399),MATCH(ROW(외환대장!$L$2:$L$399), ROW(외환대장!$L$2:$L$399)),IF(($D$1=외환대장!$L$2:$L$399),MATCH(ROW(외환대장!$L$2:$L$399), ROW(외환대장!$L$2:$L$399)),"")), ROWS($A$1:I56)), COLUMNS($A$1:I56)),"")</f>
        <v/>
      </c>
      <c r="S62" s="20" t="str">
        <f t="array" ref="S62">IFERROR(INDEX(외환대장!$A$2:$K$401, SMALL(IF(($C$1=외환대장!$L$2:$L$399),MATCH(ROW(외환대장!$L$2:$L$399), ROW(외환대장!$L$2:$L$399)),IF(($D$1=외환대장!$L$2:$L$399),MATCH(ROW(외환대장!$L$2:$L$399), ROW(외환대장!$L$2:$L$399)),"")), ROWS($A$1:J56)), COLUMNS($A$1:J56)),"")</f>
        <v/>
      </c>
      <c r="T62" s="106" t="str">
        <f t="shared" si="14"/>
        <v/>
      </c>
      <c r="U62" s="107" t="str">
        <f t="shared" si="2"/>
        <v/>
      </c>
      <c r="V62" s="72"/>
      <c r="W62" s="108" t="str">
        <f t="shared" si="3"/>
        <v/>
      </c>
      <c r="X62" s="100" t="str">
        <f t="shared" si="4"/>
        <v/>
      </c>
      <c r="Y62" s="109" t="str">
        <f>IF($X62="","",_xlfn.IFNA(VLOOKUP($X62,수출신고!$A:$G,4,0),"국내계류중"))</f>
        <v/>
      </c>
      <c r="Z62" s="110" t="str">
        <f>_xlfn.IFNA(VLOOKUP(W62,환율!$A:$H,8,0),"")</f>
        <v/>
      </c>
      <c r="AA62" s="111" t="str">
        <f t="shared" si="5"/>
        <v/>
      </c>
      <c r="AB62" s="112" t="str">
        <f t="shared" si="6"/>
        <v/>
      </c>
      <c r="AC62" s="113" t="str">
        <f t="shared" si="7"/>
        <v/>
      </c>
      <c r="AD62" s="114" t="str">
        <f t="shared" si="8"/>
        <v/>
      </c>
      <c r="AE62" s="115" t="str">
        <f t="shared" si="9"/>
        <v/>
      </c>
      <c r="AF62" s="114" t="str">
        <f t="shared" si="10"/>
        <v/>
      </c>
      <c r="AG62" s="114" t="str">
        <f t="shared" si="11"/>
        <v/>
      </c>
    </row>
    <row r="63" spans="1:33" ht="16.5" customHeight="1">
      <c r="A63" s="96" t="str">
        <f>IF($H63="","",_xlfn.IFNA(VLOOKUP($H63,수출신고!$A:$G,2,0),""))</f>
        <v/>
      </c>
      <c r="B63" s="125"/>
      <c r="C63" s="126"/>
      <c r="D63" s="127"/>
      <c r="E63" s="128"/>
      <c r="F63" s="129"/>
      <c r="G63" s="100" t="str">
        <f>IF($H63="","",_xlfn.IFNA(VLOOKUP($H63,수출신고!$A:$G,6,0),""))</f>
        <v/>
      </c>
      <c r="H63" s="101" t="str">
        <f t="shared" si="0"/>
        <v/>
      </c>
      <c r="J63" s="1" t="str">
        <f t="array" ref="J63">IFERROR(INDEX(외환대장!$A$2:$K$401, SMALL(IF(($C$1=외환대장!$L$2:$L$399),MATCH(ROW(외환대장!$L$2:$L$399), ROW(외환대장!$L$2:$L$399)),IF(($D$1=외환대장!$L$2:$L$399),MATCH(ROW(외환대장!$L$2:$L$399), ROW(외환대장!$L$2:$L$399)),"")), ROWS($A$1:A57)), COLUMNS($A$1:A57)),"")</f>
        <v/>
      </c>
      <c r="K63" s="14" t="str">
        <f t="array" ref="K63">IFERROR(INDEX(외환대장!$A$2:$K$401, SMALL(IF(($C$1=외환대장!$L$2:$L$399),MATCH(ROW(외환대장!$L$2:$L$399), ROW(외환대장!$L$2:$L$399)),IF(($D$1=외환대장!$L$2:$L$399),MATCH(ROW(외환대장!$L$2:$L$399), ROW(외환대장!$L$2:$L$399)),"")), ROWS($A$1:B57)), COLUMNS($A$1:B57)),"")</f>
        <v/>
      </c>
      <c r="L63" s="14" t="str">
        <f t="array" ref="L63">IFERROR(INDEX(외환대장!$A$2:$K$401, SMALL(IF(($C$1=외환대장!$L$2:$L$399),MATCH(ROW(외환대장!$L$2:$L$399), ROW(외환대장!$L$2:$L$399)),IF(($D$1=외환대장!$L$2:$L$399),MATCH(ROW(외환대장!$L$2:$L$399), ROW(외환대장!$L$2:$L$399)),"")), ROWS($A$1:C57)), COLUMNS($A$1:C57)),"")</f>
        <v/>
      </c>
      <c r="M63" s="14" t="str">
        <f t="array" ref="M63">IFERROR(INDEX(외환대장!$A$2:$K$401, SMALL(IF(($C$1=외환대장!$L$2:$L$399),MATCH(ROW(외환대장!$L$2:$L$399), ROW(외환대장!$L$2:$L$399)),IF(($D$1=외환대장!$L$2:$L$399),MATCH(ROW(외환대장!$L$2:$L$399), ROW(외환대장!$L$2:$L$399)),"")), ROWS($A$1:D57)), COLUMNS($A$1:D57)),"")</f>
        <v/>
      </c>
      <c r="N63" s="15" t="str">
        <f t="array" ref="N63">IFERROR(INDEX(외환대장!$A$2:$K$401, SMALL(IF(($C$1=외환대장!$L$2:$L$399),MATCH(ROW(외환대장!$L$2:$L$399), ROW(외환대장!$L$2:$L$399)),IF(($D$1=외환대장!$L$2:$L$399),MATCH(ROW(외환대장!$L$2:$L$399), ROW(외환대장!$L$2:$L$399)),"")), ROWS($A$1:E57)), COLUMNS($A$1:E57)),"")</f>
        <v/>
      </c>
      <c r="O63" s="16" t="str">
        <f t="array" ref="O63">IFERROR(INDEX(외환대장!$A$2:$K$401, SMALL(IF(($C$1=외환대장!$L$2:$L$399),MATCH(ROW(외환대장!$L$2:$L$399), ROW(외환대장!$L$2:$L$399)),IF(($D$1=외환대장!$L$2:$L$399),MATCH(ROW(외환대장!$L$2:$L$399), ROW(외환대장!$L$2:$L$399)),"")), ROWS($A$1:F57)), COLUMNS($A$1:F57)),"")</f>
        <v/>
      </c>
      <c r="P63" s="17" t="str">
        <f t="array" ref="P63">IFERROR(INDEX(외환대장!$A$2:$K$401, SMALL(IF(($C$1=외환대장!$L$2:$L$399),MATCH(ROW(외환대장!$L$2:$L$399), ROW(외환대장!$L$2:$L$399)),IF(($D$1=외환대장!$L$2:$L$399),MATCH(ROW(외환대장!$L$2:$L$399), ROW(외환대장!$L$2:$L$399)),"")), ROWS($A$1:G57)), COLUMNS($A$1:G57)),"")</f>
        <v/>
      </c>
      <c r="Q63" s="18" t="str">
        <f t="array" ref="Q63">IFERROR(INDEX(외환대장!$A$2:$K$401, SMALL(IF(($C$1=외환대장!$L$2:$L$399),MATCH(ROW(외환대장!$L$2:$L$399), ROW(외환대장!$L$2:$L$399)),IF(($D$1=외환대장!$L$2:$L$399),MATCH(ROW(외환대장!$L$2:$L$399), ROW(외환대장!$L$2:$L$399)),"")), ROWS($A$1:H57)), COLUMNS($A$1:H57)),"")</f>
        <v/>
      </c>
      <c r="R63" s="19" t="str">
        <f t="array" ref="R63">IFERROR(INDEX(외환대장!$A$2:$K$401, SMALL(IF(($C$1=외환대장!$L$2:$L$399),MATCH(ROW(외환대장!$L$2:$L$399), ROW(외환대장!$L$2:$L$399)),IF(($D$1=외환대장!$L$2:$L$399),MATCH(ROW(외환대장!$L$2:$L$399), ROW(외환대장!$L$2:$L$399)),"")), ROWS($A$1:I57)), COLUMNS($A$1:I57)),"")</f>
        <v/>
      </c>
      <c r="S63" s="20" t="str">
        <f t="array" ref="S63">IFERROR(INDEX(외환대장!$A$2:$K$401, SMALL(IF(($C$1=외환대장!$L$2:$L$399),MATCH(ROW(외환대장!$L$2:$L$399), ROW(외환대장!$L$2:$L$399)),IF(($D$1=외환대장!$L$2:$L$399),MATCH(ROW(외환대장!$L$2:$L$399), ROW(외환대장!$L$2:$L$399)),"")), ROWS($A$1:J57)), COLUMNS($A$1:J57)),"")</f>
        <v/>
      </c>
      <c r="T63" s="106" t="str">
        <f t="shared" si="14"/>
        <v/>
      </c>
      <c r="U63" s="107" t="str">
        <f t="shared" si="2"/>
        <v/>
      </c>
      <c r="V63" s="72"/>
      <c r="W63" s="108" t="str">
        <f t="shared" si="3"/>
        <v/>
      </c>
      <c r="X63" s="100" t="str">
        <f t="shared" si="4"/>
        <v/>
      </c>
      <c r="Y63" s="109" t="str">
        <f>IF($X63="","",_xlfn.IFNA(VLOOKUP($X63,수출신고!$A:$G,4,0),"국내계류중"))</f>
        <v/>
      </c>
      <c r="Z63" s="110" t="str">
        <f>_xlfn.IFNA(VLOOKUP(W63,환율!$A:$H,8,0),"")</f>
        <v/>
      </c>
      <c r="AA63" s="111" t="str">
        <f t="shared" si="5"/>
        <v/>
      </c>
      <c r="AB63" s="112" t="str">
        <f t="shared" si="6"/>
        <v/>
      </c>
      <c r="AC63" s="113" t="str">
        <f t="shared" si="7"/>
        <v/>
      </c>
      <c r="AD63" s="114" t="str">
        <f t="shared" si="8"/>
        <v/>
      </c>
      <c r="AE63" s="115" t="str">
        <f t="shared" si="9"/>
        <v/>
      </c>
      <c r="AF63" s="114" t="str">
        <f t="shared" si="10"/>
        <v/>
      </c>
      <c r="AG63" s="114" t="str">
        <f t="shared" si="11"/>
        <v/>
      </c>
    </row>
    <row r="64" spans="1:33" ht="16.5" customHeight="1" thickBot="1">
      <c r="A64" s="96" t="str">
        <f>IF($H64="","",_xlfn.IFNA(VLOOKUP($H64,수출신고!$A:$G,2,0),""))</f>
        <v/>
      </c>
      <c r="B64" s="125"/>
      <c r="C64" s="127"/>
      <c r="D64" s="127"/>
      <c r="E64" s="127"/>
      <c r="F64" s="129"/>
      <c r="G64" s="100" t="str">
        <f>IF($H64="","",_xlfn.IFNA(VLOOKUP($H64,수출신고!$A:$G,6,0),""))</f>
        <v/>
      </c>
      <c r="H64" s="101" t="str">
        <f t="shared" si="0"/>
        <v/>
      </c>
      <c r="J64" s="1" t="str">
        <f t="array" ref="J64">IFERROR(INDEX(외환대장!$A$2:$K$401, SMALL(IF(($C$1=외환대장!$L$2:$L$399),MATCH(ROW(외환대장!$L$2:$L$399), ROW(외환대장!$L$2:$L$399)),IF(($D$1=외환대장!$L$2:$L$399),MATCH(ROW(외환대장!$L$2:$L$399), ROW(외환대장!$L$2:$L$399)),"")), ROWS($A$1:A58)), COLUMNS($A$1:A58)),"")</f>
        <v/>
      </c>
      <c r="K64" s="14" t="str">
        <f t="array" ref="K64">IFERROR(INDEX(외환대장!$A$2:$K$401, SMALL(IF(($C$1=외환대장!$L$2:$L$399),MATCH(ROW(외환대장!$L$2:$L$399), ROW(외환대장!$L$2:$L$399)),IF(($D$1=외환대장!$L$2:$L$399),MATCH(ROW(외환대장!$L$2:$L$399), ROW(외환대장!$L$2:$L$399)),"")), ROWS($A$1:B58)), COLUMNS($A$1:B58)),"")</f>
        <v/>
      </c>
      <c r="L64" s="14" t="str">
        <f t="array" ref="L64">IFERROR(INDEX(외환대장!$A$2:$K$401, SMALL(IF(($C$1=외환대장!$L$2:$L$399),MATCH(ROW(외환대장!$L$2:$L$399), ROW(외환대장!$L$2:$L$399)),IF(($D$1=외환대장!$L$2:$L$399),MATCH(ROW(외환대장!$L$2:$L$399), ROW(외환대장!$L$2:$L$399)),"")), ROWS($A$1:C58)), COLUMNS($A$1:C58)),"")</f>
        <v/>
      </c>
      <c r="M64" s="14" t="str">
        <f t="array" ref="M64">IFERROR(INDEX(외환대장!$A$2:$K$401, SMALL(IF(($C$1=외환대장!$L$2:$L$399),MATCH(ROW(외환대장!$L$2:$L$399), ROW(외환대장!$L$2:$L$399)),IF(($D$1=외환대장!$L$2:$L$399),MATCH(ROW(외환대장!$L$2:$L$399), ROW(외환대장!$L$2:$L$399)),"")), ROWS($A$1:D58)), COLUMNS($A$1:D58)),"")</f>
        <v/>
      </c>
      <c r="N64" s="15" t="str">
        <f t="array" ref="N64">IFERROR(INDEX(외환대장!$A$2:$K$401, SMALL(IF(($C$1=외환대장!$L$2:$L$399),MATCH(ROW(외환대장!$L$2:$L$399), ROW(외환대장!$L$2:$L$399)),IF(($D$1=외환대장!$L$2:$L$399),MATCH(ROW(외환대장!$L$2:$L$399), ROW(외환대장!$L$2:$L$399)),"")), ROWS($A$1:E58)), COLUMNS($A$1:E58)),"")</f>
        <v/>
      </c>
      <c r="O64" s="16" t="str">
        <f t="array" ref="O64">IFERROR(INDEX(외환대장!$A$2:$K$401, SMALL(IF(($C$1=외환대장!$L$2:$L$399),MATCH(ROW(외환대장!$L$2:$L$399), ROW(외환대장!$L$2:$L$399)),IF(($D$1=외환대장!$L$2:$L$399),MATCH(ROW(외환대장!$L$2:$L$399), ROW(외환대장!$L$2:$L$399)),"")), ROWS($A$1:F58)), COLUMNS($A$1:F58)),"")</f>
        <v/>
      </c>
      <c r="P64" s="17" t="str">
        <f t="array" ref="P64">IFERROR(INDEX(외환대장!$A$2:$K$401, SMALL(IF(($C$1=외환대장!$L$2:$L$399),MATCH(ROW(외환대장!$L$2:$L$399), ROW(외환대장!$L$2:$L$399)),IF(($D$1=외환대장!$L$2:$L$399),MATCH(ROW(외환대장!$L$2:$L$399), ROW(외환대장!$L$2:$L$399)),"")), ROWS($A$1:G58)), COLUMNS($A$1:G58)),"")</f>
        <v/>
      </c>
      <c r="Q64" s="18" t="str">
        <f t="array" ref="Q64">IFERROR(INDEX(외환대장!$A$2:$K$401, SMALL(IF(($C$1=외환대장!$L$2:$L$399),MATCH(ROW(외환대장!$L$2:$L$399), ROW(외환대장!$L$2:$L$399)),IF(($D$1=외환대장!$L$2:$L$399),MATCH(ROW(외환대장!$L$2:$L$399), ROW(외환대장!$L$2:$L$399)),"")), ROWS($A$1:H58)), COLUMNS($A$1:H58)),"")</f>
        <v/>
      </c>
      <c r="R64" s="19" t="str">
        <f t="array" ref="R64">IFERROR(INDEX(외환대장!$A$2:$K$401, SMALL(IF(($C$1=외환대장!$L$2:$L$399),MATCH(ROW(외환대장!$L$2:$L$399), ROW(외환대장!$L$2:$L$399)),IF(($D$1=외환대장!$L$2:$L$399),MATCH(ROW(외환대장!$L$2:$L$399), ROW(외환대장!$L$2:$L$399)),"")), ROWS($A$1:I58)), COLUMNS($A$1:I58)),"")</f>
        <v/>
      </c>
      <c r="S64" s="20" t="str">
        <f t="array" ref="S64">IFERROR(INDEX(외환대장!$A$2:$K$401, SMALL(IF(($C$1=외환대장!$L$2:$L$399),MATCH(ROW(외환대장!$L$2:$L$399), ROW(외환대장!$L$2:$L$399)),IF(($D$1=외환대장!$L$2:$L$399),MATCH(ROW(외환대장!$L$2:$L$399), ROW(외환대장!$L$2:$L$399)),"")), ROWS($A$1:J58)), COLUMNS($A$1:J58)),"")</f>
        <v/>
      </c>
      <c r="T64" s="106" t="str">
        <f t="shared" si="14"/>
        <v/>
      </c>
      <c r="U64" s="107" t="str">
        <f t="shared" si="2"/>
        <v/>
      </c>
      <c r="V64" s="121"/>
      <c r="W64" s="108" t="str">
        <f t="shared" si="3"/>
        <v/>
      </c>
      <c r="X64" s="100" t="str">
        <f t="shared" si="4"/>
        <v/>
      </c>
      <c r="Y64" s="109" t="str">
        <f>IF($X64="","",_xlfn.IFNA(VLOOKUP($X64,수출신고!$A:$G,4,0),"국내계류중"))</f>
        <v/>
      </c>
      <c r="Z64" s="110" t="str">
        <f>_xlfn.IFNA(VLOOKUP(W64,환율!$A:$H,8,0),"")</f>
        <v/>
      </c>
      <c r="AA64" s="111" t="str">
        <f t="shared" si="5"/>
        <v/>
      </c>
      <c r="AB64" s="112" t="str">
        <f t="shared" si="6"/>
        <v/>
      </c>
      <c r="AC64" s="113" t="str">
        <f t="shared" si="7"/>
        <v/>
      </c>
      <c r="AD64" s="114" t="str">
        <f t="shared" si="8"/>
        <v/>
      </c>
      <c r="AE64" s="115" t="str">
        <f t="shared" si="9"/>
        <v/>
      </c>
      <c r="AF64" s="114" t="str">
        <f t="shared" si="10"/>
        <v/>
      </c>
      <c r="AG64" s="114" t="str">
        <f t="shared" si="11"/>
        <v/>
      </c>
    </row>
    <row r="65" spans="1:33" ht="16.5" customHeight="1">
      <c r="A65" s="96" t="str">
        <f>IF($H65="","",_xlfn.IFNA(VLOOKUP($H65,수출신고!$A:$G,2,0),""))</f>
        <v/>
      </c>
      <c r="B65" s="125"/>
      <c r="C65" s="127"/>
      <c r="D65" s="127"/>
      <c r="E65" s="127"/>
      <c r="F65" s="129"/>
      <c r="G65" s="100" t="str">
        <f>IF($H65="","",_xlfn.IFNA(VLOOKUP($H65,수출신고!$A:$G,6,0),""))</f>
        <v/>
      </c>
      <c r="H65" s="101" t="str">
        <f t="shared" si="0"/>
        <v/>
      </c>
      <c r="J65" s="1" t="str">
        <f t="array" ref="J65">IFERROR(INDEX(외환대장!$A$2:$K$401, SMALL(IF(($C$1=외환대장!$L$2:$L$399),MATCH(ROW(외환대장!$L$2:$L$399), ROW(외환대장!$L$2:$L$399)),IF(($D$1=외환대장!$L$2:$L$399),MATCH(ROW(외환대장!$L$2:$L$399), ROW(외환대장!$L$2:$L$399)),"")), ROWS($A$1:A59)), COLUMNS($A$1:A59)),"")</f>
        <v/>
      </c>
      <c r="K65" s="14" t="str">
        <f t="array" ref="K65">IFERROR(INDEX(외환대장!$A$2:$K$401, SMALL(IF(($C$1=외환대장!$L$2:$L$399),MATCH(ROW(외환대장!$L$2:$L$399), ROW(외환대장!$L$2:$L$399)),IF(($D$1=외환대장!$L$2:$L$399),MATCH(ROW(외환대장!$L$2:$L$399), ROW(외환대장!$L$2:$L$399)),"")), ROWS($A$1:B59)), COLUMNS($A$1:B59)),"")</f>
        <v/>
      </c>
      <c r="L65" s="14" t="str">
        <f t="array" ref="L65">IFERROR(INDEX(외환대장!$A$2:$K$401, SMALL(IF(($C$1=외환대장!$L$2:$L$399),MATCH(ROW(외환대장!$L$2:$L$399), ROW(외환대장!$L$2:$L$399)),IF(($D$1=외환대장!$L$2:$L$399),MATCH(ROW(외환대장!$L$2:$L$399), ROW(외환대장!$L$2:$L$399)),"")), ROWS($A$1:C59)), COLUMNS($A$1:C59)),"")</f>
        <v/>
      </c>
      <c r="M65" s="14" t="str">
        <f t="array" ref="M65">IFERROR(INDEX(외환대장!$A$2:$K$401, SMALL(IF(($C$1=외환대장!$L$2:$L$399),MATCH(ROW(외환대장!$L$2:$L$399), ROW(외환대장!$L$2:$L$399)),IF(($D$1=외환대장!$L$2:$L$399),MATCH(ROW(외환대장!$L$2:$L$399), ROW(외환대장!$L$2:$L$399)),"")), ROWS($A$1:D59)), COLUMNS($A$1:D59)),"")</f>
        <v/>
      </c>
      <c r="N65" s="15" t="str">
        <f t="array" ref="N65">IFERROR(INDEX(외환대장!$A$2:$K$401, SMALL(IF(($C$1=외환대장!$L$2:$L$399),MATCH(ROW(외환대장!$L$2:$L$399), ROW(외환대장!$L$2:$L$399)),IF(($D$1=외환대장!$L$2:$L$399),MATCH(ROW(외환대장!$L$2:$L$399), ROW(외환대장!$L$2:$L$399)),"")), ROWS($A$1:E59)), COLUMNS($A$1:E59)),"")</f>
        <v/>
      </c>
      <c r="O65" s="16" t="str">
        <f t="array" ref="O65">IFERROR(INDEX(외환대장!$A$2:$K$401, SMALL(IF(($C$1=외환대장!$L$2:$L$399),MATCH(ROW(외환대장!$L$2:$L$399), ROW(외환대장!$L$2:$L$399)),IF(($D$1=외환대장!$L$2:$L$399),MATCH(ROW(외환대장!$L$2:$L$399), ROW(외환대장!$L$2:$L$399)),"")), ROWS($A$1:F59)), COLUMNS($A$1:F59)),"")</f>
        <v/>
      </c>
      <c r="P65" s="17" t="str">
        <f t="array" ref="P65">IFERROR(INDEX(외환대장!$A$2:$K$401, SMALL(IF(($C$1=외환대장!$L$2:$L$399),MATCH(ROW(외환대장!$L$2:$L$399), ROW(외환대장!$L$2:$L$399)),IF(($D$1=외환대장!$L$2:$L$399),MATCH(ROW(외환대장!$L$2:$L$399), ROW(외환대장!$L$2:$L$399)),"")), ROWS($A$1:G59)), COLUMNS($A$1:G59)),"")</f>
        <v/>
      </c>
      <c r="Q65" s="18" t="str">
        <f t="array" ref="Q65">IFERROR(INDEX(외환대장!$A$2:$K$401, SMALL(IF(($C$1=외환대장!$L$2:$L$399),MATCH(ROW(외환대장!$L$2:$L$399), ROW(외환대장!$L$2:$L$399)),IF(($D$1=외환대장!$L$2:$L$399),MATCH(ROW(외환대장!$L$2:$L$399), ROW(외환대장!$L$2:$L$399)),"")), ROWS($A$1:H59)), COLUMNS($A$1:H59)),"")</f>
        <v/>
      </c>
      <c r="R65" s="19" t="str">
        <f t="array" ref="R65">IFERROR(INDEX(외환대장!$A$2:$K$401, SMALL(IF(($C$1=외환대장!$L$2:$L$399),MATCH(ROW(외환대장!$L$2:$L$399), ROW(외환대장!$L$2:$L$399)),IF(($D$1=외환대장!$L$2:$L$399),MATCH(ROW(외환대장!$L$2:$L$399), ROW(외환대장!$L$2:$L$399)),"")), ROWS($A$1:I59)), COLUMNS($A$1:I59)),"")</f>
        <v/>
      </c>
      <c r="S65" s="20" t="str">
        <f t="array" ref="S65">IFERROR(INDEX(외환대장!$A$2:$K$401, SMALL(IF(($C$1=외환대장!$L$2:$L$399),MATCH(ROW(외환대장!$L$2:$L$399), ROW(외환대장!$L$2:$L$399)),IF(($D$1=외환대장!$L$2:$L$399),MATCH(ROW(외환대장!$L$2:$L$399), ROW(외환대장!$L$2:$L$399)),"")), ROWS($A$1:J59)), COLUMNS($A$1:J59)),"")</f>
        <v/>
      </c>
      <c r="T65" s="106" t="str">
        <f t="shared" si="14"/>
        <v/>
      </c>
      <c r="U65" s="107" t="str">
        <f t="shared" si="2"/>
        <v/>
      </c>
      <c r="V65" s="131" t="s">
        <v>1007</v>
      </c>
      <c r="W65" s="108" t="str">
        <f t="shared" si="3"/>
        <v/>
      </c>
      <c r="X65" s="100" t="str">
        <f t="shared" si="4"/>
        <v/>
      </c>
      <c r="Y65" s="109" t="str">
        <f>IF($X65="","",_xlfn.IFNA(VLOOKUP($X65,수출신고!$A:$G,4,0),"국내계류중"))</f>
        <v/>
      </c>
      <c r="Z65" s="110" t="str">
        <f>_xlfn.IFNA(VLOOKUP(W65,환율!$A:$H,8,0),"")</f>
        <v/>
      </c>
      <c r="AA65" s="111" t="str">
        <f t="shared" si="5"/>
        <v/>
      </c>
      <c r="AB65" s="112" t="str">
        <f t="shared" si="6"/>
        <v/>
      </c>
      <c r="AC65" s="113" t="str">
        <f t="shared" si="7"/>
        <v/>
      </c>
      <c r="AD65" s="114" t="str">
        <f t="shared" si="8"/>
        <v/>
      </c>
      <c r="AE65" s="115" t="str">
        <f t="shared" si="9"/>
        <v/>
      </c>
      <c r="AF65" s="114" t="str">
        <f t="shared" si="10"/>
        <v/>
      </c>
      <c r="AG65" s="114" t="str">
        <f t="shared" si="11"/>
        <v/>
      </c>
    </row>
    <row r="66" spans="1:33" ht="16.5" customHeight="1">
      <c r="A66" s="96" t="str">
        <f>IF($H66="","",_xlfn.IFNA(VLOOKUP($H66,수출신고!$A:$G,2,0),""))</f>
        <v/>
      </c>
      <c r="B66" s="125"/>
      <c r="C66" s="127"/>
      <c r="D66" s="127"/>
      <c r="E66" s="127"/>
      <c r="F66" s="129"/>
      <c r="G66" s="100" t="str">
        <f>IF($H66="","",_xlfn.IFNA(VLOOKUP($H66,수출신고!$A:$G,6,0),""))</f>
        <v/>
      </c>
      <c r="H66" s="101" t="str">
        <f t="shared" si="0"/>
        <v/>
      </c>
      <c r="J66" s="1" t="str">
        <f t="array" ref="J66">IFERROR(INDEX(외환대장!$A$2:$K$401, SMALL(IF(($C$1=외환대장!$L$2:$L$399),MATCH(ROW(외환대장!$L$2:$L$399), ROW(외환대장!$L$2:$L$399)),IF(($D$1=외환대장!$L$2:$L$399),MATCH(ROW(외환대장!$L$2:$L$399), ROW(외환대장!$L$2:$L$399)),"")), ROWS($A$1:A60)), COLUMNS($A$1:A60)),"")</f>
        <v/>
      </c>
      <c r="K66" s="14" t="str">
        <f t="array" ref="K66">IFERROR(INDEX(외환대장!$A$2:$K$401, SMALL(IF(($C$1=외환대장!$L$2:$L$399),MATCH(ROW(외환대장!$L$2:$L$399), ROW(외환대장!$L$2:$L$399)),IF(($D$1=외환대장!$L$2:$L$399),MATCH(ROW(외환대장!$L$2:$L$399), ROW(외환대장!$L$2:$L$399)),"")), ROWS($A$1:B60)), COLUMNS($A$1:B60)),"")</f>
        <v/>
      </c>
      <c r="L66" s="14" t="str">
        <f t="array" ref="L66">IFERROR(INDEX(외환대장!$A$2:$K$401, SMALL(IF(($C$1=외환대장!$L$2:$L$399),MATCH(ROW(외환대장!$L$2:$L$399), ROW(외환대장!$L$2:$L$399)),IF(($D$1=외환대장!$L$2:$L$399),MATCH(ROW(외환대장!$L$2:$L$399), ROW(외환대장!$L$2:$L$399)),"")), ROWS($A$1:C60)), COLUMNS($A$1:C60)),"")</f>
        <v/>
      </c>
      <c r="M66" s="14" t="str">
        <f t="array" ref="M66">IFERROR(INDEX(외환대장!$A$2:$K$401, SMALL(IF(($C$1=외환대장!$L$2:$L$399),MATCH(ROW(외환대장!$L$2:$L$399), ROW(외환대장!$L$2:$L$399)),IF(($D$1=외환대장!$L$2:$L$399),MATCH(ROW(외환대장!$L$2:$L$399), ROW(외환대장!$L$2:$L$399)),"")), ROWS($A$1:D60)), COLUMNS($A$1:D60)),"")</f>
        <v/>
      </c>
      <c r="N66" s="15" t="str">
        <f t="array" ref="N66">IFERROR(INDEX(외환대장!$A$2:$K$401, SMALL(IF(($C$1=외환대장!$L$2:$L$399),MATCH(ROW(외환대장!$L$2:$L$399), ROW(외환대장!$L$2:$L$399)),IF(($D$1=외환대장!$L$2:$L$399),MATCH(ROW(외환대장!$L$2:$L$399), ROW(외환대장!$L$2:$L$399)),"")), ROWS($A$1:E60)), COLUMNS($A$1:E60)),"")</f>
        <v/>
      </c>
      <c r="O66" s="16" t="str">
        <f t="array" ref="O66">IFERROR(INDEX(외환대장!$A$2:$K$401, SMALL(IF(($C$1=외환대장!$L$2:$L$399),MATCH(ROW(외환대장!$L$2:$L$399), ROW(외환대장!$L$2:$L$399)),IF(($D$1=외환대장!$L$2:$L$399),MATCH(ROW(외환대장!$L$2:$L$399), ROW(외환대장!$L$2:$L$399)),"")), ROWS($A$1:F60)), COLUMNS($A$1:F60)),"")</f>
        <v/>
      </c>
      <c r="P66" s="17" t="str">
        <f t="array" ref="P66">IFERROR(INDEX(외환대장!$A$2:$K$401, SMALL(IF(($C$1=외환대장!$L$2:$L$399),MATCH(ROW(외환대장!$L$2:$L$399), ROW(외환대장!$L$2:$L$399)),IF(($D$1=외환대장!$L$2:$L$399),MATCH(ROW(외환대장!$L$2:$L$399), ROW(외환대장!$L$2:$L$399)),"")), ROWS($A$1:G60)), COLUMNS($A$1:G60)),"")</f>
        <v/>
      </c>
      <c r="Q66" s="18" t="str">
        <f t="array" ref="Q66">IFERROR(INDEX(외환대장!$A$2:$K$401, SMALL(IF(($C$1=외환대장!$L$2:$L$399),MATCH(ROW(외환대장!$L$2:$L$399), ROW(외환대장!$L$2:$L$399)),IF(($D$1=외환대장!$L$2:$L$399),MATCH(ROW(외환대장!$L$2:$L$399), ROW(외환대장!$L$2:$L$399)),"")), ROWS($A$1:H60)), COLUMNS($A$1:H60)),"")</f>
        <v/>
      </c>
      <c r="R66" s="19" t="str">
        <f t="array" ref="R66">IFERROR(INDEX(외환대장!$A$2:$K$401, SMALL(IF(($C$1=외환대장!$L$2:$L$399),MATCH(ROW(외환대장!$L$2:$L$399), ROW(외환대장!$L$2:$L$399)),IF(($D$1=외환대장!$L$2:$L$399),MATCH(ROW(외환대장!$L$2:$L$399), ROW(외환대장!$L$2:$L$399)),"")), ROWS($A$1:I60)), COLUMNS($A$1:I60)),"")</f>
        <v/>
      </c>
      <c r="S66" s="20" t="str">
        <f t="array" ref="S66">IFERROR(INDEX(외환대장!$A$2:$K$401, SMALL(IF(($C$1=외환대장!$L$2:$L$399),MATCH(ROW(외환대장!$L$2:$L$399), ROW(외환대장!$L$2:$L$399)),IF(($D$1=외환대장!$L$2:$L$399),MATCH(ROW(외환대장!$L$2:$L$399), ROW(외환대장!$L$2:$L$399)),"")), ROWS($A$1:J60)), COLUMNS($A$1:J60)),"")</f>
        <v/>
      </c>
      <c r="T66" s="106" t="str">
        <f t="shared" si="14"/>
        <v/>
      </c>
      <c r="U66" s="107" t="str">
        <f t="shared" si="2"/>
        <v/>
      </c>
      <c r="V66" s="132">
        <f ca="1">TODAY()</f>
        <v>45007</v>
      </c>
      <c r="W66" s="108" t="str">
        <f t="shared" si="3"/>
        <v/>
      </c>
      <c r="X66" s="100" t="str">
        <f t="shared" si="4"/>
        <v/>
      </c>
      <c r="Y66" s="109" t="str">
        <f>IF($X66="","",_xlfn.IFNA(VLOOKUP($X66,수출신고!$A:$G,4,0),"국내계류중"))</f>
        <v/>
      </c>
      <c r="Z66" s="110" t="str">
        <f>_xlfn.IFNA(VLOOKUP(W66,환율!$A:$H,8,0),"")</f>
        <v/>
      </c>
      <c r="AA66" s="111" t="str">
        <f t="shared" si="5"/>
        <v/>
      </c>
      <c r="AB66" s="112" t="str">
        <f t="shared" si="6"/>
        <v/>
      </c>
      <c r="AC66" s="113" t="str">
        <f t="shared" si="7"/>
        <v/>
      </c>
      <c r="AD66" s="114" t="str">
        <f t="shared" si="8"/>
        <v/>
      </c>
      <c r="AE66" s="115" t="str">
        <f t="shared" si="9"/>
        <v/>
      </c>
      <c r="AF66" s="114" t="str">
        <f t="shared" si="10"/>
        <v/>
      </c>
      <c r="AG66" s="114" t="str">
        <f t="shared" si="11"/>
        <v/>
      </c>
    </row>
    <row r="67" spans="1:33" ht="16.5" customHeight="1" thickBot="1">
      <c r="A67" s="96" t="str">
        <f>IF($H67="","",_xlfn.IFNA(VLOOKUP($H67,수출신고!$A:$G,2,0),""))</f>
        <v/>
      </c>
      <c r="B67" s="133"/>
      <c r="C67" s="134"/>
      <c r="D67" s="134"/>
      <c r="E67" s="134"/>
      <c r="F67" s="135"/>
      <c r="G67" s="100" t="str">
        <f>IF($H67="","",_xlfn.IFNA(VLOOKUP($H67,수출신고!$A:$G,6,0),""))</f>
        <v/>
      </c>
      <c r="H67" s="101" t="str">
        <f t="shared" si="0"/>
        <v/>
      </c>
      <c r="J67" s="1" t="str">
        <f t="array" ref="J67">IFERROR(INDEX(외환대장!$A$2:$K$401, SMALL(IF(($C$1=외환대장!$L$2:$L$399),MATCH(ROW(외환대장!$L$2:$L$399), ROW(외환대장!$L$2:$L$399)),IF(($D$1=외환대장!$L$2:$L$399),MATCH(ROW(외환대장!$L$2:$L$399), ROW(외환대장!$L$2:$L$399)),"")), ROWS($A$1:A61)), COLUMNS($A$1:A61)),"")</f>
        <v/>
      </c>
      <c r="K67" s="14" t="str">
        <f t="array" ref="K67">IFERROR(INDEX(외환대장!$A$2:$K$401, SMALL(IF(($C$1=외환대장!$L$2:$L$399),MATCH(ROW(외환대장!$L$2:$L$399), ROW(외환대장!$L$2:$L$399)),IF(($D$1=외환대장!$L$2:$L$399),MATCH(ROW(외환대장!$L$2:$L$399), ROW(외환대장!$L$2:$L$399)),"")), ROWS($A$1:B61)), COLUMNS($A$1:B61)),"")</f>
        <v/>
      </c>
      <c r="L67" s="14" t="str">
        <f t="array" ref="L67">IFERROR(INDEX(외환대장!$A$2:$K$401, SMALL(IF(($C$1=외환대장!$L$2:$L$399),MATCH(ROW(외환대장!$L$2:$L$399), ROW(외환대장!$L$2:$L$399)),IF(($D$1=외환대장!$L$2:$L$399),MATCH(ROW(외환대장!$L$2:$L$399), ROW(외환대장!$L$2:$L$399)),"")), ROWS($A$1:C61)), COLUMNS($A$1:C61)),"")</f>
        <v/>
      </c>
      <c r="M67" s="14" t="str">
        <f t="array" ref="M67">IFERROR(INDEX(외환대장!$A$2:$K$401, SMALL(IF(($C$1=외환대장!$L$2:$L$399),MATCH(ROW(외환대장!$L$2:$L$399), ROW(외환대장!$L$2:$L$399)),IF(($D$1=외환대장!$L$2:$L$399),MATCH(ROW(외환대장!$L$2:$L$399), ROW(외환대장!$L$2:$L$399)),"")), ROWS($A$1:D61)), COLUMNS($A$1:D61)),"")</f>
        <v/>
      </c>
      <c r="N67" s="15" t="str">
        <f t="array" ref="N67">IFERROR(INDEX(외환대장!$A$2:$K$401, SMALL(IF(($C$1=외환대장!$L$2:$L$399),MATCH(ROW(외환대장!$L$2:$L$399), ROW(외환대장!$L$2:$L$399)),IF(($D$1=외환대장!$L$2:$L$399),MATCH(ROW(외환대장!$L$2:$L$399), ROW(외환대장!$L$2:$L$399)),"")), ROWS($A$1:E61)), COLUMNS($A$1:E61)),"")</f>
        <v/>
      </c>
      <c r="O67" s="16" t="str">
        <f t="array" ref="O67">IFERROR(INDEX(외환대장!$A$2:$K$401, SMALL(IF(($C$1=외환대장!$L$2:$L$399),MATCH(ROW(외환대장!$L$2:$L$399), ROW(외환대장!$L$2:$L$399)),IF(($D$1=외환대장!$L$2:$L$399),MATCH(ROW(외환대장!$L$2:$L$399), ROW(외환대장!$L$2:$L$399)),"")), ROWS($A$1:F61)), COLUMNS($A$1:F61)),"")</f>
        <v/>
      </c>
      <c r="P67" s="17" t="str">
        <f t="array" ref="P67">IFERROR(INDEX(외환대장!$A$2:$K$401, SMALL(IF(($C$1=외환대장!$L$2:$L$399),MATCH(ROW(외환대장!$L$2:$L$399), ROW(외환대장!$L$2:$L$399)),IF(($D$1=외환대장!$L$2:$L$399),MATCH(ROW(외환대장!$L$2:$L$399), ROW(외환대장!$L$2:$L$399)),"")), ROWS($A$1:G61)), COLUMNS($A$1:G61)),"")</f>
        <v/>
      </c>
      <c r="Q67" s="18" t="str">
        <f t="array" ref="Q67">IFERROR(INDEX(외환대장!$A$2:$K$401, SMALL(IF(($C$1=외환대장!$L$2:$L$399),MATCH(ROW(외환대장!$L$2:$L$399), ROW(외환대장!$L$2:$L$399)),IF(($D$1=외환대장!$L$2:$L$399),MATCH(ROW(외환대장!$L$2:$L$399), ROW(외환대장!$L$2:$L$399)),"")), ROWS($A$1:H61)), COLUMNS($A$1:H61)),"")</f>
        <v/>
      </c>
      <c r="R67" s="19" t="str">
        <f t="array" ref="R67">IFERROR(INDEX(외환대장!$A$2:$K$401, SMALL(IF(($C$1=외환대장!$L$2:$L$399),MATCH(ROW(외환대장!$L$2:$L$399), ROW(외환대장!$L$2:$L$399)),IF(($D$1=외환대장!$L$2:$L$399),MATCH(ROW(외환대장!$L$2:$L$399), ROW(외환대장!$L$2:$L$399)),"")), ROWS($A$1:I61)), COLUMNS($A$1:I61)),"")</f>
        <v/>
      </c>
      <c r="S67" s="20" t="str">
        <f t="array" ref="S67">IFERROR(INDEX(외환대장!$A$2:$K$401, SMALL(IF(($C$1=외환대장!$L$2:$L$399),MATCH(ROW(외환대장!$L$2:$L$399), ROW(외환대장!$L$2:$L$399)),IF(($D$1=외환대장!$L$2:$L$399),MATCH(ROW(외환대장!$L$2:$L$399), ROW(외환대장!$L$2:$L$399)),"")), ROWS($A$1:J61)), COLUMNS($A$1:J61)),"")</f>
        <v/>
      </c>
      <c r="T67" s="106" t="str">
        <f t="shared" si="14"/>
        <v/>
      </c>
      <c r="U67" s="107" t="str">
        <f t="shared" si="2"/>
        <v/>
      </c>
      <c r="V67" s="136">
        <f>SUM(G3:G67)-SUM(K3:K67)</f>
        <v>34880</v>
      </c>
      <c r="W67" s="108" t="str">
        <f t="shared" si="3"/>
        <v/>
      </c>
      <c r="X67" s="100" t="str">
        <f t="shared" si="4"/>
        <v/>
      </c>
      <c r="Y67" s="109" t="str">
        <f>IF($X67="","",_xlfn.IFNA(VLOOKUP($X67,수출신고!$A:$G,4,0),"국내계류중"))</f>
        <v/>
      </c>
      <c r="Z67" s="110" t="str">
        <f>_xlfn.IFNA(VLOOKUP(W67,환율!$A:$H,8,0),"")</f>
        <v/>
      </c>
      <c r="AA67" s="111" t="str">
        <f t="shared" si="5"/>
        <v/>
      </c>
      <c r="AB67" s="112" t="str">
        <f t="shared" si="6"/>
        <v/>
      </c>
      <c r="AC67" s="113" t="str">
        <f t="shared" si="7"/>
        <v/>
      </c>
      <c r="AD67" s="114" t="str">
        <f t="shared" si="8"/>
        <v/>
      </c>
      <c r="AE67" s="115" t="str">
        <f t="shared" si="9"/>
        <v/>
      </c>
      <c r="AF67" s="114" t="str">
        <f t="shared" si="10"/>
        <v/>
      </c>
      <c r="AG67" s="114" t="str">
        <f t="shared" si="11"/>
        <v/>
      </c>
    </row>
    <row r="68" spans="1:33" ht="16.5" customHeight="1" thickBot="1">
      <c r="A68" s="137"/>
      <c r="B68" s="138"/>
      <c r="C68" s="138"/>
      <c r="D68" s="139"/>
      <c r="E68" s="140" t="s">
        <v>1019</v>
      </c>
      <c r="F68" s="140"/>
      <c r="G68" s="141">
        <f>SUM(G3:G67)</f>
        <v>438150</v>
      </c>
      <c r="H68" s="142"/>
      <c r="I68" s="142"/>
      <c r="J68" s="143"/>
      <c r="K68" s="140" t="s">
        <v>1019</v>
      </c>
      <c r="L68" s="140"/>
      <c r="M68" s="140"/>
      <c r="N68" s="140"/>
      <c r="O68" s="140"/>
      <c r="P68" s="140"/>
      <c r="Q68" s="140"/>
      <c r="R68" s="144">
        <f>SUM(R3:R67)</f>
        <v>16989.400000000001</v>
      </c>
      <c r="S68" s="69"/>
      <c r="T68" s="87"/>
      <c r="U68" s="145"/>
      <c r="V68" s="146"/>
      <c r="W68" s="145" t="s">
        <v>1019</v>
      </c>
      <c r="X68" s="147"/>
      <c r="Y68" s="147"/>
      <c r="Z68" s="148"/>
      <c r="AA68" s="149">
        <f t="shared" ref="AA68:AG68" si="15">SUM(AA3:AA67)</f>
        <v>438150</v>
      </c>
      <c r="AB68" s="150">
        <f t="shared" si="15"/>
        <v>403270</v>
      </c>
      <c r="AC68" s="151">
        <f t="shared" si="15"/>
        <v>34880</v>
      </c>
      <c r="AD68" s="152">
        <f t="shared" si="15"/>
        <v>559110921</v>
      </c>
      <c r="AE68" s="153">
        <f t="shared" si="15"/>
        <v>521197934.89999998</v>
      </c>
      <c r="AF68" s="154">
        <f t="shared" si="15"/>
        <v>44510368</v>
      </c>
      <c r="AG68" s="154">
        <f t="shared" si="15"/>
        <v>6597381.8999999985</v>
      </c>
    </row>
    <row r="69" spans="1:33" ht="16.5" customHeight="1">
      <c r="AB69" s="40"/>
      <c r="AD69" s="40"/>
      <c r="AF69" s="40"/>
      <c r="AG69" s="40"/>
    </row>
    <row r="70" spans="1:33" ht="16.5" customHeight="1">
      <c r="AB70" s="40"/>
      <c r="AD70" s="40"/>
      <c r="AF70" s="40"/>
      <c r="AG70" s="40"/>
    </row>
    <row r="71" spans="1:33" ht="16.5" customHeight="1">
      <c r="AB71" s="40"/>
      <c r="AD71" s="40"/>
      <c r="AF71" s="40"/>
      <c r="AG71" s="40"/>
    </row>
    <row r="72" spans="1:33" ht="16.5" customHeight="1">
      <c r="AB72" s="40"/>
      <c r="AD72" s="40"/>
      <c r="AF72" s="40"/>
      <c r="AG72" s="40"/>
    </row>
    <row r="73" spans="1:33" ht="16.5" customHeight="1">
      <c r="AB73" s="40"/>
      <c r="AD73" s="40"/>
      <c r="AF73" s="40"/>
      <c r="AG73" s="40"/>
    </row>
    <row r="74" spans="1:33" ht="16.5" customHeight="1">
      <c r="AB74" s="40"/>
      <c r="AD74" s="40"/>
      <c r="AF74" s="40"/>
      <c r="AG74" s="40"/>
    </row>
    <row r="75" spans="1:33" ht="16.5" customHeight="1">
      <c r="AB75" s="40"/>
      <c r="AD75" s="40"/>
      <c r="AF75" s="40"/>
      <c r="AG75" s="40"/>
    </row>
    <row r="76" spans="1:33" ht="16.5" customHeight="1">
      <c r="AB76" s="40"/>
      <c r="AD76" s="40"/>
      <c r="AF76" s="40"/>
      <c r="AG76" s="40"/>
    </row>
    <row r="77" spans="1:33" ht="16.5" customHeight="1">
      <c r="AB77" s="40"/>
      <c r="AD77" s="40"/>
      <c r="AF77" s="40"/>
      <c r="AG77" s="40"/>
    </row>
    <row r="78" spans="1:33" ht="16.5" customHeight="1">
      <c r="AB78" s="40"/>
      <c r="AD78" s="40"/>
      <c r="AF78" s="40"/>
      <c r="AG78" s="40"/>
    </row>
    <row r="79" spans="1:33" ht="16.5" customHeight="1">
      <c r="AB79" s="40"/>
      <c r="AD79" s="40"/>
      <c r="AF79" s="40"/>
      <c r="AG79" s="40"/>
    </row>
    <row r="80" spans="1:33" ht="16.5" customHeight="1">
      <c r="AB80" s="40"/>
      <c r="AD80" s="40"/>
      <c r="AF80" s="40"/>
      <c r="AG80" s="40"/>
    </row>
    <row r="81" spans="28:33" ht="16.5" customHeight="1">
      <c r="AB81" s="40"/>
      <c r="AD81" s="40"/>
      <c r="AF81" s="40"/>
      <c r="AG81" s="40"/>
    </row>
    <row r="82" spans="28:33" ht="16.5" customHeight="1">
      <c r="AB82" s="40"/>
      <c r="AD82" s="40"/>
      <c r="AF82" s="40"/>
      <c r="AG82" s="40"/>
    </row>
    <row r="83" spans="28:33" ht="16.5" customHeight="1">
      <c r="AB83" s="40"/>
      <c r="AD83" s="40"/>
      <c r="AF83" s="40"/>
      <c r="AG83" s="40"/>
    </row>
    <row r="84" spans="28:33" ht="16.5" customHeight="1">
      <c r="AB84" s="40"/>
      <c r="AD84" s="40"/>
      <c r="AF84" s="40"/>
      <c r="AG84" s="40"/>
    </row>
    <row r="85" spans="28:33" ht="16.5" customHeight="1">
      <c r="AB85" s="40"/>
      <c r="AD85" s="40"/>
      <c r="AF85" s="40"/>
      <c r="AG85" s="40"/>
    </row>
    <row r="86" spans="28:33" ht="16.5" customHeight="1">
      <c r="AB86" s="40"/>
      <c r="AD86" s="40"/>
      <c r="AF86" s="40"/>
      <c r="AG86" s="40"/>
    </row>
    <row r="87" spans="28:33" ht="16.5" customHeight="1">
      <c r="AB87" s="40"/>
      <c r="AD87" s="40"/>
      <c r="AF87" s="40"/>
      <c r="AG87" s="40"/>
    </row>
    <row r="88" spans="28:33" ht="16.5" customHeight="1">
      <c r="AB88" s="40"/>
      <c r="AD88" s="40"/>
      <c r="AF88" s="40"/>
      <c r="AG88" s="40"/>
    </row>
    <row r="89" spans="28:33" ht="16.5" customHeight="1">
      <c r="AB89" s="40"/>
      <c r="AD89" s="40"/>
      <c r="AF89" s="40"/>
      <c r="AG89" s="40"/>
    </row>
    <row r="90" spans="28:33" ht="16.5" customHeight="1">
      <c r="AB90" s="40"/>
      <c r="AD90" s="40"/>
      <c r="AF90" s="40"/>
      <c r="AG90" s="40"/>
    </row>
    <row r="91" spans="28:33" ht="16.5" customHeight="1">
      <c r="AB91" s="40"/>
      <c r="AD91" s="40"/>
      <c r="AF91" s="40"/>
      <c r="AG91" s="40"/>
    </row>
    <row r="92" spans="28:33" ht="16.5" customHeight="1">
      <c r="AB92" s="40"/>
      <c r="AD92" s="40"/>
      <c r="AF92" s="40"/>
      <c r="AG92" s="40"/>
    </row>
    <row r="93" spans="28:33" ht="16.5" customHeight="1">
      <c r="AB93" s="40"/>
      <c r="AD93" s="40"/>
      <c r="AF93" s="40"/>
      <c r="AG93" s="40"/>
    </row>
    <row r="94" spans="28:33" ht="16.5" customHeight="1">
      <c r="AB94" s="40"/>
      <c r="AD94" s="40"/>
      <c r="AF94" s="40"/>
      <c r="AG94" s="40"/>
    </row>
    <row r="95" spans="28:33" ht="16.5" customHeight="1">
      <c r="AB95" s="40"/>
      <c r="AD95" s="40"/>
      <c r="AF95" s="40"/>
      <c r="AG95" s="40"/>
    </row>
    <row r="96" spans="28:33" ht="16.5" customHeight="1">
      <c r="AB96" s="40"/>
      <c r="AD96" s="40"/>
      <c r="AF96" s="40"/>
      <c r="AG96" s="40"/>
    </row>
    <row r="97" spans="28:33" ht="16.5" customHeight="1">
      <c r="AB97" s="40"/>
      <c r="AD97" s="40"/>
      <c r="AF97" s="40"/>
      <c r="AG97" s="40"/>
    </row>
    <row r="98" spans="28:33" ht="16.5" customHeight="1">
      <c r="AB98" s="40"/>
      <c r="AD98" s="40"/>
      <c r="AF98" s="40"/>
      <c r="AG98" s="40"/>
    </row>
    <row r="99" spans="28:33" ht="16.5" customHeight="1">
      <c r="AB99" s="40"/>
      <c r="AD99" s="40"/>
      <c r="AF99" s="40"/>
      <c r="AG99" s="40"/>
    </row>
    <row r="100" spans="28:33" ht="16.5" customHeight="1">
      <c r="AB100" s="40"/>
      <c r="AD100" s="40"/>
      <c r="AF100" s="40"/>
      <c r="AG100" s="40"/>
    </row>
    <row r="101" spans="28:33" ht="16.5" customHeight="1">
      <c r="AB101" s="40"/>
      <c r="AD101" s="40"/>
      <c r="AF101" s="40"/>
      <c r="AG101" s="40"/>
    </row>
    <row r="102" spans="28:33" ht="16.5" customHeight="1">
      <c r="AB102" s="40"/>
      <c r="AD102" s="40"/>
      <c r="AF102" s="40"/>
      <c r="AG102" s="40"/>
    </row>
    <row r="103" spans="28:33" ht="16.5" customHeight="1">
      <c r="AB103" s="40"/>
      <c r="AD103" s="40"/>
      <c r="AF103" s="40"/>
      <c r="AG103" s="40"/>
    </row>
    <row r="104" spans="28:33" ht="16.5" customHeight="1">
      <c r="AB104" s="40"/>
      <c r="AD104" s="40"/>
      <c r="AF104" s="40"/>
      <c r="AG104" s="40"/>
    </row>
    <row r="105" spans="28:33" ht="16.5" customHeight="1">
      <c r="AB105" s="40"/>
      <c r="AD105" s="40"/>
      <c r="AF105" s="40"/>
      <c r="AG105" s="40"/>
    </row>
    <row r="106" spans="28:33" ht="16.5" customHeight="1">
      <c r="AB106" s="40"/>
      <c r="AD106" s="40"/>
      <c r="AF106" s="40"/>
      <c r="AG106" s="40"/>
    </row>
    <row r="107" spans="28:33" ht="16.5" customHeight="1">
      <c r="AB107" s="40"/>
      <c r="AD107" s="40"/>
      <c r="AF107" s="40"/>
      <c r="AG107" s="40"/>
    </row>
    <row r="108" spans="28:33" ht="16.5" customHeight="1">
      <c r="AB108" s="40"/>
      <c r="AD108" s="40"/>
      <c r="AF108" s="40"/>
      <c r="AG108" s="40"/>
    </row>
    <row r="109" spans="28:33" ht="16.5" customHeight="1">
      <c r="AB109" s="40"/>
      <c r="AD109" s="40"/>
      <c r="AF109" s="40"/>
      <c r="AG109" s="40"/>
    </row>
    <row r="110" spans="28:33" ht="16.5" customHeight="1">
      <c r="AB110" s="40"/>
      <c r="AD110" s="40"/>
      <c r="AF110" s="40"/>
      <c r="AG110" s="40"/>
    </row>
    <row r="111" spans="28:33" ht="16.5" customHeight="1">
      <c r="AB111" s="40"/>
      <c r="AD111" s="40"/>
      <c r="AF111" s="40"/>
      <c r="AG111" s="40"/>
    </row>
    <row r="112" spans="28:33" ht="16.5" customHeight="1">
      <c r="AB112" s="40"/>
      <c r="AD112" s="40"/>
      <c r="AF112" s="40"/>
      <c r="AG112" s="40"/>
    </row>
    <row r="113" spans="28:33" ht="16.5" customHeight="1">
      <c r="AB113" s="40"/>
      <c r="AD113" s="40"/>
      <c r="AF113" s="40"/>
      <c r="AG113" s="40"/>
    </row>
    <row r="114" spans="28:33" ht="16.5" customHeight="1">
      <c r="AB114" s="40"/>
      <c r="AD114" s="40"/>
      <c r="AF114" s="40"/>
      <c r="AG114" s="40"/>
    </row>
    <row r="115" spans="28:33" ht="16.5" customHeight="1">
      <c r="AB115" s="40"/>
      <c r="AD115" s="40"/>
      <c r="AF115" s="40"/>
      <c r="AG115" s="40"/>
    </row>
    <row r="116" spans="28:33" ht="16.5" customHeight="1">
      <c r="AB116" s="40"/>
      <c r="AD116" s="40"/>
      <c r="AF116" s="40"/>
      <c r="AG116" s="40"/>
    </row>
    <row r="117" spans="28:33" ht="16.5" customHeight="1">
      <c r="AB117" s="40"/>
      <c r="AD117" s="40"/>
      <c r="AF117" s="40"/>
      <c r="AG117" s="40"/>
    </row>
    <row r="118" spans="28:33" ht="16.5" customHeight="1">
      <c r="AB118" s="40"/>
      <c r="AD118" s="40"/>
      <c r="AF118" s="40"/>
      <c r="AG118" s="40"/>
    </row>
    <row r="119" spans="28:33" ht="16.5" customHeight="1">
      <c r="AB119" s="40"/>
      <c r="AD119" s="40"/>
      <c r="AF119" s="40"/>
      <c r="AG119" s="40"/>
    </row>
    <row r="120" spans="28:33" ht="16.5" customHeight="1">
      <c r="AB120" s="40"/>
      <c r="AD120" s="40"/>
      <c r="AF120" s="40"/>
      <c r="AG120" s="40"/>
    </row>
    <row r="121" spans="28:33" ht="16.5" customHeight="1">
      <c r="AB121" s="40"/>
      <c r="AD121" s="40"/>
      <c r="AF121" s="40"/>
      <c r="AG121" s="40"/>
    </row>
    <row r="122" spans="28:33" ht="16.5" customHeight="1">
      <c r="AB122" s="40"/>
      <c r="AD122" s="40"/>
      <c r="AF122" s="40"/>
      <c r="AG122" s="40"/>
    </row>
    <row r="123" spans="28:33" ht="16.5" customHeight="1">
      <c r="AB123" s="40"/>
      <c r="AD123" s="40"/>
      <c r="AF123" s="40"/>
      <c r="AG123" s="40"/>
    </row>
    <row r="124" spans="28:33" ht="16.5" customHeight="1">
      <c r="AB124" s="40"/>
      <c r="AD124" s="40"/>
      <c r="AF124" s="40"/>
      <c r="AG124" s="40"/>
    </row>
    <row r="125" spans="28:33" ht="16.5" customHeight="1">
      <c r="AB125" s="40"/>
      <c r="AD125" s="40"/>
      <c r="AF125" s="40"/>
      <c r="AG125" s="40"/>
    </row>
    <row r="126" spans="28:33" ht="16.5" customHeight="1">
      <c r="AB126" s="40"/>
      <c r="AD126" s="40"/>
      <c r="AF126" s="40"/>
      <c r="AG126" s="40"/>
    </row>
    <row r="127" spans="28:33" ht="16.5" customHeight="1">
      <c r="AB127" s="40"/>
      <c r="AD127" s="40"/>
      <c r="AF127" s="40"/>
      <c r="AG127" s="40"/>
    </row>
    <row r="128" spans="28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4299-1E00-40D7-AFEF-799A3B8AB846}">
  <dimension ref="A1:AG1000"/>
  <sheetViews>
    <sheetView workbookViewId="0">
      <selection activeCell="J6" sqref="J6"/>
    </sheetView>
  </sheetViews>
  <sheetFormatPr defaultColWidth="12.625" defaultRowHeight="15" customHeight="1"/>
  <cols>
    <col min="1" max="2" width="7.625" customWidth="1"/>
    <col min="3" max="3" width="12.375" customWidth="1"/>
    <col min="4" max="5" width="7.625" customWidth="1"/>
    <col min="6" max="6" width="10.125" bestFit="1" customWidth="1"/>
    <col min="7" max="7" width="10.375" bestFit="1" customWidth="1"/>
    <col min="8" max="8" width="7.625" hidden="1" customWidth="1"/>
    <col min="9" max="10" width="9" bestFit="1" customWidth="1"/>
    <col min="11" max="11" width="9.75" bestFit="1" customWidth="1"/>
    <col min="12" max="12" width="7.375" customWidth="1"/>
    <col min="13" max="13" width="7.375" hidden="1" customWidth="1"/>
    <col min="14" max="14" width="6" customWidth="1"/>
    <col min="15" max="15" width="9.75" bestFit="1" customWidth="1"/>
    <col min="16" max="16" width="6.625" customWidth="1"/>
    <col min="17" max="17" width="9.75" bestFit="1" customWidth="1"/>
    <col min="18" max="18" width="9.5" bestFit="1" customWidth="1"/>
    <col min="19" max="19" width="9" bestFit="1" customWidth="1"/>
    <col min="20" max="20" width="10.25" customWidth="1"/>
    <col min="21" max="21" width="7.875" hidden="1" customWidth="1"/>
    <col min="22" max="22" width="15" bestFit="1" customWidth="1"/>
    <col min="23" max="23" width="10" bestFit="1" customWidth="1"/>
    <col min="24" max="24" width="8.125" customWidth="1"/>
    <col min="25" max="25" width="14.25" customWidth="1"/>
    <col min="26" max="26" width="9.875" customWidth="1"/>
    <col min="27" max="29" width="10.37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 thickBot="1">
      <c r="A1" s="64" t="s">
        <v>998</v>
      </c>
      <c r="B1" s="65">
        <v>2020</v>
      </c>
      <c r="C1" s="65" t="s">
        <v>1706</v>
      </c>
      <c r="D1" s="65" t="s">
        <v>1828</v>
      </c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 thickBo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>
        <f>IF($H3="","",_xlfn.IFNA(VLOOKUP($H3,수출신고!$A:$G,2,0),""))</f>
        <v>44356</v>
      </c>
      <c r="B3" s="97">
        <v>44337</v>
      </c>
      <c r="C3" s="98" t="s">
        <v>1713</v>
      </c>
      <c r="D3" s="98" t="s">
        <v>987</v>
      </c>
      <c r="E3" s="98" t="s">
        <v>105</v>
      </c>
      <c r="F3" s="99">
        <v>19615</v>
      </c>
      <c r="G3" s="100">
        <f>IF($H3="","",_xlfn.IFNA(VLOOKUP($H3,수출신고!$A:$G,6,0),""))</f>
        <v>19615</v>
      </c>
      <c r="H3" s="101" t="str">
        <f t="shared" ref="H3:H67" si="0">RIGHT(C3,6)</f>
        <v>QS/094</v>
      </c>
      <c r="I3" s="85" t="s">
        <v>1018</v>
      </c>
      <c r="J3" s="102" t="s">
        <v>51</v>
      </c>
      <c r="K3" s="88">
        <v>10030</v>
      </c>
      <c r="L3" s="88">
        <v>0</v>
      </c>
      <c r="M3" s="88">
        <v>0</v>
      </c>
      <c r="N3" s="103" t="s">
        <v>1714</v>
      </c>
      <c r="O3" s="88">
        <v>10030</v>
      </c>
      <c r="P3" s="104" t="s">
        <v>1700</v>
      </c>
      <c r="Q3" s="88">
        <v>10030</v>
      </c>
      <c r="R3" s="104">
        <v>1165</v>
      </c>
      <c r="S3" s="105" t="s">
        <v>51</v>
      </c>
      <c r="T3" s="106">
        <f t="shared" ref="T3:T14" si="1">IF(J3="","",O3*P3)</f>
        <v>11697989</v>
      </c>
      <c r="U3" s="107" t="str">
        <f t="shared" ref="U3:U67" si="2">RIGHT(N3,6)</f>
        <v>QS/094</v>
      </c>
      <c r="V3" s="88">
        <f>V67</f>
        <v>-10060</v>
      </c>
      <c r="W3" s="108">
        <f t="shared" ref="W3:W67" si="3">IF(A3="",IF(B3="","",B3),A3)</f>
        <v>44356</v>
      </c>
      <c r="X3" s="100" t="str">
        <f t="shared" ref="X3:X67" si="4">RIGHT(H3,7)</f>
        <v>QS/094</v>
      </c>
      <c r="Y3" s="109" t="str">
        <f>IF($X3="","",_xlfn.IFNA(VLOOKUP($X3,수출신고!$A:$G,4,0),"국내계류중"))</f>
        <v>1098621050236X</v>
      </c>
      <c r="Z3" s="110">
        <f>_xlfn.IFNA(VLOOKUP(W3,환율!$A:$H,8,0),"")</f>
        <v>1113.7</v>
      </c>
      <c r="AA3" s="111">
        <f t="shared" ref="AA3:AA67" si="5">IF(G3&lt;&gt;"",G3,IF(F3&lt;&gt;"",F3,""))</f>
        <v>19615</v>
      </c>
      <c r="AB3" s="112">
        <f t="shared" ref="AB3:AB67" si="6">IF(AA3="","",SUMIF($U$3:$U$67,X3,$K$3:$K$67))</f>
        <v>19615</v>
      </c>
      <c r="AC3" s="113">
        <f t="shared" ref="AC3:AC67" si="7">IFERROR(AA3-AB3,"")</f>
        <v>0</v>
      </c>
      <c r="AD3" s="114">
        <f t="shared" ref="AD3:AD67" si="8">IF(H3="","",AA3*Z3)</f>
        <v>21845225.5</v>
      </c>
      <c r="AE3" s="115">
        <f t="shared" ref="AE3:AE67" si="9">IF(H3="","",SUMIF($U$3:$U$67,X3,$T$3:$T$67))</f>
        <v>22998954.5</v>
      </c>
      <c r="AF3" s="114">
        <f t="shared" ref="AF3:AF67" si="10">IF(H3="","",IF(AC3&lt;&gt;0,AC3*Z3,0))</f>
        <v>0</v>
      </c>
      <c r="AG3" s="114">
        <f t="shared" ref="AG3:AG67" si="11">IF(H3="","",IF(AC3=0,-(AD3-AE3),IF(AE3=0,"미수",-(AB3*Z3-AE3))))</f>
        <v>1153729</v>
      </c>
    </row>
    <row r="4" spans="1:33" ht="16.5" customHeight="1">
      <c r="A4" s="96" t="str">
        <f>IF($H4="","",_xlfn.IFNA(VLOOKUP($H4,수출신고!$A:$G,2,0),""))</f>
        <v/>
      </c>
      <c r="B4" s="97"/>
      <c r="C4" s="98"/>
      <c r="D4" s="98"/>
      <c r="E4" s="98"/>
      <c r="F4" s="99"/>
      <c r="G4" s="100" t="str">
        <f>IF($H4="","",_xlfn.IFNA(VLOOKUP($H4,수출신고!$A:$G,6,0),""))</f>
        <v/>
      </c>
      <c r="H4" s="101" t="str">
        <f t="shared" si="0"/>
        <v/>
      </c>
      <c r="J4" s="102" t="s">
        <v>104</v>
      </c>
      <c r="K4" s="88">
        <v>9585</v>
      </c>
      <c r="L4" s="88">
        <v>70</v>
      </c>
      <c r="M4" s="88">
        <v>0</v>
      </c>
      <c r="N4" s="103" t="s">
        <v>1714</v>
      </c>
      <c r="O4" s="88">
        <v>9515</v>
      </c>
      <c r="P4" s="104" t="s">
        <v>1702</v>
      </c>
      <c r="Q4" s="88">
        <v>0</v>
      </c>
      <c r="R4" s="104">
        <v>0</v>
      </c>
      <c r="S4" s="105">
        <v>0</v>
      </c>
      <c r="T4" s="106">
        <f t="shared" si="1"/>
        <v>11300965.5</v>
      </c>
      <c r="U4" s="107" t="str">
        <f t="shared" si="2"/>
        <v>QS/094</v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97"/>
      <c r="C5" s="98"/>
      <c r="D5" s="98"/>
      <c r="E5" s="98"/>
      <c r="F5" s="99"/>
      <c r="G5" s="100" t="str">
        <f>IF($H5="","",_xlfn.IFNA(VLOOKUP($H5,수출신고!$A:$G,6,0),""))</f>
        <v/>
      </c>
      <c r="H5" s="101" t="str">
        <f t="shared" si="0"/>
        <v/>
      </c>
      <c r="I5" s="116"/>
      <c r="J5" s="102" t="s">
        <v>104</v>
      </c>
      <c r="K5" s="88">
        <v>10060</v>
      </c>
      <c r="L5" s="88">
        <v>0</v>
      </c>
      <c r="M5" s="88">
        <v>0</v>
      </c>
      <c r="N5" s="103" t="s">
        <v>105</v>
      </c>
      <c r="O5" s="88">
        <v>10060</v>
      </c>
      <c r="P5" s="104" t="s">
        <v>1702</v>
      </c>
      <c r="Q5" s="88">
        <v>0</v>
      </c>
      <c r="R5" s="104">
        <v>0</v>
      </c>
      <c r="S5" s="105">
        <v>0</v>
      </c>
      <c r="T5" s="106">
        <f t="shared" si="1"/>
        <v>11948262</v>
      </c>
      <c r="U5" s="107" t="str">
        <f t="shared" si="2"/>
        <v>UQS</v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12</v>
      </c>
      <c r="J6" s="102"/>
      <c r="K6" s="88"/>
      <c r="L6" s="88"/>
      <c r="M6" s="88"/>
      <c r="N6" s="103"/>
      <c r="O6" s="88"/>
      <c r="P6" s="104"/>
      <c r="Q6" s="88"/>
      <c r="R6" s="104"/>
      <c r="S6" s="105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44587</v>
      </c>
      <c r="B7" s="118">
        <v>44568</v>
      </c>
      <c r="C7" s="119" t="s">
        <v>1790</v>
      </c>
      <c r="D7" s="119" t="s">
        <v>987</v>
      </c>
      <c r="E7" s="119" t="s">
        <v>87</v>
      </c>
      <c r="F7" s="120">
        <v>24857</v>
      </c>
      <c r="G7" s="100">
        <f>IF($H7="","",_xlfn.IFNA(VLOOKUP($H7,수출신고!$A:$G,6,0),""))</f>
        <v>24857</v>
      </c>
      <c r="H7" s="101" t="str">
        <f t="shared" si="0"/>
        <v>MH/011</v>
      </c>
      <c r="J7" s="1">
        <f t="array" ref="J7">IFERROR(INDEX(외환대장!$A$2:$K$401, SMALL(IF(($C$1=외환대장!$L$2:$L$399),MATCH(ROW(외환대장!$L$2:$L$399), ROW(외환대장!$L$2:$L$399)),IF(($D$1=외환대장!$L$2:$L$399),MATCH(ROW(외환대장!$L$2:$L$399), ROW(외환대장!$L$2:$L$399)),"")), ROWS($A$1:A1)), COLUMNS($A$1:A1)),"")</f>
        <v>44582</v>
      </c>
      <c r="K7" s="14">
        <f t="array" ref="K7">IFERROR(INDEX(외환대장!$A$2:$K$401, SMALL(IF(($C$1=외환대장!$L$2:$L$399),MATCH(ROW(외환대장!$L$2:$L$399), ROW(외환대장!$L$2:$L$399)),IF(($D$1=외환대장!$L$2:$L$399),MATCH(ROW(외환대장!$L$2:$L$399), ROW(외환대장!$L$2:$L$399)),"")), ROWS($A$1:B1)), COLUMNS($A$1:B1)),"")</f>
        <v>24857</v>
      </c>
      <c r="L7" s="14">
        <f t="array" ref="L7">IFERROR(INDEX(외환대장!$A$2:$K$401, SMALL(IF(($C$1=외환대장!$L$2:$L$399),MATCH(ROW(외환대장!$L$2:$L$399), ROW(외환대장!$L$2:$L$399)),IF(($D$1=외환대장!$L$2:$L$399),MATCH(ROW(외환대장!$L$2:$L$399), ROW(외환대장!$L$2:$L$399)),"")), ROWS($A$1:C1)), COLUMNS($A$1:C1)),"")</f>
        <v>30</v>
      </c>
      <c r="M7" s="14">
        <f t="array" ref="M7">IFERROR(INDEX(외환대장!$A$2:$K$401, SMALL(IF(($C$1=외환대장!$L$2:$L$399),MATCH(ROW(외환대장!$L$2:$L$399), ROW(외환대장!$L$2:$L$399)),IF(($D$1=외환대장!$L$2:$L$399),MATCH(ROW(외환대장!$L$2:$L$399), ROW(외환대장!$L$2:$L$399)),"")),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ROW(외환대장!$L$2:$L$399)),IF(($D$1=외환대장!$L$2:$L$399),MATCH(ROW(외환대장!$L$2:$L$399), ROW(외환대장!$L$2:$L$399)),"")), ROWS($A$1:E1)), COLUMNS($A$1:E1)),"")</f>
        <v>UMH/011</v>
      </c>
      <c r="O7" s="16">
        <f t="array" ref="O7">IFERROR(INDEX(외환대장!$A$2:$K$401, SMALL(IF(($C$1=외환대장!$L$2:$L$399),MATCH(ROW(외환대장!$L$2:$L$399), ROW(외환대장!$L$2:$L$399)),IF(($D$1=외환대장!$L$2:$L$399),MATCH(ROW(외환대장!$L$2:$L$399), ROW(외환대장!$L$2:$L$399)),"")), ROWS($A$1:F1)), COLUMNS($A$1:F1)),"")</f>
        <v>24827</v>
      </c>
      <c r="P7" s="17">
        <f t="array" ref="P7">IFERROR(INDEX(외환대장!$A$2:$K$401, SMALL(IF(($C$1=외환대장!$L$2:$L$399),MATCH(ROW(외환대장!$L$2:$L$399), ROW(외환대장!$L$2:$L$399)),IF(($D$1=외환대장!$L$2:$L$399),MATCH(ROW(외환대장!$L$2:$L$399), ROW(외환대장!$L$2:$L$399)),"")), ROWS($A$1:G1)), COLUMNS($A$1:G1)),"")</f>
        <v>1190.4000000000001</v>
      </c>
      <c r="Q7" s="18">
        <f t="array" ref="Q7">IFERROR(INDEX(외환대장!$A$2:$K$401, SMALL(IF(($C$1=외환대장!$L$2:$L$399),MATCH(ROW(외환대장!$L$2:$L$399), ROW(외환대장!$L$2:$L$399)),IF(($D$1=외환대장!$L$2:$L$399),MATCH(ROW(외환대장!$L$2:$L$399), ROW(외환대장!$L$2:$L$399)),"")), ROWS($A$1:H1)), COLUMNS($A$1:H1)),"")</f>
        <v>24827</v>
      </c>
      <c r="R7" s="19">
        <f t="array" ref="R7">IFERROR(INDEX(외환대장!$A$2:$K$401, SMALL(IF(($C$1=외환대장!$L$2:$L$399),MATCH(ROW(외환대장!$L$2:$L$399), ROW(외환대장!$L$2:$L$399)),IF(($D$1=외환대장!$L$2:$L$399),MATCH(ROW(외환대장!$L$2:$L$399), ROW(외환대장!$L$2:$L$399)),"")), ROWS($A$1:I1)), COLUMNS($A$1:I1)),"")</f>
        <v>1238.5</v>
      </c>
      <c r="S7" s="20">
        <f t="array" ref="S7">IFERROR(INDEX(외환대장!$A$2:$K$401, SMALL(IF(($C$1=외환대장!$L$2:$L$399),MATCH(ROW(외환대장!$L$2:$L$399), ROW(외환대장!$L$2:$L$399)),IF(($D$1=외환대장!$L$2:$L$399),MATCH(ROW(외환대장!$L$2:$L$399), ROW(외환대장!$L$2:$L$399)),"")), ROWS($A$1:J1)), COLUMNS($A$1:J1)),"")</f>
        <v>44634</v>
      </c>
      <c r="T7" s="106">
        <f t="shared" si="1"/>
        <v>29554060.800000001</v>
      </c>
      <c r="U7" s="107" t="str">
        <f t="shared" si="2"/>
        <v>MH/011</v>
      </c>
      <c r="V7" s="72"/>
      <c r="W7" s="108">
        <f t="shared" si="3"/>
        <v>44587</v>
      </c>
      <c r="X7" s="100" t="str">
        <f t="shared" si="4"/>
        <v>MH/011</v>
      </c>
      <c r="Y7" s="109" t="str">
        <f>IF($X7="","",_xlfn.IFNA(VLOOKUP($X7,수출신고!$A:$G,4,0),"국내계류중"))</f>
        <v>1098622010072X</v>
      </c>
      <c r="Z7" s="110">
        <f>_xlfn.IFNA(VLOOKUP(W7,환율!$A:$H,8,0),"")</f>
        <v>1197.8</v>
      </c>
      <c r="AA7" s="111">
        <f t="shared" si="5"/>
        <v>24857</v>
      </c>
      <c r="AB7" s="112">
        <f t="shared" si="6"/>
        <v>24857</v>
      </c>
      <c r="AC7" s="113">
        <f t="shared" si="7"/>
        <v>0</v>
      </c>
      <c r="AD7" s="114">
        <f t="shared" si="8"/>
        <v>29773714.599999998</v>
      </c>
      <c r="AE7" s="115">
        <f t="shared" si="9"/>
        <v>29554060.800000001</v>
      </c>
      <c r="AF7" s="114">
        <f t="shared" si="10"/>
        <v>0</v>
      </c>
      <c r="AG7" s="114">
        <f t="shared" si="11"/>
        <v>-219653.79999999702</v>
      </c>
    </row>
    <row r="8" spans="1:33" ht="16.5" customHeight="1">
      <c r="A8" s="96">
        <f>IF($H8="","",_xlfn.IFNA(VLOOKUP($H8,수출신고!$A:$G,2,0),""))</f>
        <v>44623</v>
      </c>
      <c r="B8" s="118">
        <v>44616</v>
      </c>
      <c r="C8" s="119" t="s">
        <v>1805</v>
      </c>
      <c r="D8" s="119" t="s">
        <v>987</v>
      </c>
      <c r="E8" s="119" t="s">
        <v>87</v>
      </c>
      <c r="F8" s="120">
        <v>24716</v>
      </c>
      <c r="G8" s="100">
        <f>IF($H8="","",_xlfn.IFNA(VLOOKUP($H8,수출신고!$A:$G,6,0),""))</f>
        <v>24716</v>
      </c>
      <c r="H8" s="101" t="str">
        <f t="shared" si="0"/>
        <v>MH/013</v>
      </c>
      <c r="J8" s="1">
        <f t="array" ref="J8">IFERROR(INDEX(외환대장!$A$2:$K$401, SMALL(IF(($C$1=외환대장!$L$2:$L$399),MATCH(ROW(외환대장!$L$2:$L$399), ROW(외환대장!$L$2:$L$399)),IF(($D$1=외환대장!$L$2:$L$399),MATCH(ROW(외환대장!$L$2:$L$399), ROW(외환대장!$L$2:$L$399)),"")), ROWS($A$1:A2)), COLUMNS($A$1:A2)),"")</f>
        <v>44617</v>
      </c>
      <c r="K8" s="14">
        <f t="array" ref="K8">IFERROR(INDEX(외환대장!$A$2:$K$401, SMALL(IF(($C$1=외환대장!$L$2:$L$399),MATCH(ROW(외환대장!$L$2:$L$399), ROW(외환대장!$L$2:$L$399)),IF(($D$1=외환대장!$L$2:$L$399),MATCH(ROW(외환대장!$L$2:$L$399), ROW(외환대장!$L$2:$L$399)),"")), ROWS($A$1:B2)), COLUMNS($A$1:B2)),"")</f>
        <v>24716</v>
      </c>
      <c r="L8" s="14">
        <f t="array" ref="L8">IFERROR(INDEX(외환대장!$A$2:$K$401, SMALL(IF(($C$1=외환대장!$L$2:$L$399),MATCH(ROW(외환대장!$L$2:$L$399), ROW(외환대장!$L$2:$L$399)),IF(($D$1=외환대장!$L$2:$L$399),MATCH(ROW(외환대장!$L$2:$L$399), ROW(외환대장!$L$2:$L$399)),"")), ROWS($A$1:C2)), COLUMNS($A$1:C2)),"")</f>
        <v>35</v>
      </c>
      <c r="M8" s="14">
        <f t="array" ref="M8">IFERROR(INDEX(외환대장!$A$2:$K$401, SMALL(IF(($C$1=외환대장!$L$2:$L$399),MATCH(ROW(외환대장!$L$2:$L$399), ROW(외환대장!$L$2:$L$399)),IF(($D$1=외환대장!$L$2:$L$399),MATCH(ROW(외환대장!$L$2:$L$399), ROW(외환대장!$L$2:$L$399)),"")),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ROW(외환대장!$L$2:$L$399)),IF(($D$1=외환대장!$L$2:$L$399),MATCH(ROW(외환대장!$L$2:$L$399), ROW(외환대장!$L$2:$L$399)),"")), ROWS($A$1:E2)), COLUMNS($A$1:E2)),"")</f>
        <v>UMH/013</v>
      </c>
      <c r="O8" s="16">
        <f t="array" ref="O8">IFERROR(INDEX(외환대장!$A$2:$K$401, SMALL(IF(($C$1=외환대장!$L$2:$L$399),MATCH(ROW(외환대장!$L$2:$L$399), ROW(외환대장!$L$2:$L$399)),IF(($D$1=외환대장!$L$2:$L$399),MATCH(ROW(외환대장!$L$2:$L$399), ROW(외환대장!$L$2:$L$399)),"")), ROWS($A$1:F2)), COLUMNS($A$1:F2)),"")</f>
        <v>24681</v>
      </c>
      <c r="P8" s="17">
        <f t="array" ref="P8">IFERROR(INDEX(외환대장!$A$2:$K$401, SMALL(IF(($C$1=외환대장!$L$2:$L$399),MATCH(ROW(외환대장!$L$2:$L$399), ROW(외환대장!$L$2:$L$399)),IF(($D$1=외환대장!$L$2:$L$399),MATCH(ROW(외환대장!$L$2:$L$399), ROW(외환대장!$L$2:$L$399)),"")), ROWS($A$1:G2)), COLUMNS($A$1:G2)),"")</f>
        <v>1199.4000000000001</v>
      </c>
      <c r="Q8" s="18">
        <f t="array" ref="Q8">IFERROR(INDEX(외환대장!$A$2:$K$401, SMALL(IF(($C$1=외환대장!$L$2:$L$399),MATCH(ROW(외환대장!$L$2:$L$399), ROW(외환대장!$L$2:$L$399)),IF(($D$1=외환대장!$L$2:$L$399),MATCH(ROW(외환대장!$L$2:$L$399), ROW(외환대장!$L$2:$L$399)),"")), ROWS($A$1:H2)), COLUMNS($A$1:H2)),"")</f>
        <v>24681</v>
      </c>
      <c r="R8" s="19">
        <f t="array" ref="R8">IFERROR(INDEX(외환대장!$A$2:$K$401, SMALL(IF(($C$1=외환대장!$L$2:$L$399),MATCH(ROW(외환대장!$L$2:$L$399), ROW(외환대장!$L$2:$L$399)),IF(($D$1=외환대장!$L$2:$L$399),MATCH(ROW(외환대장!$L$2:$L$399), ROW(외환대장!$L$2:$L$399)),"")), ROWS($A$1:I2)), COLUMNS($A$1:I2)),"")</f>
        <v>1222.8</v>
      </c>
      <c r="S8" s="20">
        <f t="array" ref="S8">IFERROR(INDEX(외환대장!$A$2:$K$401, SMALL(IF(($C$1=외환대장!$L$2:$L$399),MATCH(ROW(외환대장!$L$2:$L$399), ROW(외환대장!$L$2:$L$399)),IF(($D$1=외환대장!$L$2:$L$399),MATCH(ROW(외환대장!$L$2:$L$399), ROW(외환대장!$L$2:$L$399)),"")), ROWS($A$1:J2)), COLUMNS($A$1:J2)),"")</f>
        <v>44659</v>
      </c>
      <c r="T8" s="106">
        <f t="shared" si="1"/>
        <v>29602391.400000002</v>
      </c>
      <c r="U8" s="107" t="str">
        <f t="shared" si="2"/>
        <v>MH/013</v>
      </c>
      <c r="V8" s="72"/>
      <c r="W8" s="108">
        <f t="shared" si="3"/>
        <v>44623</v>
      </c>
      <c r="X8" s="100" t="str">
        <f t="shared" si="4"/>
        <v>MH/013</v>
      </c>
      <c r="Y8" s="109" t="str">
        <f>IF($X8="","",_xlfn.IFNA(VLOOKUP($X8,수출신고!$A:$G,4,0),"국내계류중"))</f>
        <v>1098622020182X</v>
      </c>
      <c r="Z8" s="110">
        <f>_xlfn.IFNA(VLOOKUP(W8,환율!$A:$H,8,0),"")</f>
        <v>1205</v>
      </c>
      <c r="AA8" s="111">
        <f t="shared" si="5"/>
        <v>24716</v>
      </c>
      <c r="AB8" s="112">
        <f t="shared" si="6"/>
        <v>24716</v>
      </c>
      <c r="AC8" s="113">
        <f t="shared" si="7"/>
        <v>0</v>
      </c>
      <c r="AD8" s="114">
        <f t="shared" si="8"/>
        <v>29782780</v>
      </c>
      <c r="AE8" s="115">
        <f t="shared" si="9"/>
        <v>29602391.400000002</v>
      </c>
      <c r="AF8" s="114">
        <f t="shared" si="10"/>
        <v>0</v>
      </c>
      <c r="AG8" s="114">
        <f t="shared" si="11"/>
        <v>-180388.59999999776</v>
      </c>
    </row>
    <row r="9" spans="1:33" ht="16.5" customHeight="1">
      <c r="A9" s="96">
        <f>IF($H9="","",_xlfn.IFNA(VLOOKUP($H9,수출신고!$A:$G,2,0),""))</f>
        <v>44674</v>
      </c>
      <c r="B9" s="118">
        <v>44663</v>
      </c>
      <c r="C9" s="119" t="s">
        <v>1822</v>
      </c>
      <c r="D9" s="119" t="s">
        <v>987</v>
      </c>
      <c r="E9" s="119" t="s">
        <v>87</v>
      </c>
      <c r="F9" s="120">
        <v>24716</v>
      </c>
      <c r="G9" s="100">
        <f>IF($H9="","",_xlfn.IFNA(VLOOKUP($H9,수출신고!$A:$G,6,0),""))</f>
        <v>24716</v>
      </c>
      <c r="H9" s="101" t="str">
        <f t="shared" si="0"/>
        <v>MH/015</v>
      </c>
      <c r="J9" s="1">
        <f t="array" ref="J9">IFERROR(INDEX(외환대장!$A$2:$K$401, SMALL(IF(($C$1=외환대장!$L$2:$L$399),MATCH(ROW(외환대장!$L$2:$L$399), ROW(외환대장!$L$2:$L$399)),IF(($D$1=외환대장!$L$2:$L$399),MATCH(ROW(외환대장!$L$2:$L$399), ROW(외환대장!$L$2:$L$399)),"")), ROWS($A$1:A3)), COLUMNS($A$1:A3)),"")</f>
        <v>44666</v>
      </c>
      <c r="K9" s="14">
        <f t="array" ref="K9">IFERROR(INDEX(외환대장!$A$2:$K$401, SMALL(IF(($C$1=외환대장!$L$2:$L$399),MATCH(ROW(외환대장!$L$2:$L$399), ROW(외환대장!$L$2:$L$399)),IF(($D$1=외환대장!$L$2:$L$399),MATCH(ROW(외환대장!$L$2:$L$399), ROW(외환대장!$L$2:$L$399)),"")), ROWS($A$1:B3)), COLUMNS($A$1:B3)),"")</f>
        <v>24716</v>
      </c>
      <c r="L9" s="14">
        <f t="array" ref="L9">IFERROR(INDEX(외환대장!$A$2:$K$401, SMALL(IF(($C$1=외환대장!$L$2:$L$399),MATCH(ROW(외환대장!$L$2:$L$399), ROW(외환대장!$L$2:$L$399)),IF(($D$1=외환대장!$L$2:$L$399),MATCH(ROW(외환대장!$L$2:$L$399), ROW(외환대장!$L$2:$L$399)),"")), ROWS($A$1:C3)), COLUMNS($A$1:C3)),"")</f>
        <v>35</v>
      </c>
      <c r="M9" s="14">
        <f t="array" ref="M9">IFERROR(INDEX(외환대장!$A$2:$K$401, SMALL(IF(($C$1=외환대장!$L$2:$L$399),MATCH(ROW(외환대장!$L$2:$L$399), ROW(외환대장!$L$2:$L$399)),IF(($D$1=외환대장!$L$2:$L$399),MATCH(ROW(외환대장!$L$2:$L$399), ROW(외환대장!$L$2:$L$399)),"")),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ROW(외환대장!$L$2:$L$399)),IF(($D$1=외환대장!$L$2:$L$399),MATCH(ROW(외환대장!$L$2:$L$399), ROW(외환대장!$L$2:$L$399)),"")), ROWS($A$1:E3)), COLUMNS($A$1:E3)),"")</f>
        <v>UMH/015</v>
      </c>
      <c r="O9" s="16">
        <f t="array" ref="O9">IFERROR(INDEX(외환대장!$A$2:$K$401, SMALL(IF(($C$1=외환대장!$L$2:$L$399),MATCH(ROW(외환대장!$L$2:$L$399), ROW(외환대장!$L$2:$L$399)),IF(($D$1=외환대장!$L$2:$L$399),MATCH(ROW(외환대장!$L$2:$L$399), ROW(외환대장!$L$2:$L$399)),"")), ROWS($A$1:F3)), COLUMNS($A$1:F3)),"")</f>
        <v>24681</v>
      </c>
      <c r="P9" s="17">
        <f t="array" ref="P9">IFERROR(INDEX(외환대장!$A$2:$K$401, SMALL(IF(($C$1=외환대장!$L$2:$L$399),MATCH(ROW(외환대장!$L$2:$L$399), ROW(외환대장!$L$2:$L$399)),IF(($D$1=외환대장!$L$2:$L$399),MATCH(ROW(외환대장!$L$2:$L$399), ROW(외환대장!$L$2:$L$399)),"")), ROWS($A$1:G3)), COLUMNS($A$1:G3)),"")</f>
        <v>1224.2</v>
      </c>
      <c r="Q9" s="18">
        <f t="array" ref="Q9">IFERROR(INDEX(외환대장!$A$2:$K$401, SMALL(IF(($C$1=외환대장!$L$2:$L$399),MATCH(ROW(외환대장!$L$2:$L$399), ROW(외환대장!$L$2:$L$399)),IF(($D$1=외환대장!$L$2:$L$399),MATCH(ROW(외환대장!$L$2:$L$399), ROW(외환대장!$L$2:$L$399)),"")), ROWS($A$1:H3)), COLUMNS($A$1:H3)),"")</f>
        <v>24681</v>
      </c>
      <c r="R9" s="19">
        <f t="array" ref="R9">IFERROR(INDEX(외환대장!$A$2:$K$401, SMALL(IF(($C$1=외환대장!$L$2:$L$399),MATCH(ROW(외환대장!$L$2:$L$399), ROW(외환대장!$L$2:$L$399)),IF(($D$1=외환대장!$L$2:$L$399),MATCH(ROW(외환대장!$L$2:$L$399), ROW(외환대장!$L$2:$L$399)),"")), ROWS($A$1:I3)), COLUMNS($A$1:I3)),"")</f>
        <v>1254.7</v>
      </c>
      <c r="S9" s="20">
        <f t="array" ref="S9">IFERROR(INDEX(외환대장!$A$2:$K$401, SMALL(IF(($C$1=외환대장!$L$2:$L$399),MATCH(ROW(외환대장!$L$2:$L$399), ROW(외환대장!$L$2:$L$399)),IF(($D$1=외환대장!$L$2:$L$399),MATCH(ROW(외환대장!$L$2:$L$399), ROW(외환대장!$L$2:$L$399)),"")), ROWS($A$1:J3)), COLUMNS($A$1:J3)),"")</f>
        <v>44719</v>
      </c>
      <c r="T9" s="106">
        <f t="shared" si="1"/>
        <v>30214480.200000003</v>
      </c>
      <c r="U9" s="107" t="str">
        <f t="shared" si="2"/>
        <v>MH/015</v>
      </c>
      <c r="V9" s="72"/>
      <c r="W9" s="108">
        <f t="shared" si="3"/>
        <v>44674</v>
      </c>
      <c r="X9" s="100" t="str">
        <f t="shared" si="4"/>
        <v>MH/015</v>
      </c>
      <c r="Y9" s="109" t="str">
        <f>IF($X9="","",_xlfn.IFNA(VLOOKUP($X9,수출신고!$A:$G,4,0),"국내계류중"))</f>
        <v>1098622040092X</v>
      </c>
      <c r="Z9" s="110">
        <f>_xlfn.IFNA(VLOOKUP(W9,환율!$A:$H,8,0),"")</f>
        <v>1236.4000000000001</v>
      </c>
      <c r="AA9" s="111">
        <f t="shared" si="5"/>
        <v>24716</v>
      </c>
      <c r="AB9" s="112">
        <f t="shared" si="6"/>
        <v>24716</v>
      </c>
      <c r="AC9" s="113">
        <f t="shared" si="7"/>
        <v>0</v>
      </c>
      <c r="AD9" s="114">
        <f t="shared" si="8"/>
        <v>30558862.400000002</v>
      </c>
      <c r="AE9" s="115">
        <f t="shared" si="9"/>
        <v>30214480.200000003</v>
      </c>
      <c r="AF9" s="114">
        <f t="shared" si="10"/>
        <v>0</v>
      </c>
      <c r="AG9" s="114">
        <f t="shared" si="11"/>
        <v>-344382.19999999925</v>
      </c>
    </row>
    <row r="10" spans="1:33" ht="16.5" customHeight="1">
      <c r="A10" s="96">
        <f>IF($H10="","",_xlfn.IFNA(VLOOKUP($H10,수출신고!$A:$G,2,0),""))</f>
        <v>44709</v>
      </c>
      <c r="B10" s="62">
        <v>44706</v>
      </c>
      <c r="C10" s="46" t="s">
        <v>1874</v>
      </c>
      <c r="D10" s="46" t="s">
        <v>987</v>
      </c>
      <c r="E10" s="46" t="s">
        <v>87</v>
      </c>
      <c r="F10" s="63">
        <v>24042</v>
      </c>
      <c r="G10" s="100">
        <f>IF($H10="","",_xlfn.IFNA(VLOOKUP($H10,수출신고!$A:$G,6,0),""))</f>
        <v>24042</v>
      </c>
      <c r="H10" s="101" t="str">
        <f t="shared" si="0"/>
        <v>MH/017</v>
      </c>
      <c r="J10" s="1">
        <f t="array" ref="J10">IFERROR(INDEX(외환대장!$A$2:$K$401, SMALL(IF(($C$1=외환대장!$L$2:$L$399),MATCH(ROW(외환대장!$L$2:$L$399), ROW(외환대장!$L$2:$L$399)),IF(($D$1=외환대장!$L$2:$L$399),MATCH(ROW(외환대장!$L$2:$L$399), ROW(외환대장!$L$2:$L$399)),"")), ROWS($A$1:A4)), COLUMNS($A$1:A4)),"")</f>
        <v>44708</v>
      </c>
      <c r="K10" s="14">
        <f t="array" ref="K10">IFERROR(INDEX(외환대장!$A$2:$K$401, SMALL(IF(($C$1=외환대장!$L$2:$L$399),MATCH(ROW(외환대장!$L$2:$L$399), ROW(외환대장!$L$2:$L$399)),IF(($D$1=외환대장!$L$2:$L$399),MATCH(ROW(외환대장!$L$2:$L$399), ROW(외환대장!$L$2:$L$399)),"")), ROWS($A$1:B4)), COLUMNS($A$1:B4)),"")</f>
        <v>24042</v>
      </c>
      <c r="L10" s="14">
        <f t="array" ref="L10">IFERROR(INDEX(외환대장!$A$2:$K$401, SMALL(IF(($C$1=외환대장!$L$2:$L$399),MATCH(ROW(외환대장!$L$2:$L$399), ROW(외환대장!$L$2:$L$399)),IF(($D$1=외환대장!$L$2:$L$399),MATCH(ROW(외환대장!$L$2:$L$399), ROW(외환대장!$L$2:$L$399)),"")), ROWS($A$1:C4)), COLUMNS($A$1:C4)),"")</f>
        <v>35</v>
      </c>
      <c r="M10" s="14">
        <f t="array" ref="M10">IFERROR(INDEX(외환대장!$A$2:$K$401, SMALL(IF(($C$1=외환대장!$L$2:$L$399),MATCH(ROW(외환대장!$L$2:$L$399), ROW(외환대장!$L$2:$L$399)),IF(($D$1=외환대장!$L$2:$L$399),MATCH(ROW(외환대장!$L$2:$L$399), ROW(외환대장!$L$2:$L$399)),"")),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ROW(외환대장!$L$2:$L$399)),IF(($D$1=외환대장!$L$2:$L$399),MATCH(ROW(외환대장!$L$2:$L$399), ROW(외환대장!$L$2:$L$399)),"")), ROWS($A$1:E4)), COLUMNS($A$1:E4)),"")</f>
        <v>UMH/017</v>
      </c>
      <c r="O10" s="16">
        <f t="array" ref="O10">IFERROR(INDEX(외환대장!$A$2:$K$401, SMALL(IF(($C$1=외환대장!$L$2:$L$399),MATCH(ROW(외환대장!$L$2:$L$399), ROW(외환대장!$L$2:$L$399)),IF(($D$1=외환대장!$L$2:$L$399),MATCH(ROW(외환대장!$L$2:$L$399), ROW(외환대장!$L$2:$L$399)),"")), ROWS($A$1:F4)), COLUMNS($A$1:F4)),"")</f>
        <v>24007</v>
      </c>
      <c r="P10" s="17">
        <f t="array" ref="P10">IFERROR(INDEX(외환대장!$A$2:$K$401, SMALL(IF(($C$1=외환대장!$L$2:$L$399),MATCH(ROW(외환대장!$L$2:$L$399), ROW(외환대장!$L$2:$L$399)),IF(($D$1=외환대장!$L$2:$L$399),MATCH(ROW(외환대장!$L$2:$L$399), ROW(외환대장!$L$2:$L$399)),"")), ROWS($A$1:G4)), COLUMNS($A$1:G4)),"")</f>
        <v>1266.4000000000001</v>
      </c>
      <c r="Q10" s="18">
        <f t="array" ref="Q10">IFERROR(INDEX(외환대장!$A$2:$K$401, SMALL(IF(($C$1=외환대장!$L$2:$L$399),MATCH(ROW(외환대장!$L$2:$L$399), ROW(외환대장!$L$2:$L$399)),IF(($D$1=외환대장!$L$2:$L$399),MATCH(ROW(외환대장!$L$2:$L$399), ROW(외환대장!$L$2:$L$399)),"")), ROWS($A$1:H4)), COLUMNS($A$1:H4)),"")</f>
        <v>24007</v>
      </c>
      <c r="R10" s="19">
        <f t="array" ref="R10">IFERROR(INDEX(외환대장!$A$2:$K$401, SMALL(IF(($C$1=외환대장!$L$2:$L$399),MATCH(ROW(외환대장!$L$2:$L$399), ROW(외환대장!$L$2:$L$399)),IF(($D$1=외환대장!$L$2:$L$399),MATCH(ROW(외환대장!$L$2:$L$399), ROW(외환대장!$L$2:$L$399)),"")), ROWS($A$1:I4)), COLUMNS($A$1:I4)),"")</f>
        <v>1289</v>
      </c>
      <c r="S10" s="20">
        <f t="array" ref="S10">IFERROR(INDEX(외환대장!$A$2:$K$401, SMALL(IF(($C$1=외환대장!$L$2:$L$399),MATCH(ROW(외환대장!$L$2:$L$399), ROW(외환대장!$L$2:$L$399)),IF(($D$1=외환대장!$L$2:$L$399),MATCH(ROW(외환대장!$L$2:$L$399), ROW(외환대장!$L$2:$L$399)),"")), ROWS($A$1:J4)), COLUMNS($A$1:J4)),"")</f>
        <v>44726</v>
      </c>
      <c r="T10" s="106">
        <f t="shared" si="1"/>
        <v>30402464.800000001</v>
      </c>
      <c r="U10" s="107" t="str">
        <f t="shared" si="2"/>
        <v>MH/017</v>
      </c>
      <c r="V10" s="72"/>
      <c r="W10" s="108">
        <f t="shared" si="3"/>
        <v>44709</v>
      </c>
      <c r="X10" s="100" t="str">
        <f t="shared" si="4"/>
        <v>MH/017</v>
      </c>
      <c r="Y10" s="109" t="str">
        <f>IF($X10="","",_xlfn.IFNA(VLOOKUP($X10,수출신고!$A:$G,4,0),"국내계류중"))</f>
        <v>1098622050221X</v>
      </c>
      <c r="Z10" s="110">
        <f>_xlfn.IFNA(VLOOKUP(W10,환율!$A:$H,8,0),"")</f>
        <v>1266.4000000000001</v>
      </c>
      <c r="AA10" s="111">
        <f t="shared" si="5"/>
        <v>24042</v>
      </c>
      <c r="AB10" s="112">
        <f t="shared" si="6"/>
        <v>24042</v>
      </c>
      <c r="AC10" s="113">
        <f t="shared" si="7"/>
        <v>0</v>
      </c>
      <c r="AD10" s="114">
        <f t="shared" si="8"/>
        <v>30446788.800000001</v>
      </c>
      <c r="AE10" s="115">
        <f t="shared" si="9"/>
        <v>30402464.800000001</v>
      </c>
      <c r="AF10" s="114">
        <f t="shared" si="10"/>
        <v>0</v>
      </c>
      <c r="AG10" s="114">
        <f t="shared" si="11"/>
        <v>-44324</v>
      </c>
    </row>
    <row r="11" spans="1:33" ht="16.5" customHeight="1">
      <c r="A11" s="96">
        <f>IF($H11="","",_xlfn.IFNA(VLOOKUP($H11,수출신고!$A:$G,2,0),""))</f>
        <v>44896</v>
      </c>
      <c r="B11" s="62">
        <v>44889</v>
      </c>
      <c r="C11" s="46" t="s">
        <v>2004</v>
      </c>
      <c r="D11" s="46" t="s">
        <v>987</v>
      </c>
      <c r="E11" s="46" t="s">
        <v>87</v>
      </c>
      <c r="F11" s="63">
        <v>20790</v>
      </c>
      <c r="G11" s="100">
        <f>IF($H11="","",_xlfn.IFNA(VLOOKUP($H11,수출신고!$A:$G,6,0),""))</f>
        <v>20790</v>
      </c>
      <c r="H11" s="101" t="str">
        <f t="shared" si="0"/>
        <v>MH/020</v>
      </c>
      <c r="J11" s="1">
        <f t="array" ref="J11">IFERROR(INDEX(외환대장!$A$2:$K$401, SMALL(IF(($C$1=외환대장!$L$2:$L$399),MATCH(ROW(외환대장!$L$2:$L$399), ROW(외환대장!$L$2:$L$399)),IF(($D$1=외환대장!$L$2:$L$399),MATCH(ROW(외환대장!$L$2:$L$399), ROW(외환대장!$L$2:$L$399)),"")), ROWS($A$1:A5)), COLUMNS($A$1:A5)),"")</f>
        <v>44897</v>
      </c>
      <c r="K11" s="14">
        <f t="array" ref="K11">IFERROR(INDEX(외환대장!$A$2:$K$401, SMALL(IF(($C$1=외환대장!$L$2:$L$399),MATCH(ROW(외환대장!$L$2:$L$399), ROW(외환대장!$L$2:$L$399)),IF(($D$1=외환대장!$L$2:$L$399),MATCH(ROW(외환대장!$L$2:$L$399), ROW(외환대장!$L$2:$L$399)),"")), ROWS($A$1:B5)), COLUMNS($A$1:B5)),"")</f>
        <v>20790</v>
      </c>
      <c r="L11" s="14">
        <f t="array" ref="L11">IFERROR(INDEX(외환대장!$A$2:$K$401, SMALL(IF(($C$1=외환대장!$L$2:$L$399),MATCH(ROW(외환대장!$L$2:$L$399), ROW(외환대장!$L$2:$L$399)),IF(($D$1=외환대장!$L$2:$L$399),MATCH(ROW(외환대장!$L$2:$L$399), ROW(외환대장!$L$2:$L$399)),"")), ROWS($A$1:C5)), COLUMNS($A$1:C5)),"")</f>
        <v>95</v>
      </c>
      <c r="M11" s="14">
        <f t="array" ref="M11">IFERROR(INDEX(외환대장!$A$2:$K$401, SMALL(IF(($C$1=외환대장!$L$2:$L$399),MATCH(ROW(외환대장!$L$2:$L$399), ROW(외환대장!$L$2:$L$399)),IF(($D$1=외환대장!$L$2:$L$399),MATCH(ROW(외환대장!$L$2:$L$399), ROW(외환대장!$L$2:$L$399)),"")),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ROW(외환대장!$L$2:$L$399)),IF(($D$1=외환대장!$L$2:$L$399),MATCH(ROW(외환대장!$L$2:$L$399), ROW(외환대장!$L$2:$L$399)),"")), ROWS($A$1:E5)), COLUMNS($A$1:E5)),"")</f>
        <v>UMH/020</v>
      </c>
      <c r="O11" s="16">
        <f t="array" ref="O11">IFERROR(INDEX(외환대장!$A$2:$K$401, SMALL(IF(($C$1=외환대장!$L$2:$L$399),MATCH(ROW(외환대장!$L$2:$L$399), ROW(외환대장!$L$2:$L$399)),IF(($D$1=외환대장!$L$2:$L$399),MATCH(ROW(외환대장!$L$2:$L$399), ROW(외환대장!$L$2:$L$399)),"")), ROWS($A$1:F5)), COLUMNS($A$1:F5)),"")</f>
        <v>20695</v>
      </c>
      <c r="P11" s="17">
        <f t="array" ref="P11">IFERROR(INDEX(외환대장!$A$2:$K$401, SMALL(IF(($C$1=외환대장!$L$2:$L$399),MATCH(ROW(외환대장!$L$2:$L$399), ROW(외환대장!$L$2:$L$399)),IF(($D$1=외환대장!$L$2:$L$399),MATCH(ROW(외환대장!$L$2:$L$399), ROW(외환대장!$L$2:$L$399)),"")), ROWS($A$1:G5)), COLUMNS($A$1:G5)),"")</f>
        <v>1300.8</v>
      </c>
      <c r="Q11" s="18">
        <f t="array" ref="Q11">IFERROR(INDEX(외환대장!$A$2:$K$401, SMALL(IF(($C$1=외환대장!$L$2:$L$399),MATCH(ROW(외환대장!$L$2:$L$399), ROW(외환대장!$L$2:$L$399)),IF(($D$1=외환대장!$L$2:$L$399),MATCH(ROW(외환대장!$L$2:$L$399), ROW(외환대장!$L$2:$L$399)),"")), ROWS($A$1:H5)), COLUMNS($A$1:H5)),"")</f>
        <v>20695</v>
      </c>
      <c r="R11" s="19">
        <f t="array" ref="R11">IFERROR(INDEX(외환대장!$A$2:$K$401, SMALL(IF(($C$1=외환대장!$L$2:$L$399),MATCH(ROW(외환대장!$L$2:$L$399), ROW(외환대장!$L$2:$L$399)),IF(($D$1=외환대장!$L$2:$L$399),MATCH(ROW(외환대장!$L$2:$L$399), ROW(외환대장!$L$2:$L$399)),"")), ROWS($A$1:I5)), COLUMNS($A$1:I5)),"")</f>
        <v>1317.6</v>
      </c>
      <c r="S11" s="20">
        <f t="array" ref="S11">IFERROR(INDEX(외환대장!$A$2:$K$401, SMALL(IF(($C$1=외환대장!$L$2:$L$399),MATCH(ROW(외환대장!$L$2:$L$399), ROW(외환대장!$L$2:$L$399)),IF(($D$1=외환대장!$L$2:$L$399),MATCH(ROW(외환대장!$L$2:$L$399), ROW(외환대장!$L$2:$L$399)),"")), ROWS($A$1:J5)), COLUMNS($A$1:J5)),"")</f>
        <v>44901</v>
      </c>
      <c r="T11" s="106">
        <f t="shared" si="1"/>
        <v>26920056</v>
      </c>
      <c r="U11" s="107" t="str">
        <f t="shared" si="2"/>
        <v>MH/020</v>
      </c>
      <c r="V11" s="72"/>
      <c r="W11" s="108">
        <f t="shared" si="3"/>
        <v>44896</v>
      </c>
      <c r="X11" s="100" t="str">
        <f t="shared" si="4"/>
        <v>MH/020</v>
      </c>
      <c r="Y11" s="109" t="str">
        <f>IF($X11="","",_xlfn.IFNA(VLOOKUP($X11,수출신고!$A:$G,4,0),"국내계류중"))</f>
        <v>1098622110224X</v>
      </c>
      <c r="Z11" s="110">
        <f>_xlfn.IFNA(VLOOKUP(W11,환율!$A:$H,8,0),"")</f>
        <v>1320.1</v>
      </c>
      <c r="AA11" s="111">
        <f t="shared" si="5"/>
        <v>20790</v>
      </c>
      <c r="AB11" s="112">
        <f t="shared" si="6"/>
        <v>20790</v>
      </c>
      <c r="AC11" s="113">
        <f t="shared" si="7"/>
        <v>0</v>
      </c>
      <c r="AD11" s="114">
        <f t="shared" si="8"/>
        <v>27444878.999999996</v>
      </c>
      <c r="AE11" s="115">
        <f t="shared" si="9"/>
        <v>26920056</v>
      </c>
      <c r="AF11" s="114">
        <f t="shared" si="10"/>
        <v>0</v>
      </c>
      <c r="AG11" s="114">
        <f t="shared" si="11"/>
        <v>-524822.99999999627</v>
      </c>
    </row>
    <row r="12" spans="1:33" ht="16.5" customHeight="1">
      <c r="A12" s="96" t="str">
        <f>IF($H12="","",_xlfn.IFNA(VLOOKUP($H12,수출신고!$A:$G,2,0),""))</f>
        <v/>
      </c>
      <c r="B12" s="62"/>
      <c r="C12" s="46"/>
      <c r="D12" s="46"/>
      <c r="E12" s="46"/>
      <c r="F12" s="63"/>
      <c r="G12" s="100" t="str">
        <f>IF($H12="","",_xlfn.IFNA(VLOOKUP($H12,수출신고!$A:$G,6,0),""))</f>
        <v/>
      </c>
      <c r="H12" s="101" t="str">
        <f t="shared" si="0"/>
        <v/>
      </c>
      <c r="J12" s="1" t="str">
        <f t="array" ref="J12">IFERROR(INDEX(외환대장!$A$2:$K$401, SMALL(IF(($C$1=외환대장!$L$2:$L$399),MATCH(ROW(외환대장!$L$2:$L$399), ROW(외환대장!$L$2:$L$399)),IF(($D$1=외환대장!$L$2:$L$399),MATCH(ROW(외환대장!$L$2:$L$399), ROW(외환대장!$L$2:$L$399)),"")), ROWS($A$1:A6)), COLUMNS($A$1:A6)),"")</f>
        <v/>
      </c>
      <c r="K12" s="14" t="str">
        <f t="array" ref="K12">IFERROR(INDEX(외환대장!$A$2:$K$401, SMALL(IF(($C$1=외환대장!$L$2:$L$399),MATCH(ROW(외환대장!$L$2:$L$399), ROW(외환대장!$L$2:$L$399)),IF(($D$1=외환대장!$L$2:$L$399),MATCH(ROW(외환대장!$L$2:$L$399), ROW(외환대장!$L$2:$L$399)),"")), ROWS($A$1:B6)), COLUMNS($A$1:B6)),"")</f>
        <v/>
      </c>
      <c r="L12" s="14" t="str">
        <f t="array" ref="L12">IFERROR(INDEX(외환대장!$A$2:$K$401, SMALL(IF(($C$1=외환대장!$L$2:$L$399),MATCH(ROW(외환대장!$L$2:$L$399), ROW(외환대장!$L$2:$L$399)),IF(($D$1=외환대장!$L$2:$L$399),MATCH(ROW(외환대장!$L$2:$L$399), ROW(외환대장!$L$2:$L$399)),"")), ROWS($A$1:C6)), COLUMNS($A$1:C6)),"")</f>
        <v/>
      </c>
      <c r="M12" s="14" t="str">
        <f t="array" ref="M12">IFERROR(INDEX(외환대장!$A$2:$K$401, SMALL(IF(($C$1=외환대장!$L$2:$L$399),MATCH(ROW(외환대장!$L$2:$L$399), ROW(외환대장!$L$2:$L$399)),IF(($D$1=외환대장!$L$2:$L$399),MATCH(ROW(외환대장!$L$2:$L$399), ROW(외환대장!$L$2:$L$399)),"")), ROWS($A$1:D6)), COLUMNS($A$1:D6)),"")</f>
        <v/>
      </c>
      <c r="N12" s="15" t="str">
        <f t="array" ref="N12">IFERROR(INDEX(외환대장!$A$2:$K$401, SMALL(IF(($C$1=외환대장!$L$2:$L$399),MATCH(ROW(외환대장!$L$2:$L$399), ROW(외환대장!$L$2:$L$399)),IF(($D$1=외환대장!$L$2:$L$399),MATCH(ROW(외환대장!$L$2:$L$399), ROW(외환대장!$L$2:$L$399)),"")), ROWS($A$1:E6)), COLUMNS($A$1:E6)),"")</f>
        <v/>
      </c>
      <c r="O12" s="16" t="str">
        <f t="array" ref="O12">IFERROR(INDEX(외환대장!$A$2:$K$401, SMALL(IF(($C$1=외환대장!$L$2:$L$399),MATCH(ROW(외환대장!$L$2:$L$399), ROW(외환대장!$L$2:$L$399)),IF(($D$1=외환대장!$L$2:$L$399),MATCH(ROW(외환대장!$L$2:$L$399), ROW(외환대장!$L$2:$L$399)),"")), ROWS($A$1:F6)), COLUMNS($A$1:F6)),"")</f>
        <v/>
      </c>
      <c r="P12" s="17" t="str">
        <f t="array" ref="P12">IFERROR(INDEX(외환대장!$A$2:$K$401, SMALL(IF(($C$1=외환대장!$L$2:$L$399),MATCH(ROW(외환대장!$L$2:$L$399), ROW(외환대장!$L$2:$L$399)),IF(($D$1=외환대장!$L$2:$L$399),MATCH(ROW(외환대장!$L$2:$L$399), ROW(외환대장!$L$2:$L$399)),"")), ROWS($A$1:G6)), COLUMNS($A$1:G6)),"")</f>
        <v/>
      </c>
      <c r="Q12" s="18" t="str">
        <f t="array" ref="Q12">IFERROR(INDEX(외환대장!$A$2:$K$401, SMALL(IF(($C$1=외환대장!$L$2:$L$399),MATCH(ROW(외환대장!$L$2:$L$399), ROW(외환대장!$L$2:$L$399)),IF(($D$1=외환대장!$L$2:$L$399),MATCH(ROW(외환대장!$L$2:$L$399), ROW(외환대장!$L$2:$L$399)),"")), ROWS($A$1:H6)), COLUMNS($A$1:H6)),"")</f>
        <v/>
      </c>
      <c r="R12" s="19" t="str">
        <f t="array" ref="R12">IFERROR(INDEX(외환대장!$A$2:$K$401, SMALL(IF(($C$1=외환대장!$L$2:$L$399),MATCH(ROW(외환대장!$L$2:$L$399), ROW(외환대장!$L$2:$L$399)),IF(($D$1=외환대장!$L$2:$L$399),MATCH(ROW(외환대장!$L$2:$L$399), ROW(외환대장!$L$2:$L$399)),"")), ROWS($A$1:I6)), COLUMNS($A$1:I6)),"")</f>
        <v/>
      </c>
      <c r="S12" s="20" t="str">
        <f t="array" ref="S12">IFERROR(INDEX(외환대장!$A$2:$K$401, SMALL(IF(($C$1=외환대장!$L$2:$L$399),MATCH(ROW(외환대장!$L$2:$L$399), ROW(외환대장!$L$2:$L$399)),IF(($D$1=외환대장!$L$2:$L$399),MATCH(ROW(외환대장!$L$2:$L$399), ROW(외환대장!$L$2:$L$399)),"")), ROWS($A$1:J6)), COLUMNS($A$1:J6)),"")</f>
        <v/>
      </c>
      <c r="T12" s="106" t="str">
        <f t="shared" si="1"/>
        <v/>
      </c>
      <c r="U12" s="107" t="str">
        <f t="shared" si="2"/>
        <v/>
      </c>
      <c r="V12" s="72"/>
      <c r="W12" s="108" t="str">
        <f t="shared" si="3"/>
        <v/>
      </c>
      <c r="X12" s="100" t="str">
        <f t="shared" si="4"/>
        <v/>
      </c>
      <c r="Y12" s="109" t="str">
        <f>IF($X12="","",_xlfn.IFNA(VLOOKUP($X12,수출신고!$A:$G,4,0),"국내계류중"))</f>
        <v/>
      </c>
      <c r="Z12" s="110" t="str">
        <f>_xlfn.IFNA(VLOOKUP(W12,환율!$A:$H,8,0),"")</f>
        <v/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IF($H13="","",_xlfn.IFNA(VLOOKUP($H13,수출신고!$A:$G,2,0),""))</f>
        <v/>
      </c>
      <c r="B13" s="62"/>
      <c r="C13" s="46"/>
      <c r="D13" s="46"/>
      <c r="E13" s="46"/>
      <c r="F13" s="63"/>
      <c r="G13" s="100" t="str">
        <f>IF($H13="","",_xlfn.IFNA(VLOOKUP($H13,수출신고!$A:$G,6,0),""))</f>
        <v/>
      </c>
      <c r="H13" s="101" t="str">
        <f t="shared" si="0"/>
        <v/>
      </c>
      <c r="J13" s="1" t="str">
        <f t="array" ref="J13">IFERROR(INDEX(외환대장!$A$2:$K$401, SMALL(IF(($C$1=외환대장!$L$2:$L$399),MATCH(ROW(외환대장!$L$2:$L$399), ROW(외환대장!$L$2:$L$399)),IF(($D$1=외환대장!$L$2:$L$399),MATCH(ROW(외환대장!$L$2:$L$399), ROW(외환대장!$L$2:$L$399)),"")), ROWS($A$1:A7)), COLUMNS($A$1:A7)),"")</f>
        <v/>
      </c>
      <c r="K13" s="14" t="str">
        <f t="array" ref="K13">IFERROR(INDEX(외환대장!$A$2:$K$401, SMALL(IF(($C$1=외환대장!$L$2:$L$399),MATCH(ROW(외환대장!$L$2:$L$399), ROW(외환대장!$L$2:$L$399)),IF(($D$1=외환대장!$L$2:$L$399),MATCH(ROW(외환대장!$L$2:$L$399), ROW(외환대장!$L$2:$L$399)),"")), ROWS($A$1:B7)), COLUMNS($A$1:B7)),"")</f>
        <v/>
      </c>
      <c r="L13" s="14" t="str">
        <f t="array" ref="L13">IFERROR(INDEX(외환대장!$A$2:$K$401, SMALL(IF(($C$1=외환대장!$L$2:$L$399),MATCH(ROW(외환대장!$L$2:$L$399), ROW(외환대장!$L$2:$L$399)),IF(($D$1=외환대장!$L$2:$L$399),MATCH(ROW(외환대장!$L$2:$L$399), ROW(외환대장!$L$2:$L$399)),"")), ROWS($A$1:C7)), COLUMNS($A$1:C7)),"")</f>
        <v/>
      </c>
      <c r="M13" s="14" t="str">
        <f t="array" ref="M13">IFERROR(INDEX(외환대장!$A$2:$K$401, SMALL(IF(($C$1=외환대장!$L$2:$L$399),MATCH(ROW(외환대장!$L$2:$L$399), ROW(외환대장!$L$2:$L$399)),IF(($D$1=외환대장!$L$2:$L$399),MATCH(ROW(외환대장!$L$2:$L$399), ROW(외환대장!$L$2:$L$399)),"")), ROWS($A$1:D7)), COLUMNS($A$1:D7)),"")</f>
        <v/>
      </c>
      <c r="N13" s="15" t="str">
        <f t="array" ref="N13">IFERROR(INDEX(외환대장!$A$2:$K$401, SMALL(IF(($C$1=외환대장!$L$2:$L$399),MATCH(ROW(외환대장!$L$2:$L$399), ROW(외환대장!$L$2:$L$399)),IF(($D$1=외환대장!$L$2:$L$399),MATCH(ROW(외환대장!$L$2:$L$399), ROW(외환대장!$L$2:$L$399)),"")), ROWS($A$1:E7)), COLUMNS($A$1:E7)),"")</f>
        <v/>
      </c>
      <c r="O13" s="16" t="str">
        <f t="array" ref="O13">IFERROR(INDEX(외환대장!$A$2:$K$401, SMALL(IF(($C$1=외환대장!$L$2:$L$399),MATCH(ROW(외환대장!$L$2:$L$399), ROW(외환대장!$L$2:$L$399)),IF(($D$1=외환대장!$L$2:$L$399),MATCH(ROW(외환대장!$L$2:$L$399), ROW(외환대장!$L$2:$L$399)),"")), ROWS($A$1:F7)), COLUMNS($A$1:F7)),"")</f>
        <v/>
      </c>
      <c r="P13" s="17" t="str">
        <f t="array" ref="P13">IFERROR(INDEX(외환대장!$A$2:$K$401, SMALL(IF(($C$1=외환대장!$L$2:$L$399),MATCH(ROW(외환대장!$L$2:$L$399), ROW(외환대장!$L$2:$L$399)),IF(($D$1=외환대장!$L$2:$L$399),MATCH(ROW(외환대장!$L$2:$L$399), ROW(외환대장!$L$2:$L$399)),"")), ROWS($A$1:G7)), COLUMNS($A$1:G7)),"")</f>
        <v/>
      </c>
      <c r="Q13" s="18" t="str">
        <f t="array" ref="Q13">IFERROR(INDEX(외환대장!$A$2:$K$401, SMALL(IF(($C$1=외환대장!$L$2:$L$399),MATCH(ROW(외환대장!$L$2:$L$399), ROW(외환대장!$L$2:$L$399)),IF(($D$1=외환대장!$L$2:$L$399),MATCH(ROW(외환대장!$L$2:$L$399), ROW(외환대장!$L$2:$L$399)),"")), ROWS($A$1:H7)), COLUMNS($A$1:H7)),"")</f>
        <v/>
      </c>
      <c r="R13" s="19" t="str">
        <f t="array" ref="R13">IFERROR(INDEX(외환대장!$A$2:$K$401, SMALL(IF(($C$1=외환대장!$L$2:$L$399),MATCH(ROW(외환대장!$L$2:$L$399), ROW(외환대장!$L$2:$L$399)),IF(($D$1=외환대장!$L$2:$L$399),MATCH(ROW(외환대장!$L$2:$L$399), ROW(외환대장!$L$2:$L$399)),"")), ROWS($A$1:I7)), COLUMNS($A$1:I7)),"")</f>
        <v/>
      </c>
      <c r="S13" s="20" t="str">
        <f t="array" ref="S13">IFERROR(INDEX(외환대장!$A$2:$K$401, SMALL(IF(($C$1=외환대장!$L$2:$L$399),MATCH(ROW(외환대장!$L$2:$L$399), ROW(외환대장!$L$2:$L$399)),IF(($D$1=외환대장!$L$2:$L$399),MATCH(ROW(외환대장!$L$2:$L$399), ROW(외환대장!$L$2:$L$399)),"")), ROWS($A$1:J7)), COLUMNS($A$1:J7)),"")</f>
        <v/>
      </c>
      <c r="T13" s="106" t="str">
        <f t="shared" si="1"/>
        <v/>
      </c>
      <c r="U13" s="107" t="str">
        <f t="shared" si="2"/>
        <v/>
      </c>
      <c r="V13" s="72"/>
      <c r="W13" s="108" t="str">
        <f t="shared" si="3"/>
        <v/>
      </c>
      <c r="X13" s="100" t="str">
        <f t="shared" si="4"/>
        <v/>
      </c>
      <c r="Y13" s="109" t="str">
        <f>IF($X13="","",_xlfn.IFNA(VLOOKUP($X13,수출신고!$A:$G,4,0),"국내계류중"))</f>
        <v/>
      </c>
      <c r="Z13" s="110" t="str">
        <f>_xlfn.IFNA(VLOOKUP(W13,환율!$A:$H,8,0),"")</f>
        <v/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IF($H14="","",_xlfn.IFNA(VLOOKUP($H14,수출신고!$A:$G,2,0),""))</f>
        <v/>
      </c>
      <c r="B14" s="62"/>
      <c r="C14" s="46"/>
      <c r="D14" s="46"/>
      <c r="E14" s="46"/>
      <c r="F14" s="63"/>
      <c r="G14" s="100" t="str">
        <f>IF($H14="","",_xlfn.IFNA(VLOOKUP($H14,수출신고!$A:$G,6,0),""))</f>
        <v/>
      </c>
      <c r="H14" s="101" t="str">
        <f t="shared" si="0"/>
        <v/>
      </c>
      <c r="J14" s="1" t="str">
        <f t="array" ref="J14">IFERROR(INDEX(외환대장!$A$2:$K$401, SMALL(IF(($C$1=외환대장!$L$2:$L$399),MATCH(ROW(외환대장!$L$2:$L$399), ROW(외환대장!$L$2:$L$399)),IF(($D$1=외환대장!$L$2:$L$399),MATCH(ROW(외환대장!$L$2:$L$399), ROW(외환대장!$L$2:$L$399)),"")), ROWS($A$1:A8)), COLUMNS($A$1:A8)),"")</f>
        <v/>
      </c>
      <c r="K14" s="14" t="str">
        <f t="array" ref="K14">IFERROR(INDEX(외환대장!$A$2:$K$401, SMALL(IF(($C$1=외환대장!$L$2:$L$399),MATCH(ROW(외환대장!$L$2:$L$399), ROW(외환대장!$L$2:$L$399)),IF(($D$1=외환대장!$L$2:$L$399),MATCH(ROW(외환대장!$L$2:$L$399), ROW(외환대장!$L$2:$L$399)),"")), ROWS($A$1:B8)), COLUMNS($A$1:B8)),"")</f>
        <v/>
      </c>
      <c r="L14" s="14" t="str">
        <f t="array" ref="L14">IFERROR(INDEX(외환대장!$A$2:$K$401, SMALL(IF(($C$1=외환대장!$L$2:$L$399),MATCH(ROW(외환대장!$L$2:$L$399), ROW(외환대장!$L$2:$L$399)),IF(($D$1=외환대장!$L$2:$L$399),MATCH(ROW(외환대장!$L$2:$L$399), ROW(외환대장!$L$2:$L$399)),"")), ROWS($A$1:C8)), COLUMNS($A$1:C8)),"")</f>
        <v/>
      </c>
      <c r="M14" s="14" t="str">
        <f t="array" ref="M14">IFERROR(INDEX(외환대장!$A$2:$K$401, SMALL(IF(($C$1=외환대장!$L$2:$L$399),MATCH(ROW(외환대장!$L$2:$L$399), ROW(외환대장!$L$2:$L$399)),IF(($D$1=외환대장!$L$2:$L$399),MATCH(ROW(외환대장!$L$2:$L$399), ROW(외환대장!$L$2:$L$399)),"")), ROWS($A$1:D8)), COLUMNS($A$1:D8)),"")</f>
        <v/>
      </c>
      <c r="N14" s="15" t="str">
        <f t="array" ref="N14">IFERROR(INDEX(외환대장!$A$2:$K$401, SMALL(IF(($C$1=외환대장!$L$2:$L$399),MATCH(ROW(외환대장!$L$2:$L$399), ROW(외환대장!$L$2:$L$399)),IF(($D$1=외환대장!$L$2:$L$399),MATCH(ROW(외환대장!$L$2:$L$399), ROW(외환대장!$L$2:$L$399)),"")), ROWS($A$1:E8)), COLUMNS($A$1:E8)),"")</f>
        <v/>
      </c>
      <c r="O14" s="16" t="str">
        <f t="array" ref="O14">IFERROR(INDEX(외환대장!$A$2:$K$401, SMALL(IF(($C$1=외환대장!$L$2:$L$399),MATCH(ROW(외환대장!$L$2:$L$399), ROW(외환대장!$L$2:$L$399)),IF(($D$1=외환대장!$L$2:$L$399),MATCH(ROW(외환대장!$L$2:$L$399), ROW(외환대장!$L$2:$L$399)),"")), ROWS($A$1:F8)), COLUMNS($A$1:F8)),"")</f>
        <v/>
      </c>
      <c r="P14" s="17" t="str">
        <f t="array" ref="P14">IFERROR(INDEX(외환대장!$A$2:$K$401, SMALL(IF(($C$1=외환대장!$L$2:$L$399),MATCH(ROW(외환대장!$L$2:$L$399), ROW(외환대장!$L$2:$L$399)),IF(($D$1=외환대장!$L$2:$L$399),MATCH(ROW(외환대장!$L$2:$L$399), ROW(외환대장!$L$2:$L$399)),"")), ROWS($A$1:G8)), COLUMNS($A$1:G8)),"")</f>
        <v/>
      </c>
      <c r="Q14" s="18" t="str">
        <f t="array" ref="Q14">IFERROR(INDEX(외환대장!$A$2:$K$401, SMALL(IF(($C$1=외환대장!$L$2:$L$399),MATCH(ROW(외환대장!$L$2:$L$399), ROW(외환대장!$L$2:$L$399)),IF(($D$1=외환대장!$L$2:$L$399),MATCH(ROW(외환대장!$L$2:$L$399), ROW(외환대장!$L$2:$L$399)),"")), ROWS($A$1:H8)), COLUMNS($A$1:H8)),"")</f>
        <v/>
      </c>
      <c r="R14" s="19" t="str">
        <f t="array" ref="R14">IFERROR(INDEX(외환대장!$A$2:$K$401, SMALL(IF(($C$1=외환대장!$L$2:$L$399),MATCH(ROW(외환대장!$L$2:$L$399), ROW(외환대장!$L$2:$L$399)),IF(($D$1=외환대장!$L$2:$L$399),MATCH(ROW(외환대장!$L$2:$L$399), ROW(외환대장!$L$2:$L$399)),"")), ROWS($A$1:I8)), COLUMNS($A$1:I8)),"")</f>
        <v/>
      </c>
      <c r="S14" s="20" t="str">
        <f t="array" ref="S14">IFERROR(INDEX(외환대장!$A$2:$K$401, SMALL(IF(($C$1=외환대장!$L$2:$L$399),MATCH(ROW(외환대장!$L$2:$L$399), ROW(외환대장!$L$2:$L$399)),IF(($D$1=외환대장!$L$2:$L$399),MATCH(ROW(외환대장!$L$2:$L$399), ROW(외환대장!$L$2:$L$399)),"")), ROWS($A$1:J8)), COLUMNS($A$1:J8)),"")</f>
        <v/>
      </c>
      <c r="T14" s="106" t="str">
        <f t="shared" si="1"/>
        <v/>
      </c>
      <c r="U14" s="107" t="str">
        <f t="shared" si="2"/>
        <v/>
      </c>
      <c r="V14" s="72"/>
      <c r="W14" s="108" t="str">
        <f t="shared" si="3"/>
        <v/>
      </c>
      <c r="X14" s="100" t="str">
        <f t="shared" si="4"/>
        <v/>
      </c>
      <c r="Y14" s="109" t="str">
        <f>IF($X14="","",_xlfn.IFNA(VLOOKUP($X14,수출신고!$A:$G,4,0),"국내계류중"))</f>
        <v/>
      </c>
      <c r="Z14" s="110" t="str">
        <f>_xlfn.IFNA(VLOOKUP(W14,환율!$A:$H,8,0),"")</f>
        <v/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IF($H15="","",_xlfn.IFNA(VLOOKUP($H15,수출신고!$A:$G,2,0),""))</f>
        <v/>
      </c>
      <c r="B15" s="62"/>
      <c r="C15" s="46"/>
      <c r="D15" s="46"/>
      <c r="E15" s="46"/>
      <c r="F15" s="63"/>
      <c r="G15" s="100" t="str">
        <f>IF($H15="","",_xlfn.IFNA(VLOOKUP($H15,수출신고!$A:$G,6,0),""))</f>
        <v/>
      </c>
      <c r="H15" s="101" t="str">
        <f t="shared" si="0"/>
        <v/>
      </c>
      <c r="J15" s="1" t="str">
        <f t="array" ref="J15">IFERROR(INDEX(외환대장!$A$2:$K$401, SMALL(IF(($C$1=외환대장!$L$2:$L$399),MATCH(ROW(외환대장!$L$2:$L$399), ROW(외환대장!$L$2:$L$399)),IF(($D$1=외환대장!$L$2:$L$399),MATCH(ROW(외환대장!$L$2:$L$399), ROW(외환대장!$L$2:$L$399)),"")), ROWS($A$1:A9)), COLUMNS($A$1:A9)),"")</f>
        <v/>
      </c>
      <c r="K15" s="14" t="str">
        <f t="array" ref="K15">IFERROR(INDEX(외환대장!$A$2:$K$401, SMALL(IF(($C$1=외환대장!$L$2:$L$399),MATCH(ROW(외환대장!$L$2:$L$399), ROW(외환대장!$L$2:$L$399)),IF(($D$1=외환대장!$L$2:$L$399),MATCH(ROW(외환대장!$L$2:$L$399), ROW(외환대장!$L$2:$L$399)),"")), ROWS($A$1:B9)), COLUMNS($A$1:B9)),"")</f>
        <v/>
      </c>
      <c r="L15" s="14" t="str">
        <f t="array" ref="L15">IFERROR(INDEX(외환대장!$A$2:$K$401, SMALL(IF(($C$1=외환대장!$L$2:$L$399),MATCH(ROW(외환대장!$L$2:$L$399), ROW(외환대장!$L$2:$L$399)),IF(($D$1=외환대장!$L$2:$L$399),MATCH(ROW(외환대장!$L$2:$L$399), ROW(외환대장!$L$2:$L$399)),"")), ROWS($A$1:C9)), COLUMNS($A$1:C9)),"")</f>
        <v/>
      </c>
      <c r="M15" s="14" t="str">
        <f t="array" ref="M15">IFERROR(INDEX(외환대장!$A$2:$K$401, SMALL(IF(($C$1=외환대장!$L$2:$L$399),MATCH(ROW(외환대장!$L$2:$L$399), ROW(외환대장!$L$2:$L$399)),IF(($D$1=외환대장!$L$2:$L$399),MATCH(ROW(외환대장!$L$2:$L$399), ROW(외환대장!$L$2:$L$399)),"")), ROWS($A$1:D9)), COLUMNS($A$1:D9)),"")</f>
        <v/>
      </c>
      <c r="N15" s="15" t="str">
        <f t="array" ref="N15">IFERROR(INDEX(외환대장!$A$2:$K$401, SMALL(IF(($C$1=외환대장!$L$2:$L$399),MATCH(ROW(외환대장!$L$2:$L$399), ROW(외환대장!$L$2:$L$399)),IF(($D$1=외환대장!$L$2:$L$399),MATCH(ROW(외환대장!$L$2:$L$399), ROW(외환대장!$L$2:$L$399)),"")), ROWS($A$1:E9)), COLUMNS($A$1:E9)),"")</f>
        <v/>
      </c>
      <c r="O15" s="16" t="str">
        <f t="array" ref="O15">IFERROR(INDEX(외환대장!$A$2:$K$401, SMALL(IF(($C$1=외환대장!$L$2:$L$399),MATCH(ROW(외환대장!$L$2:$L$399), ROW(외환대장!$L$2:$L$399)),IF(($D$1=외환대장!$L$2:$L$399),MATCH(ROW(외환대장!$L$2:$L$399), ROW(외환대장!$L$2:$L$399)),"")), ROWS($A$1:F9)), COLUMNS($A$1:F9)),"")</f>
        <v/>
      </c>
      <c r="P15" s="17" t="str">
        <f t="array" ref="P15">IFERROR(INDEX(외환대장!$A$2:$K$401, SMALL(IF(($C$1=외환대장!$L$2:$L$399),MATCH(ROW(외환대장!$L$2:$L$399), ROW(외환대장!$L$2:$L$399)),IF(($D$1=외환대장!$L$2:$L$399),MATCH(ROW(외환대장!$L$2:$L$399), ROW(외환대장!$L$2:$L$399)),"")), ROWS($A$1:G9)), COLUMNS($A$1:G9)),"")</f>
        <v/>
      </c>
      <c r="Q15" s="18" t="str">
        <f t="array" ref="Q15">IFERROR(INDEX(외환대장!$A$2:$K$401, SMALL(IF(($C$1=외환대장!$L$2:$L$399),MATCH(ROW(외환대장!$L$2:$L$399), ROW(외환대장!$L$2:$L$399)),IF(($D$1=외환대장!$L$2:$L$399),MATCH(ROW(외환대장!$L$2:$L$399), ROW(외환대장!$L$2:$L$399)),"")), ROWS($A$1:H9)), COLUMNS($A$1:H9)),"")</f>
        <v/>
      </c>
      <c r="R15" s="19" t="str">
        <f t="array" ref="R15">IFERROR(INDEX(외환대장!$A$2:$K$401, SMALL(IF(($C$1=외환대장!$L$2:$L$399),MATCH(ROW(외환대장!$L$2:$L$399), ROW(외환대장!$L$2:$L$399)),IF(($D$1=외환대장!$L$2:$L$399),MATCH(ROW(외환대장!$L$2:$L$399), ROW(외환대장!$L$2:$L$399)),"")), ROWS($A$1:I9)), COLUMNS($A$1:I9)),"")</f>
        <v/>
      </c>
      <c r="S15" s="20" t="str">
        <f t="array" ref="S15">IFERROR(INDEX(외환대장!$A$2:$K$401, SMALL(IF(($C$1=외환대장!$L$2:$L$399),MATCH(ROW(외환대장!$L$2:$L$399), ROW(외환대장!$L$2:$L$399)),IF(($D$1=외환대장!$L$2:$L$399),MATCH(ROW(외환대장!$L$2:$L$399), ROW(외환대장!$L$2:$L$399)),"")), ROWS($A$1:J9)), COLUMNS($A$1:J9)),"")</f>
        <v/>
      </c>
      <c r="T15" s="106" t="str">
        <f>IF(J15="","",O15*P15)</f>
        <v/>
      </c>
      <c r="U15" s="107" t="str">
        <f t="shared" si="2"/>
        <v/>
      </c>
      <c r="V15" s="72"/>
      <c r="W15" s="108" t="str">
        <f t="shared" si="3"/>
        <v/>
      </c>
      <c r="X15" s="100" t="str">
        <f t="shared" si="4"/>
        <v/>
      </c>
      <c r="Y15" s="109" t="str">
        <f>IF($X15="","",_xlfn.IFNA(VLOOKUP($X15,수출신고!$A:$G,4,0),"국내계류중"))</f>
        <v/>
      </c>
      <c r="Z15" s="110" t="str">
        <f>_xlfn.IFNA(VLOOKUP(W15,환율!$A:$H,8,0),"")</f>
        <v/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IF($H16="","",_xlfn.IFNA(VLOOKUP($H16,수출신고!$A:$G,2,0),""))</f>
        <v/>
      </c>
      <c r="B16" s="118"/>
      <c r="C16" s="119"/>
      <c r="D16" s="119"/>
      <c r="E16" s="119"/>
      <c r="F16" s="120"/>
      <c r="G16" s="100" t="str">
        <f>IF($H16="","",_xlfn.IFNA(VLOOKUP($H16,수출신고!$A:$G,6,0),""))</f>
        <v/>
      </c>
      <c r="H16" s="101" t="str">
        <f t="shared" si="0"/>
        <v/>
      </c>
      <c r="J16" s="1" t="str">
        <f t="array" ref="J16">IFERROR(INDEX(외환대장!$A$2:$K$401, SMALL(IF(($C$1=외환대장!$L$2:$L$399),MATCH(ROW(외환대장!$L$2:$L$399), ROW(외환대장!$L$2:$L$399)),IF(($D$1=외환대장!$L$2:$L$399),MATCH(ROW(외환대장!$L$2:$L$399), ROW(외환대장!$L$2:$L$399)),"")), ROWS($A$1:A10)), COLUMNS($A$1:A10)),"")</f>
        <v/>
      </c>
      <c r="K16" s="14" t="str">
        <f t="array" ref="K16">IFERROR(INDEX(외환대장!$A$2:$K$401, SMALL(IF(($C$1=외환대장!$L$2:$L$399),MATCH(ROW(외환대장!$L$2:$L$399), ROW(외환대장!$L$2:$L$399)),IF(($D$1=외환대장!$L$2:$L$399),MATCH(ROW(외환대장!$L$2:$L$399), ROW(외환대장!$L$2:$L$399)),"")), ROWS($A$1:B10)), COLUMNS($A$1:B10)),"")</f>
        <v/>
      </c>
      <c r="L16" s="14" t="str">
        <f t="array" ref="L16">IFERROR(INDEX(외환대장!$A$2:$K$401, SMALL(IF(($C$1=외환대장!$L$2:$L$399),MATCH(ROW(외환대장!$L$2:$L$399), ROW(외환대장!$L$2:$L$399)),IF(($D$1=외환대장!$L$2:$L$399),MATCH(ROW(외환대장!$L$2:$L$399), ROW(외환대장!$L$2:$L$399)),"")), ROWS($A$1:C10)), COLUMNS($A$1:C10)),"")</f>
        <v/>
      </c>
      <c r="M16" s="14" t="str">
        <f t="array" ref="M16">IFERROR(INDEX(외환대장!$A$2:$K$401, SMALL(IF(($C$1=외환대장!$L$2:$L$399),MATCH(ROW(외환대장!$L$2:$L$399), ROW(외환대장!$L$2:$L$399)),IF(($D$1=외환대장!$L$2:$L$399),MATCH(ROW(외환대장!$L$2:$L$399), ROW(외환대장!$L$2:$L$399)),"")), ROWS($A$1:D10)), COLUMNS($A$1:D10)),"")</f>
        <v/>
      </c>
      <c r="N16" s="15" t="str">
        <f t="array" ref="N16">IFERROR(INDEX(외환대장!$A$2:$K$401, SMALL(IF(($C$1=외환대장!$L$2:$L$399),MATCH(ROW(외환대장!$L$2:$L$399), ROW(외환대장!$L$2:$L$399)),IF(($D$1=외환대장!$L$2:$L$399),MATCH(ROW(외환대장!$L$2:$L$399), ROW(외환대장!$L$2:$L$399)),"")), ROWS($A$1:E10)), COLUMNS($A$1:E10)),"")</f>
        <v/>
      </c>
      <c r="O16" s="16" t="str">
        <f t="array" ref="O16">IFERROR(INDEX(외환대장!$A$2:$K$401, SMALL(IF(($C$1=외환대장!$L$2:$L$399),MATCH(ROW(외환대장!$L$2:$L$399), ROW(외환대장!$L$2:$L$399)),IF(($D$1=외환대장!$L$2:$L$399),MATCH(ROW(외환대장!$L$2:$L$399), ROW(외환대장!$L$2:$L$399)),"")), ROWS($A$1:F10)), COLUMNS($A$1:F10)),"")</f>
        <v/>
      </c>
      <c r="P16" s="17" t="str">
        <f t="array" ref="P16">IFERROR(INDEX(외환대장!$A$2:$K$401, SMALL(IF(($C$1=외환대장!$L$2:$L$399),MATCH(ROW(외환대장!$L$2:$L$399), ROW(외환대장!$L$2:$L$399)),IF(($D$1=외환대장!$L$2:$L$399),MATCH(ROW(외환대장!$L$2:$L$399), ROW(외환대장!$L$2:$L$399)),"")), ROWS($A$1:G10)), COLUMNS($A$1:G10)),"")</f>
        <v/>
      </c>
      <c r="Q16" s="18" t="str">
        <f t="array" ref="Q16">IFERROR(INDEX(외환대장!$A$2:$K$401, SMALL(IF(($C$1=외환대장!$L$2:$L$399),MATCH(ROW(외환대장!$L$2:$L$399), ROW(외환대장!$L$2:$L$399)),IF(($D$1=외환대장!$L$2:$L$399),MATCH(ROW(외환대장!$L$2:$L$399), ROW(외환대장!$L$2:$L$399)),"")), ROWS($A$1:H10)), COLUMNS($A$1:H10)),"")</f>
        <v/>
      </c>
      <c r="R16" s="19" t="str">
        <f t="array" ref="R16">IFERROR(INDEX(외환대장!$A$2:$K$401, SMALL(IF(($C$1=외환대장!$L$2:$L$399),MATCH(ROW(외환대장!$L$2:$L$399), ROW(외환대장!$L$2:$L$399)),IF(($D$1=외환대장!$L$2:$L$399),MATCH(ROW(외환대장!$L$2:$L$399), ROW(외환대장!$L$2:$L$399)),"")), ROWS($A$1:I10)), COLUMNS($A$1:I10)),"")</f>
        <v/>
      </c>
      <c r="S16" s="20" t="str">
        <f t="array" ref="S16">IFERROR(INDEX(외환대장!$A$2:$K$401, SMALL(IF(($C$1=외환대장!$L$2:$L$399),MATCH(ROW(외환대장!$L$2:$L$399), ROW(외환대장!$L$2:$L$399)),IF(($D$1=외환대장!$L$2:$L$399),MATCH(ROW(외환대장!$L$2:$L$399), ROW(외환대장!$L$2:$L$399)),"")), ROWS($A$1:J10)), COLUMNS($A$1:J10)),"")</f>
        <v/>
      </c>
      <c r="T16" s="106" t="str">
        <f t="shared" ref="T16:T22" si="12">IF(J16="","",O16*P16)</f>
        <v/>
      </c>
      <c r="U16" s="107" t="str">
        <f t="shared" si="2"/>
        <v/>
      </c>
      <c r="V16" s="72"/>
      <c r="W16" s="108" t="str">
        <f t="shared" si="3"/>
        <v/>
      </c>
      <c r="X16" s="100" t="str">
        <f t="shared" si="4"/>
        <v/>
      </c>
      <c r="Y16" s="109" t="str">
        <f>IF($X16="","",_xlfn.IFNA(VLOOKUP($X16,수출신고!$A:$G,4,0),"국내계류중"))</f>
        <v/>
      </c>
      <c r="Z16" s="110" t="str">
        <f>_xlfn.IFNA(VLOOKUP(W16,환율!$A:$H,8,0),"")</f>
        <v/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IF($H17="","",_xlfn.IFNA(VLOOKUP($H17,수출신고!$A:$G,2,0),""))</f>
        <v/>
      </c>
      <c r="B17" s="118"/>
      <c r="C17" s="119"/>
      <c r="D17" s="119"/>
      <c r="E17" s="119"/>
      <c r="F17" s="120"/>
      <c r="G17" s="100" t="str">
        <f>IF($H17="","",_xlfn.IFNA(VLOOKUP($H17,수출신고!$A:$G,6,0),""))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ROW(외환대장!$L$2:$L$399)),IF(($D$1=외환대장!$L$2:$L$399),MATCH(ROW(외환대장!$L$2:$L$399), ROW(외환대장!$L$2:$L$399)),"")),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ROW(외환대장!$L$2:$L$399)),IF(($D$1=외환대장!$L$2:$L$399),MATCH(ROW(외환대장!$L$2:$L$399), ROW(외환대장!$L$2:$L$399)),"")),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ROW(외환대장!$L$2:$L$399)),IF(($D$1=외환대장!$L$2:$L$399),MATCH(ROW(외환대장!$L$2:$L$399), ROW(외환대장!$L$2:$L$399)),"")),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ROW(외환대장!$L$2:$L$399)),IF(($D$1=외환대장!$L$2:$L$399),MATCH(ROW(외환대장!$L$2:$L$399), ROW(외환대장!$L$2:$L$399)),"")),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ROW(외환대장!$L$2:$L$399)),IF(($D$1=외환대장!$L$2:$L$399),MATCH(ROW(외환대장!$L$2:$L$399), ROW(외환대장!$L$2:$L$399)),"")),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ROW(외환대장!$L$2:$L$399)),IF(($D$1=외환대장!$L$2:$L$399),MATCH(ROW(외환대장!$L$2:$L$399), ROW(외환대장!$L$2:$L$399)),"")),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ROW(외환대장!$L$2:$L$399)),IF(($D$1=외환대장!$L$2:$L$399),MATCH(ROW(외환대장!$L$2:$L$399), ROW(외환대장!$L$2:$L$399)),"")),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ROW(외환대장!$L$2:$L$399)),IF(($D$1=외환대장!$L$2:$L$399),MATCH(ROW(외환대장!$L$2:$L$399), ROW(외환대장!$L$2:$L$399)),"")),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ROW(외환대장!$L$2:$L$399)),IF(($D$1=외환대장!$L$2:$L$399),MATCH(ROW(외환대장!$L$2:$L$399), ROW(외환대장!$L$2:$L$399)),"")),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ROW(외환대장!$L$2:$L$399)),IF(($D$1=외환대장!$L$2:$L$399),MATCH(ROW(외환대장!$L$2:$L$399), ROW(외환대장!$L$2:$L$399)),"")), ROWS($A$1:J11)), COLUMNS($A$1:J11)),"")</f>
        <v/>
      </c>
      <c r="T17" s="106" t="str">
        <f t="shared" si="12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IF($X17="","",_xlfn.IFNA(VLOOKUP($X17,수출신고!$A:$G,4,0),"국내계류중"))</f>
        <v/>
      </c>
      <c r="Z17" s="110" t="str">
        <f>_xlfn.IFNA(VLOOKUP(W17,환율!$A:$H,8,0),"")</f>
        <v/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IF($H18="","",_xlfn.IFNA(VLOOKUP($H18,수출신고!$A:$G,2,0),""))</f>
        <v/>
      </c>
      <c r="B18" s="118"/>
      <c r="C18" s="119"/>
      <c r="D18" s="119"/>
      <c r="E18" s="119"/>
      <c r="F18" s="120"/>
      <c r="G18" s="100" t="str">
        <f>IF($H18="","",_xlfn.IFNA(VLOOKUP($H18,수출신고!$A:$G,6,0),""))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ROW(외환대장!$L$2:$L$399)),IF(($D$1=외환대장!$L$2:$L$399),MATCH(ROW(외환대장!$L$2:$L$399), ROW(외환대장!$L$2:$L$399)),"")),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ROW(외환대장!$L$2:$L$399)),IF(($D$1=외환대장!$L$2:$L$399),MATCH(ROW(외환대장!$L$2:$L$399), ROW(외환대장!$L$2:$L$399)),"")),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ROW(외환대장!$L$2:$L$399)),IF(($D$1=외환대장!$L$2:$L$399),MATCH(ROW(외환대장!$L$2:$L$399), ROW(외환대장!$L$2:$L$399)),"")),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ROW(외환대장!$L$2:$L$399)),IF(($D$1=외환대장!$L$2:$L$399),MATCH(ROW(외환대장!$L$2:$L$399), ROW(외환대장!$L$2:$L$399)),"")),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ROW(외환대장!$L$2:$L$399)),IF(($D$1=외환대장!$L$2:$L$399),MATCH(ROW(외환대장!$L$2:$L$399), ROW(외환대장!$L$2:$L$399)),"")),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ROW(외환대장!$L$2:$L$399)),IF(($D$1=외환대장!$L$2:$L$399),MATCH(ROW(외환대장!$L$2:$L$399), ROW(외환대장!$L$2:$L$399)),"")),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ROW(외환대장!$L$2:$L$399)),IF(($D$1=외환대장!$L$2:$L$399),MATCH(ROW(외환대장!$L$2:$L$399), ROW(외환대장!$L$2:$L$399)),"")),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ROW(외환대장!$L$2:$L$399)),IF(($D$1=외환대장!$L$2:$L$399),MATCH(ROW(외환대장!$L$2:$L$399), ROW(외환대장!$L$2:$L$399)),"")),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ROW(외환대장!$L$2:$L$399)),IF(($D$1=외환대장!$L$2:$L$399),MATCH(ROW(외환대장!$L$2:$L$399), ROW(외환대장!$L$2:$L$399)),"")),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ROW(외환대장!$L$2:$L$399)),IF(($D$1=외환대장!$L$2:$L$399),MATCH(ROW(외환대장!$L$2:$L$399), ROW(외환대장!$L$2:$L$399)),"")), ROWS($A$1:J12)), COLUMNS($A$1:J12)),"")</f>
        <v/>
      </c>
      <c r="T18" s="106" t="str">
        <f t="shared" si="12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18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ROW(외환대장!$L$2:$L$399)),IF(($D$1=외환대장!$L$2:$L$399),MATCH(ROW(외환대장!$L$2:$L$399), ROW(외환대장!$L$2:$L$399)),"")),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ROW(외환대장!$L$2:$L$399)),IF(($D$1=외환대장!$L$2:$L$399),MATCH(ROW(외환대장!$L$2:$L$399), ROW(외환대장!$L$2:$L$399)),"")),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ROW(외환대장!$L$2:$L$399)),IF(($D$1=외환대장!$L$2:$L$399),MATCH(ROW(외환대장!$L$2:$L$399), ROW(외환대장!$L$2:$L$399)),"")),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ROW(외환대장!$L$2:$L$399)),IF(($D$1=외환대장!$L$2:$L$399),MATCH(ROW(외환대장!$L$2:$L$399), ROW(외환대장!$L$2:$L$399)),"")),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ROW(외환대장!$L$2:$L$399)),IF(($D$1=외환대장!$L$2:$L$399),MATCH(ROW(외환대장!$L$2:$L$399), ROW(외환대장!$L$2:$L$399)),"")),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ROW(외환대장!$L$2:$L$399)),IF(($D$1=외환대장!$L$2:$L$399),MATCH(ROW(외환대장!$L$2:$L$399), ROW(외환대장!$L$2:$L$399)),"")),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ROW(외환대장!$L$2:$L$399)),IF(($D$1=외환대장!$L$2:$L$399),MATCH(ROW(외환대장!$L$2:$L$399), ROW(외환대장!$L$2:$L$399)),"")),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ROW(외환대장!$L$2:$L$399)),IF(($D$1=외환대장!$L$2:$L$399),MATCH(ROW(외환대장!$L$2:$L$399), ROW(외환대장!$L$2:$L$399)),"")),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ROW(외환대장!$L$2:$L$399)),IF(($D$1=외환대장!$L$2:$L$399),MATCH(ROW(외환대장!$L$2:$L$399), ROW(외환대장!$L$2:$L$399)),"")),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ROW(외환대장!$L$2:$L$399)),IF(($D$1=외환대장!$L$2:$L$399),MATCH(ROW(외환대장!$L$2:$L$399), ROW(외환대장!$L$2:$L$399)),"")), ROWS($A$1:J13)), COLUMNS($A$1:J13)),"")</f>
        <v/>
      </c>
      <c r="T19" s="106" t="str">
        <f t="shared" si="12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18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ROW(외환대장!$L$2:$L$399)),IF(($D$1=외환대장!$L$2:$L$399),MATCH(ROW(외환대장!$L$2:$L$399), ROW(외환대장!$L$2:$L$399)),"")),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ROW(외환대장!$L$2:$L$399)),IF(($D$1=외환대장!$L$2:$L$399),MATCH(ROW(외환대장!$L$2:$L$399), ROW(외환대장!$L$2:$L$399)),"")),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ROW(외환대장!$L$2:$L$399)),IF(($D$1=외환대장!$L$2:$L$399),MATCH(ROW(외환대장!$L$2:$L$399), ROW(외환대장!$L$2:$L$399)),"")),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ROW(외환대장!$L$2:$L$399)),IF(($D$1=외환대장!$L$2:$L$399),MATCH(ROW(외환대장!$L$2:$L$399), ROW(외환대장!$L$2:$L$399)),"")),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ROW(외환대장!$L$2:$L$399)),IF(($D$1=외환대장!$L$2:$L$399),MATCH(ROW(외환대장!$L$2:$L$399), ROW(외환대장!$L$2:$L$399)),"")),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ROW(외환대장!$L$2:$L$399)),IF(($D$1=외환대장!$L$2:$L$399),MATCH(ROW(외환대장!$L$2:$L$399), ROW(외환대장!$L$2:$L$399)),"")),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ROW(외환대장!$L$2:$L$399)),IF(($D$1=외환대장!$L$2:$L$399),MATCH(ROW(외환대장!$L$2:$L$399), ROW(외환대장!$L$2:$L$399)),"")),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ROW(외환대장!$L$2:$L$399)),IF(($D$1=외환대장!$L$2:$L$399),MATCH(ROW(외환대장!$L$2:$L$399), ROW(외환대장!$L$2:$L$399)),"")),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ROW(외환대장!$L$2:$L$399)),IF(($D$1=외환대장!$L$2:$L$399),MATCH(ROW(외환대장!$L$2:$L$399), ROW(외환대장!$L$2:$L$399)),"")),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ROW(외환대장!$L$2:$L$399)),IF(($D$1=외환대장!$L$2:$L$399),MATCH(ROW(외환대장!$L$2:$L$399), ROW(외환대장!$L$2:$L$399)),"")), ROWS($A$1:J14)), COLUMNS($A$1:J14)),"")</f>
        <v/>
      </c>
      <c r="T20" s="106" t="str">
        <f t="shared" si="12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18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ROW(외환대장!$L$2:$L$399)),IF(($D$1=외환대장!$L$2:$L$399),MATCH(ROW(외환대장!$L$2:$L$399), ROW(외환대장!$L$2:$L$399)),"")),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ROW(외환대장!$L$2:$L$399)),IF(($D$1=외환대장!$L$2:$L$399),MATCH(ROW(외환대장!$L$2:$L$399), ROW(외환대장!$L$2:$L$399)),"")),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ROW(외환대장!$L$2:$L$399)),IF(($D$1=외환대장!$L$2:$L$399),MATCH(ROW(외환대장!$L$2:$L$399), ROW(외환대장!$L$2:$L$399)),"")),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ROW(외환대장!$L$2:$L$399)),IF(($D$1=외환대장!$L$2:$L$399),MATCH(ROW(외환대장!$L$2:$L$399), ROW(외환대장!$L$2:$L$399)),"")),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ROW(외환대장!$L$2:$L$399)),IF(($D$1=외환대장!$L$2:$L$399),MATCH(ROW(외환대장!$L$2:$L$399), ROW(외환대장!$L$2:$L$399)),"")),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ROW(외환대장!$L$2:$L$399)),IF(($D$1=외환대장!$L$2:$L$399),MATCH(ROW(외환대장!$L$2:$L$399), ROW(외환대장!$L$2:$L$399)),"")),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ROW(외환대장!$L$2:$L$399)),IF(($D$1=외환대장!$L$2:$L$399),MATCH(ROW(외환대장!$L$2:$L$399), ROW(외환대장!$L$2:$L$399)),"")),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ROW(외환대장!$L$2:$L$399)),IF(($D$1=외환대장!$L$2:$L$399),MATCH(ROW(외환대장!$L$2:$L$399), ROW(외환대장!$L$2:$L$399)),"")),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ROW(외환대장!$L$2:$L$399)),IF(($D$1=외환대장!$L$2:$L$399),MATCH(ROW(외환대장!$L$2:$L$399), ROW(외환대장!$L$2:$L$399)),"")),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ROW(외환대장!$L$2:$L$399)),IF(($D$1=외환대장!$L$2:$L$399),MATCH(ROW(외환대장!$L$2:$L$399), ROW(외환대장!$L$2:$L$399)),"")), ROWS($A$1:J15)), COLUMNS($A$1:J15)),"")</f>
        <v/>
      </c>
      <c r="T21" s="106" t="str">
        <f t="shared" si="12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18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ROW(외환대장!$L$2:$L$399)),IF(($D$1=외환대장!$L$2:$L$399),MATCH(ROW(외환대장!$L$2:$L$399), ROW(외환대장!$L$2:$L$399)),"")),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ROW(외환대장!$L$2:$L$399)),IF(($D$1=외환대장!$L$2:$L$399),MATCH(ROW(외환대장!$L$2:$L$399), ROW(외환대장!$L$2:$L$399)),"")),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ROW(외환대장!$L$2:$L$399)),IF(($D$1=외환대장!$L$2:$L$399),MATCH(ROW(외환대장!$L$2:$L$399), ROW(외환대장!$L$2:$L$399)),"")),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ROW(외환대장!$L$2:$L$399)),IF(($D$1=외환대장!$L$2:$L$399),MATCH(ROW(외환대장!$L$2:$L$399), ROW(외환대장!$L$2:$L$399)),"")),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ROW(외환대장!$L$2:$L$399)),IF(($D$1=외환대장!$L$2:$L$399),MATCH(ROW(외환대장!$L$2:$L$399), ROW(외환대장!$L$2:$L$399)),"")),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ROW(외환대장!$L$2:$L$399)),IF(($D$1=외환대장!$L$2:$L$399),MATCH(ROW(외환대장!$L$2:$L$399), ROW(외환대장!$L$2:$L$399)),"")),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ROW(외환대장!$L$2:$L$399)),IF(($D$1=외환대장!$L$2:$L$399),MATCH(ROW(외환대장!$L$2:$L$399), ROW(외환대장!$L$2:$L$399)),"")),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ROW(외환대장!$L$2:$L$399)),IF(($D$1=외환대장!$L$2:$L$399),MATCH(ROW(외환대장!$L$2:$L$399), ROW(외환대장!$L$2:$L$399)),"")),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ROW(외환대장!$L$2:$L$399)),IF(($D$1=외환대장!$L$2:$L$399),MATCH(ROW(외환대장!$L$2:$L$399), ROW(외환대장!$L$2:$L$399)),"")),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ROW(외환대장!$L$2:$L$399)),IF(($D$1=외환대장!$L$2:$L$399),MATCH(ROW(외환대장!$L$2:$L$399), ROW(외환대장!$L$2:$L$399)),"")), ROWS($A$1:J16)), COLUMNS($A$1:J16)),"")</f>
        <v/>
      </c>
      <c r="T22" s="106" t="str">
        <f t="shared" si="12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18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ROW(외환대장!$L$2:$L$399)),IF(($D$1=외환대장!$L$2:$L$399),MATCH(ROW(외환대장!$L$2:$L$399), ROW(외환대장!$L$2:$L$399)),"")),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ROW(외환대장!$L$2:$L$399)),IF(($D$1=외환대장!$L$2:$L$399),MATCH(ROW(외환대장!$L$2:$L$399), ROW(외환대장!$L$2:$L$399)),"")),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ROW(외환대장!$L$2:$L$399)),IF(($D$1=외환대장!$L$2:$L$399),MATCH(ROW(외환대장!$L$2:$L$399), ROW(외환대장!$L$2:$L$399)),"")),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ROW(외환대장!$L$2:$L$399)),IF(($D$1=외환대장!$L$2:$L$399),MATCH(ROW(외환대장!$L$2:$L$399), ROW(외환대장!$L$2:$L$399)),"")),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ROW(외환대장!$L$2:$L$399)),IF(($D$1=외환대장!$L$2:$L$399),MATCH(ROW(외환대장!$L$2:$L$399), ROW(외환대장!$L$2:$L$399)),"")),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ROW(외환대장!$L$2:$L$399)),IF(($D$1=외환대장!$L$2:$L$399),MATCH(ROW(외환대장!$L$2:$L$399), ROW(외환대장!$L$2:$L$399)),"")),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ROW(외환대장!$L$2:$L$399)),IF(($D$1=외환대장!$L$2:$L$399),MATCH(ROW(외환대장!$L$2:$L$399), ROW(외환대장!$L$2:$L$399)),"")),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ROW(외환대장!$L$2:$L$399)),IF(($D$1=외환대장!$L$2:$L$399),MATCH(ROW(외환대장!$L$2:$L$399), ROW(외환대장!$L$2:$L$399)),"")),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ROW(외환대장!$L$2:$L$399)),IF(($D$1=외환대장!$L$2:$L$399),MATCH(ROW(외환대장!$L$2:$L$399), ROW(외환대장!$L$2:$L$399)),"")),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ROW(외환대장!$L$2:$L$399)),IF(($D$1=외환대장!$L$2:$L$399),MATCH(ROW(외환대장!$L$2:$L$399), ROW(외환대장!$L$2:$L$399)),"")), ROWS($A$1:J17)), COLUMNS($A$1:J17)),"")</f>
        <v/>
      </c>
      <c r="T23" s="106" t="str">
        <f>IF(J23="","",O23*P23)</f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18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ROW(외환대장!$L$2:$L$399)),IF(($D$1=외환대장!$L$2:$L$399),MATCH(ROW(외환대장!$L$2:$L$399), ROW(외환대장!$L$2:$L$399)),"")),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ROW(외환대장!$L$2:$L$399)),IF(($D$1=외환대장!$L$2:$L$399),MATCH(ROW(외환대장!$L$2:$L$399), ROW(외환대장!$L$2:$L$399)),"")),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ROW(외환대장!$L$2:$L$399)),IF(($D$1=외환대장!$L$2:$L$399),MATCH(ROW(외환대장!$L$2:$L$399), ROW(외환대장!$L$2:$L$399)),"")),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ROW(외환대장!$L$2:$L$399)),IF(($D$1=외환대장!$L$2:$L$399),MATCH(ROW(외환대장!$L$2:$L$399), ROW(외환대장!$L$2:$L$399)),"")),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ROW(외환대장!$L$2:$L$399)),IF(($D$1=외환대장!$L$2:$L$399),MATCH(ROW(외환대장!$L$2:$L$399), ROW(외환대장!$L$2:$L$399)),"")),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ROW(외환대장!$L$2:$L$399)),IF(($D$1=외환대장!$L$2:$L$399),MATCH(ROW(외환대장!$L$2:$L$399), ROW(외환대장!$L$2:$L$399)),"")),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ROW(외환대장!$L$2:$L$399)),IF(($D$1=외환대장!$L$2:$L$399),MATCH(ROW(외환대장!$L$2:$L$399), ROW(외환대장!$L$2:$L$399)),"")),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ROW(외환대장!$L$2:$L$399)),IF(($D$1=외환대장!$L$2:$L$399),MATCH(ROW(외환대장!$L$2:$L$399), ROW(외환대장!$L$2:$L$399)),"")),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ROW(외환대장!$L$2:$L$399)),IF(($D$1=외환대장!$L$2:$L$399),MATCH(ROW(외환대장!$L$2:$L$399), ROW(외환대장!$L$2:$L$399)),"")),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ROW(외환대장!$L$2:$L$399)),IF(($D$1=외환대장!$L$2:$L$399),MATCH(ROW(외환대장!$L$2:$L$399), ROW(외환대장!$L$2:$L$399)),"")), ROWS($A$1:J18)), COLUMNS($A$1:J18)),"")</f>
        <v/>
      </c>
      <c r="T24" s="106" t="str">
        <f t="shared" ref="T24:T39" si="13">IF(J24="","",O24*P24)</f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18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ROW(외환대장!$L$2:$L$399)),IF(($D$1=외환대장!$L$2:$L$399),MATCH(ROW(외환대장!$L$2:$L$399), ROW(외환대장!$L$2:$L$399)),"")),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ROW(외환대장!$L$2:$L$399)),IF(($D$1=외환대장!$L$2:$L$399),MATCH(ROW(외환대장!$L$2:$L$399), ROW(외환대장!$L$2:$L$399)),"")),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ROW(외환대장!$L$2:$L$399)),IF(($D$1=외환대장!$L$2:$L$399),MATCH(ROW(외환대장!$L$2:$L$399), ROW(외환대장!$L$2:$L$399)),"")),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ROW(외환대장!$L$2:$L$399)),IF(($D$1=외환대장!$L$2:$L$399),MATCH(ROW(외환대장!$L$2:$L$399), ROW(외환대장!$L$2:$L$399)),"")),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ROW(외환대장!$L$2:$L$399)),IF(($D$1=외환대장!$L$2:$L$399),MATCH(ROW(외환대장!$L$2:$L$399), ROW(외환대장!$L$2:$L$399)),"")),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ROW(외환대장!$L$2:$L$399)),IF(($D$1=외환대장!$L$2:$L$399),MATCH(ROW(외환대장!$L$2:$L$399), ROW(외환대장!$L$2:$L$399)),"")),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ROW(외환대장!$L$2:$L$399)),IF(($D$1=외환대장!$L$2:$L$399),MATCH(ROW(외환대장!$L$2:$L$399), ROW(외환대장!$L$2:$L$399)),"")),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ROW(외환대장!$L$2:$L$399)),IF(($D$1=외환대장!$L$2:$L$399),MATCH(ROW(외환대장!$L$2:$L$399), ROW(외환대장!$L$2:$L$399)),"")),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ROW(외환대장!$L$2:$L$399)),IF(($D$1=외환대장!$L$2:$L$399),MATCH(ROW(외환대장!$L$2:$L$399), ROW(외환대장!$L$2:$L$399)),"")),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ROW(외환대장!$L$2:$L$399)),IF(($D$1=외환대장!$L$2:$L$399),MATCH(ROW(외환대장!$L$2:$L$399), ROW(외환대장!$L$2:$L$399)),"")), ROWS($A$1:J19)), COLUMNS($A$1:J19)),"")</f>
        <v/>
      </c>
      <c r="T25" s="106" t="str">
        <f t="shared" si="13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18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ROW(외환대장!$L$2:$L$399)),IF(($D$1=외환대장!$L$2:$L$399),MATCH(ROW(외환대장!$L$2:$L$399), ROW(외환대장!$L$2:$L$399)),"")),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ROW(외환대장!$L$2:$L$399)),IF(($D$1=외환대장!$L$2:$L$399),MATCH(ROW(외환대장!$L$2:$L$399), ROW(외환대장!$L$2:$L$399)),"")),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ROW(외환대장!$L$2:$L$399)),IF(($D$1=외환대장!$L$2:$L$399),MATCH(ROW(외환대장!$L$2:$L$399), ROW(외환대장!$L$2:$L$399)),"")),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ROW(외환대장!$L$2:$L$399)),IF(($D$1=외환대장!$L$2:$L$399),MATCH(ROW(외환대장!$L$2:$L$399), ROW(외환대장!$L$2:$L$399)),"")),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ROW(외환대장!$L$2:$L$399)),IF(($D$1=외환대장!$L$2:$L$399),MATCH(ROW(외환대장!$L$2:$L$399), ROW(외환대장!$L$2:$L$399)),"")),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ROW(외환대장!$L$2:$L$399)),IF(($D$1=외환대장!$L$2:$L$399),MATCH(ROW(외환대장!$L$2:$L$399), ROW(외환대장!$L$2:$L$399)),"")),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ROW(외환대장!$L$2:$L$399)),IF(($D$1=외환대장!$L$2:$L$399),MATCH(ROW(외환대장!$L$2:$L$399), ROW(외환대장!$L$2:$L$399)),"")),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ROW(외환대장!$L$2:$L$399)),IF(($D$1=외환대장!$L$2:$L$399),MATCH(ROW(외환대장!$L$2:$L$399), ROW(외환대장!$L$2:$L$399)),"")),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ROW(외환대장!$L$2:$L$399)),IF(($D$1=외환대장!$L$2:$L$399),MATCH(ROW(외환대장!$L$2:$L$399), ROW(외환대장!$L$2:$L$399)),"")),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ROW(외환대장!$L$2:$L$399)),IF(($D$1=외환대장!$L$2:$L$399),MATCH(ROW(외환대장!$L$2:$L$399), ROW(외환대장!$L$2:$L$399)),"")), ROWS($A$1:J20)), COLUMNS($A$1:J20)),"")</f>
        <v/>
      </c>
      <c r="T26" s="106" t="str">
        <f t="shared" si="13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18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ROW(외환대장!$L$2:$L$399)),IF(($D$1=외환대장!$L$2:$L$399),MATCH(ROW(외환대장!$L$2:$L$399), ROW(외환대장!$L$2:$L$399)),"")),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ROW(외환대장!$L$2:$L$399)),IF(($D$1=외환대장!$L$2:$L$399),MATCH(ROW(외환대장!$L$2:$L$399), ROW(외환대장!$L$2:$L$399)),"")),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ROW(외환대장!$L$2:$L$399)),IF(($D$1=외환대장!$L$2:$L$399),MATCH(ROW(외환대장!$L$2:$L$399), ROW(외환대장!$L$2:$L$399)),"")),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ROW(외환대장!$L$2:$L$399)),IF(($D$1=외환대장!$L$2:$L$399),MATCH(ROW(외환대장!$L$2:$L$399), ROW(외환대장!$L$2:$L$399)),"")),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ROW(외환대장!$L$2:$L$399)),IF(($D$1=외환대장!$L$2:$L$399),MATCH(ROW(외환대장!$L$2:$L$399), ROW(외환대장!$L$2:$L$399)),"")),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ROW(외환대장!$L$2:$L$399)),IF(($D$1=외환대장!$L$2:$L$399),MATCH(ROW(외환대장!$L$2:$L$399), ROW(외환대장!$L$2:$L$399)),"")),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ROW(외환대장!$L$2:$L$399)),IF(($D$1=외환대장!$L$2:$L$399),MATCH(ROW(외환대장!$L$2:$L$399), ROW(외환대장!$L$2:$L$399)),"")),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ROW(외환대장!$L$2:$L$399)),IF(($D$1=외환대장!$L$2:$L$399),MATCH(ROW(외환대장!$L$2:$L$399), ROW(외환대장!$L$2:$L$399)),"")),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ROW(외환대장!$L$2:$L$399)),IF(($D$1=외환대장!$L$2:$L$399),MATCH(ROW(외환대장!$L$2:$L$399), ROW(외환대장!$L$2:$L$399)),"")),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ROW(외환대장!$L$2:$L$399)),IF(($D$1=외환대장!$L$2:$L$399),MATCH(ROW(외환대장!$L$2:$L$399), ROW(외환대장!$L$2:$L$399)),"")), ROWS($A$1:J21)), COLUMNS($A$1:J21)),"")</f>
        <v/>
      </c>
      <c r="T27" s="106" t="str">
        <f t="shared" si="13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18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ROW(외환대장!$L$2:$L$399)),IF(($D$1=외환대장!$L$2:$L$399),MATCH(ROW(외환대장!$L$2:$L$399), ROW(외환대장!$L$2:$L$399)),"")),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ROW(외환대장!$L$2:$L$399)),IF(($D$1=외환대장!$L$2:$L$399),MATCH(ROW(외환대장!$L$2:$L$399), ROW(외환대장!$L$2:$L$399)),"")),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ROW(외환대장!$L$2:$L$399)),IF(($D$1=외환대장!$L$2:$L$399),MATCH(ROW(외환대장!$L$2:$L$399), ROW(외환대장!$L$2:$L$399)),"")),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ROW(외환대장!$L$2:$L$399)),IF(($D$1=외환대장!$L$2:$L$399),MATCH(ROW(외환대장!$L$2:$L$399), ROW(외환대장!$L$2:$L$399)),"")),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ROW(외환대장!$L$2:$L$399)),IF(($D$1=외환대장!$L$2:$L$399),MATCH(ROW(외환대장!$L$2:$L$399), ROW(외환대장!$L$2:$L$399)),"")),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ROW(외환대장!$L$2:$L$399)),IF(($D$1=외환대장!$L$2:$L$399),MATCH(ROW(외환대장!$L$2:$L$399), ROW(외환대장!$L$2:$L$399)),"")),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ROW(외환대장!$L$2:$L$399)),IF(($D$1=외환대장!$L$2:$L$399),MATCH(ROW(외환대장!$L$2:$L$399), ROW(외환대장!$L$2:$L$399)),"")),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ROW(외환대장!$L$2:$L$399)),IF(($D$1=외환대장!$L$2:$L$399),MATCH(ROW(외환대장!$L$2:$L$399), ROW(외환대장!$L$2:$L$399)),"")),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ROW(외환대장!$L$2:$L$399)),IF(($D$1=외환대장!$L$2:$L$399),MATCH(ROW(외환대장!$L$2:$L$399), ROW(외환대장!$L$2:$L$399)),"")),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ROW(외환대장!$L$2:$L$399)),IF(($D$1=외환대장!$L$2:$L$399),MATCH(ROW(외환대장!$L$2:$L$399), ROW(외환대장!$L$2:$L$399)),"")), ROWS($A$1:J22)), COLUMNS($A$1:J22)),"")</f>
        <v/>
      </c>
      <c r="T28" s="106" t="str">
        <f t="shared" si="13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18"/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ROW(외환대장!$L$2:$L$399)),IF(($D$1=외환대장!$L$2:$L$399),MATCH(ROW(외환대장!$L$2:$L$399), ROW(외환대장!$L$2:$L$399)),"")),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ROW(외환대장!$L$2:$L$399)),IF(($D$1=외환대장!$L$2:$L$399),MATCH(ROW(외환대장!$L$2:$L$399), ROW(외환대장!$L$2:$L$399)),"")),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ROW(외환대장!$L$2:$L$399)),IF(($D$1=외환대장!$L$2:$L$399),MATCH(ROW(외환대장!$L$2:$L$399), ROW(외환대장!$L$2:$L$399)),"")),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ROW(외환대장!$L$2:$L$399)),IF(($D$1=외환대장!$L$2:$L$399),MATCH(ROW(외환대장!$L$2:$L$399), ROW(외환대장!$L$2:$L$399)),"")),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ROW(외환대장!$L$2:$L$399)),IF(($D$1=외환대장!$L$2:$L$399),MATCH(ROW(외환대장!$L$2:$L$399), ROW(외환대장!$L$2:$L$399)),"")),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ROW(외환대장!$L$2:$L$399)),IF(($D$1=외환대장!$L$2:$L$399),MATCH(ROW(외환대장!$L$2:$L$399), ROW(외환대장!$L$2:$L$399)),"")),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ROW(외환대장!$L$2:$L$399)),IF(($D$1=외환대장!$L$2:$L$399),MATCH(ROW(외환대장!$L$2:$L$399), ROW(외환대장!$L$2:$L$399)),"")),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ROW(외환대장!$L$2:$L$399)),IF(($D$1=외환대장!$L$2:$L$399),MATCH(ROW(외환대장!$L$2:$L$399), ROW(외환대장!$L$2:$L$399)),"")),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ROW(외환대장!$L$2:$L$399)),IF(($D$1=외환대장!$L$2:$L$399),MATCH(ROW(외환대장!$L$2:$L$399), ROW(외환대장!$L$2:$L$399)),"")),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ROW(외환대장!$L$2:$L$399)),IF(($D$1=외환대장!$L$2:$L$399),MATCH(ROW(외환대장!$L$2:$L$399), ROW(외환대장!$L$2:$L$399)),"")), ROWS($A$1:J23)), COLUMNS($A$1:J23)),"")</f>
        <v/>
      </c>
      <c r="T29" s="106" t="str">
        <f t="shared" si="13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18"/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ROW(외환대장!$L$2:$L$399)),IF(($D$1=외환대장!$L$2:$L$399),MATCH(ROW(외환대장!$L$2:$L$399), ROW(외환대장!$L$2:$L$399)),"")),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ROW(외환대장!$L$2:$L$399)),IF(($D$1=외환대장!$L$2:$L$399),MATCH(ROW(외환대장!$L$2:$L$399), ROW(외환대장!$L$2:$L$399)),"")),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ROW(외환대장!$L$2:$L$399)),IF(($D$1=외환대장!$L$2:$L$399),MATCH(ROW(외환대장!$L$2:$L$399), ROW(외환대장!$L$2:$L$399)),"")),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ROW(외환대장!$L$2:$L$399)),IF(($D$1=외환대장!$L$2:$L$399),MATCH(ROW(외환대장!$L$2:$L$399), ROW(외환대장!$L$2:$L$399)),"")),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ROW(외환대장!$L$2:$L$399)),IF(($D$1=외환대장!$L$2:$L$399),MATCH(ROW(외환대장!$L$2:$L$399), ROW(외환대장!$L$2:$L$399)),"")),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ROW(외환대장!$L$2:$L$399)),IF(($D$1=외환대장!$L$2:$L$399),MATCH(ROW(외환대장!$L$2:$L$399), ROW(외환대장!$L$2:$L$399)),"")),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ROW(외환대장!$L$2:$L$399)),IF(($D$1=외환대장!$L$2:$L$399),MATCH(ROW(외환대장!$L$2:$L$399), ROW(외환대장!$L$2:$L$399)),"")),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ROW(외환대장!$L$2:$L$399)),IF(($D$1=외환대장!$L$2:$L$399),MATCH(ROW(외환대장!$L$2:$L$399), ROW(외환대장!$L$2:$L$399)),"")),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ROW(외환대장!$L$2:$L$399)),IF(($D$1=외환대장!$L$2:$L$399),MATCH(ROW(외환대장!$L$2:$L$399), ROW(외환대장!$L$2:$L$399)),"")),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ROW(외환대장!$L$2:$L$399)),IF(($D$1=외환대장!$L$2:$L$399),MATCH(ROW(외환대장!$L$2:$L$399), ROW(외환대장!$L$2:$L$399)),"")), ROWS($A$1:J24)), COLUMNS($A$1:J24)),"")</f>
        <v/>
      </c>
      <c r="T30" s="106" t="str">
        <f t="shared" si="13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18"/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ROW(외환대장!$L$2:$L$399)),IF(($D$1=외환대장!$L$2:$L$399),MATCH(ROW(외환대장!$L$2:$L$399), ROW(외환대장!$L$2:$L$399)),"")),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ROW(외환대장!$L$2:$L$399)),IF(($D$1=외환대장!$L$2:$L$399),MATCH(ROW(외환대장!$L$2:$L$399), ROW(외환대장!$L$2:$L$399)),"")),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ROW(외환대장!$L$2:$L$399)),IF(($D$1=외환대장!$L$2:$L$399),MATCH(ROW(외환대장!$L$2:$L$399), ROW(외환대장!$L$2:$L$399)),"")),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ROW(외환대장!$L$2:$L$399)),IF(($D$1=외환대장!$L$2:$L$399),MATCH(ROW(외환대장!$L$2:$L$399), ROW(외환대장!$L$2:$L$399)),"")),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ROW(외환대장!$L$2:$L$399)),IF(($D$1=외환대장!$L$2:$L$399),MATCH(ROW(외환대장!$L$2:$L$399), ROW(외환대장!$L$2:$L$399)),"")),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ROW(외환대장!$L$2:$L$399)),IF(($D$1=외환대장!$L$2:$L$399),MATCH(ROW(외환대장!$L$2:$L$399), ROW(외환대장!$L$2:$L$399)),"")),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ROW(외환대장!$L$2:$L$399)),IF(($D$1=외환대장!$L$2:$L$399),MATCH(ROW(외환대장!$L$2:$L$399), ROW(외환대장!$L$2:$L$399)),"")),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ROW(외환대장!$L$2:$L$399)),IF(($D$1=외환대장!$L$2:$L$399),MATCH(ROW(외환대장!$L$2:$L$399), ROW(외환대장!$L$2:$L$399)),"")),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ROW(외환대장!$L$2:$L$399)),IF(($D$1=외환대장!$L$2:$L$399),MATCH(ROW(외환대장!$L$2:$L$399), ROW(외환대장!$L$2:$L$399)),"")),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ROW(외환대장!$L$2:$L$399)),IF(($D$1=외환대장!$L$2:$L$399),MATCH(ROW(외환대장!$L$2:$L$399), ROW(외환대장!$L$2:$L$399)),"")), ROWS($A$1:J25)), COLUMNS($A$1:J25)),"")</f>
        <v/>
      </c>
      <c r="T31" s="106" t="str">
        <f t="shared" si="13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18"/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ROW(외환대장!$L$2:$L$399)),IF(($D$1=외환대장!$L$2:$L$399),MATCH(ROW(외환대장!$L$2:$L$399), ROW(외환대장!$L$2:$L$399)),"")),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ROW(외환대장!$L$2:$L$399)),IF(($D$1=외환대장!$L$2:$L$399),MATCH(ROW(외환대장!$L$2:$L$399), ROW(외환대장!$L$2:$L$399)),"")),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ROW(외환대장!$L$2:$L$399)),IF(($D$1=외환대장!$L$2:$L$399),MATCH(ROW(외환대장!$L$2:$L$399), ROW(외환대장!$L$2:$L$399)),"")),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ROW(외환대장!$L$2:$L$399)),IF(($D$1=외환대장!$L$2:$L$399),MATCH(ROW(외환대장!$L$2:$L$399), ROW(외환대장!$L$2:$L$399)),"")),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ROW(외환대장!$L$2:$L$399)),IF(($D$1=외환대장!$L$2:$L$399),MATCH(ROW(외환대장!$L$2:$L$399), ROW(외환대장!$L$2:$L$399)),"")),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ROW(외환대장!$L$2:$L$399)),IF(($D$1=외환대장!$L$2:$L$399),MATCH(ROW(외환대장!$L$2:$L$399), ROW(외환대장!$L$2:$L$399)),"")),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ROW(외환대장!$L$2:$L$399)),IF(($D$1=외환대장!$L$2:$L$399),MATCH(ROW(외환대장!$L$2:$L$399), ROW(외환대장!$L$2:$L$399)),"")),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ROW(외환대장!$L$2:$L$399)),IF(($D$1=외환대장!$L$2:$L$399),MATCH(ROW(외환대장!$L$2:$L$399), ROW(외환대장!$L$2:$L$399)),"")),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ROW(외환대장!$L$2:$L$399)),IF(($D$1=외환대장!$L$2:$L$399),MATCH(ROW(외환대장!$L$2:$L$399), ROW(외환대장!$L$2:$L$399)),"")),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ROW(외환대장!$L$2:$L$399)),IF(($D$1=외환대장!$L$2:$L$399),MATCH(ROW(외환대장!$L$2:$L$399), ROW(외환대장!$L$2:$L$399)),"")), ROWS($A$1:J26)), COLUMNS($A$1:J26)),"")</f>
        <v/>
      </c>
      <c r="T32" s="106" t="str">
        <f t="shared" si="13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ROW(외환대장!$L$2:$L$399)),IF(($D$1=외환대장!$L$2:$L$399),MATCH(ROW(외환대장!$L$2:$L$399), ROW(외환대장!$L$2:$L$399)),"")),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ROW(외환대장!$L$2:$L$399)),IF(($D$1=외환대장!$L$2:$L$399),MATCH(ROW(외환대장!$L$2:$L$399), ROW(외환대장!$L$2:$L$399)),"")),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ROW(외환대장!$L$2:$L$399)),IF(($D$1=외환대장!$L$2:$L$399),MATCH(ROW(외환대장!$L$2:$L$399), ROW(외환대장!$L$2:$L$399)),"")),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ROW(외환대장!$L$2:$L$399)),IF(($D$1=외환대장!$L$2:$L$399),MATCH(ROW(외환대장!$L$2:$L$399), ROW(외환대장!$L$2:$L$399)),"")),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ROW(외환대장!$L$2:$L$399)),IF(($D$1=외환대장!$L$2:$L$399),MATCH(ROW(외환대장!$L$2:$L$399), ROW(외환대장!$L$2:$L$399)),"")),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ROW(외환대장!$L$2:$L$399)),IF(($D$1=외환대장!$L$2:$L$399),MATCH(ROW(외환대장!$L$2:$L$399), ROW(외환대장!$L$2:$L$399)),"")),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ROW(외환대장!$L$2:$L$399)),IF(($D$1=외환대장!$L$2:$L$399),MATCH(ROW(외환대장!$L$2:$L$399), ROW(외환대장!$L$2:$L$399)),"")),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ROW(외환대장!$L$2:$L$399)),IF(($D$1=외환대장!$L$2:$L$399),MATCH(ROW(외환대장!$L$2:$L$399), ROW(외환대장!$L$2:$L$399)),"")),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ROW(외환대장!$L$2:$L$399)),IF(($D$1=외환대장!$L$2:$L$399),MATCH(ROW(외환대장!$L$2:$L$399), ROW(외환대장!$L$2:$L$399)),"")),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ROW(외환대장!$L$2:$L$399)),IF(($D$1=외환대장!$L$2:$L$399),MATCH(ROW(외환대장!$L$2:$L$399), ROW(외환대장!$L$2:$L$399)),"")), ROWS($A$1:J27)), COLUMNS($A$1:J27)),"")</f>
        <v/>
      </c>
      <c r="T33" s="106" t="str">
        <f t="shared" si="13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ROW(외환대장!$L$2:$L$399)),IF(($D$1=외환대장!$L$2:$L$399),MATCH(ROW(외환대장!$L$2:$L$399), ROW(외환대장!$L$2:$L$399)),"")),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ROW(외환대장!$L$2:$L$399)),IF(($D$1=외환대장!$L$2:$L$399),MATCH(ROW(외환대장!$L$2:$L$399), ROW(외환대장!$L$2:$L$399)),"")),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ROW(외환대장!$L$2:$L$399)),IF(($D$1=외환대장!$L$2:$L$399),MATCH(ROW(외환대장!$L$2:$L$399), ROW(외환대장!$L$2:$L$399)),"")),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ROW(외환대장!$L$2:$L$399)),IF(($D$1=외환대장!$L$2:$L$399),MATCH(ROW(외환대장!$L$2:$L$399), ROW(외환대장!$L$2:$L$399)),"")),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ROW(외환대장!$L$2:$L$399)),IF(($D$1=외환대장!$L$2:$L$399),MATCH(ROW(외환대장!$L$2:$L$399), ROW(외환대장!$L$2:$L$399)),"")),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ROW(외환대장!$L$2:$L$399)),IF(($D$1=외환대장!$L$2:$L$399),MATCH(ROW(외환대장!$L$2:$L$399), ROW(외환대장!$L$2:$L$399)),"")),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ROW(외환대장!$L$2:$L$399)),IF(($D$1=외환대장!$L$2:$L$399),MATCH(ROW(외환대장!$L$2:$L$399), ROW(외환대장!$L$2:$L$399)),"")),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ROW(외환대장!$L$2:$L$399)),IF(($D$1=외환대장!$L$2:$L$399),MATCH(ROW(외환대장!$L$2:$L$399), ROW(외환대장!$L$2:$L$399)),"")),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ROW(외환대장!$L$2:$L$399)),IF(($D$1=외환대장!$L$2:$L$399),MATCH(ROW(외환대장!$L$2:$L$399), ROW(외환대장!$L$2:$L$399)),"")),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ROW(외환대장!$L$2:$L$399)),IF(($D$1=외환대장!$L$2:$L$399),MATCH(ROW(외환대장!$L$2:$L$399), ROW(외환대장!$L$2:$L$399)),"")), ROWS($A$1:J28)), COLUMNS($A$1:J28)),"")</f>
        <v/>
      </c>
      <c r="T34" s="106" t="str">
        <f t="shared" si="13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ROW(외환대장!$L$2:$L$399)),IF(($D$1=외환대장!$L$2:$L$399),MATCH(ROW(외환대장!$L$2:$L$399), ROW(외환대장!$L$2:$L$399)),"")),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ROW(외환대장!$L$2:$L$399)),IF(($D$1=외환대장!$L$2:$L$399),MATCH(ROW(외환대장!$L$2:$L$399), ROW(외환대장!$L$2:$L$399)),"")),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ROW(외환대장!$L$2:$L$399)),IF(($D$1=외환대장!$L$2:$L$399),MATCH(ROW(외환대장!$L$2:$L$399), ROW(외환대장!$L$2:$L$399)),"")),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ROW(외환대장!$L$2:$L$399)),IF(($D$1=외환대장!$L$2:$L$399),MATCH(ROW(외환대장!$L$2:$L$399), ROW(외환대장!$L$2:$L$399)),"")),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ROW(외환대장!$L$2:$L$399)),IF(($D$1=외환대장!$L$2:$L$399),MATCH(ROW(외환대장!$L$2:$L$399), ROW(외환대장!$L$2:$L$399)),"")),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ROW(외환대장!$L$2:$L$399)),IF(($D$1=외환대장!$L$2:$L$399),MATCH(ROW(외환대장!$L$2:$L$399), ROW(외환대장!$L$2:$L$399)),"")),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ROW(외환대장!$L$2:$L$399)),IF(($D$1=외환대장!$L$2:$L$399),MATCH(ROW(외환대장!$L$2:$L$399), ROW(외환대장!$L$2:$L$399)),"")),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ROW(외환대장!$L$2:$L$399)),IF(($D$1=외환대장!$L$2:$L$399),MATCH(ROW(외환대장!$L$2:$L$399), ROW(외환대장!$L$2:$L$399)),"")),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ROW(외환대장!$L$2:$L$399)),IF(($D$1=외환대장!$L$2:$L$399),MATCH(ROW(외환대장!$L$2:$L$399), ROW(외환대장!$L$2:$L$399)),"")),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ROW(외환대장!$L$2:$L$399)),IF(($D$1=외환대장!$L$2:$L$399),MATCH(ROW(외환대장!$L$2:$L$399), ROW(외환대장!$L$2:$L$399)),"")), ROWS($A$1:J29)), COLUMNS($A$1:J29)),"")</f>
        <v/>
      </c>
      <c r="T35" s="106" t="str">
        <f t="shared" si="13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ROW(외환대장!$L$2:$L$399)),IF(($D$1=외환대장!$L$2:$L$399),MATCH(ROW(외환대장!$L$2:$L$399), ROW(외환대장!$L$2:$L$399)),"")),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ROW(외환대장!$L$2:$L$399)),IF(($D$1=외환대장!$L$2:$L$399),MATCH(ROW(외환대장!$L$2:$L$399), ROW(외환대장!$L$2:$L$399)),"")),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ROW(외환대장!$L$2:$L$399)),IF(($D$1=외환대장!$L$2:$L$399),MATCH(ROW(외환대장!$L$2:$L$399), ROW(외환대장!$L$2:$L$399)),"")),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ROW(외환대장!$L$2:$L$399)),IF(($D$1=외환대장!$L$2:$L$399),MATCH(ROW(외환대장!$L$2:$L$399), ROW(외환대장!$L$2:$L$399)),"")),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ROW(외환대장!$L$2:$L$399)),IF(($D$1=외환대장!$L$2:$L$399),MATCH(ROW(외환대장!$L$2:$L$399), ROW(외환대장!$L$2:$L$399)),"")),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ROW(외환대장!$L$2:$L$399)),IF(($D$1=외환대장!$L$2:$L$399),MATCH(ROW(외환대장!$L$2:$L$399), ROW(외환대장!$L$2:$L$399)),"")),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ROW(외환대장!$L$2:$L$399)),IF(($D$1=외환대장!$L$2:$L$399),MATCH(ROW(외환대장!$L$2:$L$399), ROW(외환대장!$L$2:$L$399)),"")),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ROW(외환대장!$L$2:$L$399)),IF(($D$1=외환대장!$L$2:$L$399),MATCH(ROW(외환대장!$L$2:$L$399), ROW(외환대장!$L$2:$L$399)),"")),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ROW(외환대장!$L$2:$L$399)),IF(($D$1=외환대장!$L$2:$L$399),MATCH(ROW(외환대장!$L$2:$L$399), ROW(외환대장!$L$2:$L$399)),"")),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ROW(외환대장!$L$2:$L$399)),IF(($D$1=외환대장!$L$2:$L$399),MATCH(ROW(외환대장!$L$2:$L$399), ROW(외환대장!$L$2:$L$399)),"")), ROWS($A$1:J30)), COLUMNS($A$1:J30)),"")</f>
        <v/>
      </c>
      <c r="T36" s="106" t="str">
        <f t="shared" si="13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ROW(외환대장!$L$2:$L$399)),IF(($D$1=외환대장!$L$2:$L$399),MATCH(ROW(외환대장!$L$2:$L$399), ROW(외환대장!$L$2:$L$399)),"")),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ROW(외환대장!$L$2:$L$399)),IF(($D$1=외환대장!$L$2:$L$399),MATCH(ROW(외환대장!$L$2:$L$399), ROW(외환대장!$L$2:$L$399)),"")),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ROW(외환대장!$L$2:$L$399)),IF(($D$1=외환대장!$L$2:$L$399),MATCH(ROW(외환대장!$L$2:$L$399), ROW(외환대장!$L$2:$L$399)),"")),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ROW(외환대장!$L$2:$L$399)),IF(($D$1=외환대장!$L$2:$L$399),MATCH(ROW(외환대장!$L$2:$L$399), ROW(외환대장!$L$2:$L$399)),"")),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ROW(외환대장!$L$2:$L$399)),IF(($D$1=외환대장!$L$2:$L$399),MATCH(ROW(외환대장!$L$2:$L$399), ROW(외환대장!$L$2:$L$399)),"")),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ROW(외환대장!$L$2:$L$399)),IF(($D$1=외환대장!$L$2:$L$399),MATCH(ROW(외환대장!$L$2:$L$399), ROW(외환대장!$L$2:$L$399)),"")),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ROW(외환대장!$L$2:$L$399)),IF(($D$1=외환대장!$L$2:$L$399),MATCH(ROW(외환대장!$L$2:$L$399), ROW(외환대장!$L$2:$L$399)),"")),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ROW(외환대장!$L$2:$L$399)),IF(($D$1=외환대장!$L$2:$L$399),MATCH(ROW(외환대장!$L$2:$L$399), ROW(외환대장!$L$2:$L$399)),"")),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ROW(외환대장!$L$2:$L$399)),IF(($D$1=외환대장!$L$2:$L$399),MATCH(ROW(외환대장!$L$2:$L$399), ROW(외환대장!$L$2:$L$399)),"")),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ROW(외환대장!$L$2:$L$399)),IF(($D$1=외환대장!$L$2:$L$399),MATCH(ROW(외환대장!$L$2:$L$399), ROW(외환대장!$L$2:$L$399)),"")), ROWS($A$1:J31)), COLUMNS($A$1:J31)),"")</f>
        <v/>
      </c>
      <c r="T37" s="106" t="str">
        <f t="shared" si="13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ROW(외환대장!$L$2:$L$399)),IF(($D$1=외환대장!$L$2:$L$399),MATCH(ROW(외환대장!$L$2:$L$399), ROW(외환대장!$L$2:$L$399)),"")),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ROW(외환대장!$L$2:$L$399)),IF(($D$1=외환대장!$L$2:$L$399),MATCH(ROW(외환대장!$L$2:$L$399), ROW(외환대장!$L$2:$L$399)),"")),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ROW(외환대장!$L$2:$L$399)),IF(($D$1=외환대장!$L$2:$L$399),MATCH(ROW(외환대장!$L$2:$L$399), ROW(외환대장!$L$2:$L$399)),"")),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ROW(외환대장!$L$2:$L$399)),IF(($D$1=외환대장!$L$2:$L$399),MATCH(ROW(외환대장!$L$2:$L$399), ROW(외환대장!$L$2:$L$399)),"")),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ROW(외환대장!$L$2:$L$399)),IF(($D$1=외환대장!$L$2:$L$399),MATCH(ROW(외환대장!$L$2:$L$399), ROW(외환대장!$L$2:$L$399)),"")),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ROW(외환대장!$L$2:$L$399)),IF(($D$1=외환대장!$L$2:$L$399),MATCH(ROW(외환대장!$L$2:$L$399), ROW(외환대장!$L$2:$L$399)),"")),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ROW(외환대장!$L$2:$L$399)),IF(($D$1=외환대장!$L$2:$L$399),MATCH(ROW(외환대장!$L$2:$L$399), ROW(외환대장!$L$2:$L$399)),"")),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ROW(외환대장!$L$2:$L$399)),IF(($D$1=외환대장!$L$2:$L$399),MATCH(ROW(외환대장!$L$2:$L$399), ROW(외환대장!$L$2:$L$399)),"")),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ROW(외환대장!$L$2:$L$399)),IF(($D$1=외환대장!$L$2:$L$399),MATCH(ROW(외환대장!$L$2:$L$399), ROW(외환대장!$L$2:$L$399)),"")),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ROW(외환대장!$L$2:$L$399)),IF(($D$1=외환대장!$L$2:$L$399),MATCH(ROW(외환대장!$L$2:$L$399), ROW(외환대장!$L$2:$L$399)),"")), ROWS($A$1:J32)), COLUMNS($A$1:J32)),"")</f>
        <v/>
      </c>
      <c r="T38" s="106" t="str">
        <f t="shared" si="13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ROW(외환대장!$L$2:$L$399)),IF(($D$1=외환대장!$L$2:$L$399),MATCH(ROW(외환대장!$L$2:$L$399), ROW(외환대장!$L$2:$L$399)),"")),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ROW(외환대장!$L$2:$L$399)),IF(($D$1=외환대장!$L$2:$L$399),MATCH(ROW(외환대장!$L$2:$L$399), ROW(외환대장!$L$2:$L$399)),"")),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ROW(외환대장!$L$2:$L$399)),IF(($D$1=외환대장!$L$2:$L$399),MATCH(ROW(외환대장!$L$2:$L$399), ROW(외환대장!$L$2:$L$399)),"")),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ROW(외환대장!$L$2:$L$399)),IF(($D$1=외환대장!$L$2:$L$399),MATCH(ROW(외환대장!$L$2:$L$399), ROW(외환대장!$L$2:$L$399)),"")),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ROW(외환대장!$L$2:$L$399)),IF(($D$1=외환대장!$L$2:$L$399),MATCH(ROW(외환대장!$L$2:$L$399), ROW(외환대장!$L$2:$L$399)),"")),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ROW(외환대장!$L$2:$L$399)),IF(($D$1=외환대장!$L$2:$L$399),MATCH(ROW(외환대장!$L$2:$L$399), ROW(외환대장!$L$2:$L$399)),"")),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ROW(외환대장!$L$2:$L$399)),IF(($D$1=외환대장!$L$2:$L$399),MATCH(ROW(외환대장!$L$2:$L$399), ROW(외환대장!$L$2:$L$399)),"")),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ROW(외환대장!$L$2:$L$399)),IF(($D$1=외환대장!$L$2:$L$399),MATCH(ROW(외환대장!$L$2:$L$399), ROW(외환대장!$L$2:$L$399)),"")),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ROW(외환대장!$L$2:$L$399)),IF(($D$1=외환대장!$L$2:$L$399),MATCH(ROW(외환대장!$L$2:$L$399), ROW(외환대장!$L$2:$L$399)),"")),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ROW(외환대장!$L$2:$L$399)),IF(($D$1=외환대장!$L$2:$L$399),MATCH(ROW(외환대장!$L$2:$L$399), ROW(외환대장!$L$2:$L$399)),"")), ROWS($A$1:J33)), COLUMNS($A$1:J33)),"")</f>
        <v/>
      </c>
      <c r="T39" s="106" t="str">
        <f t="shared" si="13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ROW(외환대장!$L$2:$L$399)),IF(($D$1=외환대장!$L$2:$L$399),MATCH(ROW(외환대장!$L$2:$L$399), ROW(외환대장!$L$2:$L$399)),"")),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ROW(외환대장!$L$2:$L$399)),IF(($D$1=외환대장!$L$2:$L$399),MATCH(ROW(외환대장!$L$2:$L$399), ROW(외환대장!$L$2:$L$399)),"")),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ROW(외환대장!$L$2:$L$399)),IF(($D$1=외환대장!$L$2:$L$399),MATCH(ROW(외환대장!$L$2:$L$399), ROW(외환대장!$L$2:$L$399)),"")),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ROW(외환대장!$L$2:$L$399)),IF(($D$1=외환대장!$L$2:$L$399),MATCH(ROW(외환대장!$L$2:$L$399), ROW(외환대장!$L$2:$L$399)),"")),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ROW(외환대장!$L$2:$L$399)),IF(($D$1=외환대장!$L$2:$L$399),MATCH(ROW(외환대장!$L$2:$L$399), ROW(외환대장!$L$2:$L$399)),"")),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ROW(외환대장!$L$2:$L$399)),IF(($D$1=외환대장!$L$2:$L$399),MATCH(ROW(외환대장!$L$2:$L$399), ROW(외환대장!$L$2:$L$399)),"")),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ROW(외환대장!$L$2:$L$399)),IF(($D$1=외환대장!$L$2:$L$399),MATCH(ROW(외환대장!$L$2:$L$399), ROW(외환대장!$L$2:$L$399)),"")),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ROW(외환대장!$L$2:$L$399)),IF(($D$1=외환대장!$L$2:$L$399),MATCH(ROW(외환대장!$L$2:$L$399), ROW(외환대장!$L$2:$L$399)),"")),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ROW(외환대장!$L$2:$L$399)),IF(($D$1=외환대장!$L$2:$L$399),MATCH(ROW(외환대장!$L$2:$L$399), ROW(외환대장!$L$2:$L$399)),"")),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ROW(외환대장!$L$2:$L$399)),IF(($D$1=외환대장!$L$2:$L$399),MATCH(ROW(외환대장!$L$2:$L$399), ROW(외환대장!$L$2:$L$399)),"")), ROWS($A$1:J34)), COLUMNS($A$1:J34)),"")</f>
        <v/>
      </c>
      <c r="T40" s="106" t="str">
        <f t="array" ref="T40">IFERROR(INDEX(외환대장!$A$2:$K$401, SMALL(IF(($C$1=외환대장!$L$2:$L$399),MATCH(ROW(외환대장!$L$2:$L$399), ROW(외환대장!$L$2:$L$399)),IF(($D$1=외환대장!$L$2:$L$399),MATCH(ROW(외환대장!$L$2:$L$399), ROW(외환대장!$L$2:$L$399)),"")), ROWS($A$1:K34)), COLUMNS($A$1:K34)),"")</f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ROW(외환대장!$L$2:$L$399)),IF(($D$1=외환대장!$L$2:$L$399),MATCH(ROW(외환대장!$L$2:$L$399), ROW(외환대장!$L$2:$L$399)),"")),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ROW(외환대장!$L$2:$L$399)),IF(($D$1=외환대장!$L$2:$L$399),MATCH(ROW(외환대장!$L$2:$L$399), ROW(외환대장!$L$2:$L$399)),"")),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ROW(외환대장!$L$2:$L$399)),IF(($D$1=외환대장!$L$2:$L$399),MATCH(ROW(외환대장!$L$2:$L$399), ROW(외환대장!$L$2:$L$399)),"")),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ROW(외환대장!$L$2:$L$399)),IF(($D$1=외환대장!$L$2:$L$399),MATCH(ROW(외환대장!$L$2:$L$399), ROW(외환대장!$L$2:$L$399)),"")),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ROW(외환대장!$L$2:$L$399)),IF(($D$1=외환대장!$L$2:$L$399),MATCH(ROW(외환대장!$L$2:$L$399), ROW(외환대장!$L$2:$L$399)),"")),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ROW(외환대장!$L$2:$L$399)),IF(($D$1=외환대장!$L$2:$L$399),MATCH(ROW(외환대장!$L$2:$L$399), ROW(외환대장!$L$2:$L$399)),"")),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ROW(외환대장!$L$2:$L$399)),IF(($D$1=외환대장!$L$2:$L$399),MATCH(ROW(외환대장!$L$2:$L$399), ROW(외환대장!$L$2:$L$399)),"")),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ROW(외환대장!$L$2:$L$399)),IF(($D$1=외환대장!$L$2:$L$399),MATCH(ROW(외환대장!$L$2:$L$399), ROW(외환대장!$L$2:$L$399)),"")),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ROW(외환대장!$L$2:$L$399)),IF(($D$1=외환대장!$L$2:$L$399),MATCH(ROW(외환대장!$L$2:$L$399), ROW(외환대장!$L$2:$L$399)),"")),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ROW(외환대장!$L$2:$L$399)),IF(($D$1=외환대장!$L$2:$L$399),MATCH(ROW(외환대장!$L$2:$L$399), ROW(외환대장!$L$2:$L$399)),"")), ROWS($A$1:J35)), COLUMNS($A$1:J35)),"")</f>
        <v/>
      </c>
      <c r="T41" s="106" t="str">
        <f t="shared" ref="T41:T67" si="14">IF(J41="","",O41*P41)</f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ROW(외환대장!$L$2:$L$399)),IF(($D$1=외환대장!$L$2:$L$399),MATCH(ROW(외환대장!$L$2:$L$399), ROW(외환대장!$L$2:$L$399)),"")),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ROW(외환대장!$L$2:$L$399)),IF(($D$1=외환대장!$L$2:$L$399),MATCH(ROW(외환대장!$L$2:$L$399), ROW(외환대장!$L$2:$L$399)),"")),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ROW(외환대장!$L$2:$L$399)),IF(($D$1=외환대장!$L$2:$L$399),MATCH(ROW(외환대장!$L$2:$L$399), ROW(외환대장!$L$2:$L$399)),"")),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ROW(외환대장!$L$2:$L$399)),IF(($D$1=외환대장!$L$2:$L$399),MATCH(ROW(외환대장!$L$2:$L$399), ROW(외환대장!$L$2:$L$399)),"")),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ROW(외환대장!$L$2:$L$399)),IF(($D$1=외환대장!$L$2:$L$399),MATCH(ROW(외환대장!$L$2:$L$399), ROW(외환대장!$L$2:$L$399)),"")),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ROW(외환대장!$L$2:$L$399)),IF(($D$1=외환대장!$L$2:$L$399),MATCH(ROW(외환대장!$L$2:$L$399), ROW(외환대장!$L$2:$L$399)),"")),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ROW(외환대장!$L$2:$L$399)),IF(($D$1=외환대장!$L$2:$L$399),MATCH(ROW(외환대장!$L$2:$L$399), ROW(외환대장!$L$2:$L$399)),"")),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ROW(외환대장!$L$2:$L$399)),IF(($D$1=외환대장!$L$2:$L$399),MATCH(ROW(외환대장!$L$2:$L$399), ROW(외환대장!$L$2:$L$399)),"")),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ROW(외환대장!$L$2:$L$399)),IF(($D$1=외환대장!$L$2:$L$399),MATCH(ROW(외환대장!$L$2:$L$399), ROW(외환대장!$L$2:$L$399)),"")),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ROW(외환대장!$L$2:$L$399)),IF(($D$1=외환대장!$L$2:$L$399),MATCH(ROW(외환대장!$L$2:$L$399), ROW(외환대장!$L$2:$L$399)),"")), ROWS($A$1:J36)), COLUMNS($A$1:J36)),"")</f>
        <v/>
      </c>
      <c r="T42" s="106" t="str">
        <f t="shared" si="14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ROW(외환대장!$L$2:$L$399)),IF(($D$1=외환대장!$L$2:$L$399),MATCH(ROW(외환대장!$L$2:$L$399), ROW(외환대장!$L$2:$L$399)),"")),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ROW(외환대장!$L$2:$L$399)),IF(($D$1=외환대장!$L$2:$L$399),MATCH(ROW(외환대장!$L$2:$L$399), ROW(외환대장!$L$2:$L$399)),"")),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ROW(외환대장!$L$2:$L$399)),IF(($D$1=외환대장!$L$2:$L$399),MATCH(ROW(외환대장!$L$2:$L$399), ROW(외환대장!$L$2:$L$399)),"")),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ROW(외환대장!$L$2:$L$399)),IF(($D$1=외환대장!$L$2:$L$399),MATCH(ROW(외환대장!$L$2:$L$399), ROW(외환대장!$L$2:$L$399)),"")),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ROW(외환대장!$L$2:$L$399)),IF(($D$1=외환대장!$L$2:$L$399),MATCH(ROW(외환대장!$L$2:$L$399), ROW(외환대장!$L$2:$L$399)),"")),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ROW(외환대장!$L$2:$L$399)),IF(($D$1=외환대장!$L$2:$L$399),MATCH(ROW(외환대장!$L$2:$L$399), ROW(외환대장!$L$2:$L$399)),"")),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ROW(외환대장!$L$2:$L$399)),IF(($D$1=외환대장!$L$2:$L$399),MATCH(ROW(외환대장!$L$2:$L$399), ROW(외환대장!$L$2:$L$399)),"")),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ROW(외환대장!$L$2:$L$399)),IF(($D$1=외환대장!$L$2:$L$399),MATCH(ROW(외환대장!$L$2:$L$399), ROW(외환대장!$L$2:$L$399)),"")),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ROW(외환대장!$L$2:$L$399)),IF(($D$1=외환대장!$L$2:$L$399),MATCH(ROW(외환대장!$L$2:$L$399), ROW(외환대장!$L$2:$L$399)),"")),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ROW(외환대장!$L$2:$L$399)),IF(($D$1=외환대장!$L$2:$L$399),MATCH(ROW(외환대장!$L$2:$L$399), ROW(외환대장!$L$2:$L$399)),"")), ROWS($A$1:J37)), COLUMNS($A$1:J37)),"")</f>
        <v/>
      </c>
      <c r="T43" s="106" t="str">
        <f t="shared" si="14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ROW(외환대장!$L$2:$L$399)),IF(($D$1=외환대장!$L$2:$L$399),MATCH(ROW(외환대장!$L$2:$L$399), ROW(외환대장!$L$2:$L$399)),"")),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ROW(외환대장!$L$2:$L$399)),IF(($D$1=외환대장!$L$2:$L$399),MATCH(ROW(외환대장!$L$2:$L$399), ROW(외환대장!$L$2:$L$399)),"")),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ROW(외환대장!$L$2:$L$399)),IF(($D$1=외환대장!$L$2:$L$399),MATCH(ROW(외환대장!$L$2:$L$399), ROW(외환대장!$L$2:$L$399)),"")),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ROW(외환대장!$L$2:$L$399)),IF(($D$1=외환대장!$L$2:$L$399),MATCH(ROW(외환대장!$L$2:$L$399), ROW(외환대장!$L$2:$L$399)),"")),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ROW(외환대장!$L$2:$L$399)),IF(($D$1=외환대장!$L$2:$L$399),MATCH(ROW(외환대장!$L$2:$L$399), ROW(외환대장!$L$2:$L$399)),"")),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ROW(외환대장!$L$2:$L$399)),IF(($D$1=외환대장!$L$2:$L$399),MATCH(ROW(외환대장!$L$2:$L$399), ROW(외환대장!$L$2:$L$399)),"")),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ROW(외환대장!$L$2:$L$399)),IF(($D$1=외환대장!$L$2:$L$399),MATCH(ROW(외환대장!$L$2:$L$399), ROW(외환대장!$L$2:$L$399)),"")),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ROW(외환대장!$L$2:$L$399)),IF(($D$1=외환대장!$L$2:$L$399),MATCH(ROW(외환대장!$L$2:$L$399), ROW(외환대장!$L$2:$L$399)),"")),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ROW(외환대장!$L$2:$L$399)),IF(($D$1=외환대장!$L$2:$L$399),MATCH(ROW(외환대장!$L$2:$L$399), ROW(외환대장!$L$2:$L$399)),"")),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ROW(외환대장!$L$2:$L$399)),IF(($D$1=외환대장!$L$2:$L$399),MATCH(ROW(외환대장!$L$2:$L$399), ROW(외환대장!$L$2:$L$399)),"")), ROWS($A$1:J38)), COLUMNS($A$1:J38)),"")</f>
        <v/>
      </c>
      <c r="T44" s="106" t="str">
        <f t="shared" si="14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ROW(외환대장!$L$2:$L$399)),IF(($D$1=외환대장!$L$2:$L$399),MATCH(ROW(외환대장!$L$2:$L$399), ROW(외환대장!$L$2:$L$399)),"")),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ROW(외환대장!$L$2:$L$399)),IF(($D$1=외환대장!$L$2:$L$399),MATCH(ROW(외환대장!$L$2:$L$399), ROW(외환대장!$L$2:$L$399)),"")),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ROW(외환대장!$L$2:$L$399)),IF(($D$1=외환대장!$L$2:$L$399),MATCH(ROW(외환대장!$L$2:$L$399), ROW(외환대장!$L$2:$L$399)),"")),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ROW(외환대장!$L$2:$L$399)),IF(($D$1=외환대장!$L$2:$L$399),MATCH(ROW(외환대장!$L$2:$L$399), ROW(외환대장!$L$2:$L$399)),"")),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ROW(외환대장!$L$2:$L$399)),IF(($D$1=외환대장!$L$2:$L$399),MATCH(ROW(외환대장!$L$2:$L$399), ROW(외환대장!$L$2:$L$399)),"")),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ROW(외환대장!$L$2:$L$399)),IF(($D$1=외환대장!$L$2:$L$399),MATCH(ROW(외환대장!$L$2:$L$399), ROW(외환대장!$L$2:$L$399)),"")),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ROW(외환대장!$L$2:$L$399)),IF(($D$1=외환대장!$L$2:$L$399),MATCH(ROW(외환대장!$L$2:$L$399), ROW(외환대장!$L$2:$L$399)),"")),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ROW(외환대장!$L$2:$L$399)),IF(($D$1=외환대장!$L$2:$L$399),MATCH(ROW(외환대장!$L$2:$L$399), ROW(외환대장!$L$2:$L$399)),"")),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ROW(외환대장!$L$2:$L$399)),IF(($D$1=외환대장!$L$2:$L$399),MATCH(ROW(외환대장!$L$2:$L$399), ROW(외환대장!$L$2:$L$399)),"")),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ROW(외환대장!$L$2:$L$399)),IF(($D$1=외환대장!$L$2:$L$399),MATCH(ROW(외환대장!$L$2:$L$399), ROW(외환대장!$L$2:$L$399)),"")), ROWS($A$1:J39)), COLUMNS($A$1:J39)),"")</f>
        <v/>
      </c>
      <c r="T45" s="106" t="str">
        <f t="shared" si="14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ROW(외환대장!$L$2:$L$399)),IF(($D$1=외환대장!$L$2:$L$399),MATCH(ROW(외환대장!$L$2:$L$399), ROW(외환대장!$L$2:$L$399)),"")),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ROW(외환대장!$L$2:$L$399)),IF(($D$1=외환대장!$L$2:$L$399),MATCH(ROW(외환대장!$L$2:$L$399), ROW(외환대장!$L$2:$L$399)),"")),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ROW(외환대장!$L$2:$L$399)),IF(($D$1=외환대장!$L$2:$L$399),MATCH(ROW(외환대장!$L$2:$L$399), ROW(외환대장!$L$2:$L$399)),"")),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ROW(외환대장!$L$2:$L$399)),IF(($D$1=외환대장!$L$2:$L$399),MATCH(ROW(외환대장!$L$2:$L$399), ROW(외환대장!$L$2:$L$399)),"")),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ROW(외환대장!$L$2:$L$399)),IF(($D$1=외환대장!$L$2:$L$399),MATCH(ROW(외환대장!$L$2:$L$399), ROW(외환대장!$L$2:$L$399)),"")),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ROW(외환대장!$L$2:$L$399)),IF(($D$1=외환대장!$L$2:$L$399),MATCH(ROW(외환대장!$L$2:$L$399), ROW(외환대장!$L$2:$L$399)),"")),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ROW(외환대장!$L$2:$L$399)),IF(($D$1=외환대장!$L$2:$L$399),MATCH(ROW(외환대장!$L$2:$L$399), ROW(외환대장!$L$2:$L$399)),"")),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ROW(외환대장!$L$2:$L$399)),IF(($D$1=외환대장!$L$2:$L$399),MATCH(ROW(외환대장!$L$2:$L$399), ROW(외환대장!$L$2:$L$399)),"")),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ROW(외환대장!$L$2:$L$399)),IF(($D$1=외환대장!$L$2:$L$399),MATCH(ROW(외환대장!$L$2:$L$399), ROW(외환대장!$L$2:$L$399)),"")),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ROW(외환대장!$L$2:$L$399)),IF(($D$1=외환대장!$L$2:$L$399),MATCH(ROW(외환대장!$L$2:$L$399), ROW(외환대장!$L$2:$L$399)),"")), ROWS($A$1:J40)), COLUMNS($A$1:J40)),"")</f>
        <v/>
      </c>
      <c r="T46" s="106" t="str">
        <f t="shared" si="14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ROW(외환대장!$L$2:$L$399)),IF(($D$1=외환대장!$L$2:$L$399),MATCH(ROW(외환대장!$L$2:$L$399), ROW(외환대장!$L$2:$L$399)),"")),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ROW(외환대장!$L$2:$L$399)),IF(($D$1=외환대장!$L$2:$L$399),MATCH(ROW(외환대장!$L$2:$L$399), ROW(외환대장!$L$2:$L$399)),"")),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ROW(외환대장!$L$2:$L$399)),IF(($D$1=외환대장!$L$2:$L$399),MATCH(ROW(외환대장!$L$2:$L$399), ROW(외환대장!$L$2:$L$399)),"")),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ROW(외환대장!$L$2:$L$399)),IF(($D$1=외환대장!$L$2:$L$399),MATCH(ROW(외환대장!$L$2:$L$399), ROW(외환대장!$L$2:$L$399)),"")),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ROW(외환대장!$L$2:$L$399)),IF(($D$1=외환대장!$L$2:$L$399),MATCH(ROW(외환대장!$L$2:$L$399), ROW(외환대장!$L$2:$L$399)),"")),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ROW(외환대장!$L$2:$L$399)),IF(($D$1=외환대장!$L$2:$L$399),MATCH(ROW(외환대장!$L$2:$L$399), ROW(외환대장!$L$2:$L$399)),"")),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ROW(외환대장!$L$2:$L$399)),IF(($D$1=외환대장!$L$2:$L$399),MATCH(ROW(외환대장!$L$2:$L$399), ROW(외환대장!$L$2:$L$399)),"")),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ROW(외환대장!$L$2:$L$399)),IF(($D$1=외환대장!$L$2:$L$399),MATCH(ROW(외환대장!$L$2:$L$399), ROW(외환대장!$L$2:$L$399)),"")),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ROW(외환대장!$L$2:$L$399)),IF(($D$1=외환대장!$L$2:$L$399),MATCH(ROW(외환대장!$L$2:$L$399), ROW(외환대장!$L$2:$L$399)),"")),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ROW(외환대장!$L$2:$L$399)),IF(($D$1=외환대장!$L$2:$L$399),MATCH(ROW(외환대장!$L$2:$L$399), ROW(외환대장!$L$2:$L$399)),"")), ROWS($A$1:J41)), COLUMNS($A$1:J41)),"")</f>
        <v/>
      </c>
      <c r="T47" s="106" t="str">
        <f t="shared" si="14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ROW(외환대장!$L$2:$L$399)),IF(($D$1=외환대장!$L$2:$L$399),MATCH(ROW(외환대장!$L$2:$L$399), ROW(외환대장!$L$2:$L$399)),"")),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ROW(외환대장!$L$2:$L$399)),IF(($D$1=외환대장!$L$2:$L$399),MATCH(ROW(외환대장!$L$2:$L$399), ROW(외환대장!$L$2:$L$399)),"")),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ROW(외환대장!$L$2:$L$399)),IF(($D$1=외환대장!$L$2:$L$399),MATCH(ROW(외환대장!$L$2:$L$399), ROW(외환대장!$L$2:$L$399)),"")),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ROW(외환대장!$L$2:$L$399)),IF(($D$1=외환대장!$L$2:$L$399),MATCH(ROW(외환대장!$L$2:$L$399), ROW(외환대장!$L$2:$L$399)),"")),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ROW(외환대장!$L$2:$L$399)),IF(($D$1=외환대장!$L$2:$L$399),MATCH(ROW(외환대장!$L$2:$L$399), ROW(외환대장!$L$2:$L$399)),"")),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ROW(외환대장!$L$2:$L$399)),IF(($D$1=외환대장!$L$2:$L$399),MATCH(ROW(외환대장!$L$2:$L$399), ROW(외환대장!$L$2:$L$399)),"")),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ROW(외환대장!$L$2:$L$399)),IF(($D$1=외환대장!$L$2:$L$399),MATCH(ROW(외환대장!$L$2:$L$399), ROW(외환대장!$L$2:$L$399)),"")),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ROW(외환대장!$L$2:$L$399)),IF(($D$1=외환대장!$L$2:$L$399),MATCH(ROW(외환대장!$L$2:$L$399), ROW(외환대장!$L$2:$L$399)),"")),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ROW(외환대장!$L$2:$L$399)),IF(($D$1=외환대장!$L$2:$L$399),MATCH(ROW(외환대장!$L$2:$L$399), ROW(외환대장!$L$2:$L$399)),"")),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ROW(외환대장!$L$2:$L$399)),IF(($D$1=외환대장!$L$2:$L$399),MATCH(ROW(외환대장!$L$2:$L$399), ROW(외환대장!$L$2:$L$399)),"")), ROWS($A$1:J42)), COLUMNS($A$1:J42)),"")</f>
        <v/>
      </c>
      <c r="T48" s="106" t="str">
        <f t="shared" si="14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ROW(외환대장!$L$2:$L$399)),IF(($D$1=외환대장!$L$2:$L$399),MATCH(ROW(외환대장!$L$2:$L$399), ROW(외환대장!$L$2:$L$399)),"")),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ROW(외환대장!$L$2:$L$399)),IF(($D$1=외환대장!$L$2:$L$399),MATCH(ROW(외환대장!$L$2:$L$399), ROW(외환대장!$L$2:$L$399)),"")),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ROW(외환대장!$L$2:$L$399)),IF(($D$1=외환대장!$L$2:$L$399),MATCH(ROW(외환대장!$L$2:$L$399), ROW(외환대장!$L$2:$L$399)),"")),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ROW(외환대장!$L$2:$L$399)),IF(($D$1=외환대장!$L$2:$L$399),MATCH(ROW(외환대장!$L$2:$L$399), ROW(외환대장!$L$2:$L$399)),"")),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ROW(외환대장!$L$2:$L$399)),IF(($D$1=외환대장!$L$2:$L$399),MATCH(ROW(외환대장!$L$2:$L$399), ROW(외환대장!$L$2:$L$399)),"")),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ROW(외환대장!$L$2:$L$399)),IF(($D$1=외환대장!$L$2:$L$399),MATCH(ROW(외환대장!$L$2:$L$399), ROW(외환대장!$L$2:$L$399)),"")),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ROW(외환대장!$L$2:$L$399)),IF(($D$1=외환대장!$L$2:$L$399),MATCH(ROW(외환대장!$L$2:$L$399), ROW(외환대장!$L$2:$L$399)),"")),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ROW(외환대장!$L$2:$L$399)),IF(($D$1=외환대장!$L$2:$L$399),MATCH(ROW(외환대장!$L$2:$L$399), ROW(외환대장!$L$2:$L$399)),"")),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ROW(외환대장!$L$2:$L$399)),IF(($D$1=외환대장!$L$2:$L$399),MATCH(ROW(외환대장!$L$2:$L$399), ROW(외환대장!$L$2:$L$399)),"")),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ROW(외환대장!$L$2:$L$399)),IF(($D$1=외환대장!$L$2:$L$399),MATCH(ROW(외환대장!$L$2:$L$399), ROW(외환대장!$L$2:$L$399)),"")), ROWS($A$1:J43)), COLUMNS($A$1:J43)),"")</f>
        <v/>
      </c>
      <c r="T49" s="106" t="str">
        <f t="shared" si="14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ROW(외환대장!$L$2:$L$399)),IF(($D$1=외환대장!$L$2:$L$399),MATCH(ROW(외환대장!$L$2:$L$399), ROW(외환대장!$L$2:$L$399)),"")),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ROW(외환대장!$L$2:$L$399)),IF(($D$1=외환대장!$L$2:$L$399),MATCH(ROW(외환대장!$L$2:$L$399), ROW(외환대장!$L$2:$L$399)),"")),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ROW(외환대장!$L$2:$L$399)),IF(($D$1=외환대장!$L$2:$L$399),MATCH(ROW(외환대장!$L$2:$L$399), ROW(외환대장!$L$2:$L$399)),"")),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ROW(외환대장!$L$2:$L$399)),IF(($D$1=외환대장!$L$2:$L$399),MATCH(ROW(외환대장!$L$2:$L$399), ROW(외환대장!$L$2:$L$399)),"")),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ROW(외환대장!$L$2:$L$399)),IF(($D$1=외환대장!$L$2:$L$399),MATCH(ROW(외환대장!$L$2:$L$399), ROW(외환대장!$L$2:$L$399)),"")),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ROW(외환대장!$L$2:$L$399)),IF(($D$1=외환대장!$L$2:$L$399),MATCH(ROW(외환대장!$L$2:$L$399), ROW(외환대장!$L$2:$L$399)),"")),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ROW(외환대장!$L$2:$L$399)),IF(($D$1=외환대장!$L$2:$L$399),MATCH(ROW(외환대장!$L$2:$L$399), ROW(외환대장!$L$2:$L$399)),"")),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ROW(외환대장!$L$2:$L$399)),IF(($D$1=외환대장!$L$2:$L$399),MATCH(ROW(외환대장!$L$2:$L$399), ROW(외환대장!$L$2:$L$399)),"")),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ROW(외환대장!$L$2:$L$399)),IF(($D$1=외환대장!$L$2:$L$399),MATCH(ROW(외환대장!$L$2:$L$399), ROW(외환대장!$L$2:$L$399)),"")),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ROW(외환대장!$L$2:$L$399)),IF(($D$1=외환대장!$L$2:$L$399),MATCH(ROW(외환대장!$L$2:$L$399), ROW(외환대장!$L$2:$L$399)),"")), ROWS($A$1:J44)), COLUMNS($A$1:J44)),"")</f>
        <v/>
      </c>
      <c r="T50" s="106" t="str">
        <f t="shared" si="14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ROW(외환대장!$L$2:$L$399)),IF(($D$1=외환대장!$L$2:$L$399),MATCH(ROW(외환대장!$L$2:$L$399), ROW(외환대장!$L$2:$L$399)),"")),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ROW(외환대장!$L$2:$L$399)),IF(($D$1=외환대장!$L$2:$L$399),MATCH(ROW(외환대장!$L$2:$L$399), ROW(외환대장!$L$2:$L$399)),"")),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ROW(외환대장!$L$2:$L$399)),IF(($D$1=외환대장!$L$2:$L$399),MATCH(ROW(외환대장!$L$2:$L$399), ROW(외환대장!$L$2:$L$399)),"")),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ROW(외환대장!$L$2:$L$399)),IF(($D$1=외환대장!$L$2:$L$399),MATCH(ROW(외환대장!$L$2:$L$399), ROW(외환대장!$L$2:$L$399)),"")),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ROW(외환대장!$L$2:$L$399)),IF(($D$1=외환대장!$L$2:$L$399),MATCH(ROW(외환대장!$L$2:$L$399), ROW(외환대장!$L$2:$L$399)),"")),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ROW(외환대장!$L$2:$L$399)),IF(($D$1=외환대장!$L$2:$L$399),MATCH(ROW(외환대장!$L$2:$L$399), ROW(외환대장!$L$2:$L$399)),"")),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ROW(외환대장!$L$2:$L$399)),IF(($D$1=외환대장!$L$2:$L$399),MATCH(ROW(외환대장!$L$2:$L$399), ROW(외환대장!$L$2:$L$399)),"")),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ROW(외환대장!$L$2:$L$399)),IF(($D$1=외환대장!$L$2:$L$399),MATCH(ROW(외환대장!$L$2:$L$399), ROW(외환대장!$L$2:$L$399)),"")),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ROW(외환대장!$L$2:$L$399)),IF(($D$1=외환대장!$L$2:$L$399),MATCH(ROW(외환대장!$L$2:$L$399), ROW(외환대장!$L$2:$L$399)),"")),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ROW(외환대장!$L$2:$L$399)),IF(($D$1=외환대장!$L$2:$L$399),MATCH(ROW(외환대장!$L$2:$L$399), ROW(외환대장!$L$2:$L$399)),"")), ROWS($A$1:J45)), COLUMNS($A$1:J45)),"")</f>
        <v/>
      </c>
      <c r="T51" s="106" t="str">
        <f t="shared" si="14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18"/>
      <c r="C52" s="119"/>
      <c r="D52" s="119"/>
      <c r="E52" s="119"/>
      <c r="F52" s="120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ROW(외환대장!$L$2:$L$399)),IF(($D$1=외환대장!$L$2:$L$399),MATCH(ROW(외환대장!$L$2:$L$399), ROW(외환대장!$L$2:$L$399)),"")),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ROW(외환대장!$L$2:$L$399)),IF(($D$1=외환대장!$L$2:$L$399),MATCH(ROW(외환대장!$L$2:$L$399), ROW(외환대장!$L$2:$L$399)),"")),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ROW(외환대장!$L$2:$L$399)),IF(($D$1=외환대장!$L$2:$L$399),MATCH(ROW(외환대장!$L$2:$L$399), ROW(외환대장!$L$2:$L$399)),"")),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ROW(외환대장!$L$2:$L$399)),IF(($D$1=외환대장!$L$2:$L$399),MATCH(ROW(외환대장!$L$2:$L$399), ROW(외환대장!$L$2:$L$399)),"")),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ROW(외환대장!$L$2:$L$399)),IF(($D$1=외환대장!$L$2:$L$399),MATCH(ROW(외환대장!$L$2:$L$399), ROW(외환대장!$L$2:$L$399)),"")),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ROW(외환대장!$L$2:$L$399)),IF(($D$1=외환대장!$L$2:$L$399),MATCH(ROW(외환대장!$L$2:$L$399), ROW(외환대장!$L$2:$L$399)),"")),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ROW(외환대장!$L$2:$L$399)),IF(($D$1=외환대장!$L$2:$L$399),MATCH(ROW(외환대장!$L$2:$L$399), ROW(외환대장!$L$2:$L$399)),"")),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ROW(외환대장!$L$2:$L$399)),IF(($D$1=외환대장!$L$2:$L$399),MATCH(ROW(외환대장!$L$2:$L$399), ROW(외환대장!$L$2:$L$399)),"")),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ROW(외환대장!$L$2:$L$399)),IF(($D$1=외환대장!$L$2:$L$399),MATCH(ROW(외환대장!$L$2:$L$399), ROW(외환대장!$L$2:$L$399)),"")),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ROW(외환대장!$L$2:$L$399)),IF(($D$1=외환대장!$L$2:$L$399),MATCH(ROW(외환대장!$L$2:$L$399), ROW(외환대장!$L$2:$L$399)),"")), ROWS($A$1:J46)), COLUMNS($A$1:J46)),"")</f>
        <v/>
      </c>
      <c r="T52" s="106" t="str">
        <f t="shared" si="14"/>
        <v/>
      </c>
      <c r="U52" s="107" t="str">
        <f t="shared" si="2"/>
        <v/>
      </c>
      <c r="V52" s="72"/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18"/>
      <c r="C53" s="119"/>
      <c r="D53" s="119"/>
      <c r="E53" s="119"/>
      <c r="F53" s="120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ROW(외환대장!$L$2:$L$399)),IF(($D$1=외환대장!$L$2:$L$399),MATCH(ROW(외환대장!$L$2:$L$399), ROW(외환대장!$L$2:$L$399)),"")),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ROW(외환대장!$L$2:$L$399)),IF(($D$1=외환대장!$L$2:$L$399),MATCH(ROW(외환대장!$L$2:$L$399), ROW(외환대장!$L$2:$L$399)),"")),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ROW(외환대장!$L$2:$L$399)),IF(($D$1=외환대장!$L$2:$L$399),MATCH(ROW(외환대장!$L$2:$L$399), ROW(외환대장!$L$2:$L$399)),"")),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ROW(외환대장!$L$2:$L$399)),IF(($D$1=외환대장!$L$2:$L$399),MATCH(ROW(외환대장!$L$2:$L$399), ROW(외환대장!$L$2:$L$399)),"")),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ROW(외환대장!$L$2:$L$399)),IF(($D$1=외환대장!$L$2:$L$399),MATCH(ROW(외환대장!$L$2:$L$399), ROW(외환대장!$L$2:$L$399)),"")),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ROW(외환대장!$L$2:$L$399)),IF(($D$1=외환대장!$L$2:$L$399),MATCH(ROW(외환대장!$L$2:$L$399), ROW(외환대장!$L$2:$L$399)),"")),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ROW(외환대장!$L$2:$L$399)),IF(($D$1=외환대장!$L$2:$L$399),MATCH(ROW(외환대장!$L$2:$L$399), ROW(외환대장!$L$2:$L$399)),"")),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ROW(외환대장!$L$2:$L$399)),IF(($D$1=외환대장!$L$2:$L$399),MATCH(ROW(외환대장!$L$2:$L$399), ROW(외환대장!$L$2:$L$399)),"")),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ROW(외환대장!$L$2:$L$399)),IF(($D$1=외환대장!$L$2:$L$399),MATCH(ROW(외환대장!$L$2:$L$399), ROW(외환대장!$L$2:$L$399)),"")),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ROW(외환대장!$L$2:$L$399)),IF(($D$1=외환대장!$L$2:$L$399),MATCH(ROW(외환대장!$L$2:$L$399), ROW(외환대장!$L$2:$L$399)),"")), ROWS($A$1:J47)), COLUMNS($A$1:J47)),"")</f>
        <v/>
      </c>
      <c r="T53" s="106" t="str">
        <f t="shared" si="14"/>
        <v/>
      </c>
      <c r="U53" s="107" t="str">
        <f t="shared" si="2"/>
        <v/>
      </c>
      <c r="V53" s="72"/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18"/>
      <c r="C54" s="119"/>
      <c r="D54" s="119"/>
      <c r="E54" s="119"/>
      <c r="F54" s="120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ROW(외환대장!$L$2:$L$399)),IF(($D$1=외환대장!$L$2:$L$399),MATCH(ROW(외환대장!$L$2:$L$399), ROW(외환대장!$L$2:$L$399)),"")),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ROW(외환대장!$L$2:$L$399)),IF(($D$1=외환대장!$L$2:$L$399),MATCH(ROW(외환대장!$L$2:$L$399), ROW(외환대장!$L$2:$L$399)),"")),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ROW(외환대장!$L$2:$L$399)),IF(($D$1=외환대장!$L$2:$L$399),MATCH(ROW(외환대장!$L$2:$L$399), ROW(외환대장!$L$2:$L$399)),"")),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ROW(외환대장!$L$2:$L$399)),IF(($D$1=외환대장!$L$2:$L$399),MATCH(ROW(외환대장!$L$2:$L$399), ROW(외환대장!$L$2:$L$399)),"")),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ROW(외환대장!$L$2:$L$399)),IF(($D$1=외환대장!$L$2:$L$399),MATCH(ROW(외환대장!$L$2:$L$399), ROW(외환대장!$L$2:$L$399)),"")),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ROW(외환대장!$L$2:$L$399)),IF(($D$1=외환대장!$L$2:$L$399),MATCH(ROW(외환대장!$L$2:$L$399), ROW(외환대장!$L$2:$L$399)),"")),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ROW(외환대장!$L$2:$L$399)),IF(($D$1=외환대장!$L$2:$L$399),MATCH(ROW(외환대장!$L$2:$L$399), ROW(외환대장!$L$2:$L$399)),"")),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ROW(외환대장!$L$2:$L$399)),IF(($D$1=외환대장!$L$2:$L$399),MATCH(ROW(외환대장!$L$2:$L$399), ROW(외환대장!$L$2:$L$399)),"")),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ROW(외환대장!$L$2:$L$399)),IF(($D$1=외환대장!$L$2:$L$399),MATCH(ROW(외환대장!$L$2:$L$399), ROW(외환대장!$L$2:$L$399)),"")),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ROW(외환대장!$L$2:$L$399)),IF(($D$1=외환대장!$L$2:$L$399),MATCH(ROW(외환대장!$L$2:$L$399), ROW(외환대장!$L$2:$L$399)),"")), ROWS($A$1:J48)), COLUMNS($A$1:J48)),"")</f>
        <v/>
      </c>
      <c r="T54" s="106" t="str">
        <f t="shared" si="14"/>
        <v/>
      </c>
      <c r="U54" s="107" t="str">
        <f t="shared" si="2"/>
        <v/>
      </c>
      <c r="V54" s="72"/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96" t="str">
        <f>IF($H55="","",_xlfn.IFNA(VLOOKUP($H55,수출신고!$A:$G,2,0),""))</f>
        <v/>
      </c>
      <c r="B55" s="118"/>
      <c r="C55" s="119"/>
      <c r="D55" s="119"/>
      <c r="E55" s="119"/>
      <c r="F55" s="120"/>
      <c r="G55" s="100" t="str">
        <f>IF($H55="","",_xlfn.IFNA(VLOOKUP($H55,수출신고!$A:$G,6,0),""))</f>
        <v/>
      </c>
      <c r="H55" s="101" t="str">
        <f t="shared" si="0"/>
        <v/>
      </c>
      <c r="J55" s="1" t="str">
        <f t="array" ref="J55">IFERROR(INDEX(외환대장!$A$2:$K$401, SMALL(IF(($C$1=외환대장!$L$2:$L$399),MATCH(ROW(외환대장!$L$2:$L$399), ROW(외환대장!$L$2:$L$399)),IF(($D$1=외환대장!$L$2:$L$399),MATCH(ROW(외환대장!$L$2:$L$399), ROW(외환대장!$L$2:$L$399)),"")), ROWS($A$1:A49)), COLUMNS($A$1:A49)),"")</f>
        <v/>
      </c>
      <c r="K55" s="14" t="str">
        <f t="array" ref="K55">IFERROR(INDEX(외환대장!$A$2:$K$401, SMALL(IF(($C$1=외환대장!$L$2:$L$399),MATCH(ROW(외환대장!$L$2:$L$399), ROW(외환대장!$L$2:$L$399)),IF(($D$1=외환대장!$L$2:$L$399),MATCH(ROW(외환대장!$L$2:$L$399), ROW(외환대장!$L$2:$L$399)),"")), ROWS($A$1:B49)), COLUMNS($A$1:B49)),"")</f>
        <v/>
      </c>
      <c r="L55" s="14" t="str">
        <f t="array" ref="L55">IFERROR(INDEX(외환대장!$A$2:$K$401, SMALL(IF(($C$1=외환대장!$L$2:$L$399),MATCH(ROW(외환대장!$L$2:$L$399), ROW(외환대장!$L$2:$L$399)),IF(($D$1=외환대장!$L$2:$L$399),MATCH(ROW(외환대장!$L$2:$L$399), ROW(외환대장!$L$2:$L$399)),"")), ROWS($A$1:C49)), COLUMNS($A$1:C49)),"")</f>
        <v/>
      </c>
      <c r="M55" s="14" t="str">
        <f t="array" ref="M55">IFERROR(INDEX(외환대장!$A$2:$K$401, SMALL(IF(($C$1=외환대장!$L$2:$L$399),MATCH(ROW(외환대장!$L$2:$L$399), ROW(외환대장!$L$2:$L$399)),IF(($D$1=외환대장!$L$2:$L$399),MATCH(ROW(외환대장!$L$2:$L$399), ROW(외환대장!$L$2:$L$399)),"")), ROWS($A$1:D49)), COLUMNS($A$1:D49)),"")</f>
        <v/>
      </c>
      <c r="N55" s="15" t="str">
        <f t="array" ref="N55">IFERROR(INDEX(외환대장!$A$2:$K$401, SMALL(IF(($C$1=외환대장!$L$2:$L$399),MATCH(ROW(외환대장!$L$2:$L$399), ROW(외환대장!$L$2:$L$399)),IF(($D$1=외환대장!$L$2:$L$399),MATCH(ROW(외환대장!$L$2:$L$399), ROW(외환대장!$L$2:$L$399)),"")), ROWS($A$1:E49)), COLUMNS($A$1:E49)),"")</f>
        <v/>
      </c>
      <c r="O55" s="16" t="str">
        <f t="array" ref="O55">IFERROR(INDEX(외환대장!$A$2:$K$401, SMALL(IF(($C$1=외환대장!$L$2:$L$399),MATCH(ROW(외환대장!$L$2:$L$399), ROW(외환대장!$L$2:$L$399)),IF(($D$1=외환대장!$L$2:$L$399),MATCH(ROW(외환대장!$L$2:$L$399), ROW(외환대장!$L$2:$L$399)),"")), ROWS($A$1:F49)), COLUMNS($A$1:F49)),"")</f>
        <v/>
      </c>
      <c r="P55" s="17" t="str">
        <f t="array" ref="P55">IFERROR(INDEX(외환대장!$A$2:$K$401, SMALL(IF(($C$1=외환대장!$L$2:$L$399),MATCH(ROW(외환대장!$L$2:$L$399), ROW(외환대장!$L$2:$L$399)),IF(($D$1=외환대장!$L$2:$L$399),MATCH(ROW(외환대장!$L$2:$L$399), ROW(외환대장!$L$2:$L$399)),"")), ROWS($A$1:G49)), COLUMNS($A$1:G49)),"")</f>
        <v/>
      </c>
      <c r="Q55" s="18" t="str">
        <f t="array" ref="Q55">IFERROR(INDEX(외환대장!$A$2:$K$401, SMALL(IF(($C$1=외환대장!$L$2:$L$399),MATCH(ROW(외환대장!$L$2:$L$399), ROW(외환대장!$L$2:$L$399)),IF(($D$1=외환대장!$L$2:$L$399),MATCH(ROW(외환대장!$L$2:$L$399), ROW(외환대장!$L$2:$L$399)),"")), ROWS($A$1:H49)), COLUMNS($A$1:H49)),"")</f>
        <v/>
      </c>
      <c r="R55" s="19" t="str">
        <f t="array" ref="R55">IFERROR(INDEX(외환대장!$A$2:$K$401, SMALL(IF(($C$1=외환대장!$L$2:$L$399),MATCH(ROW(외환대장!$L$2:$L$399), ROW(외환대장!$L$2:$L$399)),IF(($D$1=외환대장!$L$2:$L$399),MATCH(ROW(외환대장!$L$2:$L$399), ROW(외환대장!$L$2:$L$399)),"")), ROWS($A$1:I49)), COLUMNS($A$1:I49)),"")</f>
        <v/>
      </c>
      <c r="S55" s="20" t="str">
        <f t="array" ref="S55">IFERROR(INDEX(외환대장!$A$2:$K$401, SMALL(IF(($C$1=외환대장!$L$2:$L$399),MATCH(ROW(외환대장!$L$2:$L$399), ROW(외환대장!$L$2:$L$399)),IF(($D$1=외환대장!$L$2:$L$399),MATCH(ROW(외환대장!$L$2:$L$399), ROW(외환대장!$L$2:$L$399)),"")), ROWS($A$1:J49)), COLUMNS($A$1:J49)),"")</f>
        <v/>
      </c>
      <c r="T55" s="106" t="str">
        <f t="shared" si="14"/>
        <v/>
      </c>
      <c r="U55" s="107" t="str">
        <f t="shared" si="2"/>
        <v/>
      </c>
      <c r="V55" s="72"/>
      <c r="W55" s="108" t="str">
        <f t="shared" si="3"/>
        <v/>
      </c>
      <c r="X55" s="100" t="str">
        <f t="shared" si="4"/>
        <v/>
      </c>
      <c r="Y55" s="109" t="str">
        <f>IF($X55="","",_xlfn.IFNA(VLOOKUP($X55,수출신고!$A:$G,4,0),"국내계류중"))</f>
        <v/>
      </c>
      <c r="Z55" s="110" t="str">
        <f>_xlfn.IFNA(VLOOKUP(W55,환율!$A:$H,8,0),"")</f>
        <v/>
      </c>
      <c r="AA55" s="111" t="str">
        <f t="shared" si="5"/>
        <v/>
      </c>
      <c r="AB55" s="112" t="str">
        <f t="shared" si="6"/>
        <v/>
      </c>
      <c r="AC55" s="113" t="str">
        <f t="shared" si="7"/>
        <v/>
      </c>
      <c r="AD55" s="114" t="str">
        <f t="shared" si="8"/>
        <v/>
      </c>
      <c r="AE55" s="115" t="str">
        <f t="shared" si="9"/>
        <v/>
      </c>
      <c r="AF55" s="114" t="str">
        <f t="shared" si="10"/>
        <v/>
      </c>
      <c r="AG55" s="114" t="str">
        <f t="shared" si="11"/>
        <v/>
      </c>
    </row>
    <row r="56" spans="1:33" ht="16.5" customHeight="1">
      <c r="A56" s="96" t="str">
        <f>IF($H56="","",_xlfn.IFNA(VLOOKUP($H56,수출신고!$A:$G,2,0),""))</f>
        <v/>
      </c>
      <c r="B56" s="122"/>
      <c r="C56" s="123"/>
      <c r="D56" s="123"/>
      <c r="E56" s="123"/>
      <c r="F56" s="124"/>
      <c r="G56" s="100" t="str">
        <f>IF($H56="","",_xlfn.IFNA(VLOOKUP($H56,수출신고!$A:$G,6,0),""))</f>
        <v/>
      </c>
      <c r="H56" s="101" t="str">
        <f t="shared" si="0"/>
        <v/>
      </c>
      <c r="J56" s="1" t="str">
        <f t="array" ref="J56">IFERROR(INDEX(외환대장!$A$2:$K$401, SMALL(IF(($C$1=외환대장!$L$2:$L$399),MATCH(ROW(외환대장!$L$2:$L$399), ROW(외환대장!$L$2:$L$399)),IF(($D$1=외환대장!$L$2:$L$399),MATCH(ROW(외환대장!$L$2:$L$399), ROW(외환대장!$L$2:$L$399)),"")), ROWS($A$1:A50)), COLUMNS($A$1:A50)),"")</f>
        <v/>
      </c>
      <c r="K56" s="14" t="str">
        <f t="array" ref="K56">IFERROR(INDEX(외환대장!$A$2:$K$401, SMALL(IF(($C$1=외환대장!$L$2:$L$399),MATCH(ROW(외환대장!$L$2:$L$399), ROW(외환대장!$L$2:$L$399)),IF(($D$1=외환대장!$L$2:$L$399),MATCH(ROW(외환대장!$L$2:$L$399), ROW(외환대장!$L$2:$L$399)),"")), ROWS($A$1:B50)), COLUMNS($A$1:B50)),"")</f>
        <v/>
      </c>
      <c r="L56" s="14" t="str">
        <f t="array" ref="L56">IFERROR(INDEX(외환대장!$A$2:$K$401, SMALL(IF(($C$1=외환대장!$L$2:$L$399),MATCH(ROW(외환대장!$L$2:$L$399), ROW(외환대장!$L$2:$L$399)),IF(($D$1=외환대장!$L$2:$L$399),MATCH(ROW(외환대장!$L$2:$L$399), ROW(외환대장!$L$2:$L$399)),"")), ROWS($A$1:C50)), COLUMNS($A$1:C50)),"")</f>
        <v/>
      </c>
      <c r="M56" s="14" t="str">
        <f t="array" ref="M56">IFERROR(INDEX(외환대장!$A$2:$K$401, SMALL(IF(($C$1=외환대장!$L$2:$L$399),MATCH(ROW(외환대장!$L$2:$L$399), ROW(외환대장!$L$2:$L$399)),IF(($D$1=외환대장!$L$2:$L$399),MATCH(ROW(외환대장!$L$2:$L$399), ROW(외환대장!$L$2:$L$399)),"")), ROWS($A$1:D50)), COLUMNS($A$1:D50)),"")</f>
        <v/>
      </c>
      <c r="N56" s="15" t="str">
        <f t="array" ref="N56">IFERROR(INDEX(외환대장!$A$2:$K$401, SMALL(IF(($C$1=외환대장!$L$2:$L$399),MATCH(ROW(외환대장!$L$2:$L$399), ROW(외환대장!$L$2:$L$399)),IF(($D$1=외환대장!$L$2:$L$399),MATCH(ROW(외환대장!$L$2:$L$399), ROW(외환대장!$L$2:$L$399)),"")), ROWS($A$1:E50)), COLUMNS($A$1:E50)),"")</f>
        <v/>
      </c>
      <c r="O56" s="16" t="str">
        <f t="array" ref="O56">IFERROR(INDEX(외환대장!$A$2:$K$401, SMALL(IF(($C$1=외환대장!$L$2:$L$399),MATCH(ROW(외환대장!$L$2:$L$399), ROW(외환대장!$L$2:$L$399)),IF(($D$1=외환대장!$L$2:$L$399),MATCH(ROW(외환대장!$L$2:$L$399), ROW(외환대장!$L$2:$L$399)),"")), ROWS($A$1:F50)), COLUMNS($A$1:F50)),"")</f>
        <v/>
      </c>
      <c r="P56" s="17" t="str">
        <f t="array" ref="P56">IFERROR(INDEX(외환대장!$A$2:$K$401, SMALL(IF(($C$1=외환대장!$L$2:$L$399),MATCH(ROW(외환대장!$L$2:$L$399), ROW(외환대장!$L$2:$L$399)),IF(($D$1=외환대장!$L$2:$L$399),MATCH(ROW(외환대장!$L$2:$L$399), ROW(외환대장!$L$2:$L$399)),"")), ROWS($A$1:G50)), COLUMNS($A$1:G50)),"")</f>
        <v/>
      </c>
      <c r="Q56" s="18" t="str">
        <f t="array" ref="Q56">IFERROR(INDEX(외환대장!$A$2:$K$401, SMALL(IF(($C$1=외환대장!$L$2:$L$399),MATCH(ROW(외환대장!$L$2:$L$399), ROW(외환대장!$L$2:$L$399)),IF(($D$1=외환대장!$L$2:$L$399),MATCH(ROW(외환대장!$L$2:$L$399), ROW(외환대장!$L$2:$L$399)),"")), ROWS($A$1:H50)), COLUMNS($A$1:H50)),"")</f>
        <v/>
      </c>
      <c r="R56" s="19" t="str">
        <f t="array" ref="R56">IFERROR(INDEX(외환대장!$A$2:$K$401, SMALL(IF(($C$1=외환대장!$L$2:$L$399),MATCH(ROW(외환대장!$L$2:$L$399), ROW(외환대장!$L$2:$L$399)),IF(($D$1=외환대장!$L$2:$L$399),MATCH(ROW(외환대장!$L$2:$L$399), ROW(외환대장!$L$2:$L$399)),"")), ROWS($A$1:I50)), COLUMNS($A$1:I50)),"")</f>
        <v/>
      </c>
      <c r="S56" s="20" t="str">
        <f t="array" ref="S56">IFERROR(INDEX(외환대장!$A$2:$K$401, SMALL(IF(($C$1=외환대장!$L$2:$L$399),MATCH(ROW(외환대장!$L$2:$L$399), ROW(외환대장!$L$2:$L$399)),IF(($D$1=외환대장!$L$2:$L$399),MATCH(ROW(외환대장!$L$2:$L$399), ROW(외환대장!$L$2:$L$399)),"")), ROWS($A$1:J50)), COLUMNS($A$1:J50)),"")</f>
        <v/>
      </c>
      <c r="T56" s="106" t="str">
        <f t="shared" si="14"/>
        <v/>
      </c>
      <c r="U56" s="107" t="str">
        <f t="shared" si="2"/>
        <v/>
      </c>
      <c r="V56" s="72"/>
      <c r="W56" s="108" t="str">
        <f t="shared" si="3"/>
        <v/>
      </c>
      <c r="X56" s="100" t="str">
        <f t="shared" si="4"/>
        <v/>
      </c>
      <c r="Y56" s="109" t="str">
        <f>IF($X56="","",_xlfn.IFNA(VLOOKUP($X56,수출신고!$A:$G,4,0),"국내계류중"))</f>
        <v/>
      </c>
      <c r="Z56" s="110" t="str">
        <f>_xlfn.IFNA(VLOOKUP(W56,환율!$A:$H,8,0),"")</f>
        <v/>
      </c>
      <c r="AA56" s="111" t="str">
        <f t="shared" si="5"/>
        <v/>
      </c>
      <c r="AB56" s="112" t="str">
        <f t="shared" si="6"/>
        <v/>
      </c>
      <c r="AC56" s="113" t="str">
        <f t="shared" si="7"/>
        <v/>
      </c>
      <c r="AD56" s="114" t="str">
        <f t="shared" si="8"/>
        <v/>
      </c>
      <c r="AE56" s="115" t="str">
        <f t="shared" si="9"/>
        <v/>
      </c>
      <c r="AF56" s="114" t="str">
        <f t="shared" si="10"/>
        <v/>
      </c>
      <c r="AG56" s="114" t="str">
        <f t="shared" si="11"/>
        <v/>
      </c>
    </row>
    <row r="57" spans="1:33" ht="16.5" customHeight="1">
      <c r="A57" s="96" t="str">
        <f>IF($H57="","",_xlfn.IFNA(VLOOKUP($H57,수출신고!$A:$G,2,0),""))</f>
        <v/>
      </c>
      <c r="B57" s="125"/>
      <c r="C57" s="126"/>
      <c r="D57" s="127"/>
      <c r="E57" s="128"/>
      <c r="F57" s="129"/>
      <c r="G57" s="100" t="str">
        <f>IF($H57="","",_xlfn.IFNA(VLOOKUP($H57,수출신고!$A:$G,6,0),""))</f>
        <v/>
      </c>
      <c r="H57" s="101" t="str">
        <f t="shared" si="0"/>
        <v/>
      </c>
      <c r="I57" s="130"/>
      <c r="J57" s="1" t="str">
        <f t="array" ref="J57">IFERROR(INDEX(외환대장!$A$2:$K$401, SMALL(IF(($C$1=외환대장!$L$2:$L$399),MATCH(ROW(외환대장!$L$2:$L$399), ROW(외환대장!$L$2:$L$399)),IF(($D$1=외환대장!$L$2:$L$399),MATCH(ROW(외환대장!$L$2:$L$399), ROW(외환대장!$L$2:$L$399)),"")), ROWS($A$1:A51)), COLUMNS($A$1:A51)),"")</f>
        <v/>
      </c>
      <c r="K57" s="14" t="str">
        <f t="array" ref="K57">IFERROR(INDEX(외환대장!$A$2:$K$401, SMALL(IF(($C$1=외환대장!$L$2:$L$399),MATCH(ROW(외환대장!$L$2:$L$399), ROW(외환대장!$L$2:$L$399)),IF(($D$1=외환대장!$L$2:$L$399),MATCH(ROW(외환대장!$L$2:$L$399), ROW(외환대장!$L$2:$L$399)),"")), ROWS($A$1:B51)), COLUMNS($A$1:B51)),"")</f>
        <v/>
      </c>
      <c r="L57" s="14" t="str">
        <f t="array" ref="L57">IFERROR(INDEX(외환대장!$A$2:$K$401, SMALL(IF(($C$1=외환대장!$L$2:$L$399),MATCH(ROW(외환대장!$L$2:$L$399), ROW(외환대장!$L$2:$L$399)),IF(($D$1=외환대장!$L$2:$L$399),MATCH(ROW(외환대장!$L$2:$L$399), ROW(외환대장!$L$2:$L$399)),"")), ROWS($A$1:C51)), COLUMNS($A$1:C51)),"")</f>
        <v/>
      </c>
      <c r="M57" s="14" t="str">
        <f t="array" ref="M57">IFERROR(INDEX(외환대장!$A$2:$K$401, SMALL(IF(($C$1=외환대장!$L$2:$L$399),MATCH(ROW(외환대장!$L$2:$L$399), ROW(외환대장!$L$2:$L$399)),IF(($D$1=외환대장!$L$2:$L$399),MATCH(ROW(외환대장!$L$2:$L$399), ROW(외환대장!$L$2:$L$399)),"")), ROWS($A$1:D51)), COLUMNS($A$1:D51)),"")</f>
        <v/>
      </c>
      <c r="N57" s="15" t="str">
        <f t="array" ref="N57">IFERROR(INDEX(외환대장!$A$2:$K$401, SMALL(IF(($C$1=외환대장!$L$2:$L$399),MATCH(ROW(외환대장!$L$2:$L$399), ROW(외환대장!$L$2:$L$399)),IF(($D$1=외환대장!$L$2:$L$399),MATCH(ROW(외환대장!$L$2:$L$399), ROW(외환대장!$L$2:$L$399)),"")), ROWS($A$1:E51)), COLUMNS($A$1:E51)),"")</f>
        <v/>
      </c>
      <c r="O57" s="16" t="str">
        <f t="array" ref="O57">IFERROR(INDEX(외환대장!$A$2:$K$401, SMALL(IF(($C$1=외환대장!$L$2:$L$399),MATCH(ROW(외환대장!$L$2:$L$399), ROW(외환대장!$L$2:$L$399)),IF(($D$1=외환대장!$L$2:$L$399),MATCH(ROW(외환대장!$L$2:$L$399), ROW(외환대장!$L$2:$L$399)),"")), ROWS($A$1:F51)), COLUMNS($A$1:F51)),"")</f>
        <v/>
      </c>
      <c r="P57" s="17" t="str">
        <f t="array" ref="P57">IFERROR(INDEX(외환대장!$A$2:$K$401, SMALL(IF(($C$1=외환대장!$L$2:$L$399),MATCH(ROW(외환대장!$L$2:$L$399), ROW(외환대장!$L$2:$L$399)),IF(($D$1=외환대장!$L$2:$L$399),MATCH(ROW(외환대장!$L$2:$L$399), ROW(외환대장!$L$2:$L$399)),"")), ROWS($A$1:G51)), COLUMNS($A$1:G51)),"")</f>
        <v/>
      </c>
      <c r="Q57" s="18" t="str">
        <f t="array" ref="Q57">IFERROR(INDEX(외환대장!$A$2:$K$401, SMALL(IF(($C$1=외환대장!$L$2:$L$399),MATCH(ROW(외환대장!$L$2:$L$399), ROW(외환대장!$L$2:$L$399)),IF(($D$1=외환대장!$L$2:$L$399),MATCH(ROW(외환대장!$L$2:$L$399), ROW(외환대장!$L$2:$L$399)),"")), ROWS($A$1:H51)), COLUMNS($A$1:H51)),"")</f>
        <v/>
      </c>
      <c r="R57" s="19" t="str">
        <f t="array" ref="R57">IFERROR(INDEX(외환대장!$A$2:$K$401, SMALL(IF(($C$1=외환대장!$L$2:$L$399),MATCH(ROW(외환대장!$L$2:$L$399), ROW(외환대장!$L$2:$L$399)),IF(($D$1=외환대장!$L$2:$L$399),MATCH(ROW(외환대장!$L$2:$L$399), ROW(외환대장!$L$2:$L$399)),"")), ROWS($A$1:I51)), COLUMNS($A$1:I51)),"")</f>
        <v/>
      </c>
      <c r="S57" s="20" t="str">
        <f t="array" ref="S57">IFERROR(INDEX(외환대장!$A$2:$K$401, SMALL(IF(($C$1=외환대장!$L$2:$L$399),MATCH(ROW(외환대장!$L$2:$L$399), ROW(외환대장!$L$2:$L$399)),IF(($D$1=외환대장!$L$2:$L$399),MATCH(ROW(외환대장!$L$2:$L$399), ROW(외환대장!$L$2:$L$399)),"")), ROWS($A$1:J51)), COLUMNS($A$1:J51)),"")</f>
        <v/>
      </c>
      <c r="T57" s="106" t="str">
        <f t="shared" si="14"/>
        <v/>
      </c>
      <c r="U57" s="107" t="str">
        <f t="shared" si="2"/>
        <v/>
      </c>
      <c r="V57" s="72"/>
      <c r="W57" s="108" t="str">
        <f t="shared" si="3"/>
        <v/>
      </c>
      <c r="X57" s="100" t="str">
        <f t="shared" si="4"/>
        <v/>
      </c>
      <c r="Y57" s="109" t="str">
        <f>IF($X57="","",_xlfn.IFNA(VLOOKUP($X57,수출신고!$A:$G,4,0),"국내계류중"))</f>
        <v/>
      </c>
      <c r="Z57" s="110" t="str">
        <f>_xlfn.IFNA(VLOOKUP(W57,환율!$A:$H,8,0),"")</f>
        <v/>
      </c>
      <c r="AA57" s="111" t="str">
        <f t="shared" si="5"/>
        <v/>
      </c>
      <c r="AB57" s="112" t="str">
        <f t="shared" si="6"/>
        <v/>
      </c>
      <c r="AC57" s="113" t="str">
        <f t="shared" si="7"/>
        <v/>
      </c>
      <c r="AD57" s="114" t="str">
        <f t="shared" si="8"/>
        <v/>
      </c>
      <c r="AE57" s="115" t="str">
        <f t="shared" si="9"/>
        <v/>
      </c>
      <c r="AF57" s="114" t="str">
        <f t="shared" si="10"/>
        <v/>
      </c>
      <c r="AG57" s="114" t="str">
        <f t="shared" si="11"/>
        <v/>
      </c>
    </row>
    <row r="58" spans="1:33" ht="16.5" customHeight="1">
      <c r="A58" s="96" t="str">
        <f>IF($H58="","",_xlfn.IFNA(VLOOKUP($H58,수출신고!$A:$G,2,0),""))</f>
        <v/>
      </c>
      <c r="B58" s="125"/>
      <c r="C58" s="126"/>
      <c r="D58" s="127"/>
      <c r="E58" s="128"/>
      <c r="F58" s="129"/>
      <c r="G58" s="100" t="str">
        <f>IF($H58="","",_xlfn.IFNA(VLOOKUP($H58,수출신고!$A:$G,6,0),""))</f>
        <v/>
      </c>
      <c r="H58" s="101" t="str">
        <f t="shared" si="0"/>
        <v/>
      </c>
      <c r="J58" s="1" t="str">
        <f t="array" ref="J58">IFERROR(INDEX(외환대장!$A$2:$K$401, SMALL(IF(($C$1=외환대장!$L$2:$L$399),MATCH(ROW(외환대장!$L$2:$L$399), ROW(외환대장!$L$2:$L$399)),IF(($D$1=외환대장!$L$2:$L$399),MATCH(ROW(외환대장!$L$2:$L$399), ROW(외환대장!$L$2:$L$399)),"")), ROWS($A$1:A52)), COLUMNS($A$1:A52)),"")</f>
        <v/>
      </c>
      <c r="K58" s="14" t="str">
        <f t="array" ref="K58">IFERROR(INDEX(외환대장!$A$2:$K$401, SMALL(IF(($C$1=외환대장!$L$2:$L$399),MATCH(ROW(외환대장!$L$2:$L$399), ROW(외환대장!$L$2:$L$399)),IF(($D$1=외환대장!$L$2:$L$399),MATCH(ROW(외환대장!$L$2:$L$399), ROW(외환대장!$L$2:$L$399)),"")), ROWS($A$1:B52)), COLUMNS($A$1:B52)),"")</f>
        <v/>
      </c>
      <c r="L58" s="14" t="str">
        <f t="array" ref="L58">IFERROR(INDEX(외환대장!$A$2:$K$401, SMALL(IF(($C$1=외환대장!$L$2:$L$399),MATCH(ROW(외환대장!$L$2:$L$399), ROW(외환대장!$L$2:$L$399)),IF(($D$1=외환대장!$L$2:$L$399),MATCH(ROW(외환대장!$L$2:$L$399), ROW(외환대장!$L$2:$L$399)),"")), ROWS($A$1:C52)), COLUMNS($A$1:C52)),"")</f>
        <v/>
      </c>
      <c r="M58" s="14" t="str">
        <f t="array" ref="M58">IFERROR(INDEX(외환대장!$A$2:$K$401, SMALL(IF(($C$1=외환대장!$L$2:$L$399),MATCH(ROW(외환대장!$L$2:$L$399), ROW(외환대장!$L$2:$L$399)),IF(($D$1=외환대장!$L$2:$L$399),MATCH(ROW(외환대장!$L$2:$L$399), ROW(외환대장!$L$2:$L$399)),"")), ROWS($A$1:D52)), COLUMNS($A$1:D52)),"")</f>
        <v/>
      </c>
      <c r="N58" s="15" t="str">
        <f t="array" ref="N58">IFERROR(INDEX(외환대장!$A$2:$K$401, SMALL(IF(($C$1=외환대장!$L$2:$L$399),MATCH(ROW(외환대장!$L$2:$L$399), ROW(외환대장!$L$2:$L$399)),IF(($D$1=외환대장!$L$2:$L$399),MATCH(ROW(외환대장!$L$2:$L$399), ROW(외환대장!$L$2:$L$399)),"")), ROWS($A$1:E52)), COLUMNS($A$1:E52)),"")</f>
        <v/>
      </c>
      <c r="O58" s="16" t="str">
        <f t="array" ref="O58">IFERROR(INDEX(외환대장!$A$2:$K$401, SMALL(IF(($C$1=외환대장!$L$2:$L$399),MATCH(ROW(외환대장!$L$2:$L$399), ROW(외환대장!$L$2:$L$399)),IF(($D$1=외환대장!$L$2:$L$399),MATCH(ROW(외환대장!$L$2:$L$399), ROW(외환대장!$L$2:$L$399)),"")), ROWS($A$1:F52)), COLUMNS($A$1:F52)),"")</f>
        <v/>
      </c>
      <c r="P58" s="17" t="str">
        <f t="array" ref="P58">IFERROR(INDEX(외환대장!$A$2:$K$401, SMALL(IF(($C$1=외환대장!$L$2:$L$399),MATCH(ROW(외환대장!$L$2:$L$399), ROW(외환대장!$L$2:$L$399)),IF(($D$1=외환대장!$L$2:$L$399),MATCH(ROW(외환대장!$L$2:$L$399), ROW(외환대장!$L$2:$L$399)),"")), ROWS($A$1:G52)), COLUMNS($A$1:G52)),"")</f>
        <v/>
      </c>
      <c r="Q58" s="18" t="str">
        <f t="array" ref="Q58">IFERROR(INDEX(외환대장!$A$2:$K$401, SMALL(IF(($C$1=외환대장!$L$2:$L$399),MATCH(ROW(외환대장!$L$2:$L$399), ROW(외환대장!$L$2:$L$399)),IF(($D$1=외환대장!$L$2:$L$399),MATCH(ROW(외환대장!$L$2:$L$399), ROW(외환대장!$L$2:$L$399)),"")), ROWS($A$1:H52)), COLUMNS($A$1:H52)),"")</f>
        <v/>
      </c>
      <c r="R58" s="19" t="str">
        <f t="array" ref="R58">IFERROR(INDEX(외환대장!$A$2:$K$401, SMALL(IF(($C$1=외환대장!$L$2:$L$399),MATCH(ROW(외환대장!$L$2:$L$399), ROW(외환대장!$L$2:$L$399)),IF(($D$1=외환대장!$L$2:$L$399),MATCH(ROW(외환대장!$L$2:$L$399), ROW(외환대장!$L$2:$L$399)),"")), ROWS($A$1:I52)), COLUMNS($A$1:I52)),"")</f>
        <v/>
      </c>
      <c r="S58" s="20" t="str">
        <f t="array" ref="S58">IFERROR(INDEX(외환대장!$A$2:$K$401, SMALL(IF(($C$1=외환대장!$L$2:$L$399),MATCH(ROW(외환대장!$L$2:$L$399), ROW(외환대장!$L$2:$L$399)),IF(($D$1=외환대장!$L$2:$L$399),MATCH(ROW(외환대장!$L$2:$L$399), ROW(외환대장!$L$2:$L$399)),"")), ROWS($A$1:J52)), COLUMNS($A$1:J52)),"")</f>
        <v/>
      </c>
      <c r="T58" s="106" t="str">
        <f t="shared" si="14"/>
        <v/>
      </c>
      <c r="U58" s="107" t="str">
        <f t="shared" si="2"/>
        <v/>
      </c>
      <c r="V58" s="72"/>
      <c r="W58" s="108" t="str">
        <f t="shared" si="3"/>
        <v/>
      </c>
      <c r="X58" s="100" t="str">
        <f t="shared" si="4"/>
        <v/>
      </c>
      <c r="Y58" s="109" t="str">
        <f>IF($X58="","",_xlfn.IFNA(VLOOKUP($X58,수출신고!$A:$G,4,0),"국내계류중"))</f>
        <v/>
      </c>
      <c r="Z58" s="110" t="str">
        <f>_xlfn.IFNA(VLOOKUP(W58,환율!$A:$H,8,0),"")</f>
        <v/>
      </c>
      <c r="AA58" s="111" t="str">
        <f t="shared" si="5"/>
        <v/>
      </c>
      <c r="AB58" s="112" t="str">
        <f t="shared" si="6"/>
        <v/>
      </c>
      <c r="AC58" s="113" t="str">
        <f t="shared" si="7"/>
        <v/>
      </c>
      <c r="AD58" s="114" t="str">
        <f t="shared" si="8"/>
        <v/>
      </c>
      <c r="AE58" s="115" t="str">
        <f t="shared" si="9"/>
        <v/>
      </c>
      <c r="AF58" s="114" t="str">
        <f t="shared" si="10"/>
        <v/>
      </c>
      <c r="AG58" s="114" t="str">
        <f t="shared" si="11"/>
        <v/>
      </c>
    </row>
    <row r="59" spans="1:33" ht="16.5" customHeight="1">
      <c r="A59" s="96" t="str">
        <f>IF($H59="","",_xlfn.IFNA(VLOOKUP($H59,수출신고!$A:$G,2,0),""))</f>
        <v/>
      </c>
      <c r="B59" s="125"/>
      <c r="C59" s="126"/>
      <c r="D59" s="127"/>
      <c r="E59" s="128"/>
      <c r="F59" s="129"/>
      <c r="G59" s="100" t="str">
        <f>IF($H59="","",_xlfn.IFNA(VLOOKUP($H59,수출신고!$A:$G,6,0),""))</f>
        <v/>
      </c>
      <c r="H59" s="101" t="str">
        <f t="shared" si="0"/>
        <v/>
      </c>
      <c r="J59" s="1" t="str">
        <f t="array" ref="J59">IFERROR(INDEX(외환대장!$A$2:$K$401, SMALL(IF(($C$1=외환대장!$L$2:$L$399),MATCH(ROW(외환대장!$L$2:$L$399), ROW(외환대장!$L$2:$L$399)),IF(($D$1=외환대장!$L$2:$L$399),MATCH(ROW(외환대장!$L$2:$L$399), ROW(외환대장!$L$2:$L$399)),"")), ROWS($A$1:A53)), COLUMNS($A$1:A53)),"")</f>
        <v/>
      </c>
      <c r="K59" s="14" t="str">
        <f t="array" ref="K59">IFERROR(INDEX(외환대장!$A$2:$K$401, SMALL(IF(($C$1=외환대장!$L$2:$L$399),MATCH(ROW(외환대장!$L$2:$L$399), ROW(외환대장!$L$2:$L$399)),IF(($D$1=외환대장!$L$2:$L$399),MATCH(ROW(외환대장!$L$2:$L$399), ROW(외환대장!$L$2:$L$399)),"")), ROWS($A$1:B53)), COLUMNS($A$1:B53)),"")</f>
        <v/>
      </c>
      <c r="L59" s="14" t="str">
        <f t="array" ref="L59">IFERROR(INDEX(외환대장!$A$2:$K$401, SMALL(IF(($C$1=외환대장!$L$2:$L$399),MATCH(ROW(외환대장!$L$2:$L$399), ROW(외환대장!$L$2:$L$399)),IF(($D$1=외환대장!$L$2:$L$399),MATCH(ROW(외환대장!$L$2:$L$399), ROW(외환대장!$L$2:$L$399)),"")), ROWS($A$1:C53)), COLUMNS($A$1:C53)),"")</f>
        <v/>
      </c>
      <c r="M59" s="14" t="str">
        <f t="array" ref="M59">IFERROR(INDEX(외환대장!$A$2:$K$401, SMALL(IF(($C$1=외환대장!$L$2:$L$399),MATCH(ROW(외환대장!$L$2:$L$399), ROW(외환대장!$L$2:$L$399)),IF(($D$1=외환대장!$L$2:$L$399),MATCH(ROW(외환대장!$L$2:$L$399), ROW(외환대장!$L$2:$L$399)),"")), ROWS($A$1:D53)), COLUMNS($A$1:D53)),"")</f>
        <v/>
      </c>
      <c r="N59" s="15" t="str">
        <f t="array" ref="N59">IFERROR(INDEX(외환대장!$A$2:$K$401, SMALL(IF(($C$1=외환대장!$L$2:$L$399),MATCH(ROW(외환대장!$L$2:$L$399), ROW(외환대장!$L$2:$L$399)),IF(($D$1=외환대장!$L$2:$L$399),MATCH(ROW(외환대장!$L$2:$L$399), ROW(외환대장!$L$2:$L$399)),"")), ROWS($A$1:E53)), COLUMNS($A$1:E53)),"")</f>
        <v/>
      </c>
      <c r="O59" s="16" t="str">
        <f t="array" ref="O59">IFERROR(INDEX(외환대장!$A$2:$K$401, SMALL(IF(($C$1=외환대장!$L$2:$L$399),MATCH(ROW(외환대장!$L$2:$L$399), ROW(외환대장!$L$2:$L$399)),IF(($D$1=외환대장!$L$2:$L$399),MATCH(ROW(외환대장!$L$2:$L$399), ROW(외환대장!$L$2:$L$399)),"")), ROWS($A$1:F53)), COLUMNS($A$1:F53)),"")</f>
        <v/>
      </c>
      <c r="P59" s="17" t="str">
        <f t="array" ref="P59">IFERROR(INDEX(외환대장!$A$2:$K$401, SMALL(IF(($C$1=외환대장!$L$2:$L$399),MATCH(ROW(외환대장!$L$2:$L$399), ROW(외환대장!$L$2:$L$399)),IF(($D$1=외환대장!$L$2:$L$399),MATCH(ROW(외환대장!$L$2:$L$399), ROW(외환대장!$L$2:$L$399)),"")), ROWS($A$1:G53)), COLUMNS($A$1:G53)),"")</f>
        <v/>
      </c>
      <c r="Q59" s="18" t="str">
        <f t="array" ref="Q59">IFERROR(INDEX(외환대장!$A$2:$K$401, SMALL(IF(($C$1=외환대장!$L$2:$L$399),MATCH(ROW(외환대장!$L$2:$L$399), ROW(외환대장!$L$2:$L$399)),IF(($D$1=외환대장!$L$2:$L$399),MATCH(ROW(외환대장!$L$2:$L$399), ROW(외환대장!$L$2:$L$399)),"")), ROWS($A$1:H53)), COLUMNS($A$1:H53)),"")</f>
        <v/>
      </c>
      <c r="R59" s="19" t="str">
        <f t="array" ref="R59">IFERROR(INDEX(외환대장!$A$2:$K$401, SMALL(IF(($C$1=외환대장!$L$2:$L$399),MATCH(ROW(외환대장!$L$2:$L$399), ROW(외환대장!$L$2:$L$399)),IF(($D$1=외환대장!$L$2:$L$399),MATCH(ROW(외환대장!$L$2:$L$399), ROW(외환대장!$L$2:$L$399)),"")), ROWS($A$1:I53)), COLUMNS($A$1:I53)),"")</f>
        <v/>
      </c>
      <c r="S59" s="20" t="str">
        <f t="array" ref="S59">IFERROR(INDEX(외환대장!$A$2:$K$401, SMALL(IF(($C$1=외환대장!$L$2:$L$399),MATCH(ROW(외환대장!$L$2:$L$399), ROW(외환대장!$L$2:$L$399)),IF(($D$1=외환대장!$L$2:$L$399),MATCH(ROW(외환대장!$L$2:$L$399), ROW(외환대장!$L$2:$L$399)),"")), ROWS($A$1:J53)), COLUMNS($A$1:J53)),"")</f>
        <v/>
      </c>
      <c r="T59" s="106" t="str">
        <f t="shared" si="14"/>
        <v/>
      </c>
      <c r="U59" s="107" t="str">
        <f t="shared" si="2"/>
        <v/>
      </c>
      <c r="V59" s="72"/>
      <c r="W59" s="108" t="str">
        <f t="shared" si="3"/>
        <v/>
      </c>
      <c r="X59" s="100" t="str">
        <f t="shared" si="4"/>
        <v/>
      </c>
      <c r="Y59" s="109" t="str">
        <f>IF($X59="","",_xlfn.IFNA(VLOOKUP($X59,수출신고!$A:$G,4,0),"국내계류중"))</f>
        <v/>
      </c>
      <c r="Z59" s="110" t="str">
        <f>_xlfn.IFNA(VLOOKUP(W59,환율!$A:$H,8,0),"")</f>
        <v/>
      </c>
      <c r="AA59" s="111" t="str">
        <f t="shared" si="5"/>
        <v/>
      </c>
      <c r="AB59" s="112" t="str">
        <f t="shared" si="6"/>
        <v/>
      </c>
      <c r="AC59" s="113" t="str">
        <f t="shared" si="7"/>
        <v/>
      </c>
      <c r="AD59" s="114" t="str">
        <f t="shared" si="8"/>
        <v/>
      </c>
      <c r="AE59" s="115" t="str">
        <f t="shared" si="9"/>
        <v/>
      </c>
      <c r="AF59" s="114" t="str">
        <f t="shared" si="10"/>
        <v/>
      </c>
      <c r="AG59" s="114" t="str">
        <f t="shared" si="11"/>
        <v/>
      </c>
    </row>
    <row r="60" spans="1:33" ht="16.5" customHeight="1">
      <c r="A60" s="96" t="str">
        <f>IF($H60="","",_xlfn.IFNA(VLOOKUP($H60,수출신고!$A:$G,2,0),""))</f>
        <v/>
      </c>
      <c r="B60" s="125"/>
      <c r="C60" s="127"/>
      <c r="D60" s="127"/>
      <c r="E60" s="127"/>
      <c r="F60" s="129"/>
      <c r="G60" s="100" t="str">
        <f>IF($H60="","",_xlfn.IFNA(VLOOKUP($H60,수출신고!$A:$G,6,0),""))</f>
        <v/>
      </c>
      <c r="H60" s="101" t="str">
        <f t="shared" si="0"/>
        <v/>
      </c>
      <c r="J60" s="1" t="str">
        <f t="array" ref="J60">IFERROR(INDEX(외환대장!$A$2:$K$401, SMALL(IF(($C$1=외환대장!$L$2:$L$399),MATCH(ROW(외환대장!$L$2:$L$399), ROW(외환대장!$L$2:$L$399)),IF(($D$1=외환대장!$L$2:$L$399),MATCH(ROW(외환대장!$L$2:$L$399), ROW(외환대장!$L$2:$L$399)),"")), ROWS($A$1:A54)), COLUMNS($A$1:A54)),"")</f>
        <v/>
      </c>
      <c r="K60" s="14" t="str">
        <f t="array" ref="K60">IFERROR(INDEX(외환대장!$A$2:$K$401, SMALL(IF(($C$1=외환대장!$L$2:$L$399),MATCH(ROW(외환대장!$L$2:$L$399), ROW(외환대장!$L$2:$L$399)),IF(($D$1=외환대장!$L$2:$L$399),MATCH(ROW(외환대장!$L$2:$L$399), ROW(외환대장!$L$2:$L$399)),"")), ROWS($A$1:B54)), COLUMNS($A$1:B54)),"")</f>
        <v/>
      </c>
      <c r="L60" s="14" t="str">
        <f t="array" ref="L60">IFERROR(INDEX(외환대장!$A$2:$K$401, SMALL(IF(($C$1=외환대장!$L$2:$L$399),MATCH(ROW(외환대장!$L$2:$L$399), ROW(외환대장!$L$2:$L$399)),IF(($D$1=외환대장!$L$2:$L$399),MATCH(ROW(외환대장!$L$2:$L$399), ROW(외환대장!$L$2:$L$399)),"")), ROWS($A$1:C54)), COLUMNS($A$1:C54)),"")</f>
        <v/>
      </c>
      <c r="M60" s="14" t="str">
        <f t="array" ref="M60">IFERROR(INDEX(외환대장!$A$2:$K$401, SMALL(IF(($C$1=외환대장!$L$2:$L$399),MATCH(ROW(외환대장!$L$2:$L$399), ROW(외환대장!$L$2:$L$399)),IF(($D$1=외환대장!$L$2:$L$399),MATCH(ROW(외환대장!$L$2:$L$399), ROW(외환대장!$L$2:$L$399)),"")), ROWS($A$1:D54)), COLUMNS($A$1:D54)),"")</f>
        <v/>
      </c>
      <c r="N60" s="15" t="str">
        <f t="array" ref="N60">IFERROR(INDEX(외환대장!$A$2:$K$401, SMALL(IF(($C$1=외환대장!$L$2:$L$399),MATCH(ROW(외환대장!$L$2:$L$399), ROW(외환대장!$L$2:$L$399)),IF(($D$1=외환대장!$L$2:$L$399),MATCH(ROW(외환대장!$L$2:$L$399), ROW(외환대장!$L$2:$L$399)),"")), ROWS($A$1:E54)), COLUMNS($A$1:E54)),"")</f>
        <v/>
      </c>
      <c r="O60" s="16" t="str">
        <f t="array" ref="O60">IFERROR(INDEX(외환대장!$A$2:$K$401, SMALL(IF(($C$1=외환대장!$L$2:$L$399),MATCH(ROW(외환대장!$L$2:$L$399), ROW(외환대장!$L$2:$L$399)),IF(($D$1=외환대장!$L$2:$L$399),MATCH(ROW(외환대장!$L$2:$L$399), ROW(외환대장!$L$2:$L$399)),"")), ROWS($A$1:F54)), COLUMNS($A$1:F54)),"")</f>
        <v/>
      </c>
      <c r="P60" s="17" t="str">
        <f t="array" ref="P60">IFERROR(INDEX(외환대장!$A$2:$K$401, SMALL(IF(($C$1=외환대장!$L$2:$L$399),MATCH(ROW(외환대장!$L$2:$L$399), ROW(외환대장!$L$2:$L$399)),IF(($D$1=외환대장!$L$2:$L$399),MATCH(ROW(외환대장!$L$2:$L$399), ROW(외환대장!$L$2:$L$399)),"")), ROWS($A$1:G54)), COLUMNS($A$1:G54)),"")</f>
        <v/>
      </c>
      <c r="Q60" s="18" t="str">
        <f t="array" ref="Q60">IFERROR(INDEX(외환대장!$A$2:$K$401, SMALL(IF(($C$1=외환대장!$L$2:$L$399),MATCH(ROW(외환대장!$L$2:$L$399), ROW(외환대장!$L$2:$L$399)),IF(($D$1=외환대장!$L$2:$L$399),MATCH(ROW(외환대장!$L$2:$L$399), ROW(외환대장!$L$2:$L$399)),"")), ROWS($A$1:H54)), COLUMNS($A$1:H54)),"")</f>
        <v/>
      </c>
      <c r="R60" s="19" t="str">
        <f t="array" ref="R60">IFERROR(INDEX(외환대장!$A$2:$K$401, SMALL(IF(($C$1=외환대장!$L$2:$L$399),MATCH(ROW(외환대장!$L$2:$L$399), ROW(외환대장!$L$2:$L$399)),IF(($D$1=외환대장!$L$2:$L$399),MATCH(ROW(외환대장!$L$2:$L$399), ROW(외환대장!$L$2:$L$399)),"")), ROWS($A$1:I54)), COLUMNS($A$1:I54)),"")</f>
        <v/>
      </c>
      <c r="S60" s="20" t="str">
        <f t="array" ref="S60">IFERROR(INDEX(외환대장!$A$2:$K$401, SMALL(IF(($C$1=외환대장!$L$2:$L$399),MATCH(ROW(외환대장!$L$2:$L$399), ROW(외환대장!$L$2:$L$399)),IF(($D$1=외환대장!$L$2:$L$399),MATCH(ROW(외환대장!$L$2:$L$399), ROW(외환대장!$L$2:$L$399)),"")), ROWS($A$1:J54)), COLUMNS($A$1:J54)),"")</f>
        <v/>
      </c>
      <c r="T60" s="106" t="str">
        <f t="shared" si="14"/>
        <v/>
      </c>
      <c r="U60" s="107" t="str">
        <f t="shared" si="2"/>
        <v/>
      </c>
      <c r="V60" s="121"/>
      <c r="W60" s="108" t="str">
        <f t="shared" si="3"/>
        <v/>
      </c>
      <c r="X60" s="100" t="str">
        <f t="shared" si="4"/>
        <v/>
      </c>
      <c r="Y60" s="109" t="str">
        <f>IF($X60="","",_xlfn.IFNA(VLOOKUP($X60,수출신고!$A:$G,4,0),"국내계류중"))</f>
        <v/>
      </c>
      <c r="Z60" s="110" t="str">
        <f>_xlfn.IFNA(VLOOKUP(W60,환율!$A:$H,8,0),"")</f>
        <v/>
      </c>
      <c r="AA60" s="111" t="str">
        <f t="shared" si="5"/>
        <v/>
      </c>
      <c r="AB60" s="112" t="str">
        <f t="shared" si="6"/>
        <v/>
      </c>
      <c r="AC60" s="113" t="str">
        <f t="shared" si="7"/>
        <v/>
      </c>
      <c r="AD60" s="114" t="str">
        <f t="shared" si="8"/>
        <v/>
      </c>
      <c r="AE60" s="115" t="str">
        <f t="shared" si="9"/>
        <v/>
      </c>
      <c r="AF60" s="114" t="str">
        <f t="shared" si="10"/>
        <v/>
      </c>
      <c r="AG60" s="114" t="str">
        <f t="shared" si="11"/>
        <v/>
      </c>
    </row>
    <row r="61" spans="1:33" ht="16.5" customHeight="1">
      <c r="A61" s="96" t="str">
        <f>IF($H61="","",_xlfn.IFNA(VLOOKUP($H61,수출신고!$A:$G,2,0),""))</f>
        <v/>
      </c>
      <c r="B61" s="125"/>
      <c r="C61" s="126"/>
      <c r="D61" s="127"/>
      <c r="E61" s="128"/>
      <c r="F61" s="129"/>
      <c r="G61" s="100" t="str">
        <f>IF($H61="","",_xlfn.IFNA(VLOOKUP($H61,수출신고!$A:$G,6,0),""))</f>
        <v/>
      </c>
      <c r="H61" s="101" t="str">
        <f t="shared" si="0"/>
        <v/>
      </c>
      <c r="I61" s="130"/>
      <c r="J61" s="1" t="str">
        <f t="array" ref="J61">IFERROR(INDEX(외환대장!$A$2:$K$401, SMALL(IF(($C$1=외환대장!$L$2:$L$399),MATCH(ROW(외환대장!$L$2:$L$399), ROW(외환대장!$L$2:$L$399)),IF(($D$1=외환대장!$L$2:$L$399),MATCH(ROW(외환대장!$L$2:$L$399), ROW(외환대장!$L$2:$L$399)),"")), ROWS($A$1:A55)), COLUMNS($A$1:A55)),"")</f>
        <v/>
      </c>
      <c r="K61" s="14" t="str">
        <f t="array" ref="K61">IFERROR(INDEX(외환대장!$A$2:$K$401, SMALL(IF(($C$1=외환대장!$L$2:$L$399),MATCH(ROW(외환대장!$L$2:$L$399), ROW(외환대장!$L$2:$L$399)),IF(($D$1=외환대장!$L$2:$L$399),MATCH(ROW(외환대장!$L$2:$L$399), ROW(외환대장!$L$2:$L$399)),"")), ROWS($A$1:B55)), COLUMNS($A$1:B55)),"")</f>
        <v/>
      </c>
      <c r="L61" s="14" t="str">
        <f t="array" ref="L61">IFERROR(INDEX(외환대장!$A$2:$K$401, SMALL(IF(($C$1=외환대장!$L$2:$L$399),MATCH(ROW(외환대장!$L$2:$L$399), ROW(외환대장!$L$2:$L$399)),IF(($D$1=외환대장!$L$2:$L$399),MATCH(ROW(외환대장!$L$2:$L$399), ROW(외환대장!$L$2:$L$399)),"")), ROWS($A$1:C55)), COLUMNS($A$1:C55)),"")</f>
        <v/>
      </c>
      <c r="M61" s="14" t="str">
        <f t="array" ref="M61">IFERROR(INDEX(외환대장!$A$2:$K$401, SMALL(IF(($C$1=외환대장!$L$2:$L$399),MATCH(ROW(외환대장!$L$2:$L$399), ROW(외환대장!$L$2:$L$399)),IF(($D$1=외환대장!$L$2:$L$399),MATCH(ROW(외환대장!$L$2:$L$399), ROW(외환대장!$L$2:$L$399)),"")), ROWS($A$1:D55)), COLUMNS($A$1:D55)),"")</f>
        <v/>
      </c>
      <c r="N61" s="15" t="str">
        <f t="array" ref="N61">IFERROR(INDEX(외환대장!$A$2:$K$401, SMALL(IF(($C$1=외환대장!$L$2:$L$399),MATCH(ROW(외환대장!$L$2:$L$399), ROW(외환대장!$L$2:$L$399)),IF(($D$1=외환대장!$L$2:$L$399),MATCH(ROW(외환대장!$L$2:$L$399), ROW(외환대장!$L$2:$L$399)),"")), ROWS($A$1:E55)), COLUMNS($A$1:E55)),"")</f>
        <v/>
      </c>
      <c r="O61" s="16" t="str">
        <f t="array" ref="O61">IFERROR(INDEX(외환대장!$A$2:$K$401, SMALL(IF(($C$1=외환대장!$L$2:$L$399),MATCH(ROW(외환대장!$L$2:$L$399), ROW(외환대장!$L$2:$L$399)),IF(($D$1=외환대장!$L$2:$L$399),MATCH(ROW(외환대장!$L$2:$L$399), ROW(외환대장!$L$2:$L$399)),"")), ROWS($A$1:F55)), COLUMNS($A$1:F55)),"")</f>
        <v/>
      </c>
      <c r="P61" s="17" t="str">
        <f t="array" ref="P61">IFERROR(INDEX(외환대장!$A$2:$K$401, SMALL(IF(($C$1=외환대장!$L$2:$L$399),MATCH(ROW(외환대장!$L$2:$L$399), ROW(외환대장!$L$2:$L$399)),IF(($D$1=외환대장!$L$2:$L$399),MATCH(ROW(외환대장!$L$2:$L$399), ROW(외환대장!$L$2:$L$399)),"")), ROWS($A$1:G55)), COLUMNS($A$1:G55)),"")</f>
        <v/>
      </c>
      <c r="Q61" s="18" t="str">
        <f t="array" ref="Q61">IFERROR(INDEX(외환대장!$A$2:$K$401, SMALL(IF(($C$1=외환대장!$L$2:$L$399),MATCH(ROW(외환대장!$L$2:$L$399), ROW(외환대장!$L$2:$L$399)),IF(($D$1=외환대장!$L$2:$L$399),MATCH(ROW(외환대장!$L$2:$L$399), ROW(외환대장!$L$2:$L$399)),"")), ROWS($A$1:H55)), COLUMNS($A$1:H55)),"")</f>
        <v/>
      </c>
      <c r="R61" s="19" t="str">
        <f t="array" ref="R61">IFERROR(INDEX(외환대장!$A$2:$K$401, SMALL(IF(($C$1=외환대장!$L$2:$L$399),MATCH(ROW(외환대장!$L$2:$L$399), ROW(외환대장!$L$2:$L$399)),IF(($D$1=외환대장!$L$2:$L$399),MATCH(ROW(외환대장!$L$2:$L$399), ROW(외환대장!$L$2:$L$399)),"")), ROWS($A$1:I55)), COLUMNS($A$1:I55)),"")</f>
        <v/>
      </c>
      <c r="S61" s="20" t="str">
        <f t="array" ref="S61">IFERROR(INDEX(외환대장!$A$2:$K$401, SMALL(IF(($C$1=외환대장!$L$2:$L$399),MATCH(ROW(외환대장!$L$2:$L$399), ROW(외환대장!$L$2:$L$399)),IF(($D$1=외환대장!$L$2:$L$399),MATCH(ROW(외환대장!$L$2:$L$399), ROW(외환대장!$L$2:$L$399)),"")), ROWS($A$1:J55)), COLUMNS($A$1:J55)),"")</f>
        <v/>
      </c>
      <c r="T61" s="106" t="str">
        <f t="shared" si="14"/>
        <v/>
      </c>
      <c r="U61" s="107" t="str">
        <f t="shared" si="2"/>
        <v/>
      </c>
      <c r="V61" s="72"/>
      <c r="W61" s="108" t="str">
        <f t="shared" si="3"/>
        <v/>
      </c>
      <c r="X61" s="100" t="str">
        <f t="shared" si="4"/>
        <v/>
      </c>
      <c r="Y61" s="109" t="str">
        <f>IF($X61="","",_xlfn.IFNA(VLOOKUP($X61,수출신고!$A:$G,4,0),"국내계류중"))</f>
        <v/>
      </c>
      <c r="Z61" s="110" t="str">
        <f>_xlfn.IFNA(VLOOKUP(W61,환율!$A:$H,8,0),"")</f>
        <v/>
      </c>
      <c r="AA61" s="111" t="str">
        <f t="shared" si="5"/>
        <v/>
      </c>
      <c r="AB61" s="112" t="str">
        <f t="shared" si="6"/>
        <v/>
      </c>
      <c r="AC61" s="113" t="str">
        <f t="shared" si="7"/>
        <v/>
      </c>
      <c r="AD61" s="114" t="str">
        <f t="shared" si="8"/>
        <v/>
      </c>
      <c r="AE61" s="115" t="str">
        <f t="shared" si="9"/>
        <v/>
      </c>
      <c r="AF61" s="114" t="str">
        <f t="shared" si="10"/>
        <v/>
      </c>
      <c r="AG61" s="114" t="str">
        <f t="shared" si="11"/>
        <v/>
      </c>
    </row>
    <row r="62" spans="1:33" ht="16.5" customHeight="1">
      <c r="A62" s="96" t="str">
        <f>IF($H62="","",_xlfn.IFNA(VLOOKUP($H62,수출신고!$A:$G,2,0),""))</f>
        <v/>
      </c>
      <c r="B62" s="125"/>
      <c r="C62" s="126"/>
      <c r="D62" s="127"/>
      <c r="E62" s="128"/>
      <c r="F62" s="129"/>
      <c r="G62" s="100" t="str">
        <f>IF($H62="","",_xlfn.IFNA(VLOOKUP($H62,수출신고!$A:$G,6,0),""))</f>
        <v/>
      </c>
      <c r="H62" s="101" t="str">
        <f t="shared" si="0"/>
        <v/>
      </c>
      <c r="J62" s="1" t="str">
        <f t="array" ref="J62">IFERROR(INDEX(외환대장!$A$2:$K$401, SMALL(IF(($C$1=외환대장!$L$2:$L$399),MATCH(ROW(외환대장!$L$2:$L$399), ROW(외환대장!$L$2:$L$399)),IF(($D$1=외환대장!$L$2:$L$399),MATCH(ROW(외환대장!$L$2:$L$399), ROW(외환대장!$L$2:$L$399)),"")), ROWS($A$1:A56)), COLUMNS($A$1:A56)),"")</f>
        <v/>
      </c>
      <c r="K62" s="14" t="str">
        <f t="array" ref="K62">IFERROR(INDEX(외환대장!$A$2:$K$401, SMALL(IF(($C$1=외환대장!$L$2:$L$399),MATCH(ROW(외환대장!$L$2:$L$399), ROW(외환대장!$L$2:$L$399)),IF(($D$1=외환대장!$L$2:$L$399),MATCH(ROW(외환대장!$L$2:$L$399), ROW(외환대장!$L$2:$L$399)),"")), ROWS($A$1:B56)), COLUMNS($A$1:B56)),"")</f>
        <v/>
      </c>
      <c r="L62" s="14" t="str">
        <f t="array" ref="L62">IFERROR(INDEX(외환대장!$A$2:$K$401, SMALL(IF(($C$1=외환대장!$L$2:$L$399),MATCH(ROW(외환대장!$L$2:$L$399), ROW(외환대장!$L$2:$L$399)),IF(($D$1=외환대장!$L$2:$L$399),MATCH(ROW(외환대장!$L$2:$L$399), ROW(외환대장!$L$2:$L$399)),"")), ROWS($A$1:C56)), COLUMNS($A$1:C56)),"")</f>
        <v/>
      </c>
      <c r="M62" s="14" t="str">
        <f t="array" ref="M62">IFERROR(INDEX(외환대장!$A$2:$K$401, SMALL(IF(($C$1=외환대장!$L$2:$L$399),MATCH(ROW(외환대장!$L$2:$L$399), ROW(외환대장!$L$2:$L$399)),IF(($D$1=외환대장!$L$2:$L$399),MATCH(ROW(외환대장!$L$2:$L$399), ROW(외환대장!$L$2:$L$399)),"")), ROWS($A$1:D56)), COLUMNS($A$1:D56)),"")</f>
        <v/>
      </c>
      <c r="N62" s="15" t="str">
        <f t="array" ref="N62">IFERROR(INDEX(외환대장!$A$2:$K$401, SMALL(IF(($C$1=외환대장!$L$2:$L$399),MATCH(ROW(외환대장!$L$2:$L$399), ROW(외환대장!$L$2:$L$399)),IF(($D$1=외환대장!$L$2:$L$399),MATCH(ROW(외환대장!$L$2:$L$399), ROW(외환대장!$L$2:$L$399)),"")), ROWS($A$1:E56)), COLUMNS($A$1:E56)),"")</f>
        <v/>
      </c>
      <c r="O62" s="16" t="str">
        <f t="array" ref="O62">IFERROR(INDEX(외환대장!$A$2:$K$401, SMALL(IF(($C$1=외환대장!$L$2:$L$399),MATCH(ROW(외환대장!$L$2:$L$399), ROW(외환대장!$L$2:$L$399)),IF(($D$1=외환대장!$L$2:$L$399),MATCH(ROW(외환대장!$L$2:$L$399), ROW(외환대장!$L$2:$L$399)),"")), ROWS($A$1:F56)), COLUMNS($A$1:F56)),"")</f>
        <v/>
      </c>
      <c r="P62" s="17" t="str">
        <f t="array" ref="P62">IFERROR(INDEX(외환대장!$A$2:$K$401, SMALL(IF(($C$1=외환대장!$L$2:$L$399),MATCH(ROW(외환대장!$L$2:$L$399), ROW(외환대장!$L$2:$L$399)),IF(($D$1=외환대장!$L$2:$L$399),MATCH(ROW(외환대장!$L$2:$L$399), ROW(외환대장!$L$2:$L$399)),"")), ROWS($A$1:G56)), COLUMNS($A$1:G56)),"")</f>
        <v/>
      </c>
      <c r="Q62" s="18" t="str">
        <f t="array" ref="Q62">IFERROR(INDEX(외환대장!$A$2:$K$401, SMALL(IF(($C$1=외환대장!$L$2:$L$399),MATCH(ROW(외환대장!$L$2:$L$399), ROW(외환대장!$L$2:$L$399)),IF(($D$1=외환대장!$L$2:$L$399),MATCH(ROW(외환대장!$L$2:$L$399), ROW(외환대장!$L$2:$L$399)),"")), ROWS($A$1:H56)), COLUMNS($A$1:H56)),"")</f>
        <v/>
      </c>
      <c r="R62" s="19" t="str">
        <f t="array" ref="R62">IFERROR(INDEX(외환대장!$A$2:$K$401, SMALL(IF(($C$1=외환대장!$L$2:$L$399),MATCH(ROW(외환대장!$L$2:$L$399), ROW(외환대장!$L$2:$L$399)),IF(($D$1=외환대장!$L$2:$L$399),MATCH(ROW(외환대장!$L$2:$L$399), ROW(외환대장!$L$2:$L$399)),"")), ROWS($A$1:I56)), COLUMNS($A$1:I56)),"")</f>
        <v/>
      </c>
      <c r="S62" s="20" t="str">
        <f t="array" ref="S62">IFERROR(INDEX(외환대장!$A$2:$K$401, SMALL(IF(($C$1=외환대장!$L$2:$L$399),MATCH(ROW(외환대장!$L$2:$L$399), ROW(외환대장!$L$2:$L$399)),IF(($D$1=외환대장!$L$2:$L$399),MATCH(ROW(외환대장!$L$2:$L$399), ROW(외환대장!$L$2:$L$399)),"")), ROWS($A$1:J56)), COLUMNS($A$1:J56)),"")</f>
        <v/>
      </c>
      <c r="T62" s="106" t="str">
        <f t="shared" si="14"/>
        <v/>
      </c>
      <c r="U62" s="107" t="str">
        <f t="shared" si="2"/>
        <v/>
      </c>
      <c r="V62" s="72"/>
      <c r="W62" s="108" t="str">
        <f t="shared" si="3"/>
        <v/>
      </c>
      <c r="X62" s="100" t="str">
        <f t="shared" si="4"/>
        <v/>
      </c>
      <c r="Y62" s="109" t="str">
        <f>IF($X62="","",_xlfn.IFNA(VLOOKUP($X62,수출신고!$A:$G,4,0),"국내계류중"))</f>
        <v/>
      </c>
      <c r="Z62" s="110" t="str">
        <f>_xlfn.IFNA(VLOOKUP(W62,환율!$A:$H,8,0),"")</f>
        <v/>
      </c>
      <c r="AA62" s="111" t="str">
        <f t="shared" si="5"/>
        <v/>
      </c>
      <c r="AB62" s="112" t="str">
        <f t="shared" si="6"/>
        <v/>
      </c>
      <c r="AC62" s="113" t="str">
        <f t="shared" si="7"/>
        <v/>
      </c>
      <c r="AD62" s="114" t="str">
        <f t="shared" si="8"/>
        <v/>
      </c>
      <c r="AE62" s="115" t="str">
        <f t="shared" si="9"/>
        <v/>
      </c>
      <c r="AF62" s="114" t="str">
        <f t="shared" si="10"/>
        <v/>
      </c>
      <c r="AG62" s="114" t="str">
        <f t="shared" si="11"/>
        <v/>
      </c>
    </row>
    <row r="63" spans="1:33" ht="16.5" customHeight="1">
      <c r="A63" s="96" t="str">
        <f>IF($H63="","",_xlfn.IFNA(VLOOKUP($H63,수출신고!$A:$G,2,0),""))</f>
        <v/>
      </c>
      <c r="B63" s="125"/>
      <c r="C63" s="126"/>
      <c r="D63" s="127"/>
      <c r="E63" s="128"/>
      <c r="F63" s="129"/>
      <c r="G63" s="100" t="str">
        <f>IF($H63="","",_xlfn.IFNA(VLOOKUP($H63,수출신고!$A:$G,6,0),""))</f>
        <v/>
      </c>
      <c r="H63" s="101" t="str">
        <f t="shared" si="0"/>
        <v/>
      </c>
      <c r="J63" s="1" t="str">
        <f t="array" ref="J63">IFERROR(INDEX(외환대장!$A$2:$K$401, SMALL(IF(($C$1=외환대장!$L$2:$L$399),MATCH(ROW(외환대장!$L$2:$L$399), ROW(외환대장!$L$2:$L$399)),IF(($D$1=외환대장!$L$2:$L$399),MATCH(ROW(외환대장!$L$2:$L$399), ROW(외환대장!$L$2:$L$399)),"")), ROWS($A$1:A57)), COLUMNS($A$1:A57)),"")</f>
        <v/>
      </c>
      <c r="K63" s="14" t="str">
        <f t="array" ref="K63">IFERROR(INDEX(외환대장!$A$2:$K$401, SMALL(IF(($C$1=외환대장!$L$2:$L$399),MATCH(ROW(외환대장!$L$2:$L$399), ROW(외환대장!$L$2:$L$399)),IF(($D$1=외환대장!$L$2:$L$399),MATCH(ROW(외환대장!$L$2:$L$399), ROW(외환대장!$L$2:$L$399)),"")), ROWS($A$1:B57)), COLUMNS($A$1:B57)),"")</f>
        <v/>
      </c>
      <c r="L63" s="14" t="str">
        <f t="array" ref="L63">IFERROR(INDEX(외환대장!$A$2:$K$401, SMALL(IF(($C$1=외환대장!$L$2:$L$399),MATCH(ROW(외환대장!$L$2:$L$399), ROW(외환대장!$L$2:$L$399)),IF(($D$1=외환대장!$L$2:$L$399),MATCH(ROW(외환대장!$L$2:$L$399), ROW(외환대장!$L$2:$L$399)),"")), ROWS($A$1:C57)), COLUMNS($A$1:C57)),"")</f>
        <v/>
      </c>
      <c r="M63" s="14" t="str">
        <f t="array" ref="M63">IFERROR(INDEX(외환대장!$A$2:$K$401, SMALL(IF(($C$1=외환대장!$L$2:$L$399),MATCH(ROW(외환대장!$L$2:$L$399), ROW(외환대장!$L$2:$L$399)),IF(($D$1=외환대장!$L$2:$L$399),MATCH(ROW(외환대장!$L$2:$L$399), ROW(외환대장!$L$2:$L$399)),"")), ROWS($A$1:D57)), COLUMNS($A$1:D57)),"")</f>
        <v/>
      </c>
      <c r="N63" s="15" t="str">
        <f t="array" ref="N63">IFERROR(INDEX(외환대장!$A$2:$K$401, SMALL(IF(($C$1=외환대장!$L$2:$L$399),MATCH(ROW(외환대장!$L$2:$L$399), ROW(외환대장!$L$2:$L$399)),IF(($D$1=외환대장!$L$2:$L$399),MATCH(ROW(외환대장!$L$2:$L$399), ROW(외환대장!$L$2:$L$399)),"")), ROWS($A$1:E57)), COLUMNS($A$1:E57)),"")</f>
        <v/>
      </c>
      <c r="O63" s="16" t="str">
        <f t="array" ref="O63">IFERROR(INDEX(외환대장!$A$2:$K$401, SMALL(IF(($C$1=외환대장!$L$2:$L$399),MATCH(ROW(외환대장!$L$2:$L$399), ROW(외환대장!$L$2:$L$399)),IF(($D$1=외환대장!$L$2:$L$399),MATCH(ROW(외환대장!$L$2:$L$399), ROW(외환대장!$L$2:$L$399)),"")), ROWS($A$1:F57)), COLUMNS($A$1:F57)),"")</f>
        <v/>
      </c>
      <c r="P63" s="17" t="str">
        <f t="array" ref="P63">IFERROR(INDEX(외환대장!$A$2:$K$401, SMALL(IF(($C$1=외환대장!$L$2:$L$399),MATCH(ROW(외환대장!$L$2:$L$399), ROW(외환대장!$L$2:$L$399)),IF(($D$1=외환대장!$L$2:$L$399),MATCH(ROW(외환대장!$L$2:$L$399), ROW(외환대장!$L$2:$L$399)),"")), ROWS($A$1:G57)), COLUMNS($A$1:G57)),"")</f>
        <v/>
      </c>
      <c r="Q63" s="18" t="str">
        <f t="array" ref="Q63">IFERROR(INDEX(외환대장!$A$2:$K$401, SMALL(IF(($C$1=외환대장!$L$2:$L$399),MATCH(ROW(외환대장!$L$2:$L$399), ROW(외환대장!$L$2:$L$399)),IF(($D$1=외환대장!$L$2:$L$399),MATCH(ROW(외환대장!$L$2:$L$399), ROW(외환대장!$L$2:$L$399)),"")), ROWS($A$1:H57)), COLUMNS($A$1:H57)),"")</f>
        <v/>
      </c>
      <c r="R63" s="19" t="str">
        <f t="array" ref="R63">IFERROR(INDEX(외환대장!$A$2:$K$401, SMALL(IF(($C$1=외환대장!$L$2:$L$399),MATCH(ROW(외환대장!$L$2:$L$399), ROW(외환대장!$L$2:$L$399)),IF(($D$1=외환대장!$L$2:$L$399),MATCH(ROW(외환대장!$L$2:$L$399), ROW(외환대장!$L$2:$L$399)),"")), ROWS($A$1:I57)), COLUMNS($A$1:I57)),"")</f>
        <v/>
      </c>
      <c r="S63" s="20" t="str">
        <f t="array" ref="S63">IFERROR(INDEX(외환대장!$A$2:$K$401, SMALL(IF(($C$1=외환대장!$L$2:$L$399),MATCH(ROW(외환대장!$L$2:$L$399), ROW(외환대장!$L$2:$L$399)),IF(($D$1=외환대장!$L$2:$L$399),MATCH(ROW(외환대장!$L$2:$L$399), ROW(외환대장!$L$2:$L$399)),"")), ROWS($A$1:J57)), COLUMNS($A$1:J57)),"")</f>
        <v/>
      </c>
      <c r="T63" s="106" t="str">
        <f t="shared" si="14"/>
        <v/>
      </c>
      <c r="U63" s="107" t="str">
        <f t="shared" si="2"/>
        <v/>
      </c>
      <c r="V63" s="72"/>
      <c r="W63" s="108" t="str">
        <f t="shared" si="3"/>
        <v/>
      </c>
      <c r="X63" s="100" t="str">
        <f t="shared" si="4"/>
        <v/>
      </c>
      <c r="Y63" s="109" t="str">
        <f>IF($X63="","",_xlfn.IFNA(VLOOKUP($X63,수출신고!$A:$G,4,0),"국내계류중"))</f>
        <v/>
      </c>
      <c r="Z63" s="110" t="str">
        <f>_xlfn.IFNA(VLOOKUP(W63,환율!$A:$H,8,0),"")</f>
        <v/>
      </c>
      <c r="AA63" s="111" t="str">
        <f t="shared" si="5"/>
        <v/>
      </c>
      <c r="AB63" s="112" t="str">
        <f t="shared" si="6"/>
        <v/>
      </c>
      <c r="AC63" s="113" t="str">
        <f t="shared" si="7"/>
        <v/>
      </c>
      <c r="AD63" s="114" t="str">
        <f t="shared" si="8"/>
        <v/>
      </c>
      <c r="AE63" s="115" t="str">
        <f t="shared" si="9"/>
        <v/>
      </c>
      <c r="AF63" s="114" t="str">
        <f t="shared" si="10"/>
        <v/>
      </c>
      <c r="AG63" s="114" t="str">
        <f t="shared" si="11"/>
        <v/>
      </c>
    </row>
    <row r="64" spans="1:33" ht="16.5" customHeight="1" thickBot="1">
      <c r="A64" s="96" t="str">
        <f>IF($H64="","",_xlfn.IFNA(VLOOKUP($H64,수출신고!$A:$G,2,0),""))</f>
        <v/>
      </c>
      <c r="B64" s="125"/>
      <c r="C64" s="127"/>
      <c r="D64" s="127"/>
      <c r="E64" s="127"/>
      <c r="F64" s="129"/>
      <c r="G64" s="100" t="str">
        <f>IF($H64="","",_xlfn.IFNA(VLOOKUP($H64,수출신고!$A:$G,6,0),""))</f>
        <v/>
      </c>
      <c r="H64" s="101" t="str">
        <f t="shared" si="0"/>
        <v/>
      </c>
      <c r="J64" s="1" t="str">
        <f t="array" ref="J64">IFERROR(INDEX(외환대장!$A$2:$K$401, SMALL(IF(($C$1=외환대장!$L$2:$L$399),MATCH(ROW(외환대장!$L$2:$L$399), ROW(외환대장!$L$2:$L$399)),IF(($D$1=외환대장!$L$2:$L$399),MATCH(ROW(외환대장!$L$2:$L$399), ROW(외환대장!$L$2:$L$399)),"")), ROWS($A$1:A58)), COLUMNS($A$1:A58)),"")</f>
        <v/>
      </c>
      <c r="K64" s="14" t="str">
        <f t="array" ref="K64">IFERROR(INDEX(외환대장!$A$2:$K$401, SMALL(IF(($C$1=외환대장!$L$2:$L$399),MATCH(ROW(외환대장!$L$2:$L$399), ROW(외환대장!$L$2:$L$399)),IF(($D$1=외환대장!$L$2:$L$399),MATCH(ROW(외환대장!$L$2:$L$399), ROW(외환대장!$L$2:$L$399)),"")), ROWS($A$1:B58)), COLUMNS($A$1:B58)),"")</f>
        <v/>
      </c>
      <c r="L64" s="14" t="str">
        <f t="array" ref="L64">IFERROR(INDEX(외환대장!$A$2:$K$401, SMALL(IF(($C$1=외환대장!$L$2:$L$399),MATCH(ROW(외환대장!$L$2:$L$399), ROW(외환대장!$L$2:$L$399)),IF(($D$1=외환대장!$L$2:$L$399),MATCH(ROW(외환대장!$L$2:$L$399), ROW(외환대장!$L$2:$L$399)),"")), ROWS($A$1:C58)), COLUMNS($A$1:C58)),"")</f>
        <v/>
      </c>
      <c r="M64" s="14" t="str">
        <f t="array" ref="M64">IFERROR(INDEX(외환대장!$A$2:$K$401, SMALL(IF(($C$1=외환대장!$L$2:$L$399),MATCH(ROW(외환대장!$L$2:$L$399), ROW(외환대장!$L$2:$L$399)),IF(($D$1=외환대장!$L$2:$L$399),MATCH(ROW(외환대장!$L$2:$L$399), ROW(외환대장!$L$2:$L$399)),"")), ROWS($A$1:D58)), COLUMNS($A$1:D58)),"")</f>
        <v/>
      </c>
      <c r="N64" s="15" t="str">
        <f t="array" ref="N64">IFERROR(INDEX(외환대장!$A$2:$K$401, SMALL(IF(($C$1=외환대장!$L$2:$L$399),MATCH(ROW(외환대장!$L$2:$L$399), ROW(외환대장!$L$2:$L$399)),IF(($D$1=외환대장!$L$2:$L$399),MATCH(ROW(외환대장!$L$2:$L$399), ROW(외환대장!$L$2:$L$399)),"")), ROWS($A$1:E58)), COLUMNS($A$1:E58)),"")</f>
        <v/>
      </c>
      <c r="O64" s="16" t="str">
        <f t="array" ref="O64">IFERROR(INDEX(외환대장!$A$2:$K$401, SMALL(IF(($C$1=외환대장!$L$2:$L$399),MATCH(ROW(외환대장!$L$2:$L$399), ROW(외환대장!$L$2:$L$399)),IF(($D$1=외환대장!$L$2:$L$399),MATCH(ROW(외환대장!$L$2:$L$399), ROW(외환대장!$L$2:$L$399)),"")), ROWS($A$1:F58)), COLUMNS($A$1:F58)),"")</f>
        <v/>
      </c>
      <c r="P64" s="17" t="str">
        <f t="array" ref="P64">IFERROR(INDEX(외환대장!$A$2:$K$401, SMALL(IF(($C$1=외환대장!$L$2:$L$399),MATCH(ROW(외환대장!$L$2:$L$399), ROW(외환대장!$L$2:$L$399)),IF(($D$1=외환대장!$L$2:$L$399),MATCH(ROW(외환대장!$L$2:$L$399), ROW(외환대장!$L$2:$L$399)),"")), ROWS($A$1:G58)), COLUMNS($A$1:G58)),"")</f>
        <v/>
      </c>
      <c r="Q64" s="18" t="str">
        <f t="array" ref="Q64">IFERROR(INDEX(외환대장!$A$2:$K$401, SMALL(IF(($C$1=외환대장!$L$2:$L$399),MATCH(ROW(외환대장!$L$2:$L$399), ROW(외환대장!$L$2:$L$399)),IF(($D$1=외환대장!$L$2:$L$399),MATCH(ROW(외환대장!$L$2:$L$399), ROW(외환대장!$L$2:$L$399)),"")), ROWS($A$1:H58)), COLUMNS($A$1:H58)),"")</f>
        <v/>
      </c>
      <c r="R64" s="19" t="str">
        <f t="array" ref="R64">IFERROR(INDEX(외환대장!$A$2:$K$401, SMALL(IF(($C$1=외환대장!$L$2:$L$399),MATCH(ROW(외환대장!$L$2:$L$399), ROW(외환대장!$L$2:$L$399)),IF(($D$1=외환대장!$L$2:$L$399),MATCH(ROW(외환대장!$L$2:$L$399), ROW(외환대장!$L$2:$L$399)),"")), ROWS($A$1:I58)), COLUMNS($A$1:I58)),"")</f>
        <v/>
      </c>
      <c r="S64" s="20" t="str">
        <f t="array" ref="S64">IFERROR(INDEX(외환대장!$A$2:$K$401, SMALL(IF(($C$1=외환대장!$L$2:$L$399),MATCH(ROW(외환대장!$L$2:$L$399), ROW(외환대장!$L$2:$L$399)),IF(($D$1=외환대장!$L$2:$L$399),MATCH(ROW(외환대장!$L$2:$L$399), ROW(외환대장!$L$2:$L$399)),"")), ROWS($A$1:J58)), COLUMNS($A$1:J58)),"")</f>
        <v/>
      </c>
      <c r="T64" s="106" t="str">
        <f t="shared" si="14"/>
        <v/>
      </c>
      <c r="U64" s="107" t="str">
        <f t="shared" si="2"/>
        <v/>
      </c>
      <c r="V64" s="121"/>
      <c r="W64" s="108" t="str">
        <f t="shared" si="3"/>
        <v/>
      </c>
      <c r="X64" s="100" t="str">
        <f t="shared" si="4"/>
        <v/>
      </c>
      <c r="Y64" s="109" t="str">
        <f>IF($X64="","",_xlfn.IFNA(VLOOKUP($X64,수출신고!$A:$G,4,0),"국내계류중"))</f>
        <v/>
      </c>
      <c r="Z64" s="110" t="str">
        <f>_xlfn.IFNA(VLOOKUP(W64,환율!$A:$H,8,0),"")</f>
        <v/>
      </c>
      <c r="AA64" s="111" t="str">
        <f t="shared" si="5"/>
        <v/>
      </c>
      <c r="AB64" s="112" t="str">
        <f t="shared" si="6"/>
        <v/>
      </c>
      <c r="AC64" s="113" t="str">
        <f t="shared" si="7"/>
        <v/>
      </c>
      <c r="AD64" s="114" t="str">
        <f t="shared" si="8"/>
        <v/>
      </c>
      <c r="AE64" s="115" t="str">
        <f t="shared" si="9"/>
        <v/>
      </c>
      <c r="AF64" s="114" t="str">
        <f t="shared" si="10"/>
        <v/>
      </c>
      <c r="AG64" s="114" t="str">
        <f t="shared" si="11"/>
        <v/>
      </c>
    </row>
    <row r="65" spans="1:33" ht="16.5" customHeight="1">
      <c r="A65" s="96" t="str">
        <f>IF($H65="","",_xlfn.IFNA(VLOOKUP($H65,수출신고!$A:$G,2,0),""))</f>
        <v/>
      </c>
      <c r="B65" s="125"/>
      <c r="C65" s="127"/>
      <c r="D65" s="127"/>
      <c r="E65" s="127"/>
      <c r="F65" s="129"/>
      <c r="G65" s="100" t="str">
        <f>IF($H65="","",_xlfn.IFNA(VLOOKUP($H65,수출신고!$A:$G,6,0),""))</f>
        <v/>
      </c>
      <c r="H65" s="101" t="str">
        <f t="shared" si="0"/>
        <v/>
      </c>
      <c r="J65" s="1" t="str">
        <f t="array" ref="J65">IFERROR(INDEX(외환대장!$A$2:$K$401, SMALL(IF(($C$1=외환대장!$L$2:$L$399),MATCH(ROW(외환대장!$L$2:$L$399), ROW(외환대장!$L$2:$L$399)),IF(($D$1=외환대장!$L$2:$L$399),MATCH(ROW(외환대장!$L$2:$L$399), ROW(외환대장!$L$2:$L$399)),"")), ROWS($A$1:A59)), COLUMNS($A$1:A59)),"")</f>
        <v/>
      </c>
      <c r="K65" s="14" t="str">
        <f t="array" ref="K65">IFERROR(INDEX(외환대장!$A$2:$K$401, SMALL(IF(($C$1=외환대장!$L$2:$L$399),MATCH(ROW(외환대장!$L$2:$L$399), ROW(외환대장!$L$2:$L$399)),IF(($D$1=외환대장!$L$2:$L$399),MATCH(ROW(외환대장!$L$2:$L$399), ROW(외환대장!$L$2:$L$399)),"")), ROWS($A$1:B59)), COLUMNS($A$1:B59)),"")</f>
        <v/>
      </c>
      <c r="L65" s="14" t="str">
        <f t="array" ref="L65">IFERROR(INDEX(외환대장!$A$2:$K$401, SMALL(IF(($C$1=외환대장!$L$2:$L$399),MATCH(ROW(외환대장!$L$2:$L$399), ROW(외환대장!$L$2:$L$399)),IF(($D$1=외환대장!$L$2:$L$399),MATCH(ROW(외환대장!$L$2:$L$399), ROW(외환대장!$L$2:$L$399)),"")), ROWS($A$1:C59)), COLUMNS($A$1:C59)),"")</f>
        <v/>
      </c>
      <c r="M65" s="14" t="str">
        <f t="array" ref="M65">IFERROR(INDEX(외환대장!$A$2:$K$401, SMALL(IF(($C$1=외환대장!$L$2:$L$399),MATCH(ROW(외환대장!$L$2:$L$399), ROW(외환대장!$L$2:$L$399)),IF(($D$1=외환대장!$L$2:$L$399),MATCH(ROW(외환대장!$L$2:$L$399), ROW(외환대장!$L$2:$L$399)),"")), ROWS($A$1:D59)), COLUMNS($A$1:D59)),"")</f>
        <v/>
      </c>
      <c r="N65" s="15" t="str">
        <f t="array" ref="N65">IFERROR(INDEX(외환대장!$A$2:$K$401, SMALL(IF(($C$1=외환대장!$L$2:$L$399),MATCH(ROW(외환대장!$L$2:$L$399), ROW(외환대장!$L$2:$L$399)),IF(($D$1=외환대장!$L$2:$L$399),MATCH(ROW(외환대장!$L$2:$L$399), ROW(외환대장!$L$2:$L$399)),"")), ROWS($A$1:E59)), COLUMNS($A$1:E59)),"")</f>
        <v/>
      </c>
      <c r="O65" s="16" t="str">
        <f t="array" ref="O65">IFERROR(INDEX(외환대장!$A$2:$K$401, SMALL(IF(($C$1=외환대장!$L$2:$L$399),MATCH(ROW(외환대장!$L$2:$L$399), ROW(외환대장!$L$2:$L$399)),IF(($D$1=외환대장!$L$2:$L$399),MATCH(ROW(외환대장!$L$2:$L$399), ROW(외환대장!$L$2:$L$399)),"")), ROWS($A$1:F59)), COLUMNS($A$1:F59)),"")</f>
        <v/>
      </c>
      <c r="P65" s="17" t="str">
        <f t="array" ref="P65">IFERROR(INDEX(외환대장!$A$2:$K$401, SMALL(IF(($C$1=외환대장!$L$2:$L$399),MATCH(ROW(외환대장!$L$2:$L$399), ROW(외환대장!$L$2:$L$399)),IF(($D$1=외환대장!$L$2:$L$399),MATCH(ROW(외환대장!$L$2:$L$399), ROW(외환대장!$L$2:$L$399)),"")), ROWS($A$1:G59)), COLUMNS($A$1:G59)),"")</f>
        <v/>
      </c>
      <c r="Q65" s="18" t="str">
        <f t="array" ref="Q65">IFERROR(INDEX(외환대장!$A$2:$K$401, SMALL(IF(($C$1=외환대장!$L$2:$L$399),MATCH(ROW(외환대장!$L$2:$L$399), ROW(외환대장!$L$2:$L$399)),IF(($D$1=외환대장!$L$2:$L$399),MATCH(ROW(외환대장!$L$2:$L$399), ROW(외환대장!$L$2:$L$399)),"")), ROWS($A$1:H59)), COLUMNS($A$1:H59)),"")</f>
        <v/>
      </c>
      <c r="R65" s="19" t="str">
        <f t="array" ref="R65">IFERROR(INDEX(외환대장!$A$2:$K$401, SMALL(IF(($C$1=외환대장!$L$2:$L$399),MATCH(ROW(외환대장!$L$2:$L$399), ROW(외환대장!$L$2:$L$399)),IF(($D$1=외환대장!$L$2:$L$399),MATCH(ROW(외환대장!$L$2:$L$399), ROW(외환대장!$L$2:$L$399)),"")), ROWS($A$1:I59)), COLUMNS($A$1:I59)),"")</f>
        <v/>
      </c>
      <c r="S65" s="20" t="str">
        <f t="array" ref="S65">IFERROR(INDEX(외환대장!$A$2:$K$401, SMALL(IF(($C$1=외환대장!$L$2:$L$399),MATCH(ROW(외환대장!$L$2:$L$399), ROW(외환대장!$L$2:$L$399)),IF(($D$1=외환대장!$L$2:$L$399),MATCH(ROW(외환대장!$L$2:$L$399), ROW(외환대장!$L$2:$L$399)),"")), ROWS($A$1:J59)), COLUMNS($A$1:J59)),"")</f>
        <v/>
      </c>
      <c r="T65" s="106" t="str">
        <f t="shared" si="14"/>
        <v/>
      </c>
      <c r="U65" s="107" t="str">
        <f t="shared" si="2"/>
        <v/>
      </c>
      <c r="V65" s="131" t="s">
        <v>1007</v>
      </c>
      <c r="W65" s="108" t="str">
        <f t="shared" si="3"/>
        <v/>
      </c>
      <c r="X65" s="100" t="str">
        <f t="shared" si="4"/>
        <v/>
      </c>
      <c r="Y65" s="109" t="str">
        <f>IF($X65="","",_xlfn.IFNA(VLOOKUP($X65,수출신고!$A:$G,4,0),"국내계류중"))</f>
        <v/>
      </c>
      <c r="Z65" s="110" t="str">
        <f>_xlfn.IFNA(VLOOKUP(W65,환율!$A:$H,8,0),"")</f>
        <v/>
      </c>
      <c r="AA65" s="111" t="str">
        <f t="shared" si="5"/>
        <v/>
      </c>
      <c r="AB65" s="112" t="str">
        <f t="shared" si="6"/>
        <v/>
      </c>
      <c r="AC65" s="113" t="str">
        <f t="shared" si="7"/>
        <v/>
      </c>
      <c r="AD65" s="114" t="str">
        <f t="shared" si="8"/>
        <v/>
      </c>
      <c r="AE65" s="115" t="str">
        <f t="shared" si="9"/>
        <v/>
      </c>
      <c r="AF65" s="114" t="str">
        <f t="shared" si="10"/>
        <v/>
      </c>
      <c r="AG65" s="114" t="str">
        <f t="shared" si="11"/>
        <v/>
      </c>
    </row>
    <row r="66" spans="1:33" ht="16.5" customHeight="1">
      <c r="A66" s="96" t="str">
        <f>IF($H66="","",_xlfn.IFNA(VLOOKUP($H66,수출신고!$A:$G,2,0),""))</f>
        <v/>
      </c>
      <c r="B66" s="125"/>
      <c r="C66" s="127"/>
      <c r="D66" s="127"/>
      <c r="E66" s="127"/>
      <c r="F66" s="129"/>
      <c r="G66" s="100" t="str">
        <f>IF($H66="","",_xlfn.IFNA(VLOOKUP($H66,수출신고!$A:$G,6,0),""))</f>
        <v/>
      </c>
      <c r="H66" s="101" t="str">
        <f t="shared" si="0"/>
        <v/>
      </c>
      <c r="J66" s="1" t="str">
        <f t="array" ref="J66">IFERROR(INDEX(외환대장!$A$2:$K$401, SMALL(IF(($C$1=외환대장!$L$2:$L$399),MATCH(ROW(외환대장!$L$2:$L$399), ROW(외환대장!$L$2:$L$399)),IF(($D$1=외환대장!$L$2:$L$399),MATCH(ROW(외환대장!$L$2:$L$399), ROW(외환대장!$L$2:$L$399)),"")), ROWS($A$1:A60)), COLUMNS($A$1:A60)),"")</f>
        <v/>
      </c>
      <c r="K66" s="14" t="str">
        <f t="array" ref="K66">IFERROR(INDEX(외환대장!$A$2:$K$401, SMALL(IF(($C$1=외환대장!$L$2:$L$399),MATCH(ROW(외환대장!$L$2:$L$399), ROW(외환대장!$L$2:$L$399)),IF(($D$1=외환대장!$L$2:$L$399),MATCH(ROW(외환대장!$L$2:$L$399), ROW(외환대장!$L$2:$L$399)),"")), ROWS($A$1:B60)), COLUMNS($A$1:B60)),"")</f>
        <v/>
      </c>
      <c r="L66" s="14" t="str">
        <f t="array" ref="L66">IFERROR(INDEX(외환대장!$A$2:$K$401, SMALL(IF(($C$1=외환대장!$L$2:$L$399),MATCH(ROW(외환대장!$L$2:$L$399), ROW(외환대장!$L$2:$L$399)),IF(($D$1=외환대장!$L$2:$L$399),MATCH(ROW(외환대장!$L$2:$L$399), ROW(외환대장!$L$2:$L$399)),"")), ROWS($A$1:C60)), COLUMNS($A$1:C60)),"")</f>
        <v/>
      </c>
      <c r="M66" s="14" t="str">
        <f t="array" ref="M66">IFERROR(INDEX(외환대장!$A$2:$K$401, SMALL(IF(($C$1=외환대장!$L$2:$L$399),MATCH(ROW(외환대장!$L$2:$L$399), ROW(외환대장!$L$2:$L$399)),IF(($D$1=외환대장!$L$2:$L$399),MATCH(ROW(외환대장!$L$2:$L$399), ROW(외환대장!$L$2:$L$399)),"")), ROWS($A$1:D60)), COLUMNS($A$1:D60)),"")</f>
        <v/>
      </c>
      <c r="N66" s="15" t="str">
        <f t="array" ref="N66">IFERROR(INDEX(외환대장!$A$2:$K$401, SMALL(IF(($C$1=외환대장!$L$2:$L$399),MATCH(ROW(외환대장!$L$2:$L$399), ROW(외환대장!$L$2:$L$399)),IF(($D$1=외환대장!$L$2:$L$399),MATCH(ROW(외환대장!$L$2:$L$399), ROW(외환대장!$L$2:$L$399)),"")), ROWS($A$1:E60)), COLUMNS($A$1:E60)),"")</f>
        <v/>
      </c>
      <c r="O66" s="16" t="str">
        <f t="array" ref="O66">IFERROR(INDEX(외환대장!$A$2:$K$401, SMALL(IF(($C$1=외환대장!$L$2:$L$399),MATCH(ROW(외환대장!$L$2:$L$399), ROW(외환대장!$L$2:$L$399)),IF(($D$1=외환대장!$L$2:$L$399),MATCH(ROW(외환대장!$L$2:$L$399), ROW(외환대장!$L$2:$L$399)),"")), ROWS($A$1:F60)), COLUMNS($A$1:F60)),"")</f>
        <v/>
      </c>
      <c r="P66" s="17" t="str">
        <f t="array" ref="P66">IFERROR(INDEX(외환대장!$A$2:$K$401, SMALL(IF(($C$1=외환대장!$L$2:$L$399),MATCH(ROW(외환대장!$L$2:$L$399), ROW(외환대장!$L$2:$L$399)),IF(($D$1=외환대장!$L$2:$L$399),MATCH(ROW(외환대장!$L$2:$L$399), ROW(외환대장!$L$2:$L$399)),"")), ROWS($A$1:G60)), COLUMNS($A$1:G60)),"")</f>
        <v/>
      </c>
      <c r="Q66" s="18" t="str">
        <f t="array" ref="Q66">IFERROR(INDEX(외환대장!$A$2:$K$401, SMALL(IF(($C$1=외환대장!$L$2:$L$399),MATCH(ROW(외환대장!$L$2:$L$399), ROW(외환대장!$L$2:$L$399)),IF(($D$1=외환대장!$L$2:$L$399),MATCH(ROW(외환대장!$L$2:$L$399), ROW(외환대장!$L$2:$L$399)),"")), ROWS($A$1:H60)), COLUMNS($A$1:H60)),"")</f>
        <v/>
      </c>
      <c r="R66" s="19" t="str">
        <f t="array" ref="R66">IFERROR(INDEX(외환대장!$A$2:$K$401, SMALL(IF(($C$1=외환대장!$L$2:$L$399),MATCH(ROW(외환대장!$L$2:$L$399), ROW(외환대장!$L$2:$L$399)),IF(($D$1=외환대장!$L$2:$L$399),MATCH(ROW(외환대장!$L$2:$L$399), ROW(외환대장!$L$2:$L$399)),"")), ROWS($A$1:I60)), COLUMNS($A$1:I60)),"")</f>
        <v/>
      </c>
      <c r="S66" s="20" t="str">
        <f t="array" ref="S66">IFERROR(INDEX(외환대장!$A$2:$K$401, SMALL(IF(($C$1=외환대장!$L$2:$L$399),MATCH(ROW(외환대장!$L$2:$L$399), ROW(외환대장!$L$2:$L$399)),IF(($D$1=외환대장!$L$2:$L$399),MATCH(ROW(외환대장!$L$2:$L$399), ROW(외환대장!$L$2:$L$399)),"")), ROWS($A$1:J60)), COLUMNS($A$1:J60)),"")</f>
        <v/>
      </c>
      <c r="T66" s="106" t="str">
        <f t="shared" si="14"/>
        <v/>
      </c>
      <c r="U66" s="107" t="str">
        <f t="shared" si="2"/>
        <v/>
      </c>
      <c r="V66" s="132">
        <f ca="1">TODAY()</f>
        <v>45007</v>
      </c>
      <c r="W66" s="108" t="str">
        <f t="shared" si="3"/>
        <v/>
      </c>
      <c r="X66" s="100" t="str">
        <f t="shared" si="4"/>
        <v/>
      </c>
      <c r="Y66" s="109" t="str">
        <f>IF($X66="","",_xlfn.IFNA(VLOOKUP($X66,수출신고!$A:$G,4,0),"국내계류중"))</f>
        <v/>
      </c>
      <c r="Z66" s="110" t="str">
        <f>_xlfn.IFNA(VLOOKUP(W66,환율!$A:$H,8,0),"")</f>
        <v/>
      </c>
      <c r="AA66" s="111" t="str">
        <f t="shared" si="5"/>
        <v/>
      </c>
      <c r="AB66" s="112" t="str">
        <f t="shared" si="6"/>
        <v/>
      </c>
      <c r="AC66" s="113" t="str">
        <f t="shared" si="7"/>
        <v/>
      </c>
      <c r="AD66" s="114" t="str">
        <f t="shared" si="8"/>
        <v/>
      </c>
      <c r="AE66" s="115" t="str">
        <f t="shared" si="9"/>
        <v/>
      </c>
      <c r="AF66" s="114" t="str">
        <f t="shared" si="10"/>
        <v/>
      </c>
      <c r="AG66" s="114" t="str">
        <f t="shared" si="11"/>
        <v/>
      </c>
    </row>
    <row r="67" spans="1:33" ht="16.5" customHeight="1" thickBot="1">
      <c r="A67" s="96" t="str">
        <f>IF($H67="","",_xlfn.IFNA(VLOOKUP($H67,수출신고!$A:$G,2,0),""))</f>
        <v/>
      </c>
      <c r="B67" s="133"/>
      <c r="C67" s="134"/>
      <c r="D67" s="134"/>
      <c r="E67" s="134"/>
      <c r="F67" s="135"/>
      <c r="G67" s="100" t="str">
        <f>IF($H67="","",_xlfn.IFNA(VLOOKUP($H67,수출신고!$A:$G,6,0),""))</f>
        <v/>
      </c>
      <c r="H67" s="101" t="str">
        <f t="shared" si="0"/>
        <v/>
      </c>
      <c r="J67" s="1" t="str">
        <f t="array" ref="J67">IFERROR(INDEX(외환대장!$A$2:$K$401, SMALL(IF(($C$1=외환대장!$L$2:$L$399),MATCH(ROW(외환대장!$L$2:$L$399), ROW(외환대장!$L$2:$L$399)),IF(($D$1=외환대장!$L$2:$L$399),MATCH(ROW(외환대장!$L$2:$L$399), ROW(외환대장!$L$2:$L$399)),"")), ROWS($A$1:A61)), COLUMNS($A$1:A61)),"")</f>
        <v/>
      </c>
      <c r="K67" s="14" t="str">
        <f t="array" ref="K67">IFERROR(INDEX(외환대장!$A$2:$K$401, SMALL(IF(($C$1=외환대장!$L$2:$L$399),MATCH(ROW(외환대장!$L$2:$L$399), ROW(외환대장!$L$2:$L$399)),IF(($D$1=외환대장!$L$2:$L$399),MATCH(ROW(외환대장!$L$2:$L$399), ROW(외환대장!$L$2:$L$399)),"")), ROWS($A$1:B61)), COLUMNS($A$1:B61)),"")</f>
        <v/>
      </c>
      <c r="L67" s="14" t="str">
        <f t="array" ref="L67">IFERROR(INDEX(외환대장!$A$2:$K$401, SMALL(IF(($C$1=외환대장!$L$2:$L$399),MATCH(ROW(외환대장!$L$2:$L$399), ROW(외환대장!$L$2:$L$399)),IF(($D$1=외환대장!$L$2:$L$399),MATCH(ROW(외환대장!$L$2:$L$399), ROW(외환대장!$L$2:$L$399)),"")), ROWS($A$1:C61)), COLUMNS($A$1:C61)),"")</f>
        <v/>
      </c>
      <c r="M67" s="14" t="str">
        <f t="array" ref="M67">IFERROR(INDEX(외환대장!$A$2:$K$401, SMALL(IF(($C$1=외환대장!$L$2:$L$399),MATCH(ROW(외환대장!$L$2:$L$399), ROW(외환대장!$L$2:$L$399)),IF(($D$1=외환대장!$L$2:$L$399),MATCH(ROW(외환대장!$L$2:$L$399), ROW(외환대장!$L$2:$L$399)),"")), ROWS($A$1:D61)), COLUMNS($A$1:D61)),"")</f>
        <v/>
      </c>
      <c r="N67" s="15" t="str">
        <f t="array" ref="N67">IFERROR(INDEX(외환대장!$A$2:$K$401, SMALL(IF(($C$1=외환대장!$L$2:$L$399),MATCH(ROW(외환대장!$L$2:$L$399), ROW(외환대장!$L$2:$L$399)),IF(($D$1=외환대장!$L$2:$L$399),MATCH(ROW(외환대장!$L$2:$L$399), ROW(외환대장!$L$2:$L$399)),"")), ROWS($A$1:E61)), COLUMNS($A$1:E61)),"")</f>
        <v/>
      </c>
      <c r="O67" s="16" t="str">
        <f t="array" ref="O67">IFERROR(INDEX(외환대장!$A$2:$K$401, SMALL(IF(($C$1=외환대장!$L$2:$L$399),MATCH(ROW(외환대장!$L$2:$L$399), ROW(외환대장!$L$2:$L$399)),IF(($D$1=외환대장!$L$2:$L$399),MATCH(ROW(외환대장!$L$2:$L$399), ROW(외환대장!$L$2:$L$399)),"")), ROWS($A$1:F61)), COLUMNS($A$1:F61)),"")</f>
        <v/>
      </c>
      <c r="P67" s="17" t="str">
        <f t="array" ref="P67">IFERROR(INDEX(외환대장!$A$2:$K$401, SMALL(IF(($C$1=외환대장!$L$2:$L$399),MATCH(ROW(외환대장!$L$2:$L$399), ROW(외환대장!$L$2:$L$399)),IF(($D$1=외환대장!$L$2:$L$399),MATCH(ROW(외환대장!$L$2:$L$399), ROW(외환대장!$L$2:$L$399)),"")), ROWS($A$1:G61)), COLUMNS($A$1:G61)),"")</f>
        <v/>
      </c>
      <c r="Q67" s="18" t="str">
        <f t="array" ref="Q67">IFERROR(INDEX(외환대장!$A$2:$K$401, SMALL(IF(($C$1=외환대장!$L$2:$L$399),MATCH(ROW(외환대장!$L$2:$L$399), ROW(외환대장!$L$2:$L$399)),IF(($D$1=외환대장!$L$2:$L$399),MATCH(ROW(외환대장!$L$2:$L$399), ROW(외환대장!$L$2:$L$399)),"")), ROWS($A$1:H61)), COLUMNS($A$1:H61)),"")</f>
        <v/>
      </c>
      <c r="R67" s="19" t="str">
        <f t="array" ref="R67">IFERROR(INDEX(외환대장!$A$2:$K$401, SMALL(IF(($C$1=외환대장!$L$2:$L$399),MATCH(ROW(외환대장!$L$2:$L$399), ROW(외환대장!$L$2:$L$399)),IF(($D$1=외환대장!$L$2:$L$399),MATCH(ROW(외환대장!$L$2:$L$399), ROW(외환대장!$L$2:$L$399)),"")), ROWS($A$1:I61)), COLUMNS($A$1:I61)),"")</f>
        <v/>
      </c>
      <c r="S67" s="20" t="str">
        <f t="array" ref="S67">IFERROR(INDEX(외환대장!$A$2:$K$401, SMALL(IF(($C$1=외환대장!$L$2:$L$399),MATCH(ROW(외환대장!$L$2:$L$399), ROW(외환대장!$L$2:$L$399)),IF(($D$1=외환대장!$L$2:$L$399),MATCH(ROW(외환대장!$L$2:$L$399), ROW(외환대장!$L$2:$L$399)),"")), ROWS($A$1:J61)), COLUMNS($A$1:J61)),"")</f>
        <v/>
      </c>
      <c r="T67" s="106" t="str">
        <f t="shared" si="14"/>
        <v/>
      </c>
      <c r="U67" s="107" t="str">
        <f t="shared" si="2"/>
        <v/>
      </c>
      <c r="V67" s="136">
        <f>SUM(G3:G67)-SUM(K3:K67)</f>
        <v>-10060</v>
      </c>
      <c r="W67" s="108" t="str">
        <f t="shared" si="3"/>
        <v/>
      </c>
      <c r="X67" s="100" t="str">
        <f t="shared" si="4"/>
        <v/>
      </c>
      <c r="Y67" s="109" t="str">
        <f>IF($X67="","",_xlfn.IFNA(VLOOKUP($X67,수출신고!$A:$G,4,0),"국내계류중"))</f>
        <v/>
      </c>
      <c r="Z67" s="110" t="str">
        <f>_xlfn.IFNA(VLOOKUP(W67,환율!$A:$H,8,0),"")</f>
        <v/>
      </c>
      <c r="AA67" s="111" t="str">
        <f t="shared" si="5"/>
        <v/>
      </c>
      <c r="AB67" s="112" t="str">
        <f t="shared" si="6"/>
        <v/>
      </c>
      <c r="AC67" s="113" t="str">
        <f t="shared" si="7"/>
        <v/>
      </c>
      <c r="AD67" s="114" t="str">
        <f t="shared" si="8"/>
        <v/>
      </c>
      <c r="AE67" s="115" t="str">
        <f t="shared" si="9"/>
        <v/>
      </c>
      <c r="AF67" s="114" t="str">
        <f t="shared" si="10"/>
        <v/>
      </c>
      <c r="AG67" s="114" t="str">
        <f t="shared" si="11"/>
        <v/>
      </c>
    </row>
    <row r="68" spans="1:33" ht="16.5" customHeight="1" thickBot="1">
      <c r="A68" s="137"/>
      <c r="B68" s="138"/>
      <c r="C68" s="138"/>
      <c r="D68" s="139"/>
      <c r="E68" s="140" t="s">
        <v>1019</v>
      </c>
      <c r="F68" s="140"/>
      <c r="G68" s="141">
        <f>SUM(G3:G67)</f>
        <v>138736</v>
      </c>
      <c r="H68" s="142"/>
      <c r="I68" s="142"/>
      <c r="J68" s="143"/>
      <c r="K68" s="140" t="s">
        <v>1019</v>
      </c>
      <c r="L68" s="140"/>
      <c r="M68" s="140"/>
      <c r="N68" s="140"/>
      <c r="O68" s="140"/>
      <c r="P68" s="140"/>
      <c r="Q68" s="140"/>
      <c r="R68" s="144">
        <f>SUM(R3:R67)</f>
        <v>7487.6</v>
      </c>
      <c r="S68" s="69"/>
      <c r="T68" s="87"/>
      <c r="U68" s="145"/>
      <c r="V68" s="146"/>
      <c r="W68" s="145" t="s">
        <v>1019</v>
      </c>
      <c r="X68" s="147"/>
      <c r="Y68" s="147"/>
      <c r="Z68" s="148"/>
      <c r="AA68" s="149">
        <f t="shared" ref="AA68:AG68" si="15">SUM(AA3:AA67)</f>
        <v>138736</v>
      </c>
      <c r="AB68" s="150">
        <f t="shared" si="15"/>
        <v>138736</v>
      </c>
      <c r="AC68" s="151">
        <f t="shared" si="15"/>
        <v>0</v>
      </c>
      <c r="AD68" s="152">
        <f t="shared" si="15"/>
        <v>169852250.30000001</v>
      </c>
      <c r="AE68" s="153">
        <f t="shared" si="15"/>
        <v>169692407.70000002</v>
      </c>
      <c r="AF68" s="154">
        <f t="shared" si="15"/>
        <v>0</v>
      </c>
      <c r="AG68" s="154">
        <f t="shared" si="15"/>
        <v>-159842.59999999031</v>
      </c>
    </row>
    <row r="69" spans="1:33" ht="16.5" customHeight="1">
      <c r="AB69" s="40"/>
      <c r="AD69" s="40"/>
      <c r="AF69" s="40"/>
      <c r="AG69" s="40"/>
    </row>
    <row r="70" spans="1:33" ht="16.5" customHeight="1">
      <c r="AB70" s="40"/>
      <c r="AD70" s="40"/>
      <c r="AF70" s="40"/>
      <c r="AG70" s="40"/>
    </row>
    <row r="71" spans="1:33" ht="16.5" customHeight="1">
      <c r="AB71" s="40"/>
      <c r="AD71" s="40"/>
      <c r="AF71" s="40"/>
      <c r="AG71" s="40"/>
    </row>
    <row r="72" spans="1:33" ht="16.5" customHeight="1">
      <c r="AB72" s="40"/>
      <c r="AD72" s="40"/>
      <c r="AF72" s="40"/>
      <c r="AG72" s="40"/>
    </row>
    <row r="73" spans="1:33" ht="16.5" customHeight="1">
      <c r="AB73" s="40"/>
      <c r="AD73" s="40"/>
      <c r="AF73" s="40"/>
      <c r="AG73" s="40"/>
    </row>
    <row r="74" spans="1:33" ht="16.5" customHeight="1">
      <c r="AB74" s="40"/>
      <c r="AD74" s="40"/>
      <c r="AF74" s="40"/>
      <c r="AG74" s="40"/>
    </row>
    <row r="75" spans="1:33" ht="16.5" customHeight="1">
      <c r="AB75" s="40"/>
      <c r="AD75" s="40"/>
      <c r="AF75" s="40"/>
      <c r="AG75" s="40"/>
    </row>
    <row r="76" spans="1:33" ht="16.5" customHeight="1">
      <c r="AB76" s="40"/>
      <c r="AD76" s="40"/>
      <c r="AF76" s="40"/>
      <c r="AG76" s="40"/>
    </row>
    <row r="77" spans="1:33" ht="16.5" customHeight="1">
      <c r="AB77" s="40"/>
      <c r="AD77" s="40"/>
      <c r="AF77" s="40"/>
      <c r="AG77" s="40"/>
    </row>
    <row r="78" spans="1:33" ht="16.5" customHeight="1">
      <c r="AB78" s="40"/>
      <c r="AD78" s="40"/>
      <c r="AF78" s="40"/>
      <c r="AG78" s="40"/>
    </row>
    <row r="79" spans="1:33" ht="16.5" customHeight="1">
      <c r="AB79" s="40"/>
      <c r="AD79" s="40"/>
      <c r="AF79" s="40"/>
      <c r="AG79" s="40"/>
    </row>
    <row r="80" spans="1:33" ht="16.5" customHeight="1">
      <c r="AB80" s="40"/>
      <c r="AD80" s="40"/>
      <c r="AF80" s="40"/>
      <c r="AG80" s="40"/>
    </row>
    <row r="81" spans="28:33" ht="16.5" customHeight="1">
      <c r="AB81" s="40"/>
      <c r="AD81" s="40"/>
      <c r="AF81" s="40"/>
      <c r="AG81" s="40"/>
    </row>
    <row r="82" spans="28:33" ht="16.5" customHeight="1">
      <c r="AB82" s="40"/>
      <c r="AD82" s="40"/>
      <c r="AF82" s="40"/>
      <c r="AG82" s="40"/>
    </row>
    <row r="83" spans="28:33" ht="16.5" customHeight="1">
      <c r="AB83" s="40"/>
      <c r="AD83" s="40"/>
      <c r="AF83" s="40"/>
      <c r="AG83" s="40"/>
    </row>
    <row r="84" spans="28:33" ht="16.5" customHeight="1">
      <c r="AB84" s="40"/>
      <c r="AD84" s="40"/>
      <c r="AF84" s="40"/>
      <c r="AG84" s="40"/>
    </row>
    <row r="85" spans="28:33" ht="16.5" customHeight="1">
      <c r="AB85" s="40"/>
      <c r="AD85" s="40"/>
      <c r="AF85" s="40"/>
      <c r="AG85" s="40"/>
    </row>
    <row r="86" spans="28:33" ht="16.5" customHeight="1">
      <c r="AB86" s="40"/>
      <c r="AD86" s="40"/>
      <c r="AF86" s="40"/>
      <c r="AG86" s="40"/>
    </row>
    <row r="87" spans="28:33" ht="16.5" customHeight="1">
      <c r="AB87" s="40"/>
      <c r="AD87" s="40"/>
      <c r="AF87" s="40"/>
      <c r="AG87" s="40"/>
    </row>
    <row r="88" spans="28:33" ht="16.5" customHeight="1">
      <c r="AB88" s="40"/>
      <c r="AD88" s="40"/>
      <c r="AF88" s="40"/>
      <c r="AG88" s="40"/>
    </row>
    <row r="89" spans="28:33" ht="16.5" customHeight="1">
      <c r="AB89" s="40"/>
      <c r="AD89" s="40"/>
      <c r="AF89" s="40"/>
      <c r="AG89" s="40"/>
    </row>
    <row r="90" spans="28:33" ht="16.5" customHeight="1">
      <c r="AB90" s="40"/>
      <c r="AD90" s="40"/>
      <c r="AF90" s="40"/>
      <c r="AG90" s="40"/>
    </row>
    <row r="91" spans="28:33" ht="16.5" customHeight="1">
      <c r="AB91" s="40"/>
      <c r="AD91" s="40"/>
      <c r="AF91" s="40"/>
      <c r="AG91" s="40"/>
    </row>
    <row r="92" spans="28:33" ht="16.5" customHeight="1">
      <c r="AB92" s="40"/>
      <c r="AD92" s="40"/>
      <c r="AF92" s="40"/>
      <c r="AG92" s="40"/>
    </row>
    <row r="93" spans="28:33" ht="16.5" customHeight="1">
      <c r="AB93" s="40"/>
      <c r="AD93" s="40"/>
      <c r="AF93" s="40"/>
      <c r="AG93" s="40"/>
    </row>
    <row r="94" spans="28:33" ht="16.5" customHeight="1">
      <c r="AB94" s="40"/>
      <c r="AD94" s="40"/>
      <c r="AF94" s="40"/>
      <c r="AG94" s="40"/>
    </row>
    <row r="95" spans="28:33" ht="16.5" customHeight="1">
      <c r="AB95" s="40"/>
      <c r="AD95" s="40"/>
      <c r="AF95" s="40"/>
      <c r="AG95" s="40"/>
    </row>
    <row r="96" spans="28:33" ht="16.5" customHeight="1">
      <c r="AB96" s="40"/>
      <c r="AD96" s="40"/>
      <c r="AF96" s="40"/>
      <c r="AG96" s="40"/>
    </row>
    <row r="97" spans="28:33" ht="16.5" customHeight="1">
      <c r="AB97" s="40"/>
      <c r="AD97" s="40"/>
      <c r="AF97" s="40"/>
      <c r="AG97" s="40"/>
    </row>
    <row r="98" spans="28:33" ht="16.5" customHeight="1">
      <c r="AB98" s="40"/>
      <c r="AD98" s="40"/>
      <c r="AF98" s="40"/>
      <c r="AG98" s="40"/>
    </row>
    <row r="99" spans="28:33" ht="16.5" customHeight="1">
      <c r="AB99" s="40"/>
      <c r="AD99" s="40"/>
      <c r="AF99" s="40"/>
      <c r="AG99" s="40"/>
    </row>
    <row r="100" spans="28:33" ht="16.5" customHeight="1">
      <c r="AB100" s="40"/>
      <c r="AD100" s="40"/>
      <c r="AF100" s="40"/>
      <c r="AG100" s="40"/>
    </row>
    <row r="101" spans="28:33" ht="16.5" customHeight="1">
      <c r="AB101" s="40"/>
      <c r="AD101" s="40"/>
      <c r="AF101" s="40"/>
      <c r="AG101" s="40"/>
    </row>
    <row r="102" spans="28:33" ht="16.5" customHeight="1">
      <c r="AB102" s="40"/>
      <c r="AD102" s="40"/>
      <c r="AF102" s="40"/>
      <c r="AG102" s="40"/>
    </row>
    <row r="103" spans="28:33" ht="16.5" customHeight="1">
      <c r="AB103" s="40"/>
      <c r="AD103" s="40"/>
      <c r="AF103" s="40"/>
      <c r="AG103" s="40"/>
    </row>
    <row r="104" spans="28:33" ht="16.5" customHeight="1">
      <c r="AB104" s="40"/>
      <c r="AD104" s="40"/>
      <c r="AF104" s="40"/>
      <c r="AG104" s="40"/>
    </row>
    <row r="105" spans="28:33" ht="16.5" customHeight="1">
      <c r="AB105" s="40"/>
      <c r="AD105" s="40"/>
      <c r="AF105" s="40"/>
      <c r="AG105" s="40"/>
    </row>
    <row r="106" spans="28:33" ht="16.5" customHeight="1">
      <c r="AB106" s="40"/>
      <c r="AD106" s="40"/>
      <c r="AF106" s="40"/>
      <c r="AG106" s="40"/>
    </row>
    <row r="107" spans="28:33" ht="16.5" customHeight="1">
      <c r="AB107" s="40"/>
      <c r="AD107" s="40"/>
      <c r="AF107" s="40"/>
      <c r="AG107" s="40"/>
    </row>
    <row r="108" spans="28:33" ht="16.5" customHeight="1">
      <c r="AB108" s="40"/>
      <c r="AD108" s="40"/>
      <c r="AF108" s="40"/>
      <c r="AG108" s="40"/>
    </row>
    <row r="109" spans="28:33" ht="16.5" customHeight="1">
      <c r="AB109" s="40"/>
      <c r="AD109" s="40"/>
      <c r="AF109" s="40"/>
      <c r="AG109" s="40"/>
    </row>
    <row r="110" spans="28:33" ht="16.5" customHeight="1">
      <c r="AB110" s="40"/>
      <c r="AD110" s="40"/>
      <c r="AF110" s="40"/>
      <c r="AG110" s="40"/>
    </row>
    <row r="111" spans="28:33" ht="16.5" customHeight="1">
      <c r="AB111" s="40"/>
      <c r="AD111" s="40"/>
      <c r="AF111" s="40"/>
      <c r="AG111" s="40"/>
    </row>
    <row r="112" spans="28:33" ht="16.5" customHeight="1">
      <c r="AB112" s="40"/>
      <c r="AD112" s="40"/>
      <c r="AF112" s="40"/>
      <c r="AG112" s="40"/>
    </row>
    <row r="113" spans="28:33" ht="16.5" customHeight="1">
      <c r="AB113" s="40"/>
      <c r="AD113" s="40"/>
      <c r="AF113" s="40"/>
      <c r="AG113" s="40"/>
    </row>
    <row r="114" spans="28:33" ht="16.5" customHeight="1">
      <c r="AB114" s="40"/>
      <c r="AD114" s="40"/>
      <c r="AF114" s="40"/>
      <c r="AG114" s="40"/>
    </row>
    <row r="115" spans="28:33" ht="16.5" customHeight="1">
      <c r="AB115" s="40"/>
      <c r="AD115" s="40"/>
      <c r="AF115" s="40"/>
      <c r="AG115" s="40"/>
    </row>
    <row r="116" spans="28:33" ht="16.5" customHeight="1">
      <c r="AB116" s="40"/>
      <c r="AD116" s="40"/>
      <c r="AF116" s="40"/>
      <c r="AG116" s="40"/>
    </row>
    <row r="117" spans="28:33" ht="16.5" customHeight="1">
      <c r="AB117" s="40"/>
      <c r="AD117" s="40"/>
      <c r="AF117" s="40"/>
      <c r="AG117" s="40"/>
    </row>
    <row r="118" spans="28:33" ht="16.5" customHeight="1">
      <c r="AB118" s="40"/>
      <c r="AD118" s="40"/>
      <c r="AF118" s="40"/>
      <c r="AG118" s="40"/>
    </row>
    <row r="119" spans="28:33" ht="16.5" customHeight="1">
      <c r="AB119" s="40"/>
      <c r="AD119" s="40"/>
      <c r="AF119" s="40"/>
      <c r="AG119" s="40"/>
    </row>
    <row r="120" spans="28:33" ht="16.5" customHeight="1">
      <c r="AB120" s="40"/>
      <c r="AD120" s="40"/>
      <c r="AF120" s="40"/>
      <c r="AG120" s="40"/>
    </row>
    <row r="121" spans="28:33" ht="16.5" customHeight="1">
      <c r="AB121" s="40"/>
      <c r="AD121" s="40"/>
      <c r="AF121" s="40"/>
      <c r="AG121" s="40"/>
    </row>
    <row r="122" spans="28:33" ht="16.5" customHeight="1">
      <c r="AB122" s="40"/>
      <c r="AD122" s="40"/>
      <c r="AF122" s="40"/>
      <c r="AG122" s="40"/>
    </row>
    <row r="123" spans="28:33" ht="16.5" customHeight="1">
      <c r="AB123" s="40"/>
      <c r="AD123" s="40"/>
      <c r="AF123" s="40"/>
      <c r="AG123" s="40"/>
    </row>
    <row r="124" spans="28:33" ht="16.5" customHeight="1">
      <c r="AB124" s="40"/>
      <c r="AD124" s="40"/>
      <c r="AF124" s="40"/>
      <c r="AG124" s="40"/>
    </row>
    <row r="125" spans="28:33" ht="16.5" customHeight="1">
      <c r="AB125" s="40"/>
      <c r="AD125" s="40"/>
      <c r="AF125" s="40"/>
      <c r="AG125" s="40"/>
    </row>
    <row r="126" spans="28:33" ht="16.5" customHeight="1">
      <c r="AB126" s="40"/>
      <c r="AD126" s="40"/>
      <c r="AF126" s="40"/>
      <c r="AG126" s="40"/>
    </row>
    <row r="127" spans="28:33" ht="16.5" customHeight="1">
      <c r="AB127" s="40"/>
      <c r="AD127" s="40"/>
      <c r="AF127" s="40"/>
      <c r="AG127" s="40"/>
    </row>
    <row r="128" spans="28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tabSelected="1" topLeftCell="O1" workbookViewId="0">
      <selection activeCell="AA7" sqref="AA7"/>
    </sheetView>
  </sheetViews>
  <sheetFormatPr defaultColWidth="12.625" defaultRowHeight="15" customHeight="1"/>
  <cols>
    <col min="1" max="1" width="7.625" customWidth="1"/>
    <col min="2" max="2" width="7.875" customWidth="1"/>
    <col min="3" max="3" width="12.375" customWidth="1"/>
    <col min="4" max="5" width="7.625" customWidth="1"/>
    <col min="6" max="6" width="10.125" bestFit="1" customWidth="1"/>
    <col min="7" max="7" width="10.375" bestFit="1" customWidth="1"/>
    <col min="8" max="8" width="7.625" hidden="1" customWidth="1"/>
    <col min="9" max="9" width="9.375" bestFit="1" customWidth="1"/>
    <col min="10" max="10" width="9" bestFit="1" customWidth="1"/>
    <col min="11" max="11" width="10.875" bestFit="1" customWidth="1"/>
    <col min="12" max="12" width="10.5" bestFit="1" customWidth="1"/>
    <col min="13" max="13" width="7.375" hidden="1" customWidth="1"/>
    <col min="14" max="14" width="6" customWidth="1"/>
    <col min="15" max="15" width="10.875" bestFit="1" customWidth="1"/>
    <col min="16" max="16" width="7.375" customWidth="1"/>
    <col min="17" max="17" width="9.75" bestFit="1" customWidth="1"/>
    <col min="18" max="18" width="8.125" customWidth="1"/>
    <col min="19" max="19" width="9" bestFit="1" customWidth="1"/>
    <col min="20" max="20" width="12.25" bestFit="1" customWidth="1"/>
    <col min="21" max="21" width="7.875" hidden="1" customWidth="1"/>
    <col min="22" max="22" width="13.125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.375" bestFit="1" customWidth="1"/>
    <col min="28" max="28" width="10.625" customWidth="1"/>
    <col min="29" max="29" width="10.375" bestFit="1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165">
        <v>2020</v>
      </c>
      <c r="C1" s="65" t="s">
        <v>38</v>
      </c>
      <c r="D1" s="65"/>
      <c r="E1" s="65"/>
      <c r="F1" s="15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166" t="s">
        <v>1001</v>
      </c>
      <c r="C2" s="82" t="s">
        <v>1002</v>
      </c>
      <c r="D2" s="82"/>
      <c r="E2" s="82"/>
      <c r="F2" s="156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139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 t="str">
        <f>IF($H3="","",_xlfn.IFNA(VLOOKUP($H3,수출신고!$A:$G,2,0),""))</f>
        <v/>
      </c>
      <c r="B3" s="97"/>
      <c r="C3" s="98"/>
      <c r="D3" s="98"/>
      <c r="E3" s="98"/>
      <c r="F3" s="99"/>
      <c r="G3" s="100" t="str">
        <f>IF($H3="","",_xlfn.IFNA(VLOOKUP($H3,수출신고!$A:$G,6,0),""))</f>
        <v/>
      </c>
      <c r="H3" s="101" t="str">
        <f t="shared" ref="H3:H54" si="0">RIGHT(C3,6)</f>
        <v/>
      </c>
      <c r="I3" s="85" t="s">
        <v>1018</v>
      </c>
      <c r="J3" s="157" t="s">
        <v>49</v>
      </c>
      <c r="K3" s="158">
        <v>17556</v>
      </c>
      <c r="L3" s="158">
        <v>0</v>
      </c>
      <c r="M3" s="158">
        <v>0</v>
      </c>
      <c r="N3" s="158" t="s">
        <v>1829</v>
      </c>
      <c r="O3" s="158">
        <v>17556</v>
      </c>
      <c r="P3" s="160" t="s">
        <v>1699</v>
      </c>
      <c r="Q3" s="158">
        <v>17556</v>
      </c>
      <c r="R3" s="160">
        <v>1174</v>
      </c>
      <c r="S3" s="161" t="s">
        <v>49</v>
      </c>
      <c r="T3" s="106">
        <f t="shared" ref="T3:T54" si="1">IF(J3="","",O3*P3)</f>
        <v>20745925.199999999</v>
      </c>
      <c r="U3" s="162" t="str">
        <f t="shared" ref="U3:U54" si="2">RIGHT(N3,6)</f>
        <v>BJ/287</v>
      </c>
      <c r="V3" s="88">
        <f>V54</f>
        <v>-115406</v>
      </c>
      <c r="W3" s="108" t="str">
        <f t="shared" ref="W3:W54" si="3">IF(A3="",IF(B3="","",B3),A3)</f>
        <v/>
      </c>
      <c r="X3" s="100" t="str">
        <f t="shared" ref="X3:X54" si="4">RIGHT(H3,7)</f>
        <v/>
      </c>
      <c r="Y3" s="109" t="str">
        <f>IF($X3="","",_xlfn.IFNA(VLOOKUP($X3,수출신고!$A:$G,4,0),"국내계류중"))</f>
        <v/>
      </c>
      <c r="Z3" s="110" t="str">
        <f>_xlfn.IFNA(VLOOKUP(W3,환율!$A:$H,8,0),"")</f>
        <v/>
      </c>
      <c r="AA3" s="111" t="str">
        <f t="shared" ref="AA3:AA54" si="5">IF(G3&lt;&gt;"",G3,IF(F3&lt;&gt;"",F3,""))</f>
        <v/>
      </c>
      <c r="AB3" s="112" t="str">
        <f t="shared" ref="AB3:AB54" si="6">IF(AA3="","",SUMIF($U$3:$U$54,X3,$K$3:$K$54))</f>
        <v/>
      </c>
      <c r="AC3" s="113" t="str">
        <f t="shared" ref="AC3:AC54" si="7">IFERROR(AA3-AB3,"")</f>
        <v/>
      </c>
      <c r="AD3" s="114" t="str">
        <f t="shared" ref="AD3:AD54" si="8">IF(H3="","",AA3*Z3)</f>
        <v/>
      </c>
      <c r="AE3" s="115" t="str">
        <f t="shared" ref="AE3:AE54" si="9">IF(H3="","",SUMIF($U$3:$U$54,X3,$T$3:$T$54))</f>
        <v/>
      </c>
      <c r="AF3" s="114" t="str">
        <f t="shared" ref="AF3:AF54" si="10">IF(H3="","",IF(AC3&lt;&gt;0,AC3*Z3,0))</f>
        <v/>
      </c>
      <c r="AG3" s="114" t="str">
        <f t="shared" ref="AG3:AG54" si="11">IF(H3="","",IF(AC3=0,-(AD3-AE3),IF(AE3=0,"미수",-(AB3*Z3-AE3))))</f>
        <v/>
      </c>
    </row>
    <row r="4" spans="1:33" ht="16.5" customHeight="1">
      <c r="A4" s="96" t="str">
        <f>IF($H4="","",_xlfn.IFNA(VLOOKUP($H4,수출신고!$A:$G,2,0),""))</f>
        <v/>
      </c>
      <c r="B4" s="97"/>
      <c r="C4" s="98"/>
      <c r="D4" s="98"/>
      <c r="E4" s="98"/>
      <c r="F4" s="99"/>
      <c r="G4" s="100" t="str">
        <f>IF($H4="","",_xlfn.IFNA(VLOOKUP($H4,수출신고!$A:$G,6,0),""))</f>
        <v/>
      </c>
      <c r="H4" s="101" t="str">
        <f t="shared" si="0"/>
        <v/>
      </c>
      <c r="J4" s="157"/>
      <c r="K4" s="158"/>
      <c r="L4" s="158"/>
      <c r="M4" s="158"/>
      <c r="N4" s="158"/>
      <c r="O4" s="158"/>
      <c r="P4" s="160"/>
      <c r="Q4" s="158"/>
      <c r="R4" s="160"/>
      <c r="S4" s="161"/>
      <c r="T4" s="106" t="str">
        <f t="shared" si="1"/>
        <v/>
      </c>
      <c r="U4" s="107" t="str">
        <f t="shared" si="2"/>
        <v/>
      </c>
      <c r="V4" s="72"/>
      <c r="W4" s="108" t="str">
        <f t="shared" si="3"/>
        <v/>
      </c>
      <c r="X4" s="100" t="str">
        <f t="shared" si="4"/>
        <v/>
      </c>
      <c r="Y4" s="109" t="str">
        <f>IF($X4="","",_xlfn.IFNA(VLOOKUP($X4,수출신고!$A:$G,4,0),"국내계류중"))</f>
        <v/>
      </c>
      <c r="Z4" s="110" t="str">
        <f>_xlfn.IFNA(VLOOKUP(W4,환율!$A:$H,8,0),"")</f>
        <v/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IF($H5="","",_xlfn.IFNA(VLOOKUP($H5,수출신고!$A:$G,2,0),""))</f>
        <v/>
      </c>
      <c r="B5" s="97"/>
      <c r="C5" s="98"/>
      <c r="D5" s="98"/>
      <c r="E5" s="98"/>
      <c r="F5" s="99"/>
      <c r="G5" s="100" t="str">
        <f>IF($H5="","",_xlfn.IFNA(VLOOKUP($H5,수출신고!$A:$G,6,0),""))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8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IF($X5="","",_xlfn.IFNA(VLOOKUP($X5,수출신고!$A:$G,4,0),"국내계류중"))</f>
        <v/>
      </c>
      <c r="Z5" s="110" t="str">
        <f>_xlfn.IFNA(VLOOKUP(W5,환율!$A:$H,8,0),"")</f>
        <v/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IF($H6="","",_xlfn.IFNA(VLOOKUP($H6,수출신고!$A:$G,2,0),""))</f>
        <v/>
      </c>
      <c r="B6" s="97"/>
      <c r="C6" s="98"/>
      <c r="D6" s="98"/>
      <c r="E6" s="98"/>
      <c r="F6" s="99"/>
      <c r="G6" s="100" t="str">
        <f>IF($H6="","",_xlfn.IFNA(VLOOKUP($H6,수출신고!$A:$G,6,0),""))</f>
        <v/>
      </c>
      <c r="H6" s="101" t="str">
        <f t="shared" si="0"/>
        <v/>
      </c>
      <c r="I6" s="117" t="s">
        <v>1038</v>
      </c>
      <c r="J6" s="157"/>
      <c r="K6" s="158"/>
      <c r="L6" s="158"/>
      <c r="M6" s="158"/>
      <c r="N6" s="159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IF($X6="","",_xlfn.IFNA(VLOOKUP($X6,수출신고!$A:$G,4,0),"국내계류중"))</f>
        <v/>
      </c>
      <c r="Z6" s="110" t="str">
        <f>_xlfn.IFNA(VLOOKUP(W6,환율!$A:$H,8,0),"")</f>
        <v/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>
        <f>IF($H7="","",_xlfn.IFNA(VLOOKUP($H7,수출신고!$A:$G,2,0),""))</f>
        <v>44572</v>
      </c>
      <c r="B7" s="118">
        <v>44566</v>
      </c>
      <c r="C7" s="119" t="s">
        <v>1788</v>
      </c>
      <c r="D7" s="119" t="s">
        <v>983</v>
      </c>
      <c r="E7" s="119" t="s">
        <v>38</v>
      </c>
      <c r="F7" s="120">
        <v>42785</v>
      </c>
      <c r="G7" s="100">
        <f>IF($H7="","",_xlfn.IFNA(VLOOKUP($H7,수출신고!$A:$G,6,0),""))</f>
        <v>42785</v>
      </c>
      <c r="H7" s="101" t="str">
        <f t="shared" si="0"/>
        <v>BJ/287</v>
      </c>
      <c r="J7" s="1">
        <f t="array" ref="J7">IFERROR(INDEX(외환대장!$A$2:$K$401, SMALL(IF(($C$1=외환대장!$L$2:$L$399),MATCH(ROW(외환대장!$L$2:$L$399), ROW(외환대장!$L$2:$L$399)), ""), ROWS($A$1:A1)), COLUMNS($A$1:A1)),"")</f>
        <v>44565</v>
      </c>
      <c r="K7" s="14">
        <f t="array" ref="K7">IFERROR(INDEX(외환대장!$A$2:$K$401, SMALL(IF(($C$1=외환대장!$L$2:$L$399),MATCH(ROW(외환대장!$L$2:$L$399), ROW(외환대장!$L$2:$L$399)), ""), ROWS($A$1:B1)), COLUMNS($A$1:B1)),"")</f>
        <v>25229</v>
      </c>
      <c r="L7" s="14">
        <f t="array" ref="L7">IFERROR(INDEX(외환대장!$A$2:$K$401, SMALL(IF(($C$1=외환대장!$L$2:$L$399),MATCH(ROW(외환대장!$L$2:$L$399), ROW(외환대장!$L$2:$L$399)), ""), ROWS($A$1:C1)), COLUMNS($A$1:C1)),"")</f>
        <v>160.7400000000016</v>
      </c>
      <c r="M7" s="14">
        <f t="array" ref="M7">IFERROR(INDEX(외환대장!$A$2:$K$401, SMALL(IF(($C$1=외환대장!$L$2:$L$399),MATCH(ROW(외환대장!$L$2:$L$399), ROW(외환대장!$L$2:$L$399)), ""), ROWS($A$1:D1)), COLUMNS($A$1:D1)),"")</f>
        <v>0</v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>ZBJ/287</v>
      </c>
      <c r="O7" s="16">
        <f t="array" ref="O7">IFERROR(INDEX(외환대장!$A$2:$K$401, SMALL(IF(($C$1=외환대장!$L$2:$L$399),MATCH(ROW(외환대장!$L$2:$L$399), ROW(외환대장!$L$2:$L$399)), ""), ROWS($A$1:F1)), COLUMNS($A$1:F1)),"")</f>
        <v>25068.26</v>
      </c>
      <c r="P7" s="17">
        <f t="array" ref="P7">IFERROR(INDEX(외환대장!$A$2:$K$401, SMALL(IF(($C$1=외환대장!$L$2:$L$399),MATCH(ROW(외환대장!$L$2:$L$399), ROW(외환대장!$L$2:$L$399)), ""), ROWS($A$1:G1)), COLUMNS($A$1:G1)),"")</f>
        <v>1190.8</v>
      </c>
      <c r="Q7" s="18">
        <f t="array" ref="Q7">IFERROR(INDEX(외환대장!$A$2:$K$401, SMALL(IF(($C$1=외환대장!$L$2:$L$399),MATCH(ROW(외환대장!$L$2:$L$399), ROW(외환대장!$L$2:$L$399)), ""), ROWS($A$1:H1)), COLUMNS($A$1:H1)),"")</f>
        <v>25068.26</v>
      </c>
      <c r="R7" s="19">
        <f t="array" ref="R7">IFERROR(INDEX(외환대장!$A$2:$K$401, SMALL(IF(($C$1=외환대장!$L$2:$L$399),MATCH(ROW(외환대장!$L$2:$L$399), ROW(외환대장!$L$2:$L$399)), ""), ROWS($A$1:I1)), COLUMNS($A$1:I1)),"")</f>
        <v>1200.5</v>
      </c>
      <c r="S7" s="20">
        <f t="array" ref="S7">IFERROR(INDEX(외환대장!$A$2:$K$401, SMALL(IF(($C$1=외환대장!$L$2:$L$399),MATCH(ROW(외환대장!$L$2:$L$399), ROW(외환대장!$L$2:$L$399)), ""), ROWS($A$1:J1)), COLUMNS($A$1:J1)),"")</f>
        <v>44616</v>
      </c>
      <c r="T7" s="106">
        <f t="shared" si="1"/>
        <v>29851284.007999998</v>
      </c>
      <c r="U7" s="107" t="str">
        <f t="shared" si="2"/>
        <v>BJ/287</v>
      </c>
      <c r="V7" s="72"/>
      <c r="W7" s="108">
        <f t="shared" si="3"/>
        <v>44572</v>
      </c>
      <c r="X7" s="100" t="str">
        <f t="shared" si="4"/>
        <v>BJ/287</v>
      </c>
      <c r="Y7" s="109" t="str">
        <f>IF($X7="","",_xlfn.IFNA(VLOOKUP($X7,수출신고!$A:$G,4,0),"국내계류중"))</f>
        <v>1098622010030X</v>
      </c>
      <c r="Z7" s="110">
        <f>_xlfn.IFNA(VLOOKUP(W7,환율!$A:$H,8,0),"")</f>
        <v>1200</v>
      </c>
      <c r="AA7" s="111">
        <f>IF(G7&lt;&gt;"",G7,IF(F7&lt;&gt;"",F7,""))</f>
        <v>42785</v>
      </c>
      <c r="AB7" s="112">
        <f t="shared" si="6"/>
        <v>42785</v>
      </c>
      <c r="AC7" s="113">
        <f t="shared" si="7"/>
        <v>0</v>
      </c>
      <c r="AD7" s="114">
        <f t="shared" si="8"/>
        <v>51342000</v>
      </c>
      <c r="AE7" s="115">
        <f t="shared" si="9"/>
        <v>50597209.207999997</v>
      </c>
      <c r="AF7" s="114">
        <f t="shared" si="10"/>
        <v>0</v>
      </c>
      <c r="AG7" s="114">
        <f t="shared" si="11"/>
        <v>-744790.79200000316</v>
      </c>
    </row>
    <row r="8" spans="1:33" ht="16.5" customHeight="1">
      <c r="A8" s="96">
        <f>IF($H8="","",_xlfn.IFNA(VLOOKUP($H8,수출신고!$A:$G,2,0),""))</f>
        <v>44618</v>
      </c>
      <c r="B8" s="118">
        <v>44606</v>
      </c>
      <c r="C8" s="119" t="s">
        <v>1801</v>
      </c>
      <c r="D8" s="119" t="s">
        <v>983</v>
      </c>
      <c r="E8" s="119" t="s">
        <v>38</v>
      </c>
      <c r="F8" s="120">
        <v>43095</v>
      </c>
      <c r="G8" s="100">
        <f>IF($H8="","",_xlfn.IFNA(VLOOKUP($H8,수출신고!$A:$G,6,0),""))</f>
        <v>43095</v>
      </c>
      <c r="H8" s="101" t="str">
        <f t="shared" si="0"/>
        <v>BJ/288</v>
      </c>
      <c r="J8" s="1">
        <f t="array" ref="J8">IFERROR(INDEX(외환대장!$A$2:$K$401, SMALL(IF(($C$1=외환대장!$L$2:$L$399),MATCH(ROW(외환대장!$L$2:$L$399), ROW(외환대장!$L$2:$L$399)), ""), ROWS($A$1:A2)), COLUMNS($A$1:A2)),"")</f>
        <v>44565</v>
      </c>
      <c r="K8" s="14">
        <f t="array" ref="K8">IFERROR(INDEX(외환대장!$A$2:$K$401, SMALL(IF(($C$1=외환대장!$L$2:$L$399),MATCH(ROW(외환대장!$L$2:$L$399), ROW(외환대장!$L$2:$L$399)), ""), ROWS($A$1:B2)), COLUMNS($A$1:B2)),"")</f>
        <v>43095</v>
      </c>
      <c r="L8" s="14">
        <f t="array" ref="L8">IFERROR(INDEX(외환대장!$A$2:$K$401, SMALL(IF(($C$1=외환대장!$L$2:$L$399),MATCH(ROW(외환대장!$L$2:$L$399), ROW(외환대장!$L$2:$L$399)), ""), ROWS($A$1:C2)), COLUMNS($A$1:C2)),"")</f>
        <v>0</v>
      </c>
      <c r="M8" s="14">
        <f t="array" ref="M8">IFERROR(INDEX(외환대장!$A$2:$K$401, SMALL(IF(($C$1=외환대장!$L$2:$L$399),MATCH(ROW(외환대장!$L$2:$L$399), ROW(외환대장!$L$2:$L$399)), ""), ROWS($A$1:D2)), COLUMNS($A$1:D2)),"")</f>
        <v>0</v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>ZBJ/288</v>
      </c>
      <c r="O8" s="16">
        <f t="array" ref="O8">IFERROR(INDEX(외환대장!$A$2:$K$401, SMALL(IF(($C$1=외환대장!$L$2:$L$399),MATCH(ROW(외환대장!$L$2:$L$399), ROW(외환대장!$L$2:$L$399)), ""), ROWS($A$1:F2)), COLUMNS($A$1:F2)),"")</f>
        <v>43095</v>
      </c>
      <c r="P8" s="17">
        <f t="array" ref="P8">IFERROR(INDEX(외환대장!$A$2:$K$401, SMALL(IF(($C$1=외환대장!$L$2:$L$399),MATCH(ROW(외환대장!$L$2:$L$399), ROW(외환대장!$L$2:$L$399)), ""), ROWS($A$1:G2)), COLUMNS($A$1:G2)),"")</f>
        <v>1190.8</v>
      </c>
      <c r="Q8" s="18">
        <f t="array" ref="Q8">IFERROR(INDEX(외환대장!$A$2:$K$401, SMALL(IF(($C$1=외환대장!$L$2:$L$399),MATCH(ROW(외환대장!$L$2:$L$399), ROW(외환대장!$L$2:$L$399)), ""), ROWS($A$1:H2)), COLUMNS($A$1:H2)),"")</f>
        <v>43095</v>
      </c>
      <c r="R8" s="19">
        <f t="array" ref="R8">IFERROR(INDEX(외환대장!$A$2:$K$401, SMALL(IF(($C$1=외환대장!$L$2:$L$399),MATCH(ROW(외환대장!$L$2:$L$399), ROW(외환대장!$L$2:$L$399)), ""), ROWS($A$1:I2)), COLUMNS($A$1:I2)),"")</f>
        <v>1200.5</v>
      </c>
      <c r="S8" s="20">
        <f t="array" ref="S8">IFERROR(INDEX(외환대장!$A$2:$K$401, SMALL(IF(($C$1=외환대장!$L$2:$L$399),MATCH(ROW(외환대장!$L$2:$L$399), ROW(외환대장!$L$2:$L$399)), ""), ROWS($A$1:J2)), COLUMNS($A$1:J2)),"")</f>
        <v>44616</v>
      </c>
      <c r="T8" s="106">
        <f t="shared" si="1"/>
        <v>51317526</v>
      </c>
      <c r="U8" s="107" t="str">
        <f t="shared" si="2"/>
        <v>BJ/288</v>
      </c>
      <c r="V8" s="72"/>
      <c r="W8" s="108">
        <f t="shared" si="3"/>
        <v>44618</v>
      </c>
      <c r="X8" s="100" t="str">
        <f t="shared" si="4"/>
        <v>BJ/288</v>
      </c>
      <c r="Y8" s="109" t="str">
        <f>IF($X8="","",_xlfn.IFNA(VLOOKUP($X8,수출신고!$A:$G,4,0),"국내계류중"))</f>
        <v>1098622020082X</v>
      </c>
      <c r="Z8" s="110">
        <f>_xlfn.IFNA(VLOOKUP(W8,환율!$A:$H,8,0),"")</f>
        <v>1199.4000000000001</v>
      </c>
      <c r="AA8" s="111">
        <f t="shared" si="5"/>
        <v>43095</v>
      </c>
      <c r="AB8" s="112">
        <f t="shared" si="6"/>
        <v>43095</v>
      </c>
      <c r="AC8" s="113">
        <f t="shared" si="7"/>
        <v>0</v>
      </c>
      <c r="AD8" s="114">
        <f t="shared" si="8"/>
        <v>51688143.000000007</v>
      </c>
      <c r="AE8" s="115">
        <f t="shared" si="9"/>
        <v>51317526</v>
      </c>
      <c r="AF8" s="114">
        <f t="shared" si="10"/>
        <v>0</v>
      </c>
      <c r="AG8" s="114">
        <f t="shared" si="11"/>
        <v>-370617.00000000745</v>
      </c>
    </row>
    <row r="9" spans="1:33" ht="16.5" customHeight="1">
      <c r="A9" s="96">
        <f>IF($H9="","",_xlfn.IFNA(VLOOKUP($H9,수출신고!$A:$G,2,0),""))</f>
        <v>44648</v>
      </c>
      <c r="B9" s="118">
        <v>44638</v>
      </c>
      <c r="C9" s="119" t="s">
        <v>1813</v>
      </c>
      <c r="D9" s="119" t="s">
        <v>983</v>
      </c>
      <c r="E9" s="119" t="s">
        <v>38</v>
      </c>
      <c r="F9" s="120">
        <v>42865</v>
      </c>
      <c r="G9" s="100">
        <f>IF($H9="","",_xlfn.IFNA(VLOOKUP($H9,수출신고!$A:$G,6,0),""))</f>
        <v>42865</v>
      </c>
      <c r="H9" s="101" t="str">
        <f t="shared" si="0"/>
        <v>BJ/289</v>
      </c>
      <c r="J9" s="1">
        <f t="array" ref="J9">IFERROR(INDEX(외환대장!$A$2:$K$401, SMALL(IF(($C$1=외환대장!$L$2:$L$399),MATCH(ROW(외환대장!$L$2:$L$399), ROW(외환대장!$L$2:$L$399)), ""), ROWS($A$1:A3)), COLUMNS($A$1:A3)),"")</f>
        <v>44565</v>
      </c>
      <c r="K9" s="14">
        <f t="array" ref="K9">IFERROR(INDEX(외환대장!$A$2:$K$401, SMALL(IF(($C$1=외환대장!$L$2:$L$399),MATCH(ROW(외환대장!$L$2:$L$399), ROW(외환대장!$L$2:$L$399)), ""), ROWS($A$1:B3)), COLUMNS($A$1:B3)),"")</f>
        <v>31676</v>
      </c>
      <c r="L9" s="14">
        <f t="array" ref="L9">IFERROR(INDEX(외환대장!$A$2:$K$401, SMALL(IF(($C$1=외환대장!$L$2:$L$399),MATCH(ROW(외환대장!$L$2:$L$399), ROW(외환대장!$L$2:$L$399)), ""), ROWS($A$1:C3)), COLUMNS($A$1:C3)),"")</f>
        <v>0</v>
      </c>
      <c r="M9" s="14">
        <f t="array" ref="M9">IFERROR(INDEX(외환대장!$A$2:$K$401, SMALL(IF(($C$1=외환대장!$L$2:$L$399),MATCH(ROW(외환대장!$L$2:$L$399), ROW(외환대장!$L$2:$L$399)), ""), ROWS($A$1:D3)), COLUMNS($A$1:D3)),"")</f>
        <v>0</v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>ZBJ/289</v>
      </c>
      <c r="O9" s="16">
        <f t="array" ref="O9">IFERROR(INDEX(외환대장!$A$2:$K$401, SMALL(IF(($C$1=외환대장!$L$2:$L$399),MATCH(ROW(외환대장!$L$2:$L$399), ROW(외환대장!$L$2:$L$399)), ""), ROWS($A$1:F3)), COLUMNS($A$1:F3)),"")</f>
        <v>31676</v>
      </c>
      <c r="P9" s="17">
        <f t="array" ref="P9">IFERROR(INDEX(외환대장!$A$2:$K$401, SMALL(IF(($C$1=외환대장!$L$2:$L$399),MATCH(ROW(외환대장!$L$2:$L$399), ROW(외환대장!$L$2:$L$399)), ""), ROWS($A$1:G3)), COLUMNS($A$1:G3)),"")</f>
        <v>1190.8</v>
      </c>
      <c r="Q9" s="18">
        <f t="array" ref="Q9">IFERROR(INDEX(외환대장!$A$2:$K$401, SMALL(IF(($C$1=외환대장!$L$2:$L$399),MATCH(ROW(외환대장!$L$2:$L$399), ROW(외환대장!$L$2:$L$399)), ""), ROWS($A$1:H3)), COLUMNS($A$1:H3)),"")</f>
        <v>31676</v>
      </c>
      <c r="R9" s="19">
        <f t="array" ref="R9">IFERROR(INDEX(외환대장!$A$2:$K$401, SMALL(IF(($C$1=외환대장!$L$2:$L$399),MATCH(ROW(외환대장!$L$2:$L$399), ROW(외환대장!$L$2:$L$399)), ""), ROWS($A$1:I3)), COLUMNS($A$1:I3)),"")</f>
        <v>1200.5</v>
      </c>
      <c r="S9" s="20">
        <f t="array" ref="S9">IFERROR(INDEX(외환대장!$A$2:$K$401, SMALL(IF(($C$1=외환대장!$L$2:$L$399),MATCH(ROW(외환대장!$L$2:$L$399), ROW(외환대장!$L$2:$L$399)), ""), ROWS($A$1:J3)), COLUMNS($A$1:J3)),"")</f>
        <v>44616</v>
      </c>
      <c r="T9" s="106">
        <f t="shared" si="1"/>
        <v>37719780.799999997</v>
      </c>
      <c r="U9" s="107" t="str">
        <f t="shared" si="2"/>
        <v>BJ/289</v>
      </c>
      <c r="V9" s="72"/>
      <c r="W9" s="108">
        <f t="shared" si="3"/>
        <v>44648</v>
      </c>
      <c r="X9" s="100" t="str">
        <f t="shared" si="4"/>
        <v>BJ/289</v>
      </c>
      <c r="Y9" s="109" t="str">
        <f>IF($X9="","",_xlfn.IFNA(VLOOKUP($X9,수출신고!$A:$G,4,0),"국내계류중"))</f>
        <v>1098622030143X</v>
      </c>
      <c r="Z9" s="110">
        <f>_xlfn.IFNA(VLOOKUP(W9,환율!$A:$H,8,0),"")</f>
        <v>1218.3</v>
      </c>
      <c r="AA9" s="111">
        <f t="shared" si="5"/>
        <v>42865</v>
      </c>
      <c r="AB9" s="112">
        <f t="shared" si="6"/>
        <v>42865</v>
      </c>
      <c r="AC9" s="113">
        <f t="shared" si="7"/>
        <v>0</v>
      </c>
      <c r="AD9" s="114">
        <f t="shared" si="8"/>
        <v>52222429.5</v>
      </c>
      <c r="AE9" s="115">
        <f t="shared" si="9"/>
        <v>51537243.205999993</v>
      </c>
      <c r="AF9" s="114">
        <f t="shared" si="10"/>
        <v>0</v>
      </c>
      <c r="AG9" s="114">
        <f t="shared" si="11"/>
        <v>-685186.29400000721</v>
      </c>
    </row>
    <row r="10" spans="1:33" ht="16.5" customHeight="1">
      <c r="A10" s="96">
        <f>IF($H10="","",_xlfn.IFNA(VLOOKUP($H10,수출신고!$A:$G,2,0),""))</f>
        <v>44691</v>
      </c>
      <c r="B10" s="118">
        <v>44671</v>
      </c>
      <c r="C10" s="119" t="s">
        <v>1825</v>
      </c>
      <c r="D10" s="119" t="s">
        <v>983</v>
      </c>
      <c r="E10" s="119" t="s">
        <v>38</v>
      </c>
      <c r="F10" s="120">
        <v>42530</v>
      </c>
      <c r="G10" s="100">
        <f>IF($H10="","",_xlfn.IFNA(VLOOKUP($H10,수출신고!$A:$G,6,0),""))</f>
        <v>42530</v>
      </c>
      <c r="H10" s="101" t="str">
        <f t="shared" si="0"/>
        <v>BJ/290</v>
      </c>
      <c r="J10" s="1">
        <f t="array" ref="J10">IFERROR(INDEX(외환대장!$A$2:$K$401, SMALL(IF(($C$1=외환대장!$L$2:$L$399),MATCH(ROW(외환대장!$L$2:$L$399), ROW(외환대장!$L$2:$L$399)), ""), ROWS($A$1:A4)), COLUMNS($A$1:A4)),"")</f>
        <v>44635</v>
      </c>
      <c r="K10" s="14">
        <f t="array" ref="K10">IFERROR(INDEX(외환대장!$A$2:$K$401, SMALL(IF(($C$1=외환대장!$L$2:$L$399),MATCH(ROW(외환대장!$L$2:$L$399), ROW(외환대장!$L$2:$L$399)), ""), ROWS($A$1:B4)), COLUMNS($A$1:B4)),"")</f>
        <v>11189</v>
      </c>
      <c r="L10" s="14">
        <f t="array" ref="L10">IFERROR(INDEX(외환대장!$A$2:$K$401, SMALL(IF(($C$1=외환대장!$L$2:$L$399),MATCH(ROW(외환대장!$L$2:$L$399), ROW(외환대장!$L$2:$L$399)), ""), ROWS($A$1:C4)), COLUMNS($A$1:C4)),"")</f>
        <v>33.290000000000873</v>
      </c>
      <c r="M10" s="14">
        <f t="array" ref="M10">IFERROR(INDEX(외환대장!$A$2:$K$401, SMALL(IF(($C$1=외환대장!$L$2:$L$399),MATCH(ROW(외환대장!$L$2:$L$399), ROW(외환대장!$L$2:$L$399)), ""), ROWS($A$1:D4)), COLUMNS($A$1:D4)),"")</f>
        <v>0</v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>ZBJ/289</v>
      </c>
      <c r="O10" s="16">
        <f t="array" ref="O10">IFERROR(INDEX(외환대장!$A$2:$K$401, SMALL(IF(($C$1=외환대장!$L$2:$L$399),MATCH(ROW(외환대장!$L$2:$L$399), ROW(외환대장!$L$2:$L$399)), ""), ROWS($A$1:F4)), COLUMNS($A$1:F4)),"")</f>
        <v>11155.71</v>
      </c>
      <c r="P10" s="17">
        <f t="array" ref="P10">IFERROR(INDEX(외환대장!$A$2:$K$401, SMALL(IF(($C$1=외환대장!$L$2:$L$399),MATCH(ROW(외환대장!$L$2:$L$399), ROW(외환대장!$L$2:$L$399)), ""), ROWS($A$1:G4)), COLUMNS($A$1:G4)),"")</f>
        <v>1238.5999999999999</v>
      </c>
      <c r="Q10" s="18">
        <f t="array" ref="Q10">IFERROR(INDEX(외환대장!$A$2:$K$401, SMALL(IF(($C$1=외환대장!$L$2:$L$399),MATCH(ROW(외환대장!$L$2:$L$399), ROW(외환대장!$L$2:$L$399)), ""), ROWS($A$1:H4)), COLUMNS($A$1:H4)),"")</f>
        <v>11155.71</v>
      </c>
      <c r="R10" s="19">
        <f t="array" ref="R10">IFERROR(INDEX(외환대장!$A$2:$K$401, SMALL(IF(($C$1=외환대장!$L$2:$L$399),MATCH(ROW(외환대장!$L$2:$L$399), ROW(외환대장!$L$2:$L$399)), ""), ROWS($A$1:I4)), COLUMNS($A$1:I4)),"")</f>
        <v>1222.8</v>
      </c>
      <c r="S10" s="20">
        <f t="array" ref="S10">IFERROR(INDEX(외환대장!$A$2:$K$401, SMALL(IF(($C$1=외환대장!$L$2:$L$399),MATCH(ROW(외환대장!$L$2:$L$399), ROW(외환대장!$L$2:$L$399)), ""), ROWS($A$1:J4)), COLUMNS($A$1:J4)),"")</f>
        <v>44659</v>
      </c>
      <c r="T10" s="106">
        <f t="shared" si="1"/>
        <v>13817462.405999998</v>
      </c>
      <c r="U10" s="107" t="str">
        <f t="shared" si="2"/>
        <v>BJ/289</v>
      </c>
      <c r="V10" s="72"/>
      <c r="W10" s="108">
        <f t="shared" si="3"/>
        <v>44691</v>
      </c>
      <c r="X10" s="100" t="str">
        <f t="shared" si="4"/>
        <v>BJ/290</v>
      </c>
      <c r="Y10" s="109" t="str">
        <f>IF($X10="","",_xlfn.IFNA(VLOOKUP($X10,수출신고!$A:$G,4,0),"국내계류중"))</f>
        <v>1098622040185X</v>
      </c>
      <c r="Z10" s="110">
        <f>_xlfn.IFNA(VLOOKUP(W10,환율!$A:$H,8,0),"")</f>
        <v>1274.5999999999999</v>
      </c>
      <c r="AA10" s="111">
        <f t="shared" si="5"/>
        <v>42530</v>
      </c>
      <c r="AB10" s="112">
        <f t="shared" si="6"/>
        <v>42530</v>
      </c>
      <c r="AC10" s="113">
        <f t="shared" si="7"/>
        <v>0</v>
      </c>
      <c r="AD10" s="114">
        <f t="shared" si="8"/>
        <v>54208737.999999993</v>
      </c>
      <c r="AE10" s="115">
        <f t="shared" si="9"/>
        <v>52677657.999999993</v>
      </c>
      <c r="AF10" s="114">
        <f t="shared" si="10"/>
        <v>0</v>
      </c>
      <c r="AG10" s="114">
        <f t="shared" si="11"/>
        <v>-1531080</v>
      </c>
    </row>
    <row r="11" spans="1:33" ht="16.5" customHeight="1">
      <c r="A11" s="96">
        <f>IF($H11="","",_xlfn.IFNA(VLOOKUP($H11,수출신고!$A:$G,2,0),""))</f>
        <v>44756</v>
      </c>
      <c r="B11" s="118">
        <v>44743</v>
      </c>
      <c r="C11" s="119" t="s">
        <v>1938</v>
      </c>
      <c r="D11" s="119" t="s">
        <v>983</v>
      </c>
      <c r="E11" s="119" t="s">
        <v>38</v>
      </c>
      <c r="F11" s="120">
        <v>43105</v>
      </c>
      <c r="G11" s="100">
        <f>IF($H11="","",_xlfn.IFNA(VLOOKUP($H11,수출신고!$A:$G,6,0),""))</f>
        <v>43105</v>
      </c>
      <c r="H11" s="101" t="str">
        <f t="shared" si="0"/>
        <v>BJ/292</v>
      </c>
      <c r="J11" s="1">
        <f t="array" ref="J11">IFERROR(INDEX(외환대장!$A$2:$K$401, SMALL(IF(($C$1=외환대장!$L$2:$L$399),MATCH(ROW(외환대장!$L$2:$L$399), ROW(외환대장!$L$2:$L$399)), ""), ROWS($A$1:A5)), COLUMNS($A$1:A5)),"")</f>
        <v>44635</v>
      </c>
      <c r="K11" s="14">
        <f t="array" ref="K11">IFERROR(INDEX(외환대장!$A$2:$K$401, SMALL(IF(($C$1=외환대장!$L$2:$L$399),MATCH(ROW(외환대장!$L$2:$L$399), ROW(외환대장!$L$2:$L$399)), ""), ROWS($A$1:B5)), COLUMNS($A$1:B5)),"")</f>
        <v>42530</v>
      </c>
      <c r="L11" s="14">
        <f t="array" ref="L11">IFERROR(INDEX(외환대장!$A$2:$K$401, SMALL(IF(($C$1=외환대장!$L$2:$L$399),MATCH(ROW(외환대장!$L$2:$L$399), ROW(외환대장!$L$2:$L$399)), ""), ROWS($A$1:C5)), COLUMNS($A$1:C5)),"")</f>
        <v>0</v>
      </c>
      <c r="M11" s="14">
        <f t="array" ref="M11">IFERROR(INDEX(외환대장!$A$2:$K$401, SMALL(IF(($C$1=외환대장!$L$2:$L$399),MATCH(ROW(외환대장!$L$2:$L$399), ROW(외환대장!$L$2:$L$399)), ""), ROWS($A$1:D5)), COLUMNS($A$1:D5)),"")</f>
        <v>0</v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>ZBJ/290</v>
      </c>
      <c r="O11" s="16">
        <f t="array" ref="O11">IFERROR(INDEX(외환대장!$A$2:$K$401, SMALL(IF(($C$1=외환대장!$L$2:$L$399),MATCH(ROW(외환대장!$L$2:$L$399), ROW(외환대장!$L$2:$L$399)), ""), ROWS($A$1:F5)), COLUMNS($A$1:F5)),"")</f>
        <v>42530</v>
      </c>
      <c r="P11" s="17">
        <f t="array" ref="P11">IFERROR(INDEX(외환대장!$A$2:$K$401, SMALL(IF(($C$1=외환대장!$L$2:$L$399),MATCH(ROW(외환대장!$L$2:$L$399), ROW(외환대장!$L$2:$L$399)), ""), ROWS($A$1:G5)), COLUMNS($A$1:G5)),"")</f>
        <v>1238.5999999999999</v>
      </c>
      <c r="Q11" s="18">
        <f t="array" ref="Q11">IFERROR(INDEX(외환대장!$A$2:$K$401, SMALL(IF(($C$1=외환대장!$L$2:$L$399),MATCH(ROW(외환대장!$L$2:$L$399), ROW(외환대장!$L$2:$L$399)), ""), ROWS($A$1:H5)), COLUMNS($A$1:H5)),"")</f>
        <v>42530</v>
      </c>
      <c r="R11" s="19">
        <f t="array" ref="R11">IFERROR(INDEX(외환대장!$A$2:$K$401, SMALL(IF(($C$1=외환대장!$L$2:$L$399),MATCH(ROW(외환대장!$L$2:$L$399), ROW(외환대장!$L$2:$L$399)), ""), ROWS($A$1:I5)), COLUMNS($A$1:I5)),"")</f>
        <v>1222.8</v>
      </c>
      <c r="S11" s="20">
        <f t="array" ref="S11">IFERROR(INDEX(외환대장!$A$2:$K$401, SMALL(IF(($C$1=외환대장!$L$2:$L$399),MATCH(ROW(외환대장!$L$2:$L$399), ROW(외환대장!$L$2:$L$399)), ""), ROWS($A$1:J5)), COLUMNS($A$1:J5)),"")</f>
        <v>44659</v>
      </c>
      <c r="T11" s="106">
        <f t="shared" si="1"/>
        <v>52677657.999999993</v>
      </c>
      <c r="U11" s="107" t="str">
        <f t="shared" si="2"/>
        <v>BJ/290</v>
      </c>
      <c r="V11" s="72"/>
      <c r="W11" s="108">
        <f t="shared" si="3"/>
        <v>44756</v>
      </c>
      <c r="X11" s="100" t="str">
        <f t="shared" si="4"/>
        <v>BJ/292</v>
      </c>
      <c r="Y11" s="109" t="str">
        <f>IF($X11="","",_xlfn.IFNA(VLOOKUP($X11,수출신고!$A:$G,4,0),"국내계류중"))</f>
        <v>1098622070014X</v>
      </c>
      <c r="Z11" s="110">
        <f>_xlfn.IFNA(VLOOKUP(W11,환율!$A:$H,8,0),"")</f>
        <v>1305.9000000000001</v>
      </c>
      <c r="AA11" s="111">
        <f t="shared" si="5"/>
        <v>43105</v>
      </c>
      <c r="AB11" s="112">
        <f t="shared" si="6"/>
        <v>43105</v>
      </c>
      <c r="AC11" s="113">
        <f t="shared" si="7"/>
        <v>0</v>
      </c>
      <c r="AD11" s="114">
        <f t="shared" si="8"/>
        <v>56290819.500000007</v>
      </c>
      <c r="AE11" s="115">
        <f t="shared" si="9"/>
        <v>54517983.719999999</v>
      </c>
      <c r="AF11" s="114">
        <f t="shared" si="10"/>
        <v>0</v>
      </c>
      <c r="AG11" s="114">
        <f t="shared" si="11"/>
        <v>-1772835.7800000086</v>
      </c>
    </row>
    <row r="12" spans="1:33" ht="16.5" customHeight="1">
      <c r="A12" s="96">
        <f>IF($H12="","",_xlfn.IFNA(VLOOKUP($H12,수출신고!$A:$G,2,0),""))</f>
        <v>44791</v>
      </c>
      <c r="B12" s="118">
        <v>44778</v>
      </c>
      <c r="C12" s="119" t="s">
        <v>1976</v>
      </c>
      <c r="D12" s="119" t="s">
        <v>983</v>
      </c>
      <c r="E12" s="119" t="s">
        <v>38</v>
      </c>
      <c r="F12" s="120">
        <v>43615</v>
      </c>
      <c r="G12" s="100">
        <f>IF($H12="","",_xlfn.IFNA(VLOOKUP($H12,수출신고!$A:$G,6,0),""))</f>
        <v>43615</v>
      </c>
      <c r="H12" s="101" t="str">
        <f t="shared" si="0"/>
        <v>BJ/293</v>
      </c>
      <c r="J12" s="1">
        <f t="array" ref="J12">IFERROR(INDEX(외환대장!$A$2:$K$401, SMALL(IF(($C$1=외환대장!$L$2:$L$399),MATCH(ROW(외환대장!$L$2:$L$399), ROW(외환대장!$L$2:$L$399)), ""), ROWS($A$1:A6)), COLUMNS($A$1:A6)),"")</f>
        <v>44635</v>
      </c>
      <c r="K12" s="14">
        <f t="array" ref="K12">IFERROR(INDEX(외환대장!$A$2:$K$401, SMALL(IF(($C$1=외환대장!$L$2:$L$399),MATCH(ROW(외환대장!$L$2:$L$399), ROW(외환대장!$L$2:$L$399)), ""), ROWS($A$1:B6)), COLUMNS($A$1:B6)),"")</f>
        <v>15381</v>
      </c>
      <c r="L12" s="14">
        <f t="array" ref="L12">IFERROR(INDEX(외환대장!$A$2:$K$401, SMALL(IF(($C$1=외환대장!$L$2:$L$399),MATCH(ROW(외환대장!$L$2:$L$399), ROW(외환대장!$L$2:$L$399)), ""), ROWS($A$1:C6)), COLUMNS($A$1:C6)),"")</f>
        <v>0</v>
      </c>
      <c r="M12" s="14">
        <f t="array" ref="M12">IFERROR(INDEX(외환대장!$A$2:$K$401, SMALL(IF(($C$1=외환대장!$L$2:$L$399),MATCH(ROW(외환대장!$L$2:$L$399), ROW(외환대장!$L$2:$L$399)), ""), ROWS($A$1:D6)), COLUMNS($A$1:D6)),"")</f>
        <v>0</v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>ZBJ/292</v>
      </c>
      <c r="O12" s="16">
        <f t="array" ref="O12">IFERROR(INDEX(외환대장!$A$2:$K$401, SMALL(IF(($C$1=외환대장!$L$2:$L$399),MATCH(ROW(외환대장!$L$2:$L$399), ROW(외환대장!$L$2:$L$399)), ""), ROWS($A$1:F6)), COLUMNS($A$1:F6)),"")</f>
        <v>15381</v>
      </c>
      <c r="P12" s="17">
        <f t="array" ref="P12">IFERROR(INDEX(외환대장!$A$2:$K$401, SMALL(IF(($C$1=외환대장!$L$2:$L$399),MATCH(ROW(외환대장!$L$2:$L$399), ROW(외환대장!$L$2:$L$399)), ""), ROWS($A$1:G6)), COLUMNS($A$1:G6)),"")</f>
        <v>1238.5999999999999</v>
      </c>
      <c r="Q12" s="18">
        <f t="array" ref="Q12">IFERROR(INDEX(외환대장!$A$2:$K$401, SMALL(IF(($C$1=외환대장!$L$2:$L$399),MATCH(ROW(외환대장!$L$2:$L$399), ROW(외환대장!$L$2:$L$399)), ""), ROWS($A$1:H6)), COLUMNS($A$1:H6)),"")</f>
        <v>15381</v>
      </c>
      <c r="R12" s="19">
        <f t="array" ref="R12">IFERROR(INDEX(외환대장!$A$2:$K$401, SMALL(IF(($C$1=외환대장!$L$2:$L$399),MATCH(ROW(외환대장!$L$2:$L$399), ROW(외환대장!$L$2:$L$399)), ""), ROWS($A$1:I6)), COLUMNS($A$1:I6)),"")</f>
        <v>1222.8</v>
      </c>
      <c r="S12" s="20">
        <f t="array" ref="S12">IFERROR(INDEX(외환대장!$A$2:$K$401, SMALL(IF(($C$1=외환대장!$L$2:$L$399),MATCH(ROW(외환대장!$L$2:$L$399), ROW(외환대장!$L$2:$L$399)), ""), ROWS($A$1:J6)), COLUMNS($A$1:J6)),"")</f>
        <v>44659</v>
      </c>
      <c r="T12" s="106">
        <f t="shared" si="1"/>
        <v>19050906.599999998</v>
      </c>
      <c r="U12" s="107" t="str">
        <f t="shared" si="2"/>
        <v>BJ/292</v>
      </c>
      <c r="V12" s="72"/>
      <c r="W12" s="108">
        <f t="shared" si="3"/>
        <v>44791</v>
      </c>
      <c r="X12" s="100" t="str">
        <f t="shared" si="4"/>
        <v>BJ/293</v>
      </c>
      <c r="Y12" s="109" t="str">
        <f>IF($X12="","",_xlfn.IFNA(VLOOKUP($X12,수출신고!$A:$G,4,0),"국내계류중"))</f>
        <v>1098622080054X</v>
      </c>
      <c r="Z12" s="110">
        <f>_xlfn.IFNA(VLOOKUP(W12,환율!$A:$H,8,0),"")</f>
        <v>1309.8</v>
      </c>
      <c r="AA12" s="111">
        <f t="shared" si="5"/>
        <v>43615</v>
      </c>
      <c r="AB12" s="112">
        <f t="shared" si="6"/>
        <v>43615</v>
      </c>
      <c r="AC12" s="113">
        <f t="shared" si="7"/>
        <v>0</v>
      </c>
      <c r="AD12" s="114">
        <f t="shared" si="8"/>
        <v>57126927</v>
      </c>
      <c r="AE12" s="115">
        <f t="shared" si="9"/>
        <v>56106336.000000007</v>
      </c>
      <c r="AF12" s="114">
        <f t="shared" si="10"/>
        <v>0</v>
      </c>
      <c r="AG12" s="114">
        <f t="shared" si="11"/>
        <v>-1020590.9999999925</v>
      </c>
    </row>
    <row r="13" spans="1:33" ht="16.5" customHeight="1">
      <c r="A13" s="96">
        <f>IF($H13="","",_xlfn.IFNA(VLOOKUP($H13,수출신고!$A:$G,2,0),""))</f>
        <v>44838</v>
      </c>
      <c r="B13" s="118">
        <v>44826</v>
      </c>
      <c r="C13" s="119" t="s">
        <v>1987</v>
      </c>
      <c r="D13" s="119" t="s">
        <v>983</v>
      </c>
      <c r="E13" s="119" t="s">
        <v>38</v>
      </c>
      <c r="F13" s="120">
        <v>43335</v>
      </c>
      <c r="G13" s="100">
        <f>IF($H13="","",_xlfn.IFNA(VLOOKUP($H13,수출신고!$A:$G,6,0),""))</f>
        <v>43335</v>
      </c>
      <c r="H13" s="101" t="str">
        <f t="shared" si="0"/>
        <v>BJ/294</v>
      </c>
      <c r="J13" s="1">
        <f t="array" ref="J13">IFERROR(INDEX(외환대장!$A$2:$K$401, SMALL(IF(($C$1=외환대장!$L$2:$L$399),MATCH(ROW(외환대장!$L$2:$L$399), ROW(외환대장!$L$2:$L$399)), ""), ROWS($A$1:A7)), COLUMNS($A$1:A7)),"")</f>
        <v>44694</v>
      </c>
      <c r="K13" s="14">
        <f t="array" ref="K13">IFERROR(INDEX(외환대장!$A$2:$K$401, SMALL(IF(($C$1=외환대장!$L$2:$L$399),MATCH(ROW(외환대장!$L$2:$L$399), ROW(외환대장!$L$2:$L$399)), ""), ROWS($A$1:B7)), COLUMNS($A$1:B7)),"")</f>
        <v>27724</v>
      </c>
      <c r="L13" s="14">
        <f t="array" ref="L13">IFERROR(INDEX(외환대장!$A$2:$K$401, SMALL(IF(($C$1=외환대장!$L$2:$L$399),MATCH(ROW(외환대장!$L$2:$L$399), ROW(외환대장!$L$2:$L$399)), ""), ROWS($A$1:C7)), COLUMNS($A$1:C7)),"")</f>
        <v>153.20000000000073</v>
      </c>
      <c r="M13" s="14">
        <f t="array" ref="M13">IFERROR(INDEX(외환대장!$A$2:$K$401, SMALL(IF(($C$1=외환대장!$L$2:$L$399),MATCH(ROW(외환대장!$L$2:$L$399), ROW(외환대장!$L$2:$L$399)), ""), ROWS($A$1:D7)), COLUMNS($A$1:D7)),"")</f>
        <v>0</v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>ZBJ/292</v>
      </c>
      <c r="O13" s="16">
        <f t="array" ref="O13">IFERROR(INDEX(외환대장!$A$2:$K$401, SMALL(IF(($C$1=외환대장!$L$2:$L$399),MATCH(ROW(외환대장!$L$2:$L$399), ROW(외환대장!$L$2:$L$399)), ""), ROWS($A$1:F7)), COLUMNS($A$1:F7)),"")</f>
        <v>27570.799999999999</v>
      </c>
      <c r="P13" s="17">
        <f t="array" ref="P13">IFERROR(INDEX(외환대장!$A$2:$K$401, SMALL(IF(($C$1=외환대장!$L$2:$L$399),MATCH(ROW(외환대장!$L$2:$L$399), ROW(외환대장!$L$2:$L$399)), ""), ROWS($A$1:G7)), COLUMNS($A$1:G7)),"")</f>
        <v>1286.4000000000001</v>
      </c>
      <c r="Q13" s="18">
        <f t="array" ref="Q13">IFERROR(INDEX(외환대장!$A$2:$K$401, SMALL(IF(($C$1=외환대장!$L$2:$L$399),MATCH(ROW(외환대장!$L$2:$L$399), ROW(외환대장!$L$2:$L$399)), ""), ROWS($A$1:H7)), COLUMNS($A$1:H7)),"")</f>
        <v>27570.799999999999</v>
      </c>
      <c r="R13" s="19">
        <f t="array" ref="R13">IFERROR(INDEX(외환대장!$A$2:$K$401, SMALL(IF(($C$1=외환대장!$L$2:$L$399),MATCH(ROW(외환대장!$L$2:$L$399), ROW(외환대장!$L$2:$L$399)), ""), ROWS($A$1:I7)), COLUMNS($A$1:I7)),"")</f>
        <v>1289</v>
      </c>
      <c r="S13" s="20">
        <f t="array" ref="S13">IFERROR(INDEX(외환대장!$A$2:$K$401, SMALL(IF(($C$1=외환대장!$L$2:$L$399),MATCH(ROW(외환대장!$L$2:$L$399), ROW(외환대장!$L$2:$L$399)), ""), ROWS($A$1:J7)), COLUMNS($A$1:J7)),"")</f>
        <v>44726</v>
      </c>
      <c r="T13" s="106">
        <f t="shared" si="1"/>
        <v>35467077.120000005</v>
      </c>
      <c r="U13" s="107" t="str">
        <f t="shared" si="2"/>
        <v>BJ/292</v>
      </c>
      <c r="V13" s="72"/>
      <c r="W13" s="108">
        <f t="shared" si="3"/>
        <v>44838</v>
      </c>
      <c r="X13" s="100" t="str">
        <f t="shared" si="4"/>
        <v>BJ/294</v>
      </c>
      <c r="Y13" s="109" t="str">
        <f>IF($X13="","",_xlfn.IFNA(VLOOKUP($X13,수출신고!$A:$G,4,0),"국내계류중"))</f>
        <v>1098622090166X</v>
      </c>
      <c r="Z13" s="110">
        <f>_xlfn.IFNA(VLOOKUP(W13,환율!$A:$H,8,0),"")</f>
        <v>1432.1</v>
      </c>
      <c r="AA13" s="111">
        <f t="shared" si="5"/>
        <v>43335</v>
      </c>
      <c r="AB13" s="112">
        <f t="shared" si="6"/>
        <v>43335</v>
      </c>
      <c r="AC13" s="113">
        <f t="shared" si="7"/>
        <v>0</v>
      </c>
      <c r="AD13" s="114">
        <f t="shared" si="8"/>
        <v>62060053.499999993</v>
      </c>
      <c r="AE13" s="115">
        <f t="shared" si="9"/>
        <v>55961083.00500001</v>
      </c>
      <c r="AF13" s="114">
        <f t="shared" si="10"/>
        <v>0</v>
      </c>
      <c r="AG13" s="114">
        <f t="shared" si="11"/>
        <v>-6098970.4949999824</v>
      </c>
    </row>
    <row r="14" spans="1:33" ht="16.5" customHeight="1">
      <c r="A14" s="96">
        <f>IF($H14="","",_xlfn.IFNA(VLOOKUP($H14,수출신고!$A:$G,2,0),""))</f>
        <v>44859</v>
      </c>
      <c r="B14" s="118">
        <v>44852</v>
      </c>
      <c r="C14" s="119" t="s">
        <v>1995</v>
      </c>
      <c r="D14" s="119" t="s">
        <v>983</v>
      </c>
      <c r="E14" s="119" t="s">
        <v>38</v>
      </c>
      <c r="F14" s="120">
        <v>42290</v>
      </c>
      <c r="G14" s="100">
        <f>IF($H14="","",_xlfn.IFNA(VLOOKUP($H14,수출신고!$A:$G,6,0),""))</f>
        <v>42290</v>
      </c>
      <c r="H14" s="101" t="str">
        <f t="shared" si="0"/>
        <v>BJ/295</v>
      </c>
      <c r="J14" s="1">
        <f t="array" ref="J14">IFERROR(INDEX(외환대장!$A$2:$K$401, SMALL(IF(($C$1=외환대장!$L$2:$L$399),MATCH(ROW(외환대장!$L$2:$L$399), ROW(외환대장!$L$2:$L$399)), ""), ROWS($A$1:A8)), COLUMNS($A$1:A8)),"")</f>
        <v>44694</v>
      </c>
      <c r="K14" s="14">
        <f t="array" ref="K14">IFERROR(INDEX(외환대장!$A$2:$K$401, SMALL(IF(($C$1=외환대장!$L$2:$L$399),MATCH(ROW(외환대장!$L$2:$L$399), ROW(외환대장!$L$2:$L$399)), ""), ROWS($A$1:B8)), COLUMNS($A$1:B8)),"")</f>
        <v>43615</v>
      </c>
      <c r="L14" s="14">
        <f t="array" ref="L14">IFERROR(INDEX(외환대장!$A$2:$K$401, SMALL(IF(($C$1=외환대장!$L$2:$L$399),MATCH(ROW(외환대장!$L$2:$L$399), ROW(외환대장!$L$2:$L$399)), ""), ROWS($A$1:C8)), COLUMNS($A$1:C8)),"")</f>
        <v>0</v>
      </c>
      <c r="M14" s="14">
        <f t="array" ref="M14">IFERROR(INDEX(외환대장!$A$2:$K$401, SMALL(IF(($C$1=외환대장!$L$2:$L$399),MATCH(ROW(외환대장!$L$2:$L$399), ROW(외환대장!$L$2:$L$399)), ""), ROWS($A$1:D8)), COLUMNS($A$1:D8)),"")</f>
        <v>0</v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>ZBJ/293</v>
      </c>
      <c r="O14" s="16">
        <f t="array" ref="O14">IFERROR(INDEX(외환대장!$A$2:$K$401, SMALL(IF(($C$1=외환대장!$L$2:$L$399),MATCH(ROW(외환대장!$L$2:$L$399), ROW(외환대장!$L$2:$L$399)), ""), ROWS($A$1:F8)), COLUMNS($A$1:F8)),"")</f>
        <v>43615</v>
      </c>
      <c r="P14" s="17">
        <f t="array" ref="P14">IFERROR(INDEX(외환대장!$A$2:$K$401, SMALL(IF(($C$1=외환대장!$L$2:$L$399),MATCH(ROW(외환대장!$L$2:$L$399), ROW(외환대장!$L$2:$L$399)), ""), ROWS($A$1:G8)), COLUMNS($A$1:G8)),"")</f>
        <v>1286.4000000000001</v>
      </c>
      <c r="Q14" s="18">
        <f t="array" ref="Q14">IFERROR(INDEX(외환대장!$A$2:$K$401, SMALL(IF(($C$1=외환대장!$L$2:$L$399),MATCH(ROW(외환대장!$L$2:$L$399), ROW(외환대장!$L$2:$L$399)), ""), ROWS($A$1:H8)), COLUMNS($A$1:H8)),"")</f>
        <v>43615</v>
      </c>
      <c r="R14" s="19">
        <f t="array" ref="R14">IFERROR(INDEX(외환대장!$A$2:$K$401, SMALL(IF(($C$1=외환대장!$L$2:$L$399),MATCH(ROW(외환대장!$L$2:$L$399), ROW(외환대장!$L$2:$L$399)), ""), ROWS($A$1:I8)), COLUMNS($A$1:I8)),"")</f>
        <v>1289</v>
      </c>
      <c r="S14" s="20">
        <f t="array" ref="S14">IFERROR(INDEX(외환대장!$A$2:$K$401, SMALL(IF(($C$1=외환대장!$L$2:$L$399),MATCH(ROW(외환대장!$L$2:$L$399), ROW(외환대장!$L$2:$L$399)), ""), ROWS($A$1:J8)), COLUMNS($A$1:J8)),"")</f>
        <v>44726</v>
      </c>
      <c r="T14" s="106">
        <f t="shared" si="1"/>
        <v>56106336.000000007</v>
      </c>
      <c r="U14" s="107" t="str">
        <f t="shared" si="2"/>
        <v>BJ/293</v>
      </c>
      <c r="V14" s="72"/>
      <c r="W14" s="108">
        <f t="shared" si="3"/>
        <v>44859</v>
      </c>
      <c r="X14" s="100" t="str">
        <f t="shared" si="4"/>
        <v>BJ/295</v>
      </c>
      <c r="Y14" s="109" t="str">
        <f>IF($X14="","",_xlfn.IFNA(VLOOKUP($X14,수출신고!$A:$G,4,0),"국내계류중"))</f>
        <v>1098622100125X</v>
      </c>
      <c r="Z14" s="110">
        <f>_xlfn.IFNA(VLOOKUP(W14,환율!$A:$H,8,0),"")</f>
        <v>1436.6</v>
      </c>
      <c r="AA14" s="111">
        <f t="shared" si="5"/>
        <v>42290</v>
      </c>
      <c r="AB14" s="112">
        <f t="shared" si="6"/>
        <v>42290</v>
      </c>
      <c r="AC14" s="113">
        <f t="shared" si="7"/>
        <v>0</v>
      </c>
      <c r="AD14" s="114">
        <f t="shared" si="8"/>
        <v>60753813.999999993</v>
      </c>
      <c r="AE14" s="115">
        <f t="shared" si="9"/>
        <v>55383319.336000003</v>
      </c>
      <c r="AF14" s="114">
        <f t="shared" si="10"/>
        <v>0</v>
      </c>
      <c r="AG14" s="114">
        <f t="shared" si="11"/>
        <v>-5370494.6639999896</v>
      </c>
    </row>
    <row r="15" spans="1:33" ht="16.5" customHeight="1">
      <c r="A15" s="96">
        <f>IF($H15="","",_xlfn.IFNA(VLOOKUP($H15,수출신고!$A:$G,2,0),""))</f>
        <v>44883</v>
      </c>
      <c r="B15" s="118">
        <v>44874</v>
      </c>
      <c r="C15" s="119" t="s">
        <v>2000</v>
      </c>
      <c r="D15" s="119" t="s">
        <v>983</v>
      </c>
      <c r="E15" s="119" t="s">
        <v>38</v>
      </c>
      <c r="F15" s="120">
        <v>41475</v>
      </c>
      <c r="G15" s="100">
        <f>IF($H15="","",_xlfn.IFNA(VLOOKUP($H15,수출신고!$A:$G,6,0),""))</f>
        <v>41475</v>
      </c>
      <c r="H15" s="101" t="str">
        <f t="shared" si="0"/>
        <v>BJ/296</v>
      </c>
      <c r="J15" s="1">
        <f t="array" ref="J15">IFERROR(INDEX(외환대장!$A$2:$K$401, SMALL(IF(($C$1=외환대장!$L$2:$L$399),MATCH(ROW(외환대장!$L$2:$L$399), ROW(외환대장!$L$2:$L$399)), ""), ROWS($A$1:A9)), COLUMNS($A$1:A9)),"")</f>
        <v>44694</v>
      </c>
      <c r="K15" s="14">
        <f t="array" ref="K15">IFERROR(INDEX(외환대장!$A$2:$K$401, SMALL(IF(($C$1=외환대장!$L$2:$L$399),MATCH(ROW(외환대장!$L$2:$L$399), ROW(외환대장!$L$2:$L$399)), ""), ROWS($A$1:B9)), COLUMNS($A$1:B9)),"")</f>
        <v>33661</v>
      </c>
      <c r="L15" s="14">
        <f t="array" ref="L15">IFERROR(INDEX(외환대장!$A$2:$K$401, SMALL(IF(($C$1=외환대장!$L$2:$L$399),MATCH(ROW(외환대장!$L$2:$L$399), ROW(외환대장!$L$2:$L$399)), ""), ROWS($A$1:C9)), COLUMNS($A$1:C9)),"")</f>
        <v>0</v>
      </c>
      <c r="M15" s="14">
        <f t="array" ref="M15">IFERROR(INDEX(외환대장!$A$2:$K$401, SMALL(IF(($C$1=외환대장!$L$2:$L$399),MATCH(ROW(외환대장!$L$2:$L$399), ROW(외환대장!$L$2:$L$399)), ""), ROWS($A$1:D9)), COLUMNS($A$1:D9)),"")</f>
        <v>0</v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>ZBJ/294</v>
      </c>
      <c r="O15" s="16">
        <f t="array" ref="O15">IFERROR(INDEX(외환대장!$A$2:$K$401, SMALL(IF(($C$1=외환대장!$L$2:$L$399),MATCH(ROW(외환대장!$L$2:$L$399), ROW(외환대장!$L$2:$L$399)), ""), ROWS($A$1:F9)), COLUMNS($A$1:F9)),"")</f>
        <v>33661</v>
      </c>
      <c r="P15" s="17">
        <f t="array" ref="P15">IFERROR(INDEX(외환대장!$A$2:$K$401, SMALL(IF(($C$1=외환대장!$L$2:$L$399),MATCH(ROW(외환대장!$L$2:$L$399), ROW(외환대장!$L$2:$L$399)), ""), ROWS($A$1:G9)), COLUMNS($A$1:G9)),"")</f>
        <v>1286.4000000000001</v>
      </c>
      <c r="Q15" s="18">
        <f t="array" ref="Q15">IFERROR(INDEX(외환대장!$A$2:$K$401, SMALL(IF(($C$1=외환대장!$L$2:$L$399),MATCH(ROW(외환대장!$L$2:$L$399), ROW(외환대장!$L$2:$L$399)), ""), ROWS($A$1:H9)), COLUMNS($A$1:H9)),"")</f>
        <v>33661</v>
      </c>
      <c r="R15" s="19">
        <f t="array" ref="R15">IFERROR(INDEX(외환대장!$A$2:$K$401, SMALL(IF(($C$1=외환대장!$L$2:$L$399),MATCH(ROW(외환대장!$L$2:$L$399), ROW(외환대장!$L$2:$L$399)), ""), ROWS($A$1:I9)), COLUMNS($A$1:I9)),"")</f>
        <v>1289</v>
      </c>
      <c r="S15" s="20">
        <f t="array" ref="S15">IFERROR(INDEX(외환대장!$A$2:$K$401, SMALL(IF(($C$1=외환대장!$L$2:$L$399),MATCH(ROW(외환대장!$L$2:$L$399), ROW(외환대장!$L$2:$L$399)), ""), ROWS($A$1:J9)), COLUMNS($A$1:J9)),"")</f>
        <v>44726</v>
      </c>
      <c r="T15" s="106">
        <f t="shared" si="1"/>
        <v>43301510.400000006</v>
      </c>
      <c r="U15" s="107" t="str">
        <f t="shared" si="2"/>
        <v>BJ/294</v>
      </c>
      <c r="V15" s="72"/>
      <c r="W15" s="108">
        <f t="shared" si="3"/>
        <v>44883</v>
      </c>
      <c r="X15" s="100" t="str">
        <f t="shared" si="4"/>
        <v>BJ/296</v>
      </c>
      <c r="Y15" s="109" t="str">
        <f>IF($X15="","",_xlfn.IFNA(VLOOKUP($X15,수출신고!$A:$G,4,0),"국내계류중"))</f>
        <v>1098622110054X</v>
      </c>
      <c r="Z15" s="110">
        <f>_xlfn.IFNA(VLOOKUP(W15,환율!$A:$H,8,0),"")</f>
        <v>1338.4</v>
      </c>
      <c r="AA15" s="111">
        <f t="shared" si="5"/>
        <v>41475</v>
      </c>
      <c r="AB15" s="112">
        <f t="shared" si="6"/>
        <v>41475</v>
      </c>
      <c r="AC15" s="113">
        <f t="shared" si="7"/>
        <v>0</v>
      </c>
      <c r="AD15" s="114">
        <f t="shared" si="8"/>
        <v>55510140.000000007</v>
      </c>
      <c r="AE15" s="115">
        <f t="shared" si="9"/>
        <v>54367579.251999997</v>
      </c>
      <c r="AF15" s="114">
        <f t="shared" si="10"/>
        <v>0</v>
      </c>
      <c r="AG15" s="114">
        <f t="shared" si="11"/>
        <v>-1142560.7480000108</v>
      </c>
    </row>
    <row r="16" spans="1:33" ht="16.5" customHeight="1">
      <c r="A16" s="96">
        <f>IF($H16="","",_xlfn.IFNA(VLOOKUP($H16,수출신고!$A:$G,2,0),""))</f>
        <v>44907</v>
      </c>
      <c r="B16" s="118">
        <v>44895</v>
      </c>
      <c r="C16" s="119" t="s">
        <v>2006</v>
      </c>
      <c r="D16" s="119" t="s">
        <v>983</v>
      </c>
      <c r="E16" s="119" t="s">
        <v>38</v>
      </c>
      <c r="F16" s="120">
        <v>41530</v>
      </c>
      <c r="G16" s="100">
        <f>IF($H16="","",_xlfn.IFNA(VLOOKUP($H16,수출신고!$A:$G,6,0),""))</f>
        <v>41530</v>
      </c>
      <c r="H16" s="101" t="str">
        <f t="shared" si="0"/>
        <v>BJ/297</v>
      </c>
      <c r="J16" s="1">
        <f t="array" ref="J16">IFERROR(INDEX(외환대장!$A$2:$K$401, SMALL(IF(($C$1=외환대장!$L$2:$L$399),MATCH(ROW(외환대장!$L$2:$L$399), ROW(외환대장!$L$2:$L$399)), ""), ROWS($A$1:A10)), COLUMNS($A$1:A10)),"")</f>
        <v>44755</v>
      </c>
      <c r="K16" s="14">
        <f t="array" ref="K16">IFERROR(INDEX(외환대장!$A$2:$K$401, SMALL(IF(($C$1=외환대장!$L$2:$L$399),MATCH(ROW(외환대장!$L$2:$L$399), ROW(외환대장!$L$2:$L$399)), ""), ROWS($A$1:B10)), COLUMNS($A$1:B10)),"")</f>
        <v>9674</v>
      </c>
      <c r="L16" s="14">
        <f t="array" ref="L16">IFERROR(INDEX(외환대장!$A$2:$K$401, SMALL(IF(($C$1=외환대장!$L$2:$L$399),MATCH(ROW(외환대장!$L$2:$L$399), ROW(외환대장!$L$2:$L$399)), ""), ROWS($A$1:C10)), COLUMNS($A$1:C10)),"")</f>
        <v>31.549999999999272</v>
      </c>
      <c r="M16" s="14">
        <f t="array" ref="M16">IFERROR(INDEX(외환대장!$A$2:$K$401, SMALL(IF(($C$1=외환대장!$L$2:$L$399),MATCH(ROW(외환대장!$L$2:$L$399), ROW(외환대장!$L$2:$L$399)), ""), ROWS($A$1:D10)), COLUMNS($A$1:D10)),"")</f>
        <v>0</v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>ZBJ/294</v>
      </c>
      <c r="O16" s="16">
        <f t="array" ref="O16">IFERROR(INDEX(외환대장!$A$2:$K$401, SMALL(IF(($C$1=외환대장!$L$2:$L$399),MATCH(ROW(외환대장!$L$2:$L$399), ROW(외환대장!$L$2:$L$399)), ""), ROWS($A$1:F10)), COLUMNS($A$1:F10)),"")</f>
        <v>9642.4500000000007</v>
      </c>
      <c r="P16" s="17">
        <f t="array" ref="P16">IFERROR(INDEX(외환대장!$A$2:$K$401, SMALL(IF(($C$1=외환대장!$L$2:$L$399),MATCH(ROW(외환대장!$L$2:$L$399), ROW(외환대장!$L$2:$L$399)), ""), ROWS($A$1:G10)), COLUMNS($A$1:G10)),"")</f>
        <v>1312.9</v>
      </c>
      <c r="Q16" s="18">
        <f t="array" ref="Q16">IFERROR(INDEX(외환대장!$A$2:$K$401, SMALL(IF(($C$1=외환대장!$L$2:$L$399),MATCH(ROW(외환대장!$L$2:$L$399), ROW(외환대장!$L$2:$L$399)), ""), ROWS($A$1:H10)), COLUMNS($A$1:H10)),"")</f>
        <v>9642.4500000000007</v>
      </c>
      <c r="R16" s="19">
        <f t="array" ref="R16">IFERROR(INDEX(외환대장!$A$2:$K$401, SMALL(IF(($C$1=외환대장!$L$2:$L$399),MATCH(ROW(외환대장!$L$2:$L$399), ROW(외환대장!$L$2:$L$399)), ""), ROWS($A$1:I10)), COLUMNS($A$1:I10)),"")</f>
        <v>1309.4000000000001</v>
      </c>
      <c r="S16" s="20">
        <f t="array" ref="S16">IFERROR(INDEX(외환대장!$A$2:$K$401, SMALL(IF(($C$1=외환대장!$L$2:$L$399),MATCH(ROW(외환대장!$L$2:$L$399), ROW(외환대장!$L$2:$L$399)), ""), ROWS($A$1:J10)), COLUMNS($A$1:J10)),"")</f>
        <v>44783</v>
      </c>
      <c r="T16" s="106">
        <f t="shared" si="1"/>
        <v>12659572.605000002</v>
      </c>
      <c r="U16" s="107" t="str">
        <f t="shared" si="2"/>
        <v>BJ/294</v>
      </c>
      <c r="V16" s="72"/>
      <c r="W16" s="108">
        <f t="shared" si="3"/>
        <v>44907</v>
      </c>
      <c r="X16" s="100" t="str">
        <f t="shared" si="4"/>
        <v>BJ/297</v>
      </c>
      <c r="Y16" s="109" t="str">
        <f>IF($X16="","",_xlfn.IFNA(VLOOKUP($X16,수출신고!$A:$G,4,0),"국내계류중"))</f>
        <v>1098622110239X</v>
      </c>
      <c r="Z16" s="110">
        <f>_xlfn.IFNA(VLOOKUP(W16,환율!$A:$H,8,0),"")</f>
        <v>1306.5999999999999</v>
      </c>
      <c r="AA16" s="111">
        <f t="shared" si="5"/>
        <v>41530</v>
      </c>
      <c r="AB16" s="112">
        <f t="shared" si="6"/>
        <v>41530</v>
      </c>
      <c r="AC16" s="113">
        <f t="shared" si="7"/>
        <v>0</v>
      </c>
      <c r="AD16" s="114">
        <f t="shared" si="8"/>
        <v>54263097.999999993</v>
      </c>
      <c r="AE16" s="115">
        <f t="shared" si="9"/>
        <v>57797301</v>
      </c>
      <c r="AF16" s="114">
        <f t="shared" si="10"/>
        <v>0</v>
      </c>
      <c r="AG16" s="114">
        <f t="shared" si="11"/>
        <v>3534203.0000000075</v>
      </c>
    </row>
    <row r="17" spans="1:33" ht="16.5" customHeight="1">
      <c r="A17" s="96">
        <f>IF($H17="","",_xlfn.IFNA(VLOOKUP($H17,수출신고!$A:$G,2,0),""))</f>
        <v>44922</v>
      </c>
      <c r="B17" s="118">
        <v>44916</v>
      </c>
      <c r="C17" s="119" t="s">
        <v>2012</v>
      </c>
      <c r="D17" s="119" t="s">
        <v>983</v>
      </c>
      <c r="E17" s="119" t="s">
        <v>38</v>
      </c>
      <c r="F17" s="120">
        <v>41585</v>
      </c>
      <c r="G17" s="100">
        <f>IF($H17="","",_xlfn.IFNA(VLOOKUP($H17,수출신고!$A:$G,6,0),""))</f>
        <v>41085</v>
      </c>
      <c r="H17" s="101" t="str">
        <f t="shared" si="0"/>
        <v>BJ/298</v>
      </c>
      <c r="J17" s="1">
        <f t="array" ref="J17">IFERROR(INDEX(외환대장!$A$2:$K$401, SMALL(IF(($C$1=외환대장!$L$2:$L$399),MATCH(ROW(외환대장!$L$2:$L$399), ROW(외환대장!$L$2:$L$399)), ""), ROWS($A$1:A11)), COLUMNS($A$1:A11)),"")</f>
        <v>44755</v>
      </c>
      <c r="K17" s="14">
        <f t="array" ref="K17">IFERROR(INDEX(외환대장!$A$2:$K$401, SMALL(IF(($C$1=외환대장!$L$2:$L$399),MATCH(ROW(외환대장!$L$2:$L$399), ROW(외환대장!$L$2:$L$399)), ""), ROWS($A$1:B11)), COLUMNS($A$1:B11)),"")</f>
        <v>31786</v>
      </c>
      <c r="L17" s="14">
        <f t="array" ref="L17">IFERROR(INDEX(외환대장!$A$2:$K$401, SMALL(IF(($C$1=외환대장!$L$2:$L$399),MATCH(ROW(외환대장!$L$2:$L$399), ROW(외환대장!$L$2:$L$399)), ""), ROWS($A$1:C11)), COLUMNS($A$1:C11)),"")</f>
        <v>0</v>
      </c>
      <c r="M17" s="14">
        <f t="array" ref="M17">IFERROR(INDEX(외환대장!$A$2:$K$401, SMALL(IF(($C$1=외환대장!$L$2:$L$399),MATCH(ROW(외환대장!$L$2:$L$399), ROW(외환대장!$L$2:$L$399)), ""), ROWS($A$1:D11)), COLUMNS($A$1:D11)),"")</f>
        <v>0</v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>ZBJ/295</v>
      </c>
      <c r="O17" s="16">
        <f t="array" ref="O17">IFERROR(INDEX(외환대장!$A$2:$K$401, SMALL(IF(($C$1=외환대장!$L$2:$L$399),MATCH(ROW(외환대장!$L$2:$L$399), ROW(외환대장!$L$2:$L$399)), ""), ROWS($A$1:F11)), COLUMNS($A$1:F11)),"")</f>
        <v>31786</v>
      </c>
      <c r="P17" s="17">
        <f t="array" ref="P17">IFERROR(INDEX(외환대장!$A$2:$K$401, SMALL(IF(($C$1=외환대장!$L$2:$L$399),MATCH(ROW(외환대장!$L$2:$L$399), ROW(외환대장!$L$2:$L$399)), ""), ROWS($A$1:G11)), COLUMNS($A$1:G11)),"")</f>
        <v>1312.9</v>
      </c>
      <c r="Q17" s="18">
        <f t="array" ref="Q17">IFERROR(INDEX(외환대장!$A$2:$K$401, SMALL(IF(($C$1=외환대장!$L$2:$L$399),MATCH(ROW(외환대장!$L$2:$L$399), ROW(외환대장!$L$2:$L$399)), ""), ROWS($A$1:H11)), COLUMNS($A$1:H11)),"")</f>
        <v>31786</v>
      </c>
      <c r="R17" s="19">
        <f t="array" ref="R17">IFERROR(INDEX(외환대장!$A$2:$K$401, SMALL(IF(($C$1=외환대장!$L$2:$L$399),MATCH(ROW(외환대장!$L$2:$L$399), ROW(외환대장!$L$2:$L$399)), ""), ROWS($A$1:I11)), COLUMNS($A$1:I11)),"")</f>
        <v>1309.4000000000001</v>
      </c>
      <c r="S17" s="20">
        <f t="array" ref="S17">IFERROR(INDEX(외환대장!$A$2:$K$401, SMALL(IF(($C$1=외환대장!$L$2:$L$399),MATCH(ROW(외환대장!$L$2:$L$399), ROW(외환대장!$L$2:$L$399)), ""), ROWS($A$1:J11)), COLUMNS($A$1:J11)),"")</f>
        <v>44783</v>
      </c>
      <c r="T17" s="106">
        <f t="shared" si="1"/>
        <v>41731839.400000006</v>
      </c>
      <c r="U17" s="107" t="str">
        <f t="shared" si="2"/>
        <v>BJ/295</v>
      </c>
      <c r="V17" s="72"/>
      <c r="W17" s="108">
        <f t="shared" si="3"/>
        <v>44922</v>
      </c>
      <c r="X17" s="100" t="str">
        <f t="shared" si="4"/>
        <v>BJ/298</v>
      </c>
      <c r="Y17" s="109" t="str">
        <f>IF($X17="","",_xlfn.IFNA(VLOOKUP($X17,수출신고!$A:$G,4,0),"국내계류중"))</f>
        <v>1098622120174X</v>
      </c>
      <c r="Z17" s="110">
        <f>_xlfn.IFNA(VLOOKUP(W17,환율!$A:$H,8,0),"")</f>
        <v>1276.4000000000001</v>
      </c>
      <c r="AA17" s="111">
        <f t="shared" si="5"/>
        <v>41085</v>
      </c>
      <c r="AB17" s="112">
        <f t="shared" si="6"/>
        <v>41085</v>
      </c>
      <c r="AC17" s="113">
        <f t="shared" si="7"/>
        <v>0</v>
      </c>
      <c r="AD17" s="114">
        <f t="shared" si="8"/>
        <v>52440894.000000007</v>
      </c>
      <c r="AE17" s="115">
        <f t="shared" si="9"/>
        <v>57979005.123000003</v>
      </c>
      <c r="AF17" s="114">
        <f t="shared" si="10"/>
        <v>0</v>
      </c>
      <c r="AG17" s="114">
        <f t="shared" si="11"/>
        <v>5538111.1229999959</v>
      </c>
    </row>
    <row r="18" spans="1:33" ht="16.5" customHeight="1">
      <c r="A18" s="96" t="str">
        <f>IF($H18="","",_xlfn.IFNA(VLOOKUP($H18,수출신고!$A:$G,2,0),""))</f>
        <v/>
      </c>
      <c r="B18" s="118"/>
      <c r="C18" s="119"/>
      <c r="D18" s="119"/>
      <c r="E18" s="119"/>
      <c r="F18" s="120"/>
      <c r="G18" s="100" t="str">
        <f>IF($H18="","",_xlfn.IFNA(VLOOKUP($H18,수출신고!$A:$G,6,0),""))</f>
        <v/>
      </c>
      <c r="H18" s="101" t="str">
        <f t="shared" si="0"/>
        <v/>
      </c>
      <c r="J18" s="1">
        <f t="array" ref="J18">IFERROR(INDEX(외환대장!$A$2:$K$401, SMALL(IF(($C$1=외환대장!$L$2:$L$399),MATCH(ROW(외환대장!$L$2:$L$399), ROW(외환대장!$L$2:$L$399)), ""), ROWS($A$1:A12)), COLUMNS($A$1:A12)),"")</f>
        <v>44790</v>
      </c>
      <c r="K18" s="14">
        <f t="array" ref="K18">IFERROR(INDEX(외환대장!$A$2:$K$401, SMALL(IF(($C$1=외환대장!$L$2:$L$399),MATCH(ROW(외환대장!$L$2:$L$399), ROW(외환대장!$L$2:$L$399)), ""), ROWS($A$1:B12)), COLUMNS($A$1:B12)),"")</f>
        <v>10504</v>
      </c>
      <c r="L18" s="14">
        <f t="array" ref="L18">IFERROR(INDEX(외환대장!$A$2:$K$401, SMALL(IF(($C$1=외환대장!$L$2:$L$399),MATCH(ROW(외환대장!$L$2:$L$399), ROW(외환대장!$L$2:$L$399)), ""), ROWS($A$1:C12)), COLUMNS($A$1:C12)),"")</f>
        <v>79.840000000000146</v>
      </c>
      <c r="M18" s="14">
        <f t="array" ref="M18">IFERROR(INDEX(외환대장!$A$2:$K$401, SMALL(IF(($C$1=외환대장!$L$2:$L$399),MATCH(ROW(외환대장!$L$2:$L$399), ROW(외환대장!$L$2:$L$399)), ""), ROWS($A$1:D12)), COLUMNS($A$1:D12)),"")</f>
        <v>0</v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>ZBJ/295</v>
      </c>
      <c r="O18" s="16">
        <f t="array" ref="O18">IFERROR(INDEX(외환대장!$A$2:$K$401, SMALL(IF(($C$1=외환대장!$L$2:$L$399),MATCH(ROW(외환대장!$L$2:$L$399), ROW(외환대장!$L$2:$L$399)), ""), ROWS($A$1:F12)), COLUMNS($A$1:F12)),"")</f>
        <v>10424.16</v>
      </c>
      <c r="P18" s="17">
        <f t="array" ref="P18">IFERROR(INDEX(외환대장!$A$2:$K$401, SMALL(IF(($C$1=외환대장!$L$2:$L$399),MATCH(ROW(외환대장!$L$2:$L$399), ROW(외환대장!$L$2:$L$399)), ""), ROWS($A$1:G12)), COLUMNS($A$1:G12)),"")</f>
        <v>1309.5999999999999</v>
      </c>
      <c r="Q18" s="18">
        <f t="array" ref="Q18">IFERROR(INDEX(외환대장!$A$2:$K$401, SMALL(IF(($C$1=외환대장!$L$2:$L$399),MATCH(ROW(외환대장!$L$2:$L$399), ROW(외환대장!$L$2:$L$399)), ""), ROWS($A$1:H12)), COLUMNS($A$1:H12)),"")</f>
        <v>10424.16</v>
      </c>
      <c r="R18" s="19">
        <f t="array" ref="R18">IFERROR(INDEX(외환대장!$A$2:$K$401, SMALL(IF(($C$1=외환대장!$L$2:$L$399),MATCH(ROW(외환대장!$L$2:$L$399), ROW(외환대장!$L$2:$L$399)), ""), ROWS($A$1:I12)), COLUMNS($A$1:I12)),"")</f>
        <v>1394.2</v>
      </c>
      <c r="S18" s="20">
        <f t="array" ref="S18">IFERROR(INDEX(외환대장!$A$2:$K$401, SMALL(IF(($C$1=외환대장!$L$2:$L$399),MATCH(ROW(외환대장!$L$2:$L$399), ROW(외환대장!$L$2:$L$399)), ""), ROWS($A$1:J12)), COLUMNS($A$1:J12)),"")</f>
        <v>44819</v>
      </c>
      <c r="T18" s="106">
        <f t="shared" si="1"/>
        <v>13651479.935999999</v>
      </c>
      <c r="U18" s="107" t="str">
        <f t="shared" si="2"/>
        <v>BJ/295</v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IF($X18="","",_xlfn.IFNA(VLOOKUP($X18,수출신고!$A:$G,4,0),"국내계류중"))</f>
        <v/>
      </c>
      <c r="Z18" s="110" t="str">
        <f>_xlfn.IFNA(VLOOKUP(W18,환율!$A:$H,8,0),"")</f>
        <v/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IF($H19="","",_xlfn.IFNA(VLOOKUP($H19,수출신고!$A:$G,2,0),""))</f>
        <v/>
      </c>
      <c r="B19" s="118"/>
      <c r="C19" s="119"/>
      <c r="D19" s="119"/>
      <c r="E19" s="119"/>
      <c r="F19" s="120"/>
      <c r="G19" s="100" t="str">
        <f>IF($H19="","",_xlfn.IFNA(VLOOKUP($H19,수출신고!$A:$G,6,0),""))</f>
        <v/>
      </c>
      <c r="H19" s="101" t="str">
        <f t="shared" si="0"/>
        <v/>
      </c>
      <c r="J19" s="1">
        <f t="array" ref="J19">IFERROR(INDEX(외환대장!$A$2:$K$401, SMALL(IF(($C$1=외환대장!$L$2:$L$399),MATCH(ROW(외환대장!$L$2:$L$399), ROW(외환대장!$L$2:$L$399)), ""), ROWS($A$1:A13)), COLUMNS($A$1:A13)),"")</f>
        <v>44790</v>
      </c>
      <c r="K19" s="14">
        <f t="array" ref="K19">IFERROR(INDEX(외환대장!$A$2:$K$401, SMALL(IF(($C$1=외환대장!$L$2:$L$399),MATCH(ROW(외환대장!$L$2:$L$399), ROW(외환대장!$L$2:$L$399)), ""), ROWS($A$1:B13)), COLUMNS($A$1:B13)),"")</f>
        <v>39496</v>
      </c>
      <c r="L19" s="14">
        <f t="array" ref="L19">IFERROR(INDEX(외환대장!$A$2:$K$401, SMALL(IF(($C$1=외환대장!$L$2:$L$399),MATCH(ROW(외환대장!$L$2:$L$399), ROW(외환대장!$L$2:$L$399)), ""), ROWS($A$1:C13)), COLUMNS($A$1:C13)),"")</f>
        <v>0</v>
      </c>
      <c r="M19" s="14">
        <f t="array" ref="M19">IFERROR(INDEX(외환대장!$A$2:$K$401, SMALL(IF(($C$1=외환대장!$L$2:$L$399),MATCH(ROW(외환대장!$L$2:$L$399), ROW(외환대장!$L$2:$L$399)), ""), ROWS($A$1:D13)), COLUMNS($A$1:D13)),"")</f>
        <v>0</v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>ZBJ/296</v>
      </c>
      <c r="O19" s="16">
        <f t="array" ref="O19">IFERROR(INDEX(외환대장!$A$2:$K$401, SMALL(IF(($C$1=외환대장!$L$2:$L$399),MATCH(ROW(외환대장!$L$2:$L$399), ROW(외환대장!$L$2:$L$399)), ""), ROWS($A$1:F13)), COLUMNS($A$1:F13)),"")</f>
        <v>39496</v>
      </c>
      <c r="P19" s="17">
        <f t="array" ref="P19">IFERROR(INDEX(외환대장!$A$2:$K$401, SMALL(IF(($C$1=외환대장!$L$2:$L$399),MATCH(ROW(외환대장!$L$2:$L$399), ROW(외환대장!$L$2:$L$399)), ""), ROWS($A$1:G13)), COLUMNS($A$1:G13)),"")</f>
        <v>1309.5999999999999</v>
      </c>
      <c r="Q19" s="18">
        <f t="array" ref="Q19">IFERROR(INDEX(외환대장!$A$2:$K$401, SMALL(IF(($C$1=외환대장!$L$2:$L$399),MATCH(ROW(외환대장!$L$2:$L$399), ROW(외환대장!$L$2:$L$399)), ""), ROWS($A$1:H13)), COLUMNS($A$1:H13)),"")</f>
        <v>39496</v>
      </c>
      <c r="R19" s="19">
        <f t="array" ref="R19">IFERROR(INDEX(외환대장!$A$2:$K$401, SMALL(IF(($C$1=외환대장!$L$2:$L$399),MATCH(ROW(외환대장!$L$2:$L$399), ROW(외환대장!$L$2:$L$399)), ""), ROWS($A$1:I13)), COLUMNS($A$1:I13)),"")</f>
        <v>1394.2</v>
      </c>
      <c r="S19" s="20">
        <f t="array" ref="S19">IFERROR(INDEX(외환대장!$A$2:$K$401, SMALL(IF(($C$1=외환대장!$L$2:$L$399),MATCH(ROW(외환대장!$L$2:$L$399), ROW(외환대장!$L$2:$L$399)), ""), ROWS($A$1:J13)), COLUMNS($A$1:J13)),"")</f>
        <v>44819</v>
      </c>
      <c r="T19" s="106">
        <f t="shared" si="1"/>
        <v>51723961.599999994</v>
      </c>
      <c r="U19" s="107" t="str">
        <f t="shared" si="2"/>
        <v>BJ/296</v>
      </c>
      <c r="V19" s="72"/>
      <c r="W19" s="108" t="str">
        <f t="shared" si="3"/>
        <v/>
      </c>
      <c r="X19" s="100" t="str">
        <f t="shared" si="4"/>
        <v/>
      </c>
      <c r="Y19" s="109" t="str">
        <f>IF($X19="","",_xlfn.IFNA(VLOOKUP($X19,수출신고!$A:$G,4,0),"국내계류중"))</f>
        <v/>
      </c>
      <c r="Z19" s="110" t="str">
        <f>_xlfn.IFNA(VLOOKUP(W19,환율!$A:$H,8,0),"")</f>
        <v/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IF($H20="","",_xlfn.IFNA(VLOOKUP($H20,수출신고!$A:$G,2,0),""))</f>
        <v/>
      </c>
      <c r="B20" s="118"/>
      <c r="C20" s="119"/>
      <c r="D20" s="119"/>
      <c r="E20" s="119"/>
      <c r="F20" s="120"/>
      <c r="G20" s="100" t="str">
        <f>IF($H20="","",_xlfn.IFNA(VLOOKUP($H20,수출신고!$A:$G,6,0),""))</f>
        <v/>
      </c>
      <c r="H20" s="101" t="str">
        <f t="shared" si="0"/>
        <v/>
      </c>
      <c r="J20" s="1">
        <f t="array" ref="J20">IFERROR(INDEX(외환대장!$A$2:$K$401, SMALL(IF(($C$1=외환대장!$L$2:$L$399),MATCH(ROW(외환대장!$L$2:$L$399), ROW(외환대장!$L$2:$L$399)), ""), ROWS($A$1:A14)), COLUMNS($A$1:A14)),"")</f>
        <v>44819</v>
      </c>
      <c r="K20" s="14">
        <f t="array" ref="K20">IFERROR(INDEX(외환대장!$A$2:$K$401, SMALL(IF(($C$1=외환대장!$L$2:$L$399),MATCH(ROW(외환대장!$L$2:$L$399), ROW(외환대장!$L$2:$L$399)), ""), ROWS($A$1:B14)), COLUMNS($A$1:B14)),"")</f>
        <v>1979</v>
      </c>
      <c r="L20" s="14">
        <f t="array" ref="L20">IFERROR(INDEX(외환대장!$A$2:$K$401, SMALL(IF(($C$1=외환대장!$L$2:$L$399),MATCH(ROW(외환대장!$L$2:$L$399), ROW(외환대장!$L$2:$L$399)), ""), ROWS($A$1:C14)), COLUMNS($A$1:C14)),"")</f>
        <v>79.440000000000055</v>
      </c>
      <c r="M20" s="14">
        <f t="array" ref="M20">IFERROR(INDEX(외환대장!$A$2:$K$401, SMALL(IF(($C$1=외환대장!$L$2:$L$399),MATCH(ROW(외환대장!$L$2:$L$399), ROW(외환대장!$L$2:$L$399)), ""), ROWS($A$1:D14)), COLUMNS($A$1:D14)),"")</f>
        <v>0</v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>ZBJ/296</v>
      </c>
      <c r="O20" s="16">
        <f t="array" ref="O20">IFERROR(INDEX(외환대장!$A$2:$K$401, SMALL(IF(($C$1=외환대장!$L$2:$L$399),MATCH(ROW(외환대장!$L$2:$L$399), ROW(외환대장!$L$2:$L$399)), ""), ROWS($A$1:F14)), COLUMNS($A$1:F14)),"")</f>
        <v>1899.56</v>
      </c>
      <c r="P20" s="17">
        <f t="array" ref="P20">IFERROR(INDEX(외환대장!$A$2:$K$401, SMALL(IF(($C$1=외환대장!$L$2:$L$399),MATCH(ROW(외환대장!$L$2:$L$399), ROW(외환대장!$L$2:$L$399)), ""), ROWS($A$1:G14)), COLUMNS($A$1:G14)),"")</f>
        <v>1391.7</v>
      </c>
      <c r="Q20" s="18">
        <f t="array" ref="Q20">IFERROR(INDEX(외환대장!$A$2:$K$401, SMALL(IF(($C$1=외환대장!$L$2:$L$399),MATCH(ROW(외환대장!$L$2:$L$399), ROW(외환대장!$L$2:$L$399)), ""), ROWS($A$1:H14)), COLUMNS($A$1:H14)),"")</f>
        <v>1899.56</v>
      </c>
      <c r="R20" s="19">
        <f t="array" ref="R20">IFERROR(INDEX(외환대장!$A$2:$K$401, SMALL(IF(($C$1=외환대장!$L$2:$L$399),MATCH(ROW(외환대장!$L$2:$L$399), ROW(외환대장!$L$2:$L$399)), ""), ROWS($A$1:I14)), COLUMNS($A$1:I14)),"")</f>
        <v>1420.2</v>
      </c>
      <c r="S20" s="20">
        <f t="array" ref="S20">IFERROR(INDEX(외환대장!$A$2:$K$401, SMALL(IF(($C$1=외환대장!$L$2:$L$399),MATCH(ROW(외환대장!$L$2:$L$399), ROW(외환대장!$L$2:$L$399)), ""), ROWS($A$1:J14)), COLUMNS($A$1:J14)),"")</f>
        <v>44839</v>
      </c>
      <c r="T20" s="106">
        <f t="shared" si="1"/>
        <v>2643617.6520000002</v>
      </c>
      <c r="U20" s="107" t="str">
        <f t="shared" si="2"/>
        <v>BJ/296</v>
      </c>
      <c r="V20" s="72"/>
      <c r="W20" s="108" t="str">
        <f t="shared" si="3"/>
        <v/>
      </c>
      <c r="X20" s="100" t="str">
        <f t="shared" si="4"/>
        <v/>
      </c>
      <c r="Y20" s="109" t="str">
        <f>IF($X20="","",_xlfn.IFNA(VLOOKUP($X20,수출신고!$A:$G,4,0),"국내계류중"))</f>
        <v/>
      </c>
      <c r="Z20" s="110" t="str">
        <f>_xlfn.IFNA(VLOOKUP(W20,환율!$A:$H,8,0),"")</f>
        <v/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IF($H21="","",_xlfn.IFNA(VLOOKUP($H21,수출신고!$A:$G,2,0),""))</f>
        <v/>
      </c>
      <c r="B21" s="118"/>
      <c r="C21" s="119"/>
      <c r="D21" s="119"/>
      <c r="E21" s="119"/>
      <c r="F21" s="120"/>
      <c r="G21" s="100" t="str">
        <f>IF($H21="","",_xlfn.IFNA(VLOOKUP($H21,수출신고!$A:$G,6,0),""))</f>
        <v/>
      </c>
      <c r="H21" s="101" t="str">
        <f t="shared" si="0"/>
        <v/>
      </c>
      <c r="J21" s="1">
        <f t="array" ref="J21">IFERROR(INDEX(외환대장!$A$2:$K$401, SMALL(IF(($C$1=외환대장!$L$2:$L$399),MATCH(ROW(외환대장!$L$2:$L$399), ROW(외환대장!$L$2:$L$399)), ""), ROWS($A$1:A15)), COLUMNS($A$1:A15)),"")</f>
        <v>44819</v>
      </c>
      <c r="K21" s="14">
        <f t="array" ref="K21">IFERROR(INDEX(외환대장!$A$2:$K$401, SMALL(IF(($C$1=외환대장!$L$2:$L$399),MATCH(ROW(외환대장!$L$2:$L$399), ROW(외환대장!$L$2:$L$399)), ""), ROWS($A$1:B15)), COLUMNS($A$1:B15)),"")</f>
        <v>41530</v>
      </c>
      <c r="L21" s="14">
        <f t="array" ref="L21">IFERROR(INDEX(외환대장!$A$2:$K$401, SMALL(IF(($C$1=외환대장!$L$2:$L$399),MATCH(ROW(외환대장!$L$2:$L$399), ROW(외환대장!$L$2:$L$399)), ""), ROWS($A$1:C15)), COLUMNS($A$1:C15)),"")</f>
        <v>0</v>
      </c>
      <c r="M21" s="14">
        <f t="array" ref="M21">IFERROR(INDEX(외환대장!$A$2:$K$401, SMALL(IF(($C$1=외환대장!$L$2:$L$399),MATCH(ROW(외환대장!$L$2:$L$399), ROW(외환대장!$L$2:$L$399)), ""), ROWS($A$1:D15)), COLUMNS($A$1:D15)),"")</f>
        <v>0</v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>ZBJ/297</v>
      </c>
      <c r="O21" s="16">
        <f t="array" ref="O21">IFERROR(INDEX(외환대장!$A$2:$K$401, SMALL(IF(($C$1=외환대장!$L$2:$L$399),MATCH(ROW(외환대장!$L$2:$L$399), ROW(외환대장!$L$2:$L$399)), ""), ROWS($A$1:F15)), COLUMNS($A$1:F15)),"")</f>
        <v>41530</v>
      </c>
      <c r="P21" s="17">
        <f t="array" ref="P21">IFERROR(INDEX(외환대장!$A$2:$K$401, SMALL(IF(($C$1=외환대장!$L$2:$L$399),MATCH(ROW(외환대장!$L$2:$L$399), ROW(외환대장!$L$2:$L$399)), ""), ROWS($A$1:G15)), COLUMNS($A$1:G15)),"")</f>
        <v>1391.7</v>
      </c>
      <c r="Q21" s="18">
        <f t="array" ref="Q21">IFERROR(INDEX(외환대장!$A$2:$K$401, SMALL(IF(($C$1=외환대장!$L$2:$L$399),MATCH(ROW(외환대장!$L$2:$L$399), ROW(외환대장!$L$2:$L$399)), ""), ROWS($A$1:H15)), COLUMNS($A$1:H15)),"")</f>
        <v>41530</v>
      </c>
      <c r="R21" s="19">
        <f t="array" ref="R21">IFERROR(INDEX(외환대장!$A$2:$K$401, SMALL(IF(($C$1=외환대장!$L$2:$L$399),MATCH(ROW(외환대장!$L$2:$L$399), ROW(외환대장!$L$2:$L$399)), ""), ROWS($A$1:I15)), COLUMNS($A$1:I15)),"")</f>
        <v>1420.2</v>
      </c>
      <c r="S21" s="20">
        <f t="array" ref="S21">IFERROR(INDEX(외환대장!$A$2:$K$401, SMALL(IF(($C$1=외환대장!$L$2:$L$399),MATCH(ROW(외환대장!$L$2:$L$399), ROW(외환대장!$L$2:$L$399)), ""), ROWS($A$1:J15)), COLUMNS($A$1:J15)),"")</f>
        <v>44839</v>
      </c>
      <c r="T21" s="106">
        <f t="shared" si="1"/>
        <v>57797301</v>
      </c>
      <c r="U21" s="107" t="str">
        <f t="shared" si="2"/>
        <v>BJ/297</v>
      </c>
      <c r="V21" s="72"/>
      <c r="W21" s="108" t="str">
        <f t="shared" si="3"/>
        <v/>
      </c>
      <c r="X21" s="100" t="str">
        <f t="shared" si="4"/>
        <v/>
      </c>
      <c r="Y21" s="109" t="str">
        <f>IF($X21="","",_xlfn.IFNA(VLOOKUP($X21,수출신고!$A:$G,4,0),"국내계류중"))</f>
        <v/>
      </c>
      <c r="Z21" s="110" t="str">
        <f>_xlfn.IFNA(VLOOKUP(W21,환율!$A:$H,8,0),"")</f>
        <v/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IF($H22="","",_xlfn.IFNA(VLOOKUP($H22,수출신고!$A:$G,2,0),""))</f>
        <v/>
      </c>
      <c r="B22" s="118"/>
      <c r="C22" s="119"/>
      <c r="D22" s="119"/>
      <c r="E22" s="119"/>
      <c r="F22" s="120"/>
      <c r="G22" s="100" t="str">
        <f>IF($H22="","",_xlfn.IFNA(VLOOKUP($H22,수출신고!$A:$G,6,0),""))</f>
        <v/>
      </c>
      <c r="H22" s="101" t="str">
        <f t="shared" si="0"/>
        <v/>
      </c>
      <c r="J22" s="1">
        <f t="array" ref="J22">IFERROR(INDEX(외환대장!$A$2:$K$401, SMALL(IF(($C$1=외환대장!$L$2:$L$399),MATCH(ROW(외환대장!$L$2:$L$399), ROW(외환대장!$L$2:$L$399)), ""), ROWS($A$1:A16)), COLUMNS($A$1:A16)),"")</f>
        <v>44819</v>
      </c>
      <c r="K22" s="14">
        <f t="array" ref="K22">IFERROR(INDEX(외환대장!$A$2:$K$401, SMALL(IF(($C$1=외환대장!$L$2:$L$399),MATCH(ROW(외환대장!$L$2:$L$399), ROW(외환대장!$L$2:$L$399)), ""), ROWS($A$1:B16)), COLUMNS($A$1:B16)),"")</f>
        <v>6491</v>
      </c>
      <c r="L22" s="14">
        <f t="array" ref="L22">IFERROR(INDEX(외환대장!$A$2:$K$401, SMALL(IF(($C$1=외환대장!$L$2:$L$399),MATCH(ROW(외환대장!$L$2:$L$399), ROW(외환대장!$L$2:$L$399)), ""), ROWS($A$1:C16)), COLUMNS($A$1:C16)),"")</f>
        <v>0</v>
      </c>
      <c r="M22" s="14">
        <f t="array" ref="M22">IFERROR(INDEX(외환대장!$A$2:$K$401, SMALL(IF(($C$1=외환대장!$L$2:$L$399),MATCH(ROW(외환대장!$L$2:$L$399), ROW(외환대장!$L$2:$L$399)), ""), ROWS($A$1:D16)), COLUMNS($A$1:D16)),"")</f>
        <v>0</v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>ZBJ/298</v>
      </c>
      <c r="O22" s="16">
        <f t="array" ref="O22">IFERROR(INDEX(외환대장!$A$2:$K$401, SMALL(IF(($C$1=외환대장!$L$2:$L$399),MATCH(ROW(외환대장!$L$2:$L$399), ROW(외환대장!$L$2:$L$399)), ""), ROWS($A$1:F16)), COLUMNS($A$1:F16)),"")</f>
        <v>6491</v>
      </c>
      <c r="P22" s="17">
        <f t="array" ref="P22">IFERROR(INDEX(외환대장!$A$2:$K$401, SMALL(IF(($C$1=외환대장!$L$2:$L$399),MATCH(ROW(외환대장!$L$2:$L$399), ROW(외환대장!$L$2:$L$399)), ""), ROWS($A$1:G16)), COLUMNS($A$1:G16)),"")</f>
        <v>1391.7</v>
      </c>
      <c r="Q22" s="18">
        <f t="array" ref="Q22">IFERROR(INDEX(외환대장!$A$2:$K$401, SMALL(IF(($C$1=외환대장!$L$2:$L$399),MATCH(ROW(외환대장!$L$2:$L$399), ROW(외환대장!$L$2:$L$399)), ""), ROWS($A$1:H16)), COLUMNS($A$1:H16)),"")</f>
        <v>6491</v>
      </c>
      <c r="R22" s="19">
        <f t="array" ref="R22">IFERROR(INDEX(외환대장!$A$2:$K$401, SMALL(IF(($C$1=외환대장!$L$2:$L$399),MATCH(ROW(외환대장!$L$2:$L$399), ROW(외환대장!$L$2:$L$399)), ""), ROWS($A$1:I16)), COLUMNS($A$1:I16)),"")</f>
        <v>1420.2</v>
      </c>
      <c r="S22" s="20">
        <f t="array" ref="S22">IFERROR(INDEX(외환대장!$A$2:$K$401, SMALL(IF(($C$1=외환대장!$L$2:$L$399),MATCH(ROW(외환대장!$L$2:$L$399), ROW(외환대장!$L$2:$L$399)), ""), ROWS($A$1:J16)), COLUMNS($A$1:J16)),"")</f>
        <v>44839</v>
      </c>
      <c r="T22" s="106">
        <f t="shared" si="1"/>
        <v>9033524.7000000011</v>
      </c>
      <c r="U22" s="107" t="str">
        <f t="shared" si="2"/>
        <v>BJ/298</v>
      </c>
      <c r="V22" s="72"/>
      <c r="W22" s="108" t="str">
        <f t="shared" si="3"/>
        <v/>
      </c>
      <c r="X22" s="100" t="str">
        <f t="shared" si="4"/>
        <v/>
      </c>
      <c r="Y22" s="109" t="str">
        <f>IF($X22="","",_xlfn.IFNA(VLOOKUP($X22,수출신고!$A:$G,4,0),"국내계류중"))</f>
        <v/>
      </c>
      <c r="Z22" s="110" t="str">
        <f>_xlfn.IFNA(VLOOKUP(W22,환율!$A:$H,8,0),"")</f>
        <v/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IF($H23="","",_xlfn.IFNA(VLOOKUP($H23,수출신고!$A:$G,2,0),""))</f>
        <v/>
      </c>
      <c r="B23" s="118"/>
      <c r="C23" s="119"/>
      <c r="D23" s="119"/>
      <c r="E23" s="119"/>
      <c r="F23" s="120"/>
      <c r="G23" s="100" t="str">
        <f>IF($H23="","",_xlfn.IFNA(VLOOKUP($H23,수출신고!$A:$G,6,0),""))</f>
        <v/>
      </c>
      <c r="H23" s="101" t="str">
        <f t="shared" si="0"/>
        <v/>
      </c>
      <c r="J23" s="1">
        <f t="array" ref="J23">IFERROR(INDEX(외환대장!$A$2:$K$401, SMALL(IF(($C$1=외환대장!$L$2:$L$399),MATCH(ROW(외환대장!$L$2:$L$399), ROW(외환대장!$L$2:$L$399)), ""), ROWS($A$1:A17)), COLUMNS($A$1:A17)),"")</f>
        <v>44862</v>
      </c>
      <c r="K23" s="14">
        <f t="array" ref="K23">IFERROR(INDEX(외환대장!$A$2:$K$401, SMALL(IF(($C$1=외환대장!$L$2:$L$399),MATCH(ROW(외환대장!$L$2:$L$399), ROW(외환대장!$L$2:$L$399)), ""), ROWS($A$1:B17)), COLUMNS($A$1:B17)),"")</f>
        <v>34594</v>
      </c>
      <c r="L23" s="14">
        <f t="array" ref="L23">IFERROR(INDEX(외환대장!$A$2:$K$401, SMALL(IF(($C$1=외환대장!$L$2:$L$399),MATCH(ROW(외환대장!$L$2:$L$399), ROW(외환대장!$L$2:$L$399)), ""), ROWS($A$1:C17)), COLUMNS($A$1:C17)),"")</f>
        <v>79.169999999998254</v>
      </c>
      <c r="M23" s="14">
        <f t="array" ref="M23">IFERROR(INDEX(외환대장!$A$2:$K$401, SMALL(IF(($C$1=외환대장!$L$2:$L$399),MATCH(ROW(외환대장!$L$2:$L$399), ROW(외환대장!$L$2:$L$399)), ""), ROWS($A$1:D17)), COLUMNS($A$1:D17)),"")</f>
        <v>0</v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>ZBJ/298</v>
      </c>
      <c r="O23" s="16">
        <f t="array" ref="O23">IFERROR(INDEX(외환대장!$A$2:$K$401, SMALL(IF(($C$1=외환대장!$L$2:$L$399),MATCH(ROW(외환대장!$L$2:$L$399), ROW(외환대장!$L$2:$L$399)), ""), ROWS($A$1:F17)), COLUMNS($A$1:F17)),"")</f>
        <v>34514.83</v>
      </c>
      <c r="P23" s="17">
        <f t="array" ref="P23">IFERROR(INDEX(외환대장!$A$2:$K$401, SMALL(IF(($C$1=외환대장!$L$2:$L$399),MATCH(ROW(외환대장!$L$2:$L$399), ROW(외환대장!$L$2:$L$399)), ""), ROWS($A$1:G17)), COLUMNS($A$1:G17)),"")</f>
        <v>1418.1</v>
      </c>
      <c r="Q23" s="18">
        <f t="array" ref="Q23">IFERROR(INDEX(외환대장!$A$2:$K$401, SMALL(IF(($C$1=외환대장!$L$2:$L$399),MATCH(ROW(외환대장!$L$2:$L$399), ROW(외환대장!$L$2:$L$399)), ""), ROWS($A$1:H17)), COLUMNS($A$1:H17)),"")</f>
        <v>34514.83</v>
      </c>
      <c r="R23" s="19">
        <f t="array" ref="R23">IFERROR(INDEX(외환대장!$A$2:$K$401, SMALL(IF(($C$1=외환대장!$L$2:$L$399),MATCH(ROW(외환대장!$L$2:$L$399), ROW(외환대장!$L$2:$L$399)), ""), ROWS($A$1:I17)), COLUMNS($A$1:I17)),"")</f>
        <v>1327.2</v>
      </c>
      <c r="S23" s="20">
        <f t="array" ref="S23">IFERROR(INDEX(외환대장!$A$2:$K$401, SMALL(IF(($C$1=외환대장!$L$2:$L$399),MATCH(ROW(외환대장!$L$2:$L$399), ROW(외환대장!$L$2:$L$399)), ""), ROWS($A$1:J17)), COLUMNS($A$1:J17)),"")</f>
        <v>44876</v>
      </c>
      <c r="T23" s="106">
        <f t="shared" si="1"/>
        <v>48945480.423</v>
      </c>
      <c r="U23" s="107" t="str">
        <f t="shared" si="2"/>
        <v>BJ/298</v>
      </c>
      <c r="V23" s="72"/>
      <c r="W23" s="108" t="str">
        <f t="shared" si="3"/>
        <v/>
      </c>
      <c r="X23" s="100" t="str">
        <f t="shared" si="4"/>
        <v/>
      </c>
      <c r="Y23" s="109" t="str">
        <f>IF($X23="","",_xlfn.IFNA(VLOOKUP($X23,수출신고!$A:$G,4,0),"국내계류중"))</f>
        <v/>
      </c>
      <c r="Z23" s="110" t="str">
        <f>_xlfn.IFNA(VLOOKUP(W23,환율!$A:$H,8,0),"")</f>
        <v/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IF($H24="","",_xlfn.IFNA(VLOOKUP($H24,수출신고!$A:$G,2,0),""))</f>
        <v/>
      </c>
      <c r="B24" s="118"/>
      <c r="C24" s="119"/>
      <c r="D24" s="119"/>
      <c r="E24" s="119"/>
      <c r="F24" s="120"/>
      <c r="G24" s="100" t="str">
        <f>IF($H24="","",_xlfn.IFNA(VLOOKUP($H24,수출신고!$A:$G,6,0),""))</f>
        <v/>
      </c>
      <c r="H24" s="101" t="str">
        <f t="shared" si="0"/>
        <v/>
      </c>
      <c r="J24" s="1">
        <f t="array" ref="J24">IFERROR(INDEX(외환대장!$A$2:$K$401, SMALL(IF(($C$1=외환대장!$L$2:$L$399),MATCH(ROW(외환대장!$L$2:$L$399), ROW(외환대장!$L$2:$L$399)), ""), ROWS($A$1:A18)), COLUMNS($A$1:A18)),"")</f>
        <v>44862</v>
      </c>
      <c r="K24" s="14">
        <f t="array" ref="K24">IFERROR(INDEX(외환대장!$A$2:$K$401, SMALL(IF(($C$1=외환대장!$L$2:$L$399),MATCH(ROW(외환대장!$L$2:$L$399), ROW(외환대장!$L$2:$L$399)), ""), ROWS($A$1:B18)), COLUMNS($A$1:B18)),"")</f>
        <v>15406</v>
      </c>
      <c r="L24" s="14">
        <f t="array" ref="L24">IFERROR(INDEX(외환대장!$A$2:$K$401, SMALL(IF(($C$1=외환대장!$L$2:$L$399),MATCH(ROW(외환대장!$L$2:$L$399), ROW(외환대장!$L$2:$L$399)), ""), ROWS($A$1:C18)), COLUMNS($A$1:C18)),"")</f>
        <v>0</v>
      </c>
      <c r="M24" s="14">
        <f t="array" ref="M24">IFERROR(INDEX(외환대장!$A$2:$K$401, SMALL(IF(($C$1=외환대장!$L$2:$L$399),MATCH(ROW(외환대장!$L$2:$L$399), ROW(외환대장!$L$2:$L$399)), ""), ROWS($A$1:D18)), COLUMNS($A$1:D18)),"")</f>
        <v>0</v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>ZBJ선불</v>
      </c>
      <c r="O24" s="16">
        <f t="array" ref="O24">IFERROR(INDEX(외환대장!$A$2:$K$401, SMALL(IF(($C$1=외환대장!$L$2:$L$399),MATCH(ROW(외환대장!$L$2:$L$399), ROW(외환대장!$L$2:$L$399)), ""), ROWS($A$1:F18)), COLUMNS($A$1:F18)),"")</f>
        <v>15406</v>
      </c>
      <c r="P24" s="17">
        <f t="array" ref="P24">IFERROR(INDEX(외환대장!$A$2:$K$401, SMALL(IF(($C$1=외환대장!$L$2:$L$399),MATCH(ROW(외환대장!$L$2:$L$399), ROW(외환대장!$L$2:$L$399)), ""), ROWS($A$1:G18)), COLUMNS($A$1:G18)),"")</f>
        <v>1418.1</v>
      </c>
      <c r="Q24" s="18">
        <f t="array" ref="Q24">IFERROR(INDEX(외환대장!$A$2:$K$401, SMALL(IF(($C$1=외환대장!$L$2:$L$399),MATCH(ROW(외환대장!$L$2:$L$399), ROW(외환대장!$L$2:$L$399)), ""), ROWS($A$1:H18)), COLUMNS($A$1:H18)),"")</f>
        <v>15406</v>
      </c>
      <c r="R24" s="19">
        <f t="array" ref="R24">IFERROR(INDEX(외환대장!$A$2:$K$401, SMALL(IF(($C$1=외환대장!$L$2:$L$399),MATCH(ROW(외환대장!$L$2:$L$399), ROW(외환대장!$L$2:$L$399)), ""), ROWS($A$1:I18)), COLUMNS($A$1:I18)),"")</f>
        <v>1327.2</v>
      </c>
      <c r="S24" s="20">
        <f t="array" ref="S24">IFERROR(INDEX(외환대장!$A$2:$K$401, SMALL(IF(($C$1=외환대장!$L$2:$L$399),MATCH(ROW(외환대장!$L$2:$L$399), ROW(외환대장!$L$2:$L$399)), ""), ROWS($A$1:J18)), COLUMNS($A$1:J18)),"")</f>
        <v>44876</v>
      </c>
      <c r="T24" s="106">
        <f t="shared" si="1"/>
        <v>21847248.599999998</v>
      </c>
      <c r="U24" s="107" t="str">
        <f t="shared" si="2"/>
        <v>ZBJ선불</v>
      </c>
      <c r="V24" s="72"/>
      <c r="W24" s="108" t="str">
        <f t="shared" si="3"/>
        <v/>
      </c>
      <c r="X24" s="100" t="str">
        <f t="shared" si="4"/>
        <v/>
      </c>
      <c r="Y24" s="109" t="str">
        <f>IF($X24="","",_xlfn.IFNA(VLOOKUP($X24,수출신고!$A:$G,4,0),"국내계류중"))</f>
        <v/>
      </c>
      <c r="Z24" s="110" t="str">
        <f>_xlfn.IFNA(VLOOKUP(W24,환율!$A:$H,8,0),"")</f>
        <v/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IF($H25="","",_xlfn.IFNA(VLOOKUP($H25,수출신고!$A:$G,2,0),""))</f>
        <v/>
      </c>
      <c r="B25" s="118"/>
      <c r="C25" s="119"/>
      <c r="D25" s="119"/>
      <c r="E25" s="119"/>
      <c r="F25" s="120"/>
      <c r="G25" s="100" t="str">
        <f>IF($H25="","",_xlfn.IFNA(VLOOKUP($H25,수출신고!$A:$G,6,0),""))</f>
        <v/>
      </c>
      <c r="H25" s="101" t="str">
        <f t="shared" si="0"/>
        <v/>
      </c>
      <c r="J25" s="1">
        <f t="array" ref="J25">IFERROR(INDEX(외환대장!$A$2:$K$401, SMALL(IF(($C$1=외환대장!$L$2:$L$399),MATCH(ROW(외환대장!$L$2:$L$399), ROW(외환대장!$L$2:$L$399)), ""), ROWS($A$1:A19)), COLUMNS($A$1:A19)),"")</f>
        <v>44908</v>
      </c>
      <c r="K25" s="14">
        <f t="array" ref="K25">IFERROR(INDEX(외환대장!$A$2:$K$401, SMALL(IF(($C$1=외환대장!$L$2:$L$399),MATCH(ROW(외환대장!$L$2:$L$399), ROW(외환대장!$L$2:$L$399)), ""), ROWS($A$1:B19)), COLUMNS($A$1:B19)),"")</f>
        <v>100000</v>
      </c>
      <c r="L25" s="14">
        <f t="array" ref="L25">IFERROR(INDEX(외환대장!$A$2:$K$401, SMALL(IF(($C$1=외환대장!$L$2:$L$399),MATCH(ROW(외환대장!$L$2:$L$399), ROW(외환대장!$L$2:$L$399)), ""), ROWS($A$1:C19)), COLUMNS($A$1:C19)),"")</f>
        <v>79.639999999999418</v>
      </c>
      <c r="M25" s="14">
        <f t="array" ref="M25">IFERROR(INDEX(외환대장!$A$2:$K$401, SMALL(IF(($C$1=외환대장!$L$2:$L$399),MATCH(ROW(외환대장!$L$2:$L$399), ROW(외환대장!$L$2:$L$399)), ""), ROWS($A$1:D19)), COLUMNS($A$1:D19)),"")</f>
        <v>0</v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>ZBJ선불</v>
      </c>
      <c r="O25" s="16">
        <f t="array" ref="O25">IFERROR(INDEX(외환대장!$A$2:$K$401, SMALL(IF(($C$1=외환대장!$L$2:$L$399),MATCH(ROW(외환대장!$L$2:$L$399), ROW(외환대장!$L$2:$L$399)), ""), ROWS($A$1:F19)), COLUMNS($A$1:F19)),"")</f>
        <v>99920.36</v>
      </c>
      <c r="P25" s="17">
        <f t="array" ref="P25">IFERROR(INDEX(외환대장!$A$2:$K$401, SMALL(IF(($C$1=외환대장!$L$2:$L$399),MATCH(ROW(외환대장!$L$2:$L$399), ROW(외환대장!$L$2:$L$399)), ""), ROWS($A$1:G19)), COLUMNS($A$1:G19)),"")</f>
        <v>1310</v>
      </c>
      <c r="Q25" s="18">
        <f t="array" ref="Q25">IFERROR(INDEX(외환대장!$A$2:$K$401, SMALL(IF(($C$1=외환대장!$L$2:$L$399),MATCH(ROW(외환대장!$L$2:$L$399), ROW(외환대장!$L$2:$L$399)), ""), ROWS($A$1:H19)), COLUMNS($A$1:H19)),"")</f>
        <v>99920.36</v>
      </c>
      <c r="R25" s="19">
        <f t="array" ref="R25">IFERROR(INDEX(외환대장!$A$2:$K$401, SMALL(IF(($C$1=외환대장!$L$2:$L$399),MATCH(ROW(외환대장!$L$2:$L$399), ROW(외환대장!$L$2:$L$399)), ""), ROWS($A$1:I19)), COLUMNS($A$1:I19)),"")</f>
        <v>1284.0999999999999</v>
      </c>
      <c r="S25" s="20">
        <f t="array" ref="S25">IFERROR(INDEX(외환대장!$A$2:$K$401, SMALL(IF(($C$1=외환대장!$L$2:$L$399),MATCH(ROW(외환대장!$L$2:$L$399), ROW(외환대장!$L$2:$L$399)), ""), ROWS($A$1:J19)), COLUMNS($A$1:J19)),"")</f>
        <v>44916</v>
      </c>
      <c r="T25" s="106">
        <f t="shared" si="1"/>
        <v>130895671.59999999</v>
      </c>
      <c r="U25" s="107" t="str">
        <f t="shared" si="2"/>
        <v>ZBJ선불</v>
      </c>
      <c r="V25" s="72"/>
      <c r="W25" s="108" t="str">
        <f t="shared" si="3"/>
        <v/>
      </c>
      <c r="X25" s="100" t="str">
        <f t="shared" si="4"/>
        <v/>
      </c>
      <c r="Y25" s="109" t="str">
        <f>IF($X25="","",_xlfn.IFNA(VLOOKUP($X25,수출신고!$A:$G,4,0),"국내계류중"))</f>
        <v/>
      </c>
      <c r="Z25" s="110" t="str">
        <f>_xlfn.IFNA(VLOOKUP(W25,환율!$A:$H,8,0),"")</f>
        <v/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IF($H26="","",_xlfn.IFNA(VLOOKUP($H26,수출신고!$A:$G,2,0),""))</f>
        <v/>
      </c>
      <c r="B26" s="118"/>
      <c r="C26" s="119"/>
      <c r="D26" s="119"/>
      <c r="E26" s="119"/>
      <c r="F26" s="120"/>
      <c r="G26" s="100" t="str">
        <f>IF($H26="","",_xlfn.IFNA(VLOOKUP($H26,수출신고!$A:$G,6,0),""))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IF($X26="","",_xlfn.IFNA(VLOOKUP($X26,수출신고!$A:$G,4,0),"국내계류중"))</f>
        <v/>
      </c>
      <c r="Z26" s="110" t="str">
        <f>_xlfn.IFNA(VLOOKUP(W26,환율!$A:$H,8,0),"")</f>
        <v/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IF($H27="","",_xlfn.IFNA(VLOOKUP($H27,수출신고!$A:$G,2,0),""))</f>
        <v/>
      </c>
      <c r="B27" s="118"/>
      <c r="C27" s="119"/>
      <c r="D27" s="119"/>
      <c r="E27" s="119"/>
      <c r="F27" s="120"/>
      <c r="G27" s="100" t="str">
        <f>IF($H27="","",_xlfn.IFNA(VLOOKUP($H27,수출신고!$A:$G,6,0),""))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IF($X27="","",_xlfn.IFNA(VLOOKUP($X27,수출신고!$A:$G,4,0),"국내계류중"))</f>
        <v/>
      </c>
      <c r="Z27" s="110" t="str">
        <f>_xlfn.IFNA(VLOOKUP(W27,환율!$A:$H,8,0),"")</f>
        <v/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IF($H28="","",_xlfn.IFNA(VLOOKUP($H28,수출신고!$A:$G,2,0),""))</f>
        <v/>
      </c>
      <c r="B28" s="118"/>
      <c r="C28" s="119"/>
      <c r="D28" s="119"/>
      <c r="E28" s="119"/>
      <c r="F28" s="120"/>
      <c r="G28" s="100" t="str">
        <f>IF($H28="","",_xlfn.IFNA(VLOOKUP($H28,수출신고!$A:$G,6,0),""))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IF($X28="","",_xlfn.IFNA(VLOOKUP($X28,수출신고!$A:$G,4,0),"국내계류중"))</f>
        <v/>
      </c>
      <c r="Z28" s="110" t="str">
        <f>_xlfn.IFNA(VLOOKUP(W28,환율!$A:$H,8,0),"")</f>
        <v/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IF($H29="","",_xlfn.IFNA(VLOOKUP($H29,수출신고!$A:$G,2,0),""))</f>
        <v/>
      </c>
      <c r="B29" s="118"/>
      <c r="C29" s="119"/>
      <c r="D29" s="119"/>
      <c r="E29" s="119"/>
      <c r="F29" s="120"/>
      <c r="G29" s="100" t="str">
        <f>IF($H29="","",_xlfn.IFNA(VLOOKUP($H29,수출신고!$A:$G,6,0),""))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IF($X29="","",_xlfn.IFNA(VLOOKUP($X29,수출신고!$A:$G,4,0),"국내계류중"))</f>
        <v/>
      </c>
      <c r="Z29" s="110" t="str">
        <f>_xlfn.IFNA(VLOOKUP(W29,환율!$A:$H,8,0),"")</f>
        <v/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IF($H30="","",_xlfn.IFNA(VLOOKUP($H30,수출신고!$A:$G,2,0),""))</f>
        <v/>
      </c>
      <c r="B30" s="118"/>
      <c r="C30" s="119"/>
      <c r="D30" s="119"/>
      <c r="E30" s="119"/>
      <c r="F30" s="120"/>
      <c r="G30" s="100" t="str">
        <f>IF($H30="","",_xlfn.IFNA(VLOOKUP($H30,수출신고!$A:$G,6,0),""))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IF($X30="","",_xlfn.IFNA(VLOOKUP($X30,수출신고!$A:$G,4,0),"국내계류중"))</f>
        <v/>
      </c>
      <c r="Z30" s="110" t="str">
        <f>_xlfn.IFNA(VLOOKUP(W30,환율!$A:$H,8,0),"")</f>
        <v/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IF($H31="","",_xlfn.IFNA(VLOOKUP($H31,수출신고!$A:$G,2,0),""))</f>
        <v/>
      </c>
      <c r="B31" s="118"/>
      <c r="C31" s="119"/>
      <c r="D31" s="119"/>
      <c r="E31" s="119"/>
      <c r="F31" s="120"/>
      <c r="G31" s="100" t="str">
        <f>IF($H31="","",_xlfn.IFNA(VLOOKUP($H31,수출신고!$A:$G,6,0),""))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IF($X31="","",_xlfn.IFNA(VLOOKUP($X31,수출신고!$A:$G,4,0),"국내계류중"))</f>
        <v/>
      </c>
      <c r="Z31" s="110" t="str">
        <f>_xlfn.IFNA(VLOOKUP(W31,환율!$A:$H,8,0),"")</f>
        <v/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IF($H32="","",_xlfn.IFNA(VLOOKUP($H32,수출신고!$A:$G,2,0),""))</f>
        <v/>
      </c>
      <c r="B32" s="118"/>
      <c r="C32" s="119"/>
      <c r="D32" s="119"/>
      <c r="E32" s="119"/>
      <c r="F32" s="120"/>
      <c r="G32" s="100" t="str">
        <f>IF($H32="","",_xlfn.IFNA(VLOOKUP($H32,수출신고!$A:$G,6,0),""))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IF($X32="","",_xlfn.IFNA(VLOOKUP($X32,수출신고!$A:$G,4,0),"국내계류중"))</f>
        <v/>
      </c>
      <c r="Z32" s="110" t="str">
        <f>_xlfn.IFNA(VLOOKUP(W32,환율!$A:$H,8,0),"")</f>
        <v/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IF($H33="","",_xlfn.IFNA(VLOOKUP($H33,수출신고!$A:$G,2,0),""))</f>
        <v/>
      </c>
      <c r="B33" s="118"/>
      <c r="C33" s="119"/>
      <c r="D33" s="119"/>
      <c r="E33" s="119"/>
      <c r="F33" s="120"/>
      <c r="G33" s="100" t="str">
        <f>IF($H33="","",_xlfn.IFNA(VLOOKUP($H33,수출신고!$A:$G,6,0),""))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IF($X33="","",_xlfn.IFNA(VLOOKUP($X33,수출신고!$A:$G,4,0),"국내계류중"))</f>
        <v/>
      </c>
      <c r="Z33" s="110" t="str">
        <f>_xlfn.IFNA(VLOOKUP(W33,환율!$A:$H,8,0),"")</f>
        <v/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IF($H34="","",_xlfn.IFNA(VLOOKUP($H34,수출신고!$A:$G,2,0),""))</f>
        <v/>
      </c>
      <c r="B34" s="118"/>
      <c r="C34" s="119"/>
      <c r="D34" s="119"/>
      <c r="E34" s="119"/>
      <c r="F34" s="120"/>
      <c r="G34" s="100" t="str">
        <f>IF($H34="","",_xlfn.IFNA(VLOOKUP($H34,수출신고!$A:$G,6,0),""))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IF($X34="","",_xlfn.IFNA(VLOOKUP($X34,수출신고!$A:$G,4,0),"국내계류중"))</f>
        <v/>
      </c>
      <c r="Z34" s="110" t="str">
        <f>_xlfn.IFNA(VLOOKUP(W34,환율!$A:$H,8,0),"")</f>
        <v/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IF($H35="","",_xlfn.IFNA(VLOOKUP($H35,수출신고!$A:$G,2,0),""))</f>
        <v/>
      </c>
      <c r="B35" s="118"/>
      <c r="C35" s="119"/>
      <c r="D35" s="119"/>
      <c r="E35" s="119"/>
      <c r="F35" s="120"/>
      <c r="G35" s="100" t="str">
        <f>IF($H35="","",_xlfn.IFNA(VLOOKUP($H35,수출신고!$A:$G,6,0),""))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IF($X35="","",_xlfn.IFNA(VLOOKUP($X35,수출신고!$A:$G,4,0),"국내계류중"))</f>
        <v/>
      </c>
      <c r="Z35" s="110" t="str">
        <f>_xlfn.IFNA(VLOOKUP(W35,환율!$A:$H,8,0),"")</f>
        <v/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IF($H36="","",_xlfn.IFNA(VLOOKUP($H36,수출신고!$A:$G,2,0),""))</f>
        <v/>
      </c>
      <c r="B36" s="118"/>
      <c r="C36" s="119"/>
      <c r="D36" s="119"/>
      <c r="E36" s="119"/>
      <c r="F36" s="120"/>
      <c r="G36" s="100" t="str">
        <f>IF($H36="","",_xlfn.IFNA(VLOOKUP($H36,수출신고!$A:$G,6,0),""))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IF($X36="","",_xlfn.IFNA(VLOOKUP($X36,수출신고!$A:$G,4,0),"국내계류중"))</f>
        <v/>
      </c>
      <c r="Z36" s="110" t="str">
        <f>_xlfn.IFNA(VLOOKUP(W36,환율!$A:$H,8,0),"")</f>
        <v/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IF($H37="","",_xlfn.IFNA(VLOOKUP($H37,수출신고!$A:$G,2,0),""))</f>
        <v/>
      </c>
      <c r="B37" s="118"/>
      <c r="C37" s="119"/>
      <c r="D37" s="119"/>
      <c r="E37" s="119"/>
      <c r="F37" s="120"/>
      <c r="G37" s="100" t="str">
        <f>IF($H37="","",_xlfn.IFNA(VLOOKUP($H37,수출신고!$A:$G,6,0),""))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IF($X37="","",_xlfn.IFNA(VLOOKUP($X37,수출신고!$A:$G,4,0),"국내계류중"))</f>
        <v/>
      </c>
      <c r="Z37" s="110" t="str">
        <f>_xlfn.IFNA(VLOOKUP(W37,환율!$A:$H,8,0),"")</f>
        <v/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IF($H38="","",_xlfn.IFNA(VLOOKUP($H38,수출신고!$A:$G,2,0),""))</f>
        <v/>
      </c>
      <c r="B38" s="118"/>
      <c r="C38" s="119"/>
      <c r="D38" s="119"/>
      <c r="E38" s="119"/>
      <c r="F38" s="120"/>
      <c r="G38" s="100" t="str">
        <f>IF($H38="","",_xlfn.IFNA(VLOOKUP($H38,수출신고!$A:$G,6,0),""))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IF($X38="","",_xlfn.IFNA(VLOOKUP($X38,수출신고!$A:$G,4,0),"국내계류중"))</f>
        <v/>
      </c>
      <c r="Z38" s="110" t="str">
        <f>_xlfn.IFNA(VLOOKUP(W38,환율!$A:$H,8,0),"")</f>
        <v/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IF($H39="","",_xlfn.IFNA(VLOOKUP($H39,수출신고!$A:$G,2,0),""))</f>
        <v/>
      </c>
      <c r="B39" s="118"/>
      <c r="C39" s="119"/>
      <c r="D39" s="119"/>
      <c r="E39" s="119"/>
      <c r="F39" s="120"/>
      <c r="G39" s="100" t="str">
        <f>IF($H39="","",_xlfn.IFNA(VLOOKUP($H39,수출신고!$A:$G,6,0),""))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IF($X39="","",_xlfn.IFNA(VLOOKUP($X39,수출신고!$A:$G,4,0),"국내계류중"))</f>
        <v/>
      </c>
      <c r="Z39" s="110" t="str">
        <f>_xlfn.IFNA(VLOOKUP(W39,환율!$A:$H,8,0),"")</f>
        <v/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IF($H40="","",_xlfn.IFNA(VLOOKUP($H40,수출신고!$A:$G,2,0),""))</f>
        <v/>
      </c>
      <c r="B40" s="118"/>
      <c r="C40" s="119"/>
      <c r="D40" s="119"/>
      <c r="E40" s="119"/>
      <c r="F40" s="120"/>
      <c r="G40" s="100" t="str">
        <f>IF($H40="","",_xlfn.IFNA(VLOOKUP($H40,수출신고!$A:$G,6,0),""))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IF($X40="","",_xlfn.IFNA(VLOOKUP($X40,수출신고!$A:$G,4,0),"국내계류중"))</f>
        <v/>
      </c>
      <c r="Z40" s="110" t="str">
        <f>_xlfn.IFNA(VLOOKUP(W40,환율!$A:$H,8,0),"")</f>
        <v/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IF($H41="","",_xlfn.IFNA(VLOOKUP($H41,수출신고!$A:$G,2,0),""))</f>
        <v/>
      </c>
      <c r="B41" s="118"/>
      <c r="C41" s="119"/>
      <c r="D41" s="119"/>
      <c r="E41" s="119"/>
      <c r="F41" s="120"/>
      <c r="G41" s="100" t="str">
        <f>IF($H41="","",_xlfn.IFNA(VLOOKUP($H41,수출신고!$A:$G,6,0),""))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IF($X41="","",_xlfn.IFNA(VLOOKUP($X41,수출신고!$A:$G,4,0),"국내계류중"))</f>
        <v/>
      </c>
      <c r="Z41" s="110" t="str">
        <f>_xlfn.IFNA(VLOOKUP(W41,환율!$A:$H,8,0),"")</f>
        <v/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IF($H42="","",_xlfn.IFNA(VLOOKUP($H42,수출신고!$A:$G,2,0),""))</f>
        <v/>
      </c>
      <c r="B42" s="118"/>
      <c r="C42" s="119"/>
      <c r="D42" s="119"/>
      <c r="E42" s="119"/>
      <c r="F42" s="120"/>
      <c r="G42" s="100" t="str">
        <f>IF($H42="","",_xlfn.IFNA(VLOOKUP($H42,수출신고!$A:$G,6,0),""))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IF($X42="","",_xlfn.IFNA(VLOOKUP($X42,수출신고!$A:$G,4,0),"국내계류중"))</f>
        <v/>
      </c>
      <c r="Z42" s="110" t="str">
        <f>_xlfn.IFNA(VLOOKUP(W42,환율!$A:$H,8,0),"")</f>
        <v/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IF($H43="","",_xlfn.IFNA(VLOOKUP($H43,수출신고!$A:$G,2,0),""))</f>
        <v/>
      </c>
      <c r="B43" s="118"/>
      <c r="C43" s="119"/>
      <c r="D43" s="119"/>
      <c r="E43" s="119"/>
      <c r="F43" s="120"/>
      <c r="G43" s="100" t="str">
        <f>IF($H43="","",_xlfn.IFNA(VLOOKUP($H43,수출신고!$A:$G,6,0),""))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IF($X43="","",_xlfn.IFNA(VLOOKUP($X43,수출신고!$A:$G,4,0),"국내계류중"))</f>
        <v/>
      </c>
      <c r="Z43" s="110" t="str">
        <f>_xlfn.IFNA(VLOOKUP(W43,환율!$A:$H,8,0),"")</f>
        <v/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IF($H44="","",_xlfn.IFNA(VLOOKUP($H44,수출신고!$A:$G,2,0),""))</f>
        <v/>
      </c>
      <c r="B44" s="118"/>
      <c r="C44" s="119"/>
      <c r="D44" s="119"/>
      <c r="E44" s="119"/>
      <c r="F44" s="120"/>
      <c r="G44" s="100" t="str">
        <f>IF($H44="","",_xlfn.IFNA(VLOOKUP($H44,수출신고!$A:$G,6,0),""))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IF($X44="","",_xlfn.IFNA(VLOOKUP($X44,수출신고!$A:$G,4,0),"국내계류중"))</f>
        <v/>
      </c>
      <c r="Z44" s="110" t="str">
        <f>_xlfn.IFNA(VLOOKUP(W44,환율!$A:$H,8,0),"")</f>
        <v/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IF($H45="","",_xlfn.IFNA(VLOOKUP($H45,수출신고!$A:$G,2,0),""))</f>
        <v/>
      </c>
      <c r="B45" s="118"/>
      <c r="C45" s="119"/>
      <c r="D45" s="119"/>
      <c r="E45" s="119"/>
      <c r="F45" s="120"/>
      <c r="G45" s="100" t="str">
        <f>IF($H45="","",_xlfn.IFNA(VLOOKUP($H45,수출신고!$A:$G,6,0),""))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IF($X45="","",_xlfn.IFNA(VLOOKUP($X45,수출신고!$A:$G,4,0),"국내계류중"))</f>
        <v/>
      </c>
      <c r="Z45" s="110" t="str">
        <f>_xlfn.IFNA(VLOOKUP(W45,환율!$A:$H,8,0),"")</f>
        <v/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IF($H46="","",_xlfn.IFNA(VLOOKUP($H46,수출신고!$A:$G,2,0),""))</f>
        <v/>
      </c>
      <c r="B46" s="118"/>
      <c r="C46" s="119"/>
      <c r="D46" s="119"/>
      <c r="E46" s="119"/>
      <c r="F46" s="120"/>
      <c r="G46" s="100" t="str">
        <f>IF($H46="","",_xlfn.IFNA(VLOOKUP($H46,수출신고!$A:$G,6,0),""))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IF($X46="","",_xlfn.IFNA(VLOOKUP($X46,수출신고!$A:$G,4,0),"국내계류중"))</f>
        <v/>
      </c>
      <c r="Z46" s="110" t="str">
        <f>_xlfn.IFNA(VLOOKUP(W46,환율!$A:$H,8,0),"")</f>
        <v/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IF($H47="","",_xlfn.IFNA(VLOOKUP($H47,수출신고!$A:$G,2,0),""))</f>
        <v/>
      </c>
      <c r="B47" s="122"/>
      <c r="C47" s="123"/>
      <c r="D47" s="123"/>
      <c r="E47" s="123"/>
      <c r="F47" s="124"/>
      <c r="G47" s="100" t="str">
        <f>IF($H47="","",_xlfn.IFNA(VLOOKUP($H47,수출신고!$A:$G,6,0),""))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IF($X47="","",_xlfn.IFNA(VLOOKUP($X47,수출신고!$A:$G,4,0),"국내계류중"))</f>
        <v/>
      </c>
      <c r="Z47" s="110" t="str">
        <f>_xlfn.IFNA(VLOOKUP(W47,환율!$A:$H,8,0),"")</f>
        <v/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IF($H48="","",_xlfn.IFNA(VLOOKUP($H48,수출신고!$A:$G,2,0),""))</f>
        <v/>
      </c>
      <c r="B48" s="125"/>
      <c r="C48" s="126"/>
      <c r="D48" s="127"/>
      <c r="E48" s="128"/>
      <c r="F48" s="129"/>
      <c r="G48" s="100" t="str">
        <f>IF($H48="","",_xlfn.IFNA(VLOOKUP($H48,수출신고!$A:$G,6,0),""))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IF($X48="","",_xlfn.IFNA(VLOOKUP($X48,수출신고!$A:$G,4,0),"국내계류중"))</f>
        <v/>
      </c>
      <c r="Z48" s="110" t="str">
        <f>_xlfn.IFNA(VLOOKUP(W48,환율!$A:$H,8,0),"")</f>
        <v/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IF($H49="","",_xlfn.IFNA(VLOOKUP($H49,수출신고!$A:$G,2,0),""))</f>
        <v/>
      </c>
      <c r="B49" s="125"/>
      <c r="C49" s="126"/>
      <c r="D49" s="127"/>
      <c r="E49" s="128"/>
      <c r="F49" s="129"/>
      <c r="G49" s="100" t="str">
        <f>IF($H49="","",_xlfn.IFNA(VLOOKUP($H49,수출신고!$A:$G,6,0),""))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IF($X49="","",_xlfn.IFNA(VLOOKUP($X49,수출신고!$A:$G,4,0),"국내계류중"))</f>
        <v/>
      </c>
      <c r="Z49" s="110" t="str">
        <f>_xlfn.IFNA(VLOOKUP(W49,환율!$A:$H,8,0),"")</f>
        <v/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IF($H50="","",_xlfn.IFNA(VLOOKUP($H50,수출신고!$A:$G,2,0),""))</f>
        <v/>
      </c>
      <c r="B50" s="125"/>
      <c r="C50" s="126"/>
      <c r="D50" s="127"/>
      <c r="E50" s="128"/>
      <c r="F50" s="129"/>
      <c r="G50" s="100" t="str">
        <f>IF($H50="","",_xlfn.IFNA(VLOOKUP($H50,수출신고!$A:$G,6,0),""))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IF($X50="","",_xlfn.IFNA(VLOOKUP($X50,수출신고!$A:$G,4,0),"국내계류중"))</f>
        <v/>
      </c>
      <c r="Z50" s="110" t="str">
        <f>_xlfn.IFNA(VLOOKUP(W50,환율!$A:$H,8,0),"")</f>
        <v/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IF($H51="","",_xlfn.IFNA(VLOOKUP($H51,수출신고!$A:$G,2,0),""))</f>
        <v/>
      </c>
      <c r="B51" s="125"/>
      <c r="C51" s="127"/>
      <c r="D51" s="127"/>
      <c r="E51" s="127"/>
      <c r="F51" s="129"/>
      <c r="G51" s="100" t="str">
        <f>IF($H51="","",_xlfn.IFNA(VLOOKUP($H51,수출신고!$A:$G,6,0),""))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IF($X51="","",_xlfn.IFNA(VLOOKUP($X51,수출신고!$A:$G,4,0),"국내계류중"))</f>
        <v/>
      </c>
      <c r="Z51" s="110" t="str">
        <f>_xlfn.IFNA(VLOOKUP(W51,환율!$A:$H,8,0),"")</f>
        <v/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IF($H52="","",_xlfn.IFNA(VLOOKUP($H52,수출신고!$A:$G,2,0),""))</f>
        <v/>
      </c>
      <c r="B52" s="125"/>
      <c r="C52" s="127"/>
      <c r="D52" s="127"/>
      <c r="E52" s="127"/>
      <c r="F52" s="129"/>
      <c r="G52" s="100" t="str">
        <f>IF($H52="","",_xlfn.IFNA(VLOOKUP($H52,수출신고!$A:$G,6,0),""))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IF($X52="","",_xlfn.IFNA(VLOOKUP($X52,수출신고!$A:$G,4,0),"국내계류중"))</f>
        <v/>
      </c>
      <c r="Z52" s="110" t="str">
        <f>_xlfn.IFNA(VLOOKUP(W52,환율!$A:$H,8,0),"")</f>
        <v/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IF($H53="","",_xlfn.IFNA(VLOOKUP($H53,수출신고!$A:$G,2,0),""))</f>
        <v/>
      </c>
      <c r="B53" s="125"/>
      <c r="C53" s="127"/>
      <c r="D53" s="127"/>
      <c r="E53" s="127"/>
      <c r="F53" s="129"/>
      <c r="G53" s="100" t="str">
        <f>IF($H53="","",_xlfn.IFNA(VLOOKUP($H53,수출신고!$A:$G,6,0),""))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IF($X53="","",_xlfn.IFNA(VLOOKUP($X53,수출신고!$A:$G,4,0),"국내계류중"))</f>
        <v/>
      </c>
      <c r="Z53" s="110" t="str">
        <f>_xlfn.IFNA(VLOOKUP(W53,환율!$A:$H,8,0),"")</f>
        <v/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IF($H54="","",_xlfn.IFNA(VLOOKUP($H54,수출신고!$A:$G,2,0),""))</f>
        <v/>
      </c>
      <c r="B54" s="133"/>
      <c r="C54" s="134"/>
      <c r="D54" s="134"/>
      <c r="E54" s="134"/>
      <c r="F54" s="135"/>
      <c r="G54" s="100" t="str">
        <f>IF($H54="","",_xlfn.IFNA(VLOOKUP($H54,수출신고!$A:$G,6,0),""))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>
        <f>SUM(G3:G54)-SUM(K3:K54)</f>
        <v>-115406</v>
      </c>
      <c r="W54" s="108" t="str">
        <f t="shared" si="3"/>
        <v/>
      </c>
      <c r="X54" s="100" t="str">
        <f t="shared" si="4"/>
        <v/>
      </c>
      <c r="Y54" s="109" t="str">
        <f>IF($X54="","",_xlfn.IFNA(VLOOKUP($X54,수출신고!$A:$G,4,0),"국내계류중"))</f>
        <v/>
      </c>
      <c r="Z54" s="110" t="str">
        <f>_xlfn.IFNA(VLOOKUP(W54,환율!$A:$H,8,0),"")</f>
        <v/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137"/>
      <c r="B55" s="167"/>
      <c r="C55" s="138"/>
      <c r="D55" s="139"/>
      <c r="E55" s="140" t="s">
        <v>1019</v>
      </c>
      <c r="F55" s="164"/>
      <c r="G55" s="141">
        <f>SUM(G3:G54)</f>
        <v>467710</v>
      </c>
      <c r="H55" s="142"/>
      <c r="I55" s="142"/>
      <c r="J55" s="143"/>
      <c r="K55" s="140" t="s">
        <v>1019</v>
      </c>
      <c r="L55" s="140"/>
      <c r="M55" s="140"/>
      <c r="N55" s="140"/>
      <c r="O55" s="140"/>
      <c r="P55" s="140"/>
      <c r="Q55" s="140"/>
      <c r="R55" s="144">
        <f>SUM(R3:R54)</f>
        <v>25917.200000000001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>
        <f t="shared" ref="AA55:AG55" si="12">SUM(AA3:AA54)</f>
        <v>467710</v>
      </c>
      <c r="AB55" s="150">
        <f t="shared" si="12"/>
        <v>467710</v>
      </c>
      <c r="AC55" s="151">
        <f t="shared" si="12"/>
        <v>0</v>
      </c>
      <c r="AD55" s="152">
        <f t="shared" si="12"/>
        <v>607907056.5</v>
      </c>
      <c r="AE55" s="153">
        <f t="shared" si="12"/>
        <v>598242243.85000002</v>
      </c>
      <c r="AF55" s="154">
        <f t="shared" si="12"/>
        <v>0</v>
      </c>
      <c r="AG55" s="154">
        <f t="shared" si="12"/>
        <v>-9664812.6499999985</v>
      </c>
    </row>
    <row r="56" spans="1:33" ht="16.5" customHeight="1">
      <c r="B56" s="40"/>
      <c r="F56" s="163"/>
      <c r="AB56" s="40"/>
      <c r="AD56" s="40"/>
      <c r="AF56" s="40"/>
      <c r="AG56" s="40"/>
    </row>
    <row r="57" spans="1:33" ht="16.5" customHeight="1">
      <c r="B57" s="40"/>
      <c r="F57" s="163"/>
      <c r="AB57" s="40"/>
      <c r="AD57" s="40"/>
      <c r="AF57" s="40"/>
      <c r="AG57" s="40"/>
    </row>
    <row r="58" spans="1:33" ht="16.5" customHeight="1">
      <c r="B58" s="40"/>
      <c r="F58" s="163"/>
      <c r="AB58" s="40"/>
      <c r="AD58" s="40"/>
      <c r="AF58" s="40"/>
      <c r="AG58" s="40"/>
    </row>
    <row r="59" spans="1:33" ht="16.5" customHeight="1">
      <c r="B59" s="40"/>
      <c r="F59" s="163"/>
      <c r="AB59" s="40"/>
      <c r="AD59" s="40"/>
      <c r="AF59" s="40"/>
      <c r="AG59" s="40"/>
    </row>
    <row r="60" spans="1:33" ht="16.5" customHeight="1">
      <c r="B60" s="40"/>
      <c r="F60" s="163"/>
      <c r="AB60" s="40"/>
      <c r="AD60" s="40"/>
      <c r="AF60" s="40"/>
      <c r="AG60" s="40"/>
    </row>
    <row r="61" spans="1:33" ht="16.5" customHeight="1">
      <c r="B61" s="40"/>
      <c r="F61" s="163"/>
      <c r="AB61" s="40"/>
      <c r="AD61" s="40"/>
      <c r="AF61" s="40"/>
      <c r="AG61" s="40"/>
    </row>
    <row r="62" spans="1:33" ht="16.5" customHeight="1">
      <c r="B62" s="40"/>
      <c r="F62" s="163"/>
      <c r="AB62" s="40"/>
      <c r="AD62" s="40"/>
      <c r="AF62" s="40"/>
      <c r="AG62" s="40"/>
    </row>
    <row r="63" spans="1:33" ht="16.5" customHeight="1">
      <c r="B63" s="40"/>
      <c r="F63" s="163"/>
      <c r="AB63" s="40"/>
      <c r="AD63" s="40"/>
      <c r="AF63" s="40"/>
      <c r="AG63" s="40"/>
    </row>
    <row r="64" spans="1:33" ht="16.5" customHeight="1">
      <c r="B64" s="40"/>
      <c r="F64" s="163"/>
      <c r="AB64" s="40"/>
      <c r="AD64" s="40"/>
      <c r="AF64" s="40"/>
      <c r="AG64" s="40"/>
    </row>
    <row r="65" spans="2:33" ht="16.5" customHeight="1">
      <c r="B65" s="40"/>
      <c r="F65" s="163"/>
      <c r="AB65" s="40"/>
      <c r="AD65" s="40"/>
      <c r="AF65" s="40"/>
      <c r="AG65" s="40"/>
    </row>
    <row r="66" spans="2:33" ht="16.5" customHeight="1">
      <c r="B66" s="40"/>
      <c r="F66" s="163"/>
      <c r="AB66" s="40"/>
      <c r="AD66" s="40"/>
      <c r="AF66" s="40"/>
      <c r="AG66" s="40"/>
    </row>
    <row r="67" spans="2:33" ht="16.5" customHeight="1">
      <c r="B67" s="40"/>
      <c r="F67" s="163"/>
      <c r="AB67" s="40"/>
      <c r="AD67" s="40"/>
      <c r="AF67" s="40"/>
      <c r="AG67" s="40"/>
    </row>
    <row r="68" spans="2:33" ht="16.5" customHeight="1">
      <c r="B68" s="40"/>
      <c r="F68" s="163"/>
      <c r="AB68" s="40"/>
      <c r="AD68" s="40"/>
      <c r="AF68" s="40"/>
      <c r="AG68" s="40"/>
    </row>
    <row r="69" spans="2:33" ht="16.5" customHeight="1">
      <c r="B69" s="40"/>
      <c r="F69" s="163"/>
      <c r="AB69" s="40"/>
      <c r="AD69" s="40"/>
      <c r="AF69" s="40"/>
      <c r="AG69" s="40"/>
    </row>
    <row r="70" spans="2:33" ht="16.5" customHeight="1">
      <c r="B70" s="40"/>
      <c r="F70" s="163"/>
      <c r="AB70" s="40"/>
      <c r="AD70" s="40"/>
      <c r="AF70" s="40"/>
      <c r="AG70" s="40"/>
    </row>
    <row r="71" spans="2:33" ht="16.5" customHeight="1">
      <c r="B71" s="40"/>
      <c r="F71" s="163"/>
      <c r="AB71" s="40"/>
      <c r="AD71" s="40"/>
      <c r="AF71" s="40"/>
      <c r="AG71" s="40"/>
    </row>
    <row r="72" spans="2:33" ht="16.5" customHeight="1">
      <c r="B72" s="40"/>
      <c r="F72" s="163"/>
      <c r="AB72" s="40"/>
      <c r="AD72" s="40"/>
      <c r="AF72" s="40"/>
      <c r="AG72" s="40"/>
    </row>
    <row r="73" spans="2:33" ht="16.5" customHeight="1">
      <c r="B73" s="40"/>
      <c r="F73" s="163"/>
      <c r="AB73" s="40"/>
      <c r="AD73" s="40"/>
      <c r="AF73" s="40"/>
      <c r="AG73" s="40"/>
    </row>
    <row r="74" spans="2:33" ht="16.5" customHeight="1">
      <c r="B74" s="40"/>
      <c r="F74" s="163"/>
      <c r="AB74" s="40"/>
      <c r="AD74" s="40"/>
      <c r="AF74" s="40"/>
      <c r="AG74" s="40"/>
    </row>
    <row r="75" spans="2:33" ht="16.5" customHeight="1">
      <c r="B75" s="40"/>
      <c r="F75" s="163"/>
      <c r="AB75" s="40"/>
      <c r="AD75" s="40"/>
      <c r="AF75" s="40"/>
      <c r="AG75" s="40"/>
    </row>
    <row r="76" spans="2:33" ht="16.5" customHeight="1">
      <c r="B76" s="40"/>
      <c r="F76" s="163"/>
      <c r="AB76" s="40"/>
      <c r="AD76" s="40"/>
      <c r="AF76" s="40"/>
      <c r="AG76" s="40"/>
    </row>
    <row r="77" spans="2:33" ht="16.5" customHeight="1">
      <c r="B77" s="40"/>
      <c r="F77" s="163"/>
      <c r="AB77" s="40"/>
      <c r="AD77" s="40"/>
      <c r="AF77" s="40"/>
      <c r="AG77" s="40"/>
    </row>
    <row r="78" spans="2:33" ht="16.5" customHeight="1">
      <c r="B78" s="40"/>
      <c r="F78" s="163"/>
      <c r="AB78" s="40"/>
      <c r="AD78" s="40"/>
      <c r="AF78" s="40"/>
      <c r="AG78" s="40"/>
    </row>
    <row r="79" spans="2:33" ht="16.5" customHeight="1">
      <c r="B79" s="40"/>
      <c r="F79" s="163"/>
      <c r="AB79" s="40"/>
      <c r="AD79" s="40"/>
      <c r="AF79" s="40"/>
      <c r="AG79" s="40"/>
    </row>
    <row r="80" spans="2:33" ht="16.5" customHeight="1">
      <c r="B80" s="40"/>
      <c r="F80" s="163"/>
      <c r="AB80" s="40"/>
      <c r="AD80" s="40"/>
      <c r="AF80" s="40"/>
      <c r="AG80" s="40"/>
    </row>
    <row r="81" spans="2:33" ht="16.5" customHeight="1">
      <c r="B81" s="40"/>
      <c r="F81" s="163"/>
      <c r="AB81" s="40"/>
      <c r="AD81" s="40"/>
      <c r="AF81" s="40"/>
      <c r="AG81" s="40"/>
    </row>
    <row r="82" spans="2:33" ht="16.5" customHeight="1">
      <c r="B82" s="40"/>
      <c r="F82" s="163"/>
      <c r="AB82" s="40"/>
      <c r="AD82" s="40"/>
      <c r="AF82" s="40"/>
      <c r="AG82" s="40"/>
    </row>
    <row r="83" spans="2:33" ht="16.5" customHeight="1">
      <c r="B83" s="40"/>
      <c r="F83" s="163"/>
      <c r="AB83" s="40"/>
      <c r="AD83" s="40"/>
      <c r="AF83" s="40"/>
      <c r="AG83" s="40"/>
    </row>
    <row r="84" spans="2:33" ht="16.5" customHeight="1">
      <c r="B84" s="40"/>
      <c r="F84" s="163"/>
      <c r="AB84" s="40"/>
      <c r="AD84" s="40"/>
      <c r="AF84" s="40"/>
      <c r="AG84" s="40"/>
    </row>
    <row r="85" spans="2:33" ht="16.5" customHeight="1">
      <c r="B85" s="40"/>
      <c r="F85" s="163"/>
      <c r="AB85" s="40"/>
      <c r="AD85" s="40"/>
      <c r="AF85" s="40"/>
      <c r="AG85" s="40"/>
    </row>
    <row r="86" spans="2:33" ht="16.5" customHeight="1">
      <c r="B86" s="40"/>
      <c r="F86" s="163"/>
      <c r="AB86" s="40"/>
      <c r="AD86" s="40"/>
      <c r="AF86" s="40"/>
      <c r="AG86" s="40"/>
    </row>
    <row r="87" spans="2:33" ht="16.5" customHeight="1">
      <c r="B87" s="40"/>
      <c r="F87" s="163"/>
      <c r="AB87" s="40"/>
      <c r="AD87" s="40"/>
      <c r="AF87" s="40"/>
      <c r="AG87" s="40"/>
    </row>
    <row r="88" spans="2:33" ht="16.5" customHeight="1">
      <c r="B88" s="40"/>
      <c r="F88" s="163"/>
      <c r="AB88" s="40"/>
      <c r="AD88" s="40"/>
      <c r="AF88" s="40"/>
      <c r="AG88" s="40"/>
    </row>
    <row r="89" spans="2:33" ht="16.5" customHeight="1">
      <c r="B89" s="40"/>
      <c r="F89" s="163"/>
      <c r="AB89" s="40"/>
      <c r="AD89" s="40"/>
      <c r="AF89" s="40"/>
      <c r="AG89" s="40"/>
    </row>
    <row r="90" spans="2:33" ht="16.5" customHeight="1">
      <c r="B90" s="40"/>
      <c r="F90" s="163"/>
      <c r="AB90" s="40"/>
      <c r="AD90" s="40"/>
      <c r="AF90" s="40"/>
      <c r="AG90" s="40"/>
    </row>
    <row r="91" spans="2:33" ht="16.5" customHeight="1">
      <c r="B91" s="40"/>
      <c r="F91" s="163"/>
      <c r="AB91" s="40"/>
      <c r="AD91" s="40"/>
      <c r="AF91" s="40"/>
      <c r="AG91" s="40"/>
    </row>
    <row r="92" spans="2:33" ht="16.5" customHeight="1">
      <c r="B92" s="40"/>
      <c r="F92" s="163"/>
      <c r="AB92" s="40"/>
      <c r="AD92" s="40"/>
      <c r="AF92" s="40"/>
      <c r="AG92" s="40"/>
    </row>
    <row r="93" spans="2:33" ht="16.5" customHeight="1">
      <c r="B93" s="40"/>
      <c r="F93" s="163"/>
      <c r="AB93" s="40"/>
      <c r="AD93" s="40"/>
      <c r="AF93" s="40"/>
      <c r="AG93" s="40"/>
    </row>
    <row r="94" spans="2:33" ht="16.5" customHeight="1">
      <c r="B94" s="40"/>
      <c r="F94" s="163"/>
      <c r="AB94" s="40"/>
      <c r="AD94" s="40"/>
      <c r="AF94" s="40"/>
      <c r="AG94" s="40"/>
    </row>
    <row r="95" spans="2:33" ht="16.5" customHeight="1">
      <c r="B95" s="40"/>
      <c r="F95" s="163"/>
      <c r="AB95" s="40"/>
      <c r="AD95" s="40"/>
      <c r="AF95" s="40"/>
      <c r="AG95" s="40"/>
    </row>
    <row r="96" spans="2:33" ht="16.5" customHeight="1">
      <c r="B96" s="40"/>
      <c r="F96" s="163"/>
      <c r="AB96" s="40"/>
      <c r="AD96" s="40"/>
      <c r="AF96" s="40"/>
      <c r="AG96" s="40"/>
    </row>
    <row r="97" spans="2:33" ht="16.5" customHeight="1">
      <c r="B97" s="40"/>
      <c r="F97" s="163"/>
      <c r="AB97" s="40"/>
      <c r="AD97" s="40"/>
      <c r="AF97" s="40"/>
      <c r="AG97" s="40"/>
    </row>
    <row r="98" spans="2:33" ht="16.5" customHeight="1">
      <c r="B98" s="40"/>
      <c r="F98" s="163"/>
      <c r="AB98" s="40"/>
      <c r="AD98" s="40"/>
      <c r="AF98" s="40"/>
      <c r="AG98" s="40"/>
    </row>
    <row r="99" spans="2:33" ht="16.5" customHeight="1">
      <c r="B99" s="40"/>
      <c r="F99" s="163"/>
      <c r="AB99" s="40"/>
      <c r="AD99" s="40"/>
      <c r="AF99" s="40"/>
      <c r="AG99" s="40"/>
    </row>
    <row r="100" spans="2:33" ht="16.5" customHeight="1">
      <c r="B100" s="40"/>
      <c r="F100" s="163"/>
      <c r="AB100" s="40"/>
      <c r="AD100" s="40"/>
      <c r="AF100" s="40"/>
      <c r="AG100" s="40"/>
    </row>
    <row r="101" spans="2:33" ht="16.5" customHeight="1">
      <c r="B101" s="40"/>
      <c r="F101" s="163"/>
      <c r="AB101" s="40"/>
      <c r="AD101" s="40"/>
      <c r="AF101" s="40"/>
      <c r="AG101" s="40"/>
    </row>
    <row r="102" spans="2:33" ht="16.5" customHeight="1">
      <c r="B102" s="40"/>
      <c r="F102" s="163"/>
      <c r="AB102" s="40"/>
      <c r="AD102" s="40"/>
      <c r="AF102" s="40"/>
      <c r="AG102" s="40"/>
    </row>
    <row r="103" spans="2:33" ht="16.5" customHeight="1">
      <c r="B103" s="40"/>
      <c r="F103" s="163"/>
      <c r="AB103" s="40"/>
      <c r="AD103" s="40"/>
      <c r="AF103" s="40"/>
      <c r="AG103" s="40"/>
    </row>
    <row r="104" spans="2:33" ht="16.5" customHeight="1">
      <c r="B104" s="40"/>
      <c r="F104" s="163"/>
      <c r="AB104" s="40"/>
      <c r="AD104" s="40"/>
      <c r="AF104" s="40"/>
      <c r="AG104" s="40"/>
    </row>
    <row r="105" spans="2:33" ht="16.5" customHeight="1">
      <c r="B105" s="40"/>
      <c r="F105" s="163"/>
      <c r="AB105" s="40"/>
      <c r="AD105" s="40"/>
      <c r="AF105" s="40"/>
      <c r="AG105" s="40"/>
    </row>
    <row r="106" spans="2:33" ht="16.5" customHeight="1">
      <c r="B106" s="40"/>
      <c r="F106" s="163"/>
      <c r="AB106" s="40"/>
      <c r="AD106" s="40"/>
      <c r="AF106" s="40"/>
      <c r="AG106" s="40"/>
    </row>
    <row r="107" spans="2:33" ht="16.5" customHeight="1">
      <c r="B107" s="40"/>
      <c r="F107" s="163"/>
      <c r="AB107" s="40"/>
      <c r="AD107" s="40"/>
      <c r="AF107" s="40"/>
      <c r="AG107" s="40"/>
    </row>
    <row r="108" spans="2:33" ht="16.5" customHeight="1">
      <c r="B108" s="40"/>
      <c r="F108" s="163"/>
      <c r="AB108" s="40"/>
      <c r="AD108" s="40"/>
      <c r="AF108" s="40"/>
      <c r="AG108" s="40"/>
    </row>
    <row r="109" spans="2:33" ht="16.5" customHeight="1">
      <c r="B109" s="40"/>
      <c r="F109" s="163"/>
      <c r="AB109" s="40"/>
      <c r="AD109" s="40"/>
      <c r="AF109" s="40"/>
      <c r="AG109" s="40"/>
    </row>
    <row r="110" spans="2:33" ht="16.5" customHeight="1">
      <c r="B110" s="40"/>
      <c r="F110" s="163"/>
      <c r="AB110" s="40"/>
      <c r="AD110" s="40"/>
      <c r="AF110" s="40"/>
      <c r="AG110" s="40"/>
    </row>
    <row r="111" spans="2:33" ht="16.5" customHeight="1">
      <c r="B111" s="40"/>
      <c r="F111" s="163"/>
      <c r="AB111" s="40"/>
      <c r="AD111" s="40"/>
      <c r="AF111" s="40"/>
      <c r="AG111" s="40"/>
    </row>
    <row r="112" spans="2:33" ht="16.5" customHeight="1">
      <c r="B112" s="40"/>
      <c r="F112" s="163"/>
      <c r="AB112" s="40"/>
      <c r="AD112" s="40"/>
      <c r="AF112" s="40"/>
      <c r="AG112" s="40"/>
    </row>
    <row r="113" spans="2:33" ht="16.5" customHeight="1">
      <c r="B113" s="40"/>
      <c r="F113" s="163"/>
      <c r="AB113" s="40"/>
      <c r="AD113" s="40"/>
      <c r="AF113" s="40"/>
      <c r="AG113" s="40"/>
    </row>
    <row r="114" spans="2:33" ht="16.5" customHeight="1">
      <c r="B114" s="40"/>
      <c r="F114" s="163"/>
      <c r="AB114" s="40"/>
      <c r="AD114" s="40"/>
      <c r="AF114" s="40"/>
      <c r="AG114" s="40"/>
    </row>
    <row r="115" spans="2:33" ht="16.5" customHeight="1">
      <c r="B115" s="40"/>
      <c r="F115" s="163"/>
      <c r="AB115" s="40"/>
      <c r="AD115" s="40"/>
      <c r="AF115" s="40"/>
      <c r="AG115" s="40"/>
    </row>
    <row r="116" spans="2:33" ht="16.5" customHeight="1">
      <c r="B116" s="40"/>
      <c r="F116" s="163"/>
      <c r="AB116" s="40"/>
      <c r="AD116" s="40"/>
      <c r="AF116" s="40"/>
      <c r="AG116" s="40"/>
    </row>
    <row r="117" spans="2:33" ht="16.5" customHeight="1">
      <c r="B117" s="40"/>
      <c r="F117" s="163"/>
      <c r="AB117" s="40"/>
      <c r="AD117" s="40"/>
      <c r="AF117" s="40"/>
      <c r="AG117" s="40"/>
    </row>
    <row r="118" spans="2:33" ht="16.5" customHeight="1">
      <c r="B118" s="40"/>
      <c r="F118" s="163"/>
      <c r="AB118" s="40"/>
      <c r="AD118" s="40"/>
      <c r="AF118" s="40"/>
      <c r="AG118" s="40"/>
    </row>
    <row r="119" spans="2:33" ht="16.5" customHeight="1">
      <c r="B119" s="40"/>
      <c r="F119" s="163"/>
      <c r="AB119" s="40"/>
      <c r="AD119" s="40"/>
      <c r="AF119" s="40"/>
      <c r="AG119" s="40"/>
    </row>
    <row r="120" spans="2:33" ht="16.5" customHeight="1">
      <c r="B120" s="40"/>
      <c r="F120" s="163"/>
      <c r="AB120" s="40"/>
      <c r="AD120" s="40"/>
      <c r="AF120" s="40"/>
      <c r="AG120" s="40"/>
    </row>
    <row r="121" spans="2:33" ht="16.5" customHeight="1">
      <c r="B121" s="40"/>
      <c r="F121" s="163"/>
      <c r="AB121" s="40"/>
      <c r="AD121" s="40"/>
      <c r="AF121" s="40"/>
      <c r="AG121" s="40"/>
    </row>
    <row r="122" spans="2:33" ht="16.5" customHeight="1">
      <c r="B122" s="40"/>
      <c r="F122" s="163"/>
      <c r="AB122" s="40"/>
      <c r="AD122" s="40"/>
      <c r="AF122" s="40"/>
      <c r="AG122" s="40"/>
    </row>
    <row r="123" spans="2:33" ht="16.5" customHeight="1">
      <c r="B123" s="40"/>
      <c r="F123" s="163"/>
      <c r="AB123" s="40"/>
      <c r="AD123" s="40"/>
      <c r="AF123" s="40"/>
      <c r="AG123" s="40"/>
    </row>
    <row r="124" spans="2:33" ht="16.5" customHeight="1">
      <c r="B124" s="40"/>
      <c r="F124" s="163"/>
      <c r="AB124" s="40"/>
      <c r="AD124" s="40"/>
      <c r="AF124" s="40"/>
      <c r="AG124" s="40"/>
    </row>
    <row r="125" spans="2:33" ht="16.5" customHeight="1">
      <c r="B125" s="40"/>
      <c r="F125" s="163"/>
      <c r="AB125" s="40"/>
      <c r="AD125" s="40"/>
      <c r="AF125" s="40"/>
      <c r="AG125" s="40"/>
    </row>
    <row r="126" spans="2:33" ht="16.5" customHeight="1">
      <c r="B126" s="40"/>
      <c r="F126" s="163"/>
      <c r="AB126" s="40"/>
      <c r="AD126" s="40"/>
      <c r="AF126" s="40"/>
      <c r="AG126" s="40"/>
    </row>
    <row r="127" spans="2:33" ht="16.5" customHeight="1">
      <c r="B127" s="40"/>
      <c r="F127" s="163"/>
      <c r="AB127" s="40"/>
      <c r="AD127" s="40"/>
      <c r="AF127" s="40"/>
      <c r="AG127" s="40"/>
    </row>
    <row r="128" spans="2:33" ht="16.5" customHeight="1">
      <c r="B128" s="40"/>
      <c r="F128" s="163"/>
      <c r="AB128" s="40"/>
      <c r="AD128" s="40"/>
      <c r="AF128" s="40"/>
      <c r="AG128" s="40"/>
    </row>
    <row r="129" spans="2:33" ht="16.5" customHeight="1">
      <c r="B129" s="40"/>
      <c r="F129" s="163"/>
      <c r="AB129" s="40"/>
      <c r="AD129" s="40"/>
      <c r="AF129" s="40"/>
      <c r="AG129" s="40"/>
    </row>
    <row r="130" spans="2:33" ht="16.5" customHeight="1">
      <c r="B130" s="40"/>
      <c r="F130" s="163"/>
      <c r="AB130" s="40"/>
      <c r="AD130" s="40"/>
      <c r="AF130" s="40"/>
      <c r="AG130" s="40"/>
    </row>
    <row r="131" spans="2:33" ht="16.5" customHeight="1">
      <c r="B131" s="40"/>
      <c r="F131" s="163"/>
      <c r="AB131" s="40"/>
      <c r="AD131" s="40"/>
      <c r="AF131" s="40"/>
      <c r="AG131" s="40"/>
    </row>
    <row r="132" spans="2:33" ht="16.5" customHeight="1">
      <c r="B132" s="40"/>
      <c r="F132" s="163"/>
      <c r="AB132" s="40"/>
      <c r="AD132" s="40"/>
      <c r="AF132" s="40"/>
      <c r="AG132" s="40"/>
    </row>
    <row r="133" spans="2:33" ht="16.5" customHeight="1">
      <c r="B133" s="40"/>
      <c r="F133" s="163"/>
      <c r="AB133" s="40"/>
      <c r="AD133" s="40"/>
      <c r="AF133" s="40"/>
      <c r="AG133" s="40"/>
    </row>
    <row r="134" spans="2:33" ht="16.5" customHeight="1">
      <c r="B134" s="40"/>
      <c r="F134" s="163"/>
      <c r="AB134" s="40"/>
      <c r="AD134" s="40"/>
      <c r="AF134" s="40"/>
      <c r="AG134" s="40"/>
    </row>
    <row r="135" spans="2:33" ht="16.5" customHeight="1">
      <c r="B135" s="40"/>
      <c r="F135" s="163"/>
      <c r="AB135" s="40"/>
      <c r="AD135" s="40"/>
      <c r="AF135" s="40"/>
      <c r="AG135" s="40"/>
    </row>
    <row r="136" spans="2:33" ht="16.5" customHeight="1">
      <c r="B136" s="40"/>
      <c r="F136" s="163"/>
      <c r="AB136" s="40"/>
      <c r="AD136" s="40"/>
      <c r="AF136" s="40"/>
      <c r="AG136" s="40"/>
    </row>
    <row r="137" spans="2:33" ht="16.5" customHeight="1">
      <c r="B137" s="40"/>
      <c r="F137" s="163"/>
      <c r="AB137" s="40"/>
      <c r="AD137" s="40"/>
      <c r="AF137" s="40"/>
      <c r="AG137" s="40"/>
    </row>
    <row r="138" spans="2:33" ht="16.5" customHeight="1">
      <c r="B138" s="40"/>
      <c r="F138" s="163"/>
      <c r="AB138" s="40"/>
      <c r="AD138" s="40"/>
      <c r="AF138" s="40"/>
      <c r="AG138" s="40"/>
    </row>
    <row r="139" spans="2:33" ht="16.5" customHeight="1">
      <c r="B139" s="40"/>
      <c r="F139" s="163"/>
      <c r="AB139" s="40"/>
      <c r="AD139" s="40"/>
      <c r="AF139" s="40"/>
      <c r="AG139" s="40"/>
    </row>
    <row r="140" spans="2:33" ht="16.5" customHeight="1">
      <c r="B140" s="40"/>
      <c r="F140" s="163"/>
      <c r="AB140" s="40"/>
      <c r="AD140" s="40"/>
      <c r="AF140" s="40"/>
      <c r="AG140" s="40"/>
    </row>
    <row r="141" spans="2:33" ht="16.5" customHeight="1">
      <c r="B141" s="40"/>
      <c r="F141" s="163"/>
      <c r="AB141" s="40"/>
      <c r="AD141" s="40"/>
      <c r="AF141" s="40"/>
      <c r="AG141" s="40"/>
    </row>
    <row r="142" spans="2:33" ht="16.5" customHeight="1">
      <c r="B142" s="40"/>
      <c r="F142" s="163"/>
      <c r="AB142" s="40"/>
      <c r="AD142" s="40"/>
      <c r="AF142" s="40"/>
      <c r="AG142" s="40"/>
    </row>
    <row r="143" spans="2:33" ht="16.5" customHeight="1">
      <c r="B143" s="40"/>
      <c r="F143" s="163"/>
      <c r="AB143" s="40"/>
      <c r="AD143" s="40"/>
      <c r="AF143" s="40"/>
      <c r="AG143" s="40"/>
    </row>
    <row r="144" spans="2:33" ht="16.5" customHeight="1">
      <c r="B144" s="40"/>
      <c r="F144" s="163"/>
      <c r="AB144" s="40"/>
      <c r="AD144" s="40"/>
      <c r="AF144" s="40"/>
      <c r="AG144" s="40"/>
    </row>
    <row r="145" spans="2:33" ht="16.5" customHeight="1">
      <c r="B145" s="40"/>
      <c r="F145" s="163"/>
      <c r="AB145" s="40"/>
      <c r="AD145" s="40"/>
      <c r="AF145" s="40"/>
      <c r="AG145" s="40"/>
    </row>
    <row r="146" spans="2:33" ht="16.5" customHeight="1">
      <c r="B146" s="40"/>
      <c r="F146" s="163"/>
      <c r="AB146" s="40"/>
      <c r="AD146" s="40"/>
      <c r="AF146" s="40"/>
      <c r="AG146" s="40"/>
    </row>
    <row r="147" spans="2:33" ht="16.5" customHeight="1">
      <c r="B147" s="40"/>
      <c r="F147" s="163"/>
      <c r="AB147" s="40"/>
      <c r="AD147" s="40"/>
      <c r="AF147" s="40"/>
      <c r="AG147" s="40"/>
    </row>
    <row r="148" spans="2:33" ht="16.5" customHeight="1">
      <c r="B148" s="40"/>
      <c r="F148" s="163"/>
      <c r="AB148" s="40"/>
      <c r="AD148" s="40"/>
      <c r="AF148" s="40"/>
      <c r="AG148" s="40"/>
    </row>
    <row r="149" spans="2:33" ht="16.5" customHeight="1">
      <c r="B149" s="40"/>
      <c r="F149" s="163"/>
      <c r="AB149" s="40"/>
      <c r="AD149" s="40"/>
      <c r="AF149" s="40"/>
      <c r="AG149" s="40"/>
    </row>
    <row r="150" spans="2:33" ht="16.5" customHeight="1">
      <c r="B150" s="40"/>
      <c r="F150" s="163"/>
      <c r="AB150" s="40"/>
      <c r="AD150" s="40"/>
      <c r="AF150" s="40"/>
      <c r="AG150" s="40"/>
    </row>
    <row r="151" spans="2:33" ht="16.5" customHeight="1">
      <c r="B151" s="40"/>
      <c r="F151" s="163"/>
      <c r="AB151" s="40"/>
      <c r="AD151" s="40"/>
      <c r="AF151" s="40"/>
      <c r="AG151" s="40"/>
    </row>
    <row r="152" spans="2:33" ht="16.5" customHeight="1">
      <c r="B152" s="40"/>
      <c r="F152" s="163"/>
      <c r="AB152" s="40"/>
      <c r="AD152" s="40"/>
      <c r="AF152" s="40"/>
      <c r="AG152" s="40"/>
    </row>
    <row r="153" spans="2:33" ht="16.5" customHeight="1">
      <c r="B153" s="40"/>
      <c r="F153" s="163"/>
      <c r="AB153" s="40"/>
      <c r="AD153" s="40"/>
      <c r="AF153" s="40"/>
      <c r="AG153" s="40"/>
    </row>
    <row r="154" spans="2:33" ht="16.5" customHeight="1">
      <c r="B154" s="40"/>
      <c r="F154" s="163"/>
      <c r="AB154" s="40"/>
      <c r="AD154" s="40"/>
      <c r="AF154" s="40"/>
      <c r="AG154" s="40"/>
    </row>
    <row r="155" spans="2:33" ht="16.5" customHeight="1">
      <c r="B155" s="40"/>
      <c r="F155" s="163"/>
      <c r="AB155" s="40"/>
      <c r="AD155" s="40"/>
      <c r="AF155" s="40"/>
      <c r="AG155" s="40"/>
    </row>
    <row r="156" spans="2:33" ht="16.5" customHeight="1">
      <c r="B156" s="40"/>
      <c r="F156" s="163"/>
      <c r="AB156" s="40"/>
      <c r="AD156" s="40"/>
      <c r="AF156" s="40"/>
      <c r="AG156" s="40"/>
    </row>
    <row r="157" spans="2:33" ht="16.5" customHeight="1">
      <c r="B157" s="40"/>
      <c r="F157" s="163"/>
      <c r="AB157" s="40"/>
      <c r="AD157" s="40"/>
      <c r="AF157" s="40"/>
      <c r="AG157" s="40"/>
    </row>
    <row r="158" spans="2:33" ht="16.5" customHeight="1">
      <c r="B158" s="40"/>
      <c r="F158" s="163"/>
      <c r="AB158" s="40"/>
      <c r="AD158" s="40"/>
      <c r="AF158" s="40"/>
      <c r="AG158" s="40"/>
    </row>
    <row r="159" spans="2:33" ht="16.5" customHeight="1">
      <c r="B159" s="40"/>
      <c r="F159" s="163"/>
      <c r="AB159" s="40"/>
      <c r="AD159" s="40"/>
      <c r="AF159" s="40"/>
      <c r="AG159" s="40"/>
    </row>
    <row r="160" spans="2:33" ht="16.5" customHeight="1">
      <c r="B160" s="40"/>
      <c r="F160" s="163"/>
      <c r="AB160" s="40"/>
      <c r="AD160" s="40"/>
      <c r="AF160" s="40"/>
      <c r="AG160" s="40"/>
    </row>
    <row r="161" spans="2:33" ht="16.5" customHeight="1">
      <c r="B161" s="40"/>
      <c r="F161" s="163"/>
      <c r="AB161" s="40"/>
      <c r="AD161" s="40"/>
      <c r="AF161" s="40"/>
      <c r="AG161" s="40"/>
    </row>
    <row r="162" spans="2:33" ht="16.5" customHeight="1">
      <c r="B162" s="40"/>
      <c r="F162" s="163"/>
      <c r="AB162" s="40"/>
      <c r="AD162" s="40"/>
      <c r="AF162" s="40"/>
      <c r="AG162" s="40"/>
    </row>
    <row r="163" spans="2:33" ht="16.5" customHeight="1">
      <c r="B163" s="40"/>
      <c r="F163" s="163"/>
      <c r="AB163" s="40"/>
      <c r="AD163" s="40"/>
      <c r="AF163" s="40"/>
      <c r="AG163" s="40"/>
    </row>
    <row r="164" spans="2:33" ht="16.5" customHeight="1">
      <c r="B164" s="40"/>
      <c r="F164" s="163"/>
      <c r="AB164" s="40"/>
      <c r="AD164" s="40"/>
      <c r="AF164" s="40"/>
      <c r="AG164" s="40"/>
    </row>
    <row r="165" spans="2:33" ht="16.5" customHeight="1">
      <c r="B165" s="40"/>
      <c r="F165" s="163"/>
      <c r="AB165" s="40"/>
      <c r="AD165" s="40"/>
      <c r="AF165" s="40"/>
      <c r="AG165" s="40"/>
    </row>
    <row r="166" spans="2:33" ht="16.5" customHeight="1">
      <c r="B166" s="40"/>
      <c r="F166" s="163"/>
      <c r="AB166" s="40"/>
      <c r="AD166" s="40"/>
      <c r="AF166" s="40"/>
      <c r="AG166" s="40"/>
    </row>
    <row r="167" spans="2:33" ht="16.5" customHeight="1">
      <c r="B167" s="40"/>
      <c r="F167" s="163"/>
      <c r="AB167" s="40"/>
      <c r="AD167" s="40"/>
      <c r="AF167" s="40"/>
      <c r="AG167" s="40"/>
    </row>
    <row r="168" spans="2:33" ht="16.5" customHeight="1">
      <c r="B168" s="40"/>
      <c r="F168" s="163"/>
      <c r="AB168" s="40"/>
      <c r="AD168" s="40"/>
      <c r="AF168" s="40"/>
      <c r="AG168" s="40"/>
    </row>
    <row r="169" spans="2:33" ht="16.5" customHeight="1">
      <c r="B169" s="40"/>
      <c r="F169" s="163"/>
      <c r="AB169" s="40"/>
      <c r="AD169" s="40"/>
      <c r="AF169" s="40"/>
      <c r="AG169" s="40"/>
    </row>
    <row r="170" spans="2:33" ht="16.5" customHeight="1">
      <c r="B170" s="40"/>
      <c r="F170" s="163"/>
      <c r="AB170" s="40"/>
      <c r="AD170" s="40"/>
      <c r="AF170" s="40"/>
      <c r="AG170" s="40"/>
    </row>
    <row r="171" spans="2:33" ht="16.5" customHeight="1">
      <c r="B171" s="40"/>
      <c r="F171" s="163"/>
      <c r="AB171" s="40"/>
      <c r="AD171" s="40"/>
      <c r="AF171" s="40"/>
      <c r="AG171" s="40"/>
    </row>
    <row r="172" spans="2:33" ht="16.5" customHeight="1">
      <c r="B172" s="40"/>
      <c r="F172" s="163"/>
      <c r="AB172" s="40"/>
      <c r="AD172" s="40"/>
      <c r="AF172" s="40"/>
      <c r="AG172" s="40"/>
    </row>
    <row r="173" spans="2:33" ht="16.5" customHeight="1">
      <c r="B173" s="40"/>
      <c r="F173" s="163"/>
      <c r="AB173" s="40"/>
      <c r="AD173" s="40"/>
      <c r="AF173" s="40"/>
      <c r="AG173" s="40"/>
    </row>
    <row r="174" spans="2:33" ht="16.5" customHeight="1">
      <c r="B174" s="40"/>
      <c r="F174" s="163"/>
      <c r="AB174" s="40"/>
      <c r="AD174" s="40"/>
      <c r="AF174" s="40"/>
      <c r="AG174" s="40"/>
    </row>
    <row r="175" spans="2:33" ht="16.5" customHeight="1">
      <c r="B175" s="40"/>
      <c r="F175" s="163"/>
      <c r="AB175" s="40"/>
      <c r="AD175" s="40"/>
      <c r="AF175" s="40"/>
      <c r="AG175" s="40"/>
    </row>
    <row r="176" spans="2:33" ht="16.5" customHeight="1">
      <c r="B176" s="40"/>
      <c r="F176" s="163"/>
      <c r="AB176" s="40"/>
      <c r="AD176" s="40"/>
      <c r="AF176" s="40"/>
      <c r="AG176" s="40"/>
    </row>
    <row r="177" spans="2:33" ht="16.5" customHeight="1">
      <c r="B177" s="40"/>
      <c r="F177" s="163"/>
      <c r="AB177" s="40"/>
      <c r="AD177" s="40"/>
      <c r="AF177" s="40"/>
      <c r="AG177" s="40"/>
    </row>
    <row r="178" spans="2:33" ht="16.5" customHeight="1">
      <c r="B178" s="40"/>
      <c r="F178" s="163"/>
      <c r="AB178" s="40"/>
      <c r="AD178" s="40"/>
      <c r="AF178" s="40"/>
      <c r="AG178" s="40"/>
    </row>
    <row r="179" spans="2:33" ht="16.5" customHeight="1">
      <c r="B179" s="40"/>
      <c r="F179" s="163"/>
      <c r="AB179" s="40"/>
      <c r="AD179" s="40"/>
      <c r="AF179" s="40"/>
      <c r="AG179" s="40"/>
    </row>
    <row r="180" spans="2:33" ht="16.5" customHeight="1">
      <c r="B180" s="40"/>
      <c r="F180" s="163"/>
      <c r="AB180" s="40"/>
      <c r="AD180" s="40"/>
      <c r="AF180" s="40"/>
      <c r="AG180" s="40"/>
    </row>
    <row r="181" spans="2:33" ht="16.5" customHeight="1">
      <c r="B181" s="40"/>
      <c r="F181" s="163"/>
      <c r="AB181" s="40"/>
      <c r="AD181" s="40"/>
      <c r="AF181" s="40"/>
      <c r="AG181" s="40"/>
    </row>
    <row r="182" spans="2:33" ht="16.5" customHeight="1">
      <c r="B182" s="40"/>
      <c r="F182" s="163"/>
      <c r="AB182" s="40"/>
      <c r="AD182" s="40"/>
      <c r="AF182" s="40"/>
      <c r="AG182" s="40"/>
    </row>
    <row r="183" spans="2:33" ht="16.5" customHeight="1">
      <c r="B183" s="40"/>
      <c r="F183" s="163"/>
      <c r="AB183" s="40"/>
      <c r="AD183" s="40"/>
      <c r="AF183" s="40"/>
      <c r="AG183" s="40"/>
    </row>
    <row r="184" spans="2:33" ht="16.5" customHeight="1">
      <c r="B184" s="40"/>
      <c r="F184" s="163"/>
      <c r="AB184" s="40"/>
      <c r="AD184" s="40"/>
      <c r="AF184" s="40"/>
      <c r="AG184" s="40"/>
    </row>
    <row r="185" spans="2:33" ht="16.5" customHeight="1">
      <c r="B185" s="40"/>
      <c r="F185" s="163"/>
      <c r="AB185" s="40"/>
      <c r="AD185" s="40"/>
      <c r="AF185" s="40"/>
      <c r="AG185" s="40"/>
    </row>
    <row r="186" spans="2:33" ht="16.5" customHeight="1">
      <c r="B186" s="40"/>
      <c r="F186" s="163"/>
      <c r="AB186" s="40"/>
      <c r="AD186" s="40"/>
      <c r="AF186" s="40"/>
      <c r="AG186" s="40"/>
    </row>
    <row r="187" spans="2:33" ht="16.5" customHeight="1">
      <c r="B187" s="40"/>
      <c r="F187" s="163"/>
      <c r="AB187" s="40"/>
      <c r="AD187" s="40"/>
      <c r="AF187" s="40"/>
      <c r="AG187" s="40"/>
    </row>
    <row r="188" spans="2:33" ht="16.5" customHeight="1">
      <c r="B188" s="40"/>
      <c r="F188" s="163"/>
      <c r="AB188" s="40"/>
      <c r="AD188" s="40"/>
      <c r="AF188" s="40"/>
      <c r="AG188" s="40"/>
    </row>
    <row r="189" spans="2:33" ht="16.5" customHeight="1">
      <c r="B189" s="40"/>
      <c r="F189" s="163"/>
      <c r="AB189" s="40"/>
      <c r="AD189" s="40"/>
      <c r="AF189" s="40"/>
      <c r="AG189" s="40"/>
    </row>
    <row r="190" spans="2:33" ht="16.5" customHeight="1">
      <c r="B190" s="40"/>
      <c r="F190" s="163"/>
      <c r="AB190" s="40"/>
      <c r="AD190" s="40"/>
      <c r="AF190" s="40"/>
      <c r="AG190" s="40"/>
    </row>
    <row r="191" spans="2:33" ht="16.5" customHeight="1">
      <c r="B191" s="40"/>
      <c r="F191" s="163"/>
      <c r="AB191" s="40"/>
      <c r="AD191" s="40"/>
      <c r="AF191" s="40"/>
      <c r="AG191" s="40"/>
    </row>
    <row r="192" spans="2:33" ht="16.5" customHeight="1">
      <c r="B192" s="40"/>
      <c r="F192" s="163"/>
      <c r="AB192" s="40"/>
      <c r="AD192" s="40"/>
      <c r="AF192" s="40"/>
      <c r="AG192" s="40"/>
    </row>
    <row r="193" spans="2:33" ht="16.5" customHeight="1">
      <c r="B193" s="40"/>
      <c r="F193" s="163"/>
      <c r="AB193" s="40"/>
      <c r="AD193" s="40"/>
      <c r="AF193" s="40"/>
      <c r="AG193" s="40"/>
    </row>
    <row r="194" spans="2:33" ht="16.5" customHeight="1">
      <c r="B194" s="40"/>
      <c r="F194" s="163"/>
      <c r="AB194" s="40"/>
      <c r="AD194" s="40"/>
      <c r="AF194" s="40"/>
      <c r="AG194" s="40"/>
    </row>
    <row r="195" spans="2:33" ht="16.5" customHeight="1">
      <c r="B195" s="40"/>
      <c r="F195" s="163"/>
      <c r="AB195" s="40"/>
      <c r="AD195" s="40"/>
      <c r="AF195" s="40"/>
      <c r="AG195" s="40"/>
    </row>
    <row r="196" spans="2:33" ht="16.5" customHeight="1">
      <c r="B196" s="40"/>
      <c r="F196" s="163"/>
      <c r="AB196" s="40"/>
      <c r="AD196" s="40"/>
      <c r="AF196" s="40"/>
      <c r="AG196" s="40"/>
    </row>
    <row r="197" spans="2:33" ht="16.5" customHeight="1">
      <c r="B197" s="40"/>
      <c r="F197" s="163"/>
      <c r="AB197" s="40"/>
      <c r="AD197" s="40"/>
      <c r="AF197" s="40"/>
      <c r="AG197" s="40"/>
    </row>
    <row r="198" spans="2:33" ht="16.5" customHeight="1">
      <c r="B198" s="40"/>
      <c r="F198" s="163"/>
      <c r="AB198" s="40"/>
      <c r="AD198" s="40"/>
      <c r="AF198" s="40"/>
      <c r="AG198" s="40"/>
    </row>
    <row r="199" spans="2:33" ht="16.5" customHeight="1">
      <c r="B199" s="40"/>
      <c r="F199" s="163"/>
      <c r="AB199" s="40"/>
      <c r="AD199" s="40"/>
      <c r="AF199" s="40"/>
      <c r="AG199" s="40"/>
    </row>
    <row r="200" spans="2:33" ht="16.5" customHeight="1">
      <c r="B200" s="40"/>
      <c r="F200" s="163"/>
      <c r="AB200" s="40"/>
      <c r="AD200" s="40"/>
      <c r="AF200" s="40"/>
      <c r="AG200" s="40"/>
    </row>
    <row r="201" spans="2:33" ht="16.5" customHeight="1">
      <c r="B201" s="40"/>
      <c r="F201" s="163"/>
      <c r="AB201" s="40"/>
      <c r="AD201" s="40"/>
      <c r="AF201" s="40"/>
      <c r="AG201" s="40"/>
    </row>
    <row r="202" spans="2:33" ht="16.5" customHeight="1">
      <c r="B202" s="40"/>
      <c r="F202" s="163"/>
      <c r="AB202" s="40"/>
      <c r="AD202" s="40"/>
      <c r="AF202" s="40"/>
      <c r="AG202" s="40"/>
    </row>
    <row r="203" spans="2:33" ht="16.5" customHeight="1">
      <c r="B203" s="40"/>
      <c r="F203" s="163"/>
      <c r="AB203" s="40"/>
      <c r="AD203" s="40"/>
      <c r="AF203" s="40"/>
      <c r="AG203" s="40"/>
    </row>
    <row r="204" spans="2:33" ht="16.5" customHeight="1">
      <c r="B204" s="40"/>
      <c r="F204" s="163"/>
      <c r="AB204" s="40"/>
      <c r="AD204" s="40"/>
      <c r="AF204" s="40"/>
      <c r="AG204" s="40"/>
    </row>
    <row r="205" spans="2:33" ht="16.5" customHeight="1">
      <c r="B205" s="40"/>
      <c r="F205" s="163"/>
      <c r="AB205" s="40"/>
      <c r="AD205" s="40"/>
      <c r="AF205" s="40"/>
      <c r="AG205" s="40"/>
    </row>
    <row r="206" spans="2:33" ht="16.5" customHeight="1">
      <c r="B206" s="40"/>
      <c r="F206" s="163"/>
      <c r="AB206" s="40"/>
      <c r="AD206" s="40"/>
      <c r="AF206" s="40"/>
      <c r="AG206" s="40"/>
    </row>
    <row r="207" spans="2:33" ht="16.5" customHeight="1">
      <c r="B207" s="40"/>
      <c r="F207" s="163"/>
      <c r="AB207" s="40"/>
      <c r="AD207" s="40"/>
      <c r="AF207" s="40"/>
      <c r="AG207" s="40"/>
    </row>
    <row r="208" spans="2:33" ht="16.5" customHeight="1">
      <c r="B208" s="40"/>
      <c r="F208" s="163"/>
      <c r="AB208" s="40"/>
      <c r="AD208" s="40"/>
      <c r="AF208" s="40"/>
      <c r="AG208" s="40"/>
    </row>
    <row r="209" spans="2:33" ht="16.5" customHeight="1">
      <c r="B209" s="40"/>
      <c r="F209" s="163"/>
      <c r="AB209" s="40"/>
      <c r="AD209" s="40"/>
      <c r="AF209" s="40"/>
      <c r="AG209" s="40"/>
    </row>
    <row r="210" spans="2:33" ht="16.5" customHeight="1">
      <c r="B210" s="40"/>
      <c r="F210" s="163"/>
      <c r="AB210" s="40"/>
      <c r="AD210" s="40"/>
      <c r="AF210" s="40"/>
      <c r="AG210" s="40"/>
    </row>
    <row r="211" spans="2:33" ht="16.5" customHeight="1">
      <c r="B211" s="40"/>
      <c r="F211" s="163"/>
      <c r="AB211" s="40"/>
      <c r="AD211" s="40"/>
      <c r="AF211" s="40"/>
      <c r="AG211" s="40"/>
    </row>
    <row r="212" spans="2:33" ht="16.5" customHeight="1">
      <c r="B212" s="40"/>
      <c r="F212" s="163"/>
      <c r="AB212" s="40"/>
      <c r="AD212" s="40"/>
      <c r="AF212" s="40"/>
      <c r="AG212" s="40"/>
    </row>
    <row r="213" spans="2:33" ht="16.5" customHeight="1">
      <c r="B213" s="40"/>
      <c r="F213" s="163"/>
      <c r="AB213" s="40"/>
      <c r="AD213" s="40"/>
      <c r="AF213" s="40"/>
      <c r="AG213" s="40"/>
    </row>
    <row r="214" spans="2:33" ht="16.5" customHeight="1">
      <c r="B214" s="40"/>
      <c r="F214" s="163"/>
      <c r="AB214" s="40"/>
      <c r="AD214" s="40"/>
      <c r="AF214" s="40"/>
      <c r="AG214" s="40"/>
    </row>
    <row r="215" spans="2:33" ht="16.5" customHeight="1">
      <c r="B215" s="40"/>
      <c r="F215" s="163"/>
      <c r="AB215" s="40"/>
      <c r="AD215" s="40"/>
      <c r="AF215" s="40"/>
      <c r="AG215" s="40"/>
    </row>
    <row r="216" spans="2:33" ht="16.5" customHeight="1">
      <c r="B216" s="40"/>
      <c r="F216" s="163"/>
      <c r="AB216" s="40"/>
      <c r="AD216" s="40"/>
      <c r="AF216" s="40"/>
      <c r="AG216" s="40"/>
    </row>
    <row r="217" spans="2:33" ht="16.5" customHeight="1">
      <c r="B217" s="40"/>
      <c r="F217" s="163"/>
      <c r="AB217" s="40"/>
      <c r="AD217" s="40"/>
      <c r="AF217" s="40"/>
      <c r="AG217" s="40"/>
    </row>
    <row r="218" spans="2:33" ht="16.5" customHeight="1">
      <c r="B218" s="40"/>
      <c r="F218" s="163"/>
      <c r="AB218" s="40"/>
      <c r="AD218" s="40"/>
      <c r="AF218" s="40"/>
      <c r="AG218" s="40"/>
    </row>
    <row r="219" spans="2:33" ht="16.5" customHeight="1">
      <c r="B219" s="40"/>
      <c r="F219" s="163"/>
      <c r="AB219" s="40"/>
      <c r="AD219" s="40"/>
      <c r="AF219" s="40"/>
      <c r="AG219" s="40"/>
    </row>
    <row r="220" spans="2:33" ht="16.5" customHeight="1">
      <c r="B220" s="40"/>
      <c r="F220" s="163"/>
      <c r="AB220" s="40"/>
      <c r="AD220" s="40"/>
      <c r="AF220" s="40"/>
      <c r="AG220" s="40"/>
    </row>
    <row r="221" spans="2:33" ht="16.5" customHeight="1">
      <c r="B221" s="40"/>
      <c r="F221" s="163"/>
      <c r="AB221" s="40"/>
      <c r="AD221" s="40"/>
      <c r="AF221" s="40"/>
      <c r="AG221" s="40"/>
    </row>
    <row r="222" spans="2:33" ht="16.5" customHeight="1">
      <c r="B222" s="40"/>
      <c r="F222" s="163"/>
      <c r="AB222" s="40"/>
      <c r="AD222" s="40"/>
      <c r="AF222" s="40"/>
      <c r="AG222" s="40"/>
    </row>
    <row r="223" spans="2:33" ht="16.5" customHeight="1">
      <c r="B223" s="40"/>
      <c r="F223" s="163"/>
      <c r="AB223" s="40"/>
      <c r="AD223" s="40"/>
      <c r="AF223" s="40"/>
      <c r="AG223" s="40"/>
    </row>
    <row r="224" spans="2:33" ht="16.5" customHeight="1">
      <c r="B224" s="40"/>
      <c r="F224" s="163"/>
      <c r="AB224" s="40"/>
      <c r="AD224" s="40"/>
      <c r="AF224" s="40"/>
      <c r="AG224" s="40"/>
    </row>
    <row r="225" spans="2:33" ht="16.5" customHeight="1">
      <c r="B225" s="40"/>
      <c r="F225" s="163"/>
      <c r="AB225" s="40"/>
      <c r="AD225" s="40"/>
      <c r="AF225" s="40"/>
      <c r="AG225" s="40"/>
    </row>
    <row r="226" spans="2:33" ht="16.5" customHeight="1">
      <c r="B226" s="40"/>
      <c r="F226" s="163"/>
      <c r="AB226" s="40"/>
      <c r="AD226" s="40"/>
      <c r="AF226" s="40"/>
      <c r="AG226" s="40"/>
    </row>
    <row r="227" spans="2:33" ht="16.5" customHeight="1">
      <c r="B227" s="40"/>
      <c r="F227" s="163"/>
      <c r="AB227" s="40"/>
      <c r="AD227" s="40"/>
      <c r="AF227" s="40"/>
      <c r="AG227" s="40"/>
    </row>
    <row r="228" spans="2:33" ht="16.5" customHeight="1">
      <c r="B228" s="40"/>
      <c r="F228" s="163"/>
      <c r="AB228" s="40"/>
      <c r="AD228" s="40"/>
      <c r="AF228" s="40"/>
      <c r="AG228" s="40"/>
    </row>
    <row r="229" spans="2:33" ht="16.5" customHeight="1">
      <c r="B229" s="40"/>
      <c r="F229" s="163"/>
      <c r="AB229" s="40"/>
      <c r="AD229" s="40"/>
      <c r="AF229" s="40"/>
      <c r="AG229" s="40"/>
    </row>
    <row r="230" spans="2:33" ht="16.5" customHeight="1">
      <c r="B230" s="40"/>
      <c r="F230" s="163"/>
      <c r="AB230" s="40"/>
      <c r="AD230" s="40"/>
      <c r="AF230" s="40"/>
      <c r="AG230" s="40"/>
    </row>
    <row r="231" spans="2:33" ht="16.5" customHeight="1">
      <c r="B231" s="40"/>
      <c r="F231" s="163"/>
      <c r="AB231" s="40"/>
      <c r="AD231" s="40"/>
      <c r="AF231" s="40"/>
      <c r="AG231" s="40"/>
    </row>
    <row r="232" spans="2:33" ht="16.5" customHeight="1">
      <c r="B232" s="40"/>
      <c r="F232" s="163"/>
      <c r="AB232" s="40"/>
      <c r="AD232" s="40"/>
      <c r="AF232" s="40"/>
      <c r="AG232" s="40"/>
    </row>
    <row r="233" spans="2:33" ht="16.5" customHeight="1">
      <c r="B233" s="40"/>
      <c r="F233" s="163"/>
      <c r="AB233" s="40"/>
      <c r="AD233" s="40"/>
      <c r="AF233" s="40"/>
      <c r="AG233" s="40"/>
    </row>
    <row r="234" spans="2:33" ht="16.5" customHeight="1">
      <c r="B234" s="40"/>
      <c r="F234" s="163"/>
      <c r="AB234" s="40"/>
      <c r="AD234" s="40"/>
      <c r="AF234" s="40"/>
      <c r="AG234" s="40"/>
    </row>
    <row r="235" spans="2:33" ht="16.5" customHeight="1">
      <c r="B235" s="40"/>
      <c r="F235" s="163"/>
      <c r="AB235" s="40"/>
      <c r="AD235" s="40"/>
      <c r="AF235" s="40"/>
      <c r="AG235" s="40"/>
    </row>
    <row r="236" spans="2:33" ht="16.5" customHeight="1">
      <c r="B236" s="40"/>
      <c r="F236" s="163"/>
      <c r="AB236" s="40"/>
      <c r="AD236" s="40"/>
      <c r="AF236" s="40"/>
      <c r="AG236" s="40"/>
    </row>
    <row r="237" spans="2:33" ht="16.5" customHeight="1">
      <c r="B237" s="40"/>
      <c r="F237" s="163"/>
      <c r="AB237" s="40"/>
      <c r="AD237" s="40"/>
      <c r="AF237" s="40"/>
      <c r="AG237" s="40"/>
    </row>
    <row r="238" spans="2:33" ht="16.5" customHeight="1">
      <c r="B238" s="40"/>
      <c r="F238" s="163"/>
      <c r="AB238" s="40"/>
      <c r="AD238" s="40"/>
      <c r="AF238" s="40"/>
      <c r="AG238" s="40"/>
    </row>
    <row r="239" spans="2:33" ht="16.5" customHeight="1">
      <c r="B239" s="40"/>
      <c r="F239" s="163"/>
      <c r="AB239" s="40"/>
      <c r="AD239" s="40"/>
      <c r="AF239" s="40"/>
      <c r="AG239" s="40"/>
    </row>
    <row r="240" spans="2:33" ht="16.5" customHeight="1">
      <c r="B240" s="40"/>
      <c r="F240" s="163"/>
      <c r="AB240" s="40"/>
      <c r="AD240" s="40"/>
      <c r="AF240" s="40"/>
      <c r="AG240" s="40"/>
    </row>
    <row r="241" spans="2:33" ht="16.5" customHeight="1">
      <c r="B241" s="40"/>
      <c r="F241" s="163"/>
      <c r="AB241" s="40"/>
      <c r="AD241" s="40"/>
      <c r="AF241" s="40"/>
      <c r="AG241" s="40"/>
    </row>
    <row r="242" spans="2:33" ht="16.5" customHeight="1">
      <c r="B242" s="40"/>
      <c r="F242" s="163"/>
      <c r="AB242" s="40"/>
      <c r="AD242" s="40"/>
      <c r="AF242" s="40"/>
      <c r="AG242" s="40"/>
    </row>
    <row r="243" spans="2:33" ht="16.5" customHeight="1">
      <c r="B243" s="40"/>
      <c r="F243" s="163"/>
      <c r="AB243" s="40"/>
      <c r="AD243" s="40"/>
      <c r="AF243" s="40"/>
      <c r="AG243" s="40"/>
    </row>
    <row r="244" spans="2:33" ht="16.5" customHeight="1">
      <c r="B244" s="40"/>
      <c r="F244" s="163"/>
      <c r="AB244" s="40"/>
      <c r="AD244" s="40"/>
      <c r="AF244" s="40"/>
      <c r="AG244" s="40"/>
    </row>
    <row r="245" spans="2:33" ht="16.5" customHeight="1">
      <c r="B245" s="40"/>
      <c r="F245" s="163"/>
      <c r="AB245" s="40"/>
      <c r="AD245" s="40"/>
      <c r="AF245" s="40"/>
      <c r="AG245" s="40"/>
    </row>
    <row r="246" spans="2:33" ht="16.5" customHeight="1">
      <c r="B246" s="40"/>
      <c r="F246" s="163"/>
      <c r="AB246" s="40"/>
      <c r="AD246" s="40"/>
      <c r="AF246" s="40"/>
      <c r="AG246" s="40"/>
    </row>
    <row r="247" spans="2:33" ht="16.5" customHeight="1">
      <c r="B247" s="40"/>
      <c r="F247" s="163"/>
      <c r="AB247" s="40"/>
      <c r="AD247" s="40"/>
      <c r="AF247" s="40"/>
      <c r="AG247" s="40"/>
    </row>
    <row r="248" spans="2:33" ht="16.5" customHeight="1">
      <c r="B248" s="40"/>
      <c r="F248" s="163"/>
      <c r="AB248" s="40"/>
      <c r="AD248" s="40"/>
      <c r="AF248" s="40"/>
      <c r="AG248" s="40"/>
    </row>
    <row r="249" spans="2:33" ht="16.5" customHeight="1">
      <c r="B249" s="40"/>
      <c r="F249" s="163"/>
      <c r="AB249" s="40"/>
      <c r="AD249" s="40"/>
      <c r="AF249" s="40"/>
      <c r="AG249" s="40"/>
    </row>
    <row r="250" spans="2:33" ht="16.5" customHeight="1">
      <c r="B250" s="40"/>
      <c r="F250" s="163"/>
      <c r="AB250" s="40"/>
      <c r="AD250" s="40"/>
      <c r="AF250" s="40"/>
      <c r="AG250" s="40"/>
    </row>
    <row r="251" spans="2:33" ht="16.5" customHeight="1">
      <c r="B251" s="40"/>
      <c r="F251" s="163"/>
      <c r="AB251" s="40"/>
      <c r="AD251" s="40"/>
      <c r="AF251" s="40"/>
      <c r="AG251" s="40"/>
    </row>
    <row r="252" spans="2:33" ht="16.5" customHeight="1">
      <c r="B252" s="40"/>
      <c r="F252" s="163"/>
      <c r="AB252" s="40"/>
      <c r="AD252" s="40"/>
      <c r="AF252" s="40"/>
      <c r="AG252" s="40"/>
    </row>
    <row r="253" spans="2:33" ht="16.5" customHeight="1">
      <c r="B253" s="40"/>
      <c r="F253" s="163"/>
      <c r="AB253" s="40"/>
      <c r="AD253" s="40"/>
      <c r="AF253" s="40"/>
      <c r="AG253" s="40"/>
    </row>
    <row r="254" spans="2:33" ht="16.5" customHeight="1">
      <c r="B254" s="40"/>
      <c r="F254" s="163"/>
      <c r="AB254" s="40"/>
      <c r="AD254" s="40"/>
      <c r="AF254" s="40"/>
      <c r="AG254" s="40"/>
    </row>
    <row r="255" spans="2:33" ht="16.5" customHeight="1">
      <c r="B255" s="40"/>
      <c r="F255" s="163"/>
      <c r="AB255" s="40"/>
      <c r="AD255" s="40"/>
      <c r="AF255" s="40"/>
      <c r="AG255" s="40"/>
    </row>
    <row r="256" spans="2:33" ht="16.5" customHeight="1">
      <c r="B256" s="40"/>
      <c r="F256" s="163"/>
      <c r="AB256" s="40"/>
      <c r="AD256" s="40"/>
      <c r="AF256" s="40"/>
      <c r="AG256" s="40"/>
    </row>
    <row r="257" spans="2:33" ht="16.5" customHeight="1">
      <c r="B257" s="40"/>
      <c r="F257" s="163"/>
      <c r="AB257" s="40"/>
      <c r="AD257" s="40"/>
      <c r="AF257" s="40"/>
      <c r="AG257" s="40"/>
    </row>
    <row r="258" spans="2:33" ht="16.5" customHeight="1">
      <c r="B258" s="40"/>
      <c r="F258" s="163"/>
      <c r="AB258" s="40"/>
      <c r="AD258" s="40"/>
      <c r="AF258" s="40"/>
      <c r="AG258" s="40"/>
    </row>
    <row r="259" spans="2:33" ht="16.5" customHeight="1">
      <c r="B259" s="40"/>
      <c r="F259" s="163"/>
      <c r="AB259" s="40"/>
      <c r="AD259" s="40"/>
      <c r="AF259" s="40"/>
      <c r="AG259" s="40"/>
    </row>
    <row r="260" spans="2:33" ht="16.5" customHeight="1">
      <c r="B260" s="40"/>
      <c r="F260" s="163"/>
      <c r="AB260" s="40"/>
      <c r="AD260" s="40"/>
      <c r="AF260" s="40"/>
      <c r="AG260" s="40"/>
    </row>
    <row r="261" spans="2:33" ht="16.5" customHeight="1">
      <c r="B261" s="40"/>
      <c r="F261" s="163"/>
      <c r="AB261" s="40"/>
      <c r="AD261" s="40"/>
      <c r="AF261" s="40"/>
      <c r="AG261" s="40"/>
    </row>
    <row r="262" spans="2:33" ht="16.5" customHeight="1">
      <c r="B262" s="40"/>
      <c r="F262" s="163"/>
      <c r="AB262" s="40"/>
      <c r="AD262" s="40"/>
      <c r="AF262" s="40"/>
      <c r="AG262" s="40"/>
    </row>
    <row r="263" spans="2:33" ht="16.5" customHeight="1">
      <c r="B263" s="40"/>
      <c r="F263" s="163"/>
      <c r="AB263" s="40"/>
      <c r="AD263" s="40"/>
      <c r="AF263" s="40"/>
      <c r="AG263" s="40"/>
    </row>
    <row r="264" spans="2:33" ht="16.5" customHeight="1">
      <c r="B264" s="40"/>
      <c r="F264" s="163"/>
      <c r="AB264" s="40"/>
      <c r="AD264" s="40"/>
      <c r="AF264" s="40"/>
      <c r="AG264" s="40"/>
    </row>
    <row r="265" spans="2:33" ht="16.5" customHeight="1">
      <c r="B265" s="40"/>
      <c r="F265" s="163"/>
      <c r="AB265" s="40"/>
      <c r="AD265" s="40"/>
      <c r="AF265" s="40"/>
      <c r="AG265" s="40"/>
    </row>
    <row r="266" spans="2:33" ht="16.5" customHeight="1">
      <c r="B266" s="40"/>
      <c r="F266" s="163"/>
      <c r="AB266" s="40"/>
      <c r="AD266" s="40"/>
      <c r="AF266" s="40"/>
      <c r="AG266" s="40"/>
    </row>
    <row r="267" spans="2:33" ht="16.5" customHeight="1">
      <c r="B267" s="40"/>
      <c r="F267" s="163"/>
      <c r="AB267" s="40"/>
      <c r="AD267" s="40"/>
      <c r="AF267" s="40"/>
      <c r="AG267" s="40"/>
    </row>
    <row r="268" spans="2:33" ht="16.5" customHeight="1">
      <c r="B268" s="40"/>
      <c r="F268" s="163"/>
      <c r="AB268" s="40"/>
      <c r="AD268" s="40"/>
      <c r="AF268" s="40"/>
      <c r="AG268" s="40"/>
    </row>
    <row r="269" spans="2:33" ht="16.5" customHeight="1">
      <c r="B269" s="40"/>
      <c r="F269" s="163"/>
      <c r="AB269" s="40"/>
      <c r="AD269" s="40"/>
      <c r="AF269" s="40"/>
      <c r="AG269" s="40"/>
    </row>
    <row r="270" spans="2:33" ht="16.5" customHeight="1">
      <c r="B270" s="40"/>
      <c r="F270" s="163"/>
      <c r="AB270" s="40"/>
      <c r="AD270" s="40"/>
      <c r="AF270" s="40"/>
      <c r="AG270" s="40"/>
    </row>
    <row r="271" spans="2:33" ht="16.5" customHeight="1">
      <c r="B271" s="40"/>
      <c r="F271" s="163"/>
      <c r="AB271" s="40"/>
      <c r="AD271" s="40"/>
      <c r="AF271" s="40"/>
      <c r="AG271" s="40"/>
    </row>
    <row r="272" spans="2:33" ht="16.5" customHeight="1">
      <c r="B272" s="40"/>
      <c r="F272" s="163"/>
      <c r="AB272" s="40"/>
      <c r="AD272" s="40"/>
      <c r="AF272" s="40"/>
      <c r="AG272" s="40"/>
    </row>
    <row r="273" spans="2:33" ht="16.5" customHeight="1">
      <c r="B273" s="40"/>
      <c r="F273" s="163"/>
      <c r="AB273" s="40"/>
      <c r="AD273" s="40"/>
      <c r="AF273" s="40"/>
      <c r="AG273" s="40"/>
    </row>
    <row r="274" spans="2:33" ht="16.5" customHeight="1">
      <c r="B274" s="40"/>
      <c r="F274" s="163"/>
      <c r="AB274" s="40"/>
      <c r="AD274" s="40"/>
      <c r="AF274" s="40"/>
      <c r="AG274" s="40"/>
    </row>
    <row r="275" spans="2:33" ht="16.5" customHeight="1">
      <c r="B275" s="40"/>
      <c r="F275" s="163"/>
      <c r="AB275" s="40"/>
      <c r="AD275" s="40"/>
      <c r="AF275" s="40"/>
      <c r="AG275" s="40"/>
    </row>
    <row r="276" spans="2:33" ht="16.5" customHeight="1">
      <c r="B276" s="40"/>
      <c r="F276" s="163"/>
      <c r="AB276" s="40"/>
      <c r="AD276" s="40"/>
      <c r="AF276" s="40"/>
      <c r="AG276" s="40"/>
    </row>
    <row r="277" spans="2:33" ht="16.5" customHeight="1">
      <c r="B277" s="40"/>
      <c r="F277" s="163"/>
      <c r="AB277" s="40"/>
      <c r="AD277" s="40"/>
      <c r="AF277" s="40"/>
      <c r="AG277" s="40"/>
    </row>
    <row r="278" spans="2:33" ht="16.5" customHeight="1">
      <c r="B278" s="40"/>
      <c r="F278" s="163"/>
      <c r="AB278" s="40"/>
      <c r="AD278" s="40"/>
      <c r="AF278" s="40"/>
      <c r="AG278" s="40"/>
    </row>
    <row r="279" spans="2:33" ht="16.5" customHeight="1">
      <c r="B279" s="40"/>
      <c r="F279" s="163"/>
      <c r="AB279" s="40"/>
      <c r="AD279" s="40"/>
      <c r="AF279" s="40"/>
      <c r="AG279" s="40"/>
    </row>
    <row r="280" spans="2:33" ht="16.5" customHeight="1">
      <c r="B280" s="40"/>
      <c r="F280" s="163"/>
      <c r="AB280" s="40"/>
      <c r="AD280" s="40"/>
      <c r="AF280" s="40"/>
      <c r="AG280" s="40"/>
    </row>
    <row r="281" spans="2:33" ht="16.5" customHeight="1">
      <c r="B281" s="40"/>
      <c r="F281" s="163"/>
      <c r="AB281" s="40"/>
      <c r="AD281" s="40"/>
      <c r="AF281" s="40"/>
      <c r="AG281" s="40"/>
    </row>
    <row r="282" spans="2:33" ht="16.5" customHeight="1">
      <c r="B282" s="40"/>
      <c r="F282" s="163"/>
      <c r="AB282" s="40"/>
      <c r="AD282" s="40"/>
      <c r="AF282" s="40"/>
      <c r="AG282" s="40"/>
    </row>
    <row r="283" spans="2:33" ht="16.5" customHeight="1">
      <c r="B283" s="40"/>
      <c r="F283" s="163"/>
      <c r="AB283" s="40"/>
      <c r="AD283" s="40"/>
      <c r="AF283" s="40"/>
      <c r="AG283" s="40"/>
    </row>
    <row r="284" spans="2:33" ht="16.5" customHeight="1">
      <c r="B284" s="40"/>
      <c r="F284" s="163"/>
      <c r="AB284" s="40"/>
      <c r="AD284" s="40"/>
      <c r="AF284" s="40"/>
      <c r="AG284" s="40"/>
    </row>
    <row r="285" spans="2:33" ht="16.5" customHeight="1">
      <c r="B285" s="40"/>
      <c r="F285" s="163"/>
      <c r="AB285" s="40"/>
      <c r="AD285" s="40"/>
      <c r="AF285" s="40"/>
      <c r="AG285" s="40"/>
    </row>
    <row r="286" spans="2:33" ht="16.5" customHeight="1">
      <c r="B286" s="40"/>
      <c r="F286" s="163"/>
      <c r="AB286" s="40"/>
      <c r="AD286" s="40"/>
      <c r="AF286" s="40"/>
      <c r="AG286" s="40"/>
    </row>
    <row r="287" spans="2:33" ht="16.5" customHeight="1">
      <c r="B287" s="40"/>
      <c r="F287" s="163"/>
      <c r="AB287" s="40"/>
      <c r="AD287" s="40"/>
      <c r="AF287" s="40"/>
      <c r="AG287" s="40"/>
    </row>
    <row r="288" spans="2:33" ht="16.5" customHeight="1">
      <c r="B288" s="40"/>
      <c r="F288" s="163"/>
      <c r="AB288" s="40"/>
      <c r="AD288" s="40"/>
      <c r="AF288" s="40"/>
      <c r="AG288" s="40"/>
    </row>
    <row r="289" spans="2:33" ht="16.5" customHeight="1">
      <c r="B289" s="40"/>
      <c r="F289" s="163"/>
      <c r="AB289" s="40"/>
      <c r="AD289" s="40"/>
      <c r="AF289" s="40"/>
      <c r="AG289" s="40"/>
    </row>
    <row r="290" spans="2:33" ht="16.5" customHeight="1">
      <c r="B290" s="40"/>
      <c r="F290" s="163"/>
      <c r="AB290" s="40"/>
      <c r="AD290" s="40"/>
      <c r="AF290" s="40"/>
      <c r="AG290" s="40"/>
    </row>
    <row r="291" spans="2:33" ht="16.5" customHeight="1">
      <c r="B291" s="40"/>
      <c r="F291" s="163"/>
      <c r="AB291" s="40"/>
      <c r="AD291" s="40"/>
      <c r="AF291" s="40"/>
      <c r="AG291" s="40"/>
    </row>
    <row r="292" spans="2:33" ht="16.5" customHeight="1">
      <c r="B292" s="40"/>
      <c r="F292" s="163"/>
      <c r="AB292" s="40"/>
      <c r="AD292" s="40"/>
      <c r="AF292" s="40"/>
      <c r="AG292" s="40"/>
    </row>
    <row r="293" spans="2:33" ht="16.5" customHeight="1">
      <c r="B293" s="40"/>
      <c r="F293" s="163"/>
      <c r="AB293" s="40"/>
      <c r="AD293" s="40"/>
      <c r="AF293" s="40"/>
      <c r="AG293" s="40"/>
    </row>
    <row r="294" spans="2:33" ht="16.5" customHeight="1">
      <c r="B294" s="40"/>
      <c r="F294" s="163"/>
      <c r="AB294" s="40"/>
      <c r="AD294" s="40"/>
      <c r="AF294" s="40"/>
      <c r="AG294" s="40"/>
    </row>
    <row r="295" spans="2:33" ht="16.5" customHeight="1">
      <c r="B295" s="40"/>
      <c r="F295" s="163"/>
      <c r="AB295" s="40"/>
      <c r="AD295" s="40"/>
      <c r="AF295" s="40"/>
      <c r="AG295" s="40"/>
    </row>
    <row r="296" spans="2:33" ht="16.5" customHeight="1">
      <c r="B296" s="40"/>
      <c r="F296" s="163"/>
      <c r="AB296" s="40"/>
      <c r="AD296" s="40"/>
      <c r="AF296" s="40"/>
      <c r="AG296" s="40"/>
    </row>
    <row r="297" spans="2:33" ht="16.5" customHeight="1">
      <c r="B297" s="40"/>
      <c r="F297" s="163"/>
      <c r="AB297" s="40"/>
      <c r="AD297" s="40"/>
      <c r="AF297" s="40"/>
      <c r="AG297" s="40"/>
    </row>
    <row r="298" spans="2:33" ht="16.5" customHeight="1">
      <c r="B298" s="40"/>
      <c r="F298" s="163"/>
      <c r="AB298" s="40"/>
      <c r="AD298" s="40"/>
      <c r="AF298" s="40"/>
      <c r="AG298" s="40"/>
    </row>
    <row r="299" spans="2:33" ht="16.5" customHeight="1">
      <c r="B299" s="40"/>
      <c r="F299" s="163"/>
      <c r="AB299" s="40"/>
      <c r="AD299" s="40"/>
      <c r="AF299" s="40"/>
      <c r="AG299" s="40"/>
    </row>
    <row r="300" spans="2:33" ht="16.5" customHeight="1">
      <c r="B300" s="40"/>
      <c r="F300" s="163"/>
      <c r="AB300" s="40"/>
      <c r="AD300" s="40"/>
      <c r="AF300" s="40"/>
      <c r="AG300" s="40"/>
    </row>
    <row r="301" spans="2:33" ht="16.5" customHeight="1">
      <c r="B301" s="40"/>
      <c r="F301" s="163"/>
      <c r="AB301" s="40"/>
      <c r="AD301" s="40"/>
      <c r="AF301" s="40"/>
      <c r="AG301" s="40"/>
    </row>
    <row r="302" spans="2:33" ht="16.5" customHeight="1">
      <c r="B302" s="40"/>
      <c r="F302" s="163"/>
      <c r="AB302" s="40"/>
      <c r="AD302" s="40"/>
      <c r="AF302" s="40"/>
      <c r="AG302" s="40"/>
    </row>
    <row r="303" spans="2:33" ht="16.5" customHeight="1">
      <c r="B303" s="40"/>
      <c r="F303" s="163"/>
      <c r="AB303" s="40"/>
      <c r="AD303" s="40"/>
      <c r="AF303" s="40"/>
      <c r="AG303" s="40"/>
    </row>
    <row r="304" spans="2:33" ht="16.5" customHeight="1">
      <c r="B304" s="40"/>
      <c r="F304" s="163"/>
      <c r="AB304" s="40"/>
      <c r="AD304" s="40"/>
      <c r="AF304" s="40"/>
      <c r="AG304" s="40"/>
    </row>
    <row r="305" spans="2:33" ht="16.5" customHeight="1">
      <c r="B305" s="40"/>
      <c r="F305" s="163"/>
      <c r="AB305" s="40"/>
      <c r="AD305" s="40"/>
      <c r="AF305" s="40"/>
      <c r="AG305" s="40"/>
    </row>
    <row r="306" spans="2:33" ht="16.5" customHeight="1">
      <c r="B306" s="40"/>
      <c r="F306" s="163"/>
      <c r="AB306" s="40"/>
      <c r="AD306" s="40"/>
      <c r="AF306" s="40"/>
      <c r="AG306" s="40"/>
    </row>
    <row r="307" spans="2:33" ht="16.5" customHeight="1">
      <c r="B307" s="40"/>
      <c r="F307" s="163"/>
      <c r="AB307" s="40"/>
      <c r="AD307" s="40"/>
      <c r="AF307" s="40"/>
      <c r="AG307" s="40"/>
    </row>
    <row r="308" spans="2:33" ht="16.5" customHeight="1">
      <c r="B308" s="40"/>
      <c r="F308" s="163"/>
      <c r="AB308" s="40"/>
      <c r="AD308" s="40"/>
      <c r="AF308" s="40"/>
      <c r="AG308" s="40"/>
    </row>
    <row r="309" spans="2:33" ht="16.5" customHeight="1">
      <c r="B309" s="40"/>
      <c r="F309" s="163"/>
      <c r="AB309" s="40"/>
      <c r="AD309" s="40"/>
      <c r="AF309" s="40"/>
      <c r="AG309" s="40"/>
    </row>
    <row r="310" spans="2:33" ht="16.5" customHeight="1">
      <c r="B310" s="40"/>
      <c r="F310" s="163"/>
      <c r="AB310" s="40"/>
      <c r="AD310" s="40"/>
      <c r="AF310" s="40"/>
      <c r="AG310" s="40"/>
    </row>
    <row r="311" spans="2:33" ht="16.5" customHeight="1">
      <c r="B311" s="40"/>
      <c r="F311" s="163"/>
      <c r="AB311" s="40"/>
      <c r="AD311" s="40"/>
      <c r="AF311" s="40"/>
      <c r="AG311" s="40"/>
    </row>
    <row r="312" spans="2:33" ht="16.5" customHeight="1">
      <c r="B312" s="40"/>
      <c r="F312" s="163"/>
      <c r="AB312" s="40"/>
      <c r="AD312" s="40"/>
      <c r="AF312" s="40"/>
      <c r="AG312" s="40"/>
    </row>
    <row r="313" spans="2:33" ht="16.5" customHeight="1">
      <c r="B313" s="40"/>
      <c r="F313" s="163"/>
      <c r="AB313" s="40"/>
      <c r="AD313" s="40"/>
      <c r="AF313" s="40"/>
      <c r="AG313" s="40"/>
    </row>
    <row r="314" spans="2:33" ht="16.5" customHeight="1">
      <c r="B314" s="40"/>
      <c r="F314" s="163"/>
      <c r="AB314" s="40"/>
      <c r="AD314" s="40"/>
      <c r="AF314" s="40"/>
      <c r="AG314" s="40"/>
    </row>
    <row r="315" spans="2:33" ht="16.5" customHeight="1">
      <c r="B315" s="40"/>
      <c r="F315" s="163"/>
      <c r="AB315" s="40"/>
      <c r="AD315" s="40"/>
      <c r="AF315" s="40"/>
      <c r="AG315" s="40"/>
    </row>
    <row r="316" spans="2:33" ht="16.5" customHeight="1">
      <c r="B316" s="40"/>
      <c r="F316" s="163"/>
      <c r="AB316" s="40"/>
      <c r="AD316" s="40"/>
      <c r="AF316" s="40"/>
      <c r="AG316" s="40"/>
    </row>
    <row r="317" spans="2:33" ht="16.5" customHeight="1">
      <c r="B317" s="40"/>
      <c r="F317" s="163"/>
      <c r="AB317" s="40"/>
      <c r="AD317" s="40"/>
      <c r="AF317" s="40"/>
      <c r="AG317" s="40"/>
    </row>
    <row r="318" spans="2:33" ht="16.5" customHeight="1">
      <c r="B318" s="40"/>
      <c r="F318" s="163"/>
      <c r="AB318" s="40"/>
      <c r="AD318" s="40"/>
      <c r="AF318" s="40"/>
      <c r="AG318" s="40"/>
    </row>
    <row r="319" spans="2:33" ht="16.5" customHeight="1">
      <c r="B319" s="40"/>
      <c r="F319" s="163"/>
      <c r="AB319" s="40"/>
      <c r="AD319" s="40"/>
      <c r="AF319" s="40"/>
      <c r="AG319" s="40"/>
    </row>
    <row r="320" spans="2:33" ht="16.5" customHeight="1">
      <c r="B320" s="40"/>
      <c r="F320" s="163"/>
      <c r="AB320" s="40"/>
      <c r="AD320" s="40"/>
      <c r="AF320" s="40"/>
      <c r="AG320" s="40"/>
    </row>
    <row r="321" spans="2:33" ht="16.5" customHeight="1">
      <c r="B321" s="40"/>
      <c r="F321" s="163"/>
      <c r="AB321" s="40"/>
      <c r="AD321" s="40"/>
      <c r="AF321" s="40"/>
      <c r="AG321" s="40"/>
    </row>
    <row r="322" spans="2:33" ht="16.5" customHeight="1">
      <c r="B322" s="40"/>
      <c r="F322" s="163"/>
      <c r="AB322" s="40"/>
      <c r="AD322" s="40"/>
      <c r="AF322" s="40"/>
      <c r="AG322" s="40"/>
    </row>
    <row r="323" spans="2:33" ht="16.5" customHeight="1">
      <c r="B323" s="40"/>
      <c r="F323" s="163"/>
      <c r="AB323" s="40"/>
      <c r="AD323" s="40"/>
      <c r="AF323" s="40"/>
      <c r="AG323" s="40"/>
    </row>
    <row r="324" spans="2:33" ht="16.5" customHeight="1">
      <c r="B324" s="40"/>
      <c r="F324" s="163"/>
      <c r="AB324" s="40"/>
      <c r="AD324" s="40"/>
      <c r="AF324" s="40"/>
      <c r="AG324" s="40"/>
    </row>
    <row r="325" spans="2:33" ht="16.5" customHeight="1">
      <c r="B325" s="40"/>
      <c r="F325" s="163"/>
      <c r="AB325" s="40"/>
      <c r="AD325" s="40"/>
      <c r="AF325" s="40"/>
      <c r="AG325" s="40"/>
    </row>
    <row r="326" spans="2:33" ht="16.5" customHeight="1">
      <c r="B326" s="40"/>
      <c r="F326" s="163"/>
      <c r="AB326" s="40"/>
      <c r="AD326" s="40"/>
      <c r="AF326" s="40"/>
      <c r="AG326" s="40"/>
    </row>
    <row r="327" spans="2:33" ht="16.5" customHeight="1">
      <c r="B327" s="40"/>
      <c r="F327" s="163"/>
      <c r="AB327" s="40"/>
      <c r="AD327" s="40"/>
      <c r="AF327" s="40"/>
      <c r="AG327" s="40"/>
    </row>
    <row r="328" spans="2:33" ht="16.5" customHeight="1">
      <c r="B328" s="40"/>
      <c r="F328" s="163"/>
      <c r="AB328" s="40"/>
      <c r="AD328" s="40"/>
      <c r="AF328" s="40"/>
      <c r="AG328" s="40"/>
    </row>
    <row r="329" spans="2:33" ht="16.5" customHeight="1">
      <c r="B329" s="40"/>
      <c r="F329" s="163"/>
      <c r="AB329" s="40"/>
      <c r="AD329" s="40"/>
      <c r="AF329" s="40"/>
      <c r="AG329" s="40"/>
    </row>
    <row r="330" spans="2:33" ht="16.5" customHeight="1">
      <c r="B330" s="40"/>
      <c r="F330" s="163"/>
      <c r="AB330" s="40"/>
      <c r="AD330" s="40"/>
      <c r="AF330" s="40"/>
      <c r="AG330" s="40"/>
    </row>
    <row r="331" spans="2:33" ht="16.5" customHeight="1">
      <c r="B331" s="40"/>
      <c r="F331" s="163"/>
      <c r="AB331" s="40"/>
      <c r="AD331" s="40"/>
      <c r="AF331" s="40"/>
      <c r="AG331" s="40"/>
    </row>
    <row r="332" spans="2:33" ht="16.5" customHeight="1">
      <c r="B332" s="40"/>
      <c r="F332" s="163"/>
      <c r="AB332" s="40"/>
      <c r="AD332" s="40"/>
      <c r="AF332" s="40"/>
      <c r="AG332" s="40"/>
    </row>
    <row r="333" spans="2:33" ht="16.5" customHeight="1">
      <c r="B333" s="40"/>
      <c r="F333" s="163"/>
      <c r="AB333" s="40"/>
      <c r="AD333" s="40"/>
      <c r="AF333" s="40"/>
      <c r="AG333" s="40"/>
    </row>
    <row r="334" spans="2:33" ht="16.5" customHeight="1">
      <c r="B334" s="40"/>
      <c r="F334" s="163"/>
      <c r="AB334" s="40"/>
      <c r="AD334" s="40"/>
      <c r="AF334" s="40"/>
      <c r="AG334" s="40"/>
    </row>
    <row r="335" spans="2:33" ht="16.5" customHeight="1">
      <c r="B335" s="40"/>
      <c r="F335" s="163"/>
      <c r="AB335" s="40"/>
      <c r="AD335" s="40"/>
      <c r="AF335" s="40"/>
      <c r="AG335" s="40"/>
    </row>
    <row r="336" spans="2:33" ht="16.5" customHeight="1">
      <c r="B336" s="40"/>
      <c r="F336" s="163"/>
      <c r="AB336" s="40"/>
      <c r="AD336" s="40"/>
      <c r="AF336" s="40"/>
      <c r="AG336" s="40"/>
    </row>
    <row r="337" spans="2:33" ht="16.5" customHeight="1">
      <c r="B337" s="40"/>
      <c r="F337" s="163"/>
      <c r="AB337" s="40"/>
      <c r="AD337" s="40"/>
      <c r="AF337" s="40"/>
      <c r="AG337" s="40"/>
    </row>
    <row r="338" spans="2:33" ht="16.5" customHeight="1">
      <c r="B338" s="40"/>
      <c r="F338" s="163"/>
      <c r="AB338" s="40"/>
      <c r="AD338" s="40"/>
      <c r="AF338" s="40"/>
      <c r="AG338" s="40"/>
    </row>
    <row r="339" spans="2:33" ht="16.5" customHeight="1">
      <c r="B339" s="40"/>
      <c r="F339" s="163"/>
      <c r="AB339" s="40"/>
      <c r="AD339" s="40"/>
      <c r="AF339" s="40"/>
      <c r="AG339" s="40"/>
    </row>
    <row r="340" spans="2:33" ht="16.5" customHeight="1">
      <c r="B340" s="40"/>
      <c r="F340" s="163"/>
      <c r="AB340" s="40"/>
      <c r="AD340" s="40"/>
      <c r="AF340" s="40"/>
      <c r="AG340" s="40"/>
    </row>
    <row r="341" spans="2:33" ht="16.5" customHeight="1">
      <c r="B341" s="40"/>
      <c r="F341" s="163"/>
      <c r="AB341" s="40"/>
      <c r="AD341" s="40"/>
      <c r="AF341" s="40"/>
      <c r="AG341" s="40"/>
    </row>
    <row r="342" spans="2:33" ht="16.5" customHeight="1">
      <c r="B342" s="40"/>
      <c r="F342" s="163"/>
      <c r="AB342" s="40"/>
      <c r="AD342" s="40"/>
      <c r="AF342" s="40"/>
      <c r="AG342" s="40"/>
    </row>
    <row r="343" spans="2:33" ht="16.5" customHeight="1">
      <c r="B343" s="40"/>
      <c r="F343" s="163"/>
      <c r="AB343" s="40"/>
      <c r="AD343" s="40"/>
      <c r="AF343" s="40"/>
      <c r="AG343" s="40"/>
    </row>
    <row r="344" spans="2:33" ht="16.5" customHeight="1">
      <c r="B344" s="40"/>
      <c r="F344" s="163"/>
      <c r="AB344" s="40"/>
      <c r="AD344" s="40"/>
      <c r="AF344" s="40"/>
      <c r="AG344" s="40"/>
    </row>
    <row r="345" spans="2:33" ht="16.5" customHeight="1">
      <c r="B345" s="40"/>
      <c r="F345" s="163"/>
      <c r="AB345" s="40"/>
      <c r="AD345" s="40"/>
      <c r="AF345" s="40"/>
      <c r="AG345" s="40"/>
    </row>
    <row r="346" spans="2:33" ht="16.5" customHeight="1">
      <c r="B346" s="40"/>
      <c r="F346" s="163"/>
      <c r="AB346" s="40"/>
      <c r="AD346" s="40"/>
      <c r="AF346" s="40"/>
      <c r="AG346" s="40"/>
    </row>
    <row r="347" spans="2:33" ht="16.5" customHeight="1">
      <c r="B347" s="40"/>
      <c r="F347" s="163"/>
      <c r="AB347" s="40"/>
      <c r="AD347" s="40"/>
      <c r="AF347" s="40"/>
      <c r="AG347" s="40"/>
    </row>
    <row r="348" spans="2:33" ht="16.5" customHeight="1">
      <c r="B348" s="40"/>
      <c r="F348" s="163"/>
      <c r="AB348" s="40"/>
      <c r="AD348" s="40"/>
      <c r="AF348" s="40"/>
      <c r="AG348" s="40"/>
    </row>
    <row r="349" spans="2:33" ht="16.5" customHeight="1">
      <c r="B349" s="40"/>
      <c r="F349" s="163"/>
      <c r="AB349" s="40"/>
      <c r="AD349" s="40"/>
      <c r="AF349" s="40"/>
      <c r="AG349" s="40"/>
    </row>
    <row r="350" spans="2:33" ht="16.5" customHeight="1">
      <c r="B350" s="40"/>
      <c r="F350" s="163"/>
      <c r="AB350" s="40"/>
      <c r="AD350" s="40"/>
      <c r="AF350" s="40"/>
      <c r="AG350" s="40"/>
    </row>
    <row r="351" spans="2:33" ht="16.5" customHeight="1">
      <c r="B351" s="40"/>
      <c r="F351" s="163"/>
      <c r="AB351" s="40"/>
      <c r="AD351" s="40"/>
      <c r="AF351" s="40"/>
      <c r="AG351" s="40"/>
    </row>
    <row r="352" spans="2:33" ht="16.5" customHeight="1">
      <c r="B352" s="40"/>
      <c r="F352" s="163"/>
      <c r="AB352" s="40"/>
      <c r="AD352" s="40"/>
      <c r="AF352" s="40"/>
      <c r="AG352" s="40"/>
    </row>
    <row r="353" spans="2:33" ht="16.5" customHeight="1">
      <c r="B353" s="40"/>
      <c r="F353" s="163"/>
      <c r="AB353" s="40"/>
      <c r="AD353" s="40"/>
      <c r="AF353" s="40"/>
      <c r="AG353" s="40"/>
    </row>
    <row r="354" spans="2:33" ht="16.5" customHeight="1">
      <c r="B354" s="40"/>
      <c r="F354" s="163"/>
      <c r="AB354" s="40"/>
      <c r="AD354" s="40"/>
      <c r="AF354" s="40"/>
      <c r="AG354" s="40"/>
    </row>
    <row r="355" spans="2:33" ht="16.5" customHeight="1">
      <c r="B355" s="40"/>
      <c r="F355" s="163"/>
      <c r="AB355" s="40"/>
      <c r="AD355" s="40"/>
      <c r="AF355" s="40"/>
      <c r="AG355" s="40"/>
    </row>
    <row r="356" spans="2:33" ht="16.5" customHeight="1">
      <c r="B356" s="40"/>
      <c r="F356" s="163"/>
      <c r="AB356" s="40"/>
      <c r="AD356" s="40"/>
      <c r="AF356" s="40"/>
      <c r="AG356" s="40"/>
    </row>
    <row r="357" spans="2:33" ht="16.5" customHeight="1">
      <c r="B357" s="40"/>
      <c r="F357" s="163"/>
      <c r="AB357" s="40"/>
      <c r="AD357" s="40"/>
      <c r="AF357" s="40"/>
      <c r="AG357" s="40"/>
    </row>
    <row r="358" spans="2:33" ht="16.5" customHeight="1">
      <c r="B358" s="40"/>
      <c r="F358" s="163"/>
      <c r="AB358" s="40"/>
      <c r="AD358" s="40"/>
      <c r="AF358" s="40"/>
      <c r="AG358" s="40"/>
    </row>
    <row r="359" spans="2:33" ht="16.5" customHeight="1">
      <c r="B359" s="40"/>
      <c r="F359" s="163"/>
      <c r="AB359" s="40"/>
      <c r="AD359" s="40"/>
      <c r="AF359" s="40"/>
      <c r="AG359" s="40"/>
    </row>
    <row r="360" spans="2:33" ht="16.5" customHeight="1">
      <c r="B360" s="40"/>
      <c r="F360" s="163"/>
      <c r="AB360" s="40"/>
      <c r="AD360" s="40"/>
      <c r="AF360" s="40"/>
      <c r="AG360" s="40"/>
    </row>
    <row r="361" spans="2:33" ht="16.5" customHeight="1">
      <c r="B361" s="40"/>
      <c r="F361" s="163"/>
      <c r="AB361" s="40"/>
      <c r="AD361" s="40"/>
      <c r="AF361" s="40"/>
      <c r="AG361" s="40"/>
    </row>
    <row r="362" spans="2:33" ht="16.5" customHeight="1">
      <c r="B362" s="40"/>
      <c r="F362" s="163"/>
      <c r="AB362" s="40"/>
      <c r="AD362" s="40"/>
      <c r="AF362" s="40"/>
      <c r="AG362" s="40"/>
    </row>
    <row r="363" spans="2:33" ht="16.5" customHeight="1">
      <c r="B363" s="40"/>
      <c r="F363" s="163"/>
      <c r="AB363" s="40"/>
      <c r="AD363" s="40"/>
      <c r="AF363" s="40"/>
      <c r="AG363" s="40"/>
    </row>
    <row r="364" spans="2:33" ht="16.5" customHeight="1">
      <c r="B364" s="40"/>
      <c r="F364" s="163"/>
      <c r="AB364" s="40"/>
      <c r="AD364" s="40"/>
      <c r="AF364" s="40"/>
      <c r="AG364" s="40"/>
    </row>
    <row r="365" spans="2:33" ht="16.5" customHeight="1">
      <c r="B365" s="40"/>
      <c r="F365" s="163"/>
      <c r="AB365" s="40"/>
      <c r="AD365" s="40"/>
      <c r="AF365" s="40"/>
      <c r="AG365" s="40"/>
    </row>
    <row r="366" spans="2:33" ht="16.5" customHeight="1">
      <c r="B366" s="40"/>
      <c r="F366" s="163"/>
      <c r="AB366" s="40"/>
      <c r="AD366" s="40"/>
      <c r="AF366" s="40"/>
      <c r="AG366" s="40"/>
    </row>
    <row r="367" spans="2:33" ht="16.5" customHeight="1">
      <c r="B367" s="40"/>
      <c r="F367" s="163"/>
      <c r="AB367" s="40"/>
      <c r="AD367" s="40"/>
      <c r="AF367" s="40"/>
      <c r="AG367" s="40"/>
    </row>
    <row r="368" spans="2:33" ht="16.5" customHeight="1">
      <c r="B368" s="40"/>
      <c r="F368" s="163"/>
      <c r="AB368" s="40"/>
      <c r="AD368" s="40"/>
      <c r="AF368" s="40"/>
      <c r="AG368" s="40"/>
    </row>
    <row r="369" spans="2:33" ht="16.5" customHeight="1">
      <c r="B369" s="40"/>
      <c r="F369" s="163"/>
      <c r="AB369" s="40"/>
      <c r="AD369" s="40"/>
      <c r="AF369" s="40"/>
      <c r="AG369" s="40"/>
    </row>
    <row r="370" spans="2:33" ht="16.5" customHeight="1">
      <c r="B370" s="40"/>
      <c r="F370" s="163"/>
      <c r="AB370" s="40"/>
      <c r="AD370" s="40"/>
      <c r="AF370" s="40"/>
      <c r="AG370" s="40"/>
    </row>
    <row r="371" spans="2:33" ht="16.5" customHeight="1">
      <c r="B371" s="40"/>
      <c r="F371" s="163"/>
      <c r="AB371" s="40"/>
      <c r="AD371" s="40"/>
      <c r="AF371" s="40"/>
      <c r="AG371" s="40"/>
    </row>
    <row r="372" spans="2:33" ht="16.5" customHeight="1">
      <c r="B372" s="40"/>
      <c r="F372" s="163"/>
      <c r="AB372" s="40"/>
      <c r="AD372" s="40"/>
      <c r="AF372" s="40"/>
      <c r="AG372" s="40"/>
    </row>
    <row r="373" spans="2:33" ht="16.5" customHeight="1">
      <c r="B373" s="40"/>
      <c r="F373" s="163"/>
      <c r="AB373" s="40"/>
      <c r="AD373" s="40"/>
      <c r="AF373" s="40"/>
      <c r="AG373" s="40"/>
    </row>
    <row r="374" spans="2:33" ht="16.5" customHeight="1">
      <c r="B374" s="40"/>
      <c r="F374" s="163"/>
      <c r="AB374" s="40"/>
      <c r="AD374" s="40"/>
      <c r="AF374" s="40"/>
      <c r="AG374" s="40"/>
    </row>
    <row r="375" spans="2:33" ht="16.5" customHeight="1">
      <c r="B375" s="40"/>
      <c r="F375" s="163"/>
      <c r="AB375" s="40"/>
      <c r="AD375" s="40"/>
      <c r="AF375" s="40"/>
      <c r="AG375" s="40"/>
    </row>
    <row r="376" spans="2:33" ht="16.5" customHeight="1">
      <c r="B376" s="40"/>
      <c r="F376" s="163"/>
      <c r="AB376" s="40"/>
      <c r="AD376" s="40"/>
      <c r="AF376" s="40"/>
      <c r="AG376" s="40"/>
    </row>
    <row r="377" spans="2:33" ht="16.5" customHeight="1">
      <c r="B377" s="40"/>
      <c r="F377" s="163"/>
      <c r="AB377" s="40"/>
      <c r="AD377" s="40"/>
      <c r="AF377" s="40"/>
      <c r="AG377" s="40"/>
    </row>
    <row r="378" spans="2:33" ht="16.5" customHeight="1">
      <c r="B378" s="40"/>
      <c r="F378" s="163"/>
      <c r="AB378" s="40"/>
      <c r="AD378" s="40"/>
      <c r="AF378" s="40"/>
      <c r="AG378" s="40"/>
    </row>
    <row r="379" spans="2:33" ht="16.5" customHeight="1">
      <c r="B379" s="40"/>
      <c r="F379" s="163"/>
      <c r="AB379" s="40"/>
      <c r="AD379" s="40"/>
      <c r="AF379" s="40"/>
      <c r="AG379" s="40"/>
    </row>
    <row r="380" spans="2:33" ht="16.5" customHeight="1">
      <c r="B380" s="40"/>
      <c r="F380" s="163"/>
      <c r="AB380" s="40"/>
      <c r="AD380" s="40"/>
      <c r="AF380" s="40"/>
      <c r="AG380" s="40"/>
    </row>
    <row r="381" spans="2:33" ht="16.5" customHeight="1">
      <c r="B381" s="40"/>
      <c r="F381" s="163"/>
      <c r="AB381" s="40"/>
      <c r="AD381" s="40"/>
      <c r="AF381" s="40"/>
      <c r="AG381" s="40"/>
    </row>
    <row r="382" spans="2:33" ht="16.5" customHeight="1">
      <c r="B382" s="40"/>
      <c r="F382" s="163"/>
      <c r="AB382" s="40"/>
      <c r="AD382" s="40"/>
      <c r="AF382" s="40"/>
      <c r="AG382" s="40"/>
    </row>
    <row r="383" spans="2:33" ht="16.5" customHeight="1">
      <c r="B383" s="40"/>
      <c r="F383" s="163"/>
      <c r="AB383" s="40"/>
      <c r="AD383" s="40"/>
      <c r="AF383" s="40"/>
      <c r="AG383" s="40"/>
    </row>
    <row r="384" spans="2:33" ht="16.5" customHeight="1">
      <c r="B384" s="40"/>
      <c r="F384" s="163"/>
      <c r="AB384" s="40"/>
      <c r="AD384" s="40"/>
      <c r="AF384" s="40"/>
      <c r="AG384" s="40"/>
    </row>
    <row r="385" spans="2:33" ht="16.5" customHeight="1">
      <c r="B385" s="40"/>
      <c r="F385" s="163"/>
      <c r="AB385" s="40"/>
      <c r="AD385" s="40"/>
      <c r="AF385" s="40"/>
      <c r="AG385" s="40"/>
    </row>
    <row r="386" spans="2:33" ht="16.5" customHeight="1">
      <c r="B386" s="40"/>
      <c r="F386" s="163"/>
      <c r="AB386" s="40"/>
      <c r="AD386" s="40"/>
      <c r="AF386" s="40"/>
      <c r="AG386" s="40"/>
    </row>
    <row r="387" spans="2:33" ht="16.5" customHeight="1">
      <c r="B387" s="40"/>
      <c r="F387" s="163"/>
      <c r="AB387" s="40"/>
      <c r="AD387" s="40"/>
      <c r="AF387" s="40"/>
      <c r="AG387" s="40"/>
    </row>
    <row r="388" spans="2:33" ht="16.5" customHeight="1">
      <c r="B388" s="40"/>
      <c r="F388" s="163"/>
      <c r="AB388" s="40"/>
      <c r="AD388" s="40"/>
      <c r="AF388" s="40"/>
      <c r="AG388" s="40"/>
    </row>
    <row r="389" spans="2:33" ht="16.5" customHeight="1">
      <c r="B389" s="40"/>
      <c r="F389" s="163"/>
      <c r="AB389" s="40"/>
      <c r="AD389" s="40"/>
      <c r="AF389" s="40"/>
      <c r="AG389" s="40"/>
    </row>
    <row r="390" spans="2:33" ht="16.5" customHeight="1">
      <c r="B390" s="40"/>
      <c r="F390" s="163"/>
      <c r="AB390" s="40"/>
      <c r="AD390" s="40"/>
      <c r="AF390" s="40"/>
      <c r="AG390" s="40"/>
    </row>
    <row r="391" spans="2:33" ht="16.5" customHeight="1">
      <c r="B391" s="40"/>
      <c r="F391" s="163"/>
      <c r="AB391" s="40"/>
      <c r="AD391" s="40"/>
      <c r="AF391" s="40"/>
      <c r="AG391" s="40"/>
    </row>
    <row r="392" spans="2:33" ht="16.5" customHeight="1">
      <c r="B392" s="40"/>
      <c r="F392" s="163"/>
      <c r="AB392" s="40"/>
      <c r="AD392" s="40"/>
      <c r="AF392" s="40"/>
      <c r="AG392" s="40"/>
    </row>
    <row r="393" spans="2:33" ht="16.5" customHeight="1">
      <c r="B393" s="40"/>
      <c r="F393" s="163"/>
      <c r="AB393" s="40"/>
      <c r="AD393" s="40"/>
      <c r="AF393" s="40"/>
      <c r="AG393" s="40"/>
    </row>
    <row r="394" spans="2:33" ht="16.5" customHeight="1">
      <c r="B394" s="40"/>
      <c r="F394" s="163"/>
      <c r="AB394" s="40"/>
      <c r="AD394" s="40"/>
      <c r="AF394" s="40"/>
      <c r="AG394" s="40"/>
    </row>
    <row r="395" spans="2:33" ht="16.5" customHeight="1">
      <c r="B395" s="40"/>
      <c r="F395" s="163"/>
      <c r="AB395" s="40"/>
      <c r="AD395" s="40"/>
      <c r="AF395" s="40"/>
      <c r="AG395" s="40"/>
    </row>
    <row r="396" spans="2:33" ht="16.5" customHeight="1">
      <c r="B396" s="40"/>
      <c r="F396" s="163"/>
      <c r="AB396" s="40"/>
      <c r="AD396" s="40"/>
      <c r="AF396" s="40"/>
      <c r="AG396" s="40"/>
    </row>
    <row r="397" spans="2:33" ht="16.5" customHeight="1">
      <c r="B397" s="40"/>
      <c r="F397" s="163"/>
      <c r="AB397" s="40"/>
      <c r="AD397" s="40"/>
      <c r="AF397" s="40"/>
      <c r="AG397" s="40"/>
    </row>
    <row r="398" spans="2:33" ht="16.5" customHeight="1">
      <c r="B398" s="40"/>
      <c r="F398" s="163"/>
      <c r="AB398" s="40"/>
      <c r="AD398" s="40"/>
      <c r="AF398" s="40"/>
      <c r="AG398" s="40"/>
    </row>
    <row r="399" spans="2:33" ht="16.5" customHeight="1">
      <c r="B399" s="40"/>
      <c r="F399" s="163"/>
      <c r="AB399" s="40"/>
      <c r="AD399" s="40"/>
      <c r="AF399" s="40"/>
      <c r="AG399" s="40"/>
    </row>
    <row r="400" spans="2:33" ht="16.5" customHeight="1">
      <c r="B400" s="40"/>
      <c r="F400" s="163"/>
      <c r="AB400" s="40"/>
      <c r="AD400" s="40"/>
      <c r="AF400" s="40"/>
      <c r="AG400" s="40"/>
    </row>
    <row r="401" spans="2:33" ht="16.5" customHeight="1">
      <c r="B401" s="40"/>
      <c r="F401" s="163"/>
      <c r="AB401" s="40"/>
      <c r="AD401" s="40"/>
      <c r="AF401" s="40"/>
      <c r="AG401" s="40"/>
    </row>
    <row r="402" spans="2:33" ht="16.5" customHeight="1">
      <c r="B402" s="40"/>
      <c r="F402" s="163"/>
      <c r="AB402" s="40"/>
      <c r="AD402" s="40"/>
      <c r="AF402" s="40"/>
      <c r="AG402" s="40"/>
    </row>
    <row r="403" spans="2:33" ht="16.5" customHeight="1">
      <c r="B403" s="40"/>
      <c r="F403" s="163"/>
      <c r="AB403" s="40"/>
      <c r="AD403" s="40"/>
      <c r="AF403" s="40"/>
      <c r="AG403" s="40"/>
    </row>
    <row r="404" spans="2:33" ht="16.5" customHeight="1">
      <c r="B404" s="40"/>
      <c r="F404" s="163"/>
      <c r="AB404" s="40"/>
      <c r="AD404" s="40"/>
      <c r="AF404" s="40"/>
      <c r="AG404" s="40"/>
    </row>
    <row r="405" spans="2:33" ht="16.5" customHeight="1">
      <c r="B405" s="40"/>
      <c r="F405" s="163"/>
      <c r="AB405" s="40"/>
      <c r="AD405" s="40"/>
      <c r="AF405" s="40"/>
      <c r="AG405" s="40"/>
    </row>
    <row r="406" spans="2:33" ht="16.5" customHeight="1">
      <c r="B406" s="40"/>
      <c r="F406" s="163"/>
      <c r="AB406" s="40"/>
      <c r="AD406" s="40"/>
      <c r="AF406" s="40"/>
      <c r="AG406" s="40"/>
    </row>
    <row r="407" spans="2:33" ht="16.5" customHeight="1">
      <c r="B407" s="40"/>
      <c r="F407" s="163"/>
      <c r="AB407" s="40"/>
      <c r="AD407" s="40"/>
      <c r="AF407" s="40"/>
      <c r="AG407" s="40"/>
    </row>
    <row r="408" spans="2:33" ht="16.5" customHeight="1">
      <c r="B408" s="40"/>
      <c r="F408" s="163"/>
      <c r="AB408" s="40"/>
      <c r="AD408" s="40"/>
      <c r="AF408" s="40"/>
      <c r="AG408" s="40"/>
    </row>
    <row r="409" spans="2:33" ht="16.5" customHeight="1">
      <c r="B409" s="40"/>
      <c r="F409" s="163"/>
      <c r="AB409" s="40"/>
      <c r="AD409" s="40"/>
      <c r="AF409" s="40"/>
      <c r="AG409" s="40"/>
    </row>
    <row r="410" spans="2:33" ht="16.5" customHeight="1">
      <c r="B410" s="40"/>
      <c r="F410" s="163"/>
      <c r="AB410" s="40"/>
      <c r="AD410" s="40"/>
      <c r="AF410" s="40"/>
      <c r="AG410" s="40"/>
    </row>
    <row r="411" spans="2:33" ht="16.5" customHeight="1">
      <c r="B411" s="40"/>
      <c r="F411" s="163"/>
      <c r="AB411" s="40"/>
      <c r="AD411" s="40"/>
      <c r="AF411" s="40"/>
      <c r="AG411" s="40"/>
    </row>
    <row r="412" spans="2:33" ht="16.5" customHeight="1">
      <c r="B412" s="40"/>
      <c r="F412" s="163"/>
      <c r="AB412" s="40"/>
      <c r="AD412" s="40"/>
      <c r="AF412" s="40"/>
      <c r="AG412" s="40"/>
    </row>
    <row r="413" spans="2:33" ht="16.5" customHeight="1">
      <c r="B413" s="40"/>
      <c r="F413" s="163"/>
      <c r="AB413" s="40"/>
      <c r="AD413" s="40"/>
      <c r="AF413" s="40"/>
      <c r="AG413" s="40"/>
    </row>
    <row r="414" spans="2:33" ht="16.5" customHeight="1">
      <c r="B414" s="40"/>
      <c r="F414" s="163"/>
      <c r="AB414" s="40"/>
      <c r="AD414" s="40"/>
      <c r="AF414" s="40"/>
      <c r="AG414" s="40"/>
    </row>
    <row r="415" spans="2:33" ht="16.5" customHeight="1">
      <c r="B415" s="40"/>
      <c r="F415" s="163"/>
      <c r="AB415" s="40"/>
      <c r="AD415" s="40"/>
      <c r="AF415" s="40"/>
      <c r="AG415" s="40"/>
    </row>
    <row r="416" spans="2:33" ht="16.5" customHeight="1">
      <c r="B416" s="40"/>
      <c r="F416" s="163"/>
      <c r="AB416" s="40"/>
      <c r="AD416" s="40"/>
      <c r="AF416" s="40"/>
      <c r="AG416" s="40"/>
    </row>
    <row r="417" spans="2:33" ht="16.5" customHeight="1">
      <c r="B417" s="40"/>
      <c r="F417" s="163"/>
      <c r="AB417" s="40"/>
      <c r="AD417" s="40"/>
      <c r="AF417" s="40"/>
      <c r="AG417" s="40"/>
    </row>
    <row r="418" spans="2:33" ht="16.5" customHeight="1">
      <c r="B418" s="40"/>
      <c r="F418" s="163"/>
      <c r="AB418" s="40"/>
      <c r="AD418" s="40"/>
      <c r="AF418" s="40"/>
      <c r="AG418" s="40"/>
    </row>
    <row r="419" spans="2:33" ht="16.5" customHeight="1">
      <c r="B419" s="40"/>
      <c r="F419" s="163"/>
      <c r="AB419" s="40"/>
      <c r="AD419" s="40"/>
      <c r="AF419" s="40"/>
      <c r="AG419" s="40"/>
    </row>
    <row r="420" spans="2:33" ht="16.5" customHeight="1">
      <c r="B420" s="40"/>
      <c r="F420" s="163"/>
      <c r="AB420" s="40"/>
      <c r="AD420" s="40"/>
      <c r="AF420" s="40"/>
      <c r="AG420" s="40"/>
    </row>
    <row r="421" spans="2:33" ht="16.5" customHeight="1">
      <c r="B421" s="40"/>
      <c r="F421" s="163"/>
      <c r="AB421" s="40"/>
      <c r="AD421" s="40"/>
      <c r="AF421" s="40"/>
      <c r="AG421" s="40"/>
    </row>
    <row r="422" spans="2:33" ht="16.5" customHeight="1">
      <c r="B422" s="40"/>
      <c r="F422" s="163"/>
      <c r="AB422" s="40"/>
      <c r="AD422" s="40"/>
      <c r="AF422" s="40"/>
      <c r="AG422" s="40"/>
    </row>
    <row r="423" spans="2:33" ht="16.5" customHeight="1">
      <c r="B423" s="40"/>
      <c r="F423" s="163"/>
      <c r="AB423" s="40"/>
      <c r="AD423" s="40"/>
      <c r="AF423" s="40"/>
      <c r="AG423" s="40"/>
    </row>
    <row r="424" spans="2:33" ht="16.5" customHeight="1">
      <c r="B424" s="40"/>
      <c r="F424" s="163"/>
      <c r="AB424" s="40"/>
      <c r="AD424" s="40"/>
      <c r="AF424" s="40"/>
      <c r="AG424" s="40"/>
    </row>
    <row r="425" spans="2:33" ht="16.5" customHeight="1">
      <c r="B425" s="40"/>
      <c r="F425" s="163"/>
      <c r="AB425" s="40"/>
      <c r="AD425" s="40"/>
      <c r="AF425" s="40"/>
      <c r="AG425" s="40"/>
    </row>
    <row r="426" spans="2:33" ht="16.5" customHeight="1">
      <c r="B426" s="40"/>
      <c r="F426" s="163"/>
      <c r="AB426" s="40"/>
      <c r="AD426" s="40"/>
      <c r="AF426" s="40"/>
      <c r="AG426" s="40"/>
    </row>
    <row r="427" spans="2:33" ht="16.5" customHeight="1">
      <c r="B427" s="40"/>
      <c r="F427" s="163"/>
      <c r="AB427" s="40"/>
      <c r="AD427" s="40"/>
      <c r="AF427" s="40"/>
      <c r="AG427" s="40"/>
    </row>
    <row r="428" spans="2:33" ht="16.5" customHeight="1">
      <c r="B428" s="40"/>
      <c r="F428" s="163"/>
      <c r="AB428" s="40"/>
      <c r="AD428" s="40"/>
      <c r="AF428" s="40"/>
      <c r="AG428" s="40"/>
    </row>
    <row r="429" spans="2:33" ht="16.5" customHeight="1">
      <c r="B429" s="40"/>
      <c r="F429" s="163"/>
      <c r="AB429" s="40"/>
      <c r="AD429" s="40"/>
      <c r="AF429" s="40"/>
      <c r="AG429" s="40"/>
    </row>
    <row r="430" spans="2:33" ht="16.5" customHeight="1">
      <c r="B430" s="40"/>
      <c r="F430" s="163"/>
      <c r="AB430" s="40"/>
      <c r="AD430" s="40"/>
      <c r="AF430" s="40"/>
      <c r="AG430" s="40"/>
    </row>
    <row r="431" spans="2:33" ht="16.5" customHeight="1">
      <c r="B431" s="40"/>
      <c r="F431" s="163"/>
      <c r="AB431" s="40"/>
      <c r="AD431" s="40"/>
      <c r="AF431" s="40"/>
      <c r="AG431" s="40"/>
    </row>
    <row r="432" spans="2:33" ht="16.5" customHeight="1">
      <c r="B432" s="40"/>
      <c r="F432" s="163"/>
      <c r="AB432" s="40"/>
      <c r="AD432" s="40"/>
      <c r="AF432" s="40"/>
      <c r="AG432" s="40"/>
    </row>
    <row r="433" spans="2:33" ht="16.5" customHeight="1">
      <c r="B433" s="40"/>
      <c r="F433" s="163"/>
      <c r="AB433" s="40"/>
      <c r="AD433" s="40"/>
      <c r="AF433" s="40"/>
      <c r="AG433" s="40"/>
    </row>
    <row r="434" spans="2:33" ht="16.5" customHeight="1">
      <c r="B434" s="40"/>
      <c r="F434" s="163"/>
      <c r="AB434" s="40"/>
      <c r="AD434" s="40"/>
      <c r="AF434" s="40"/>
      <c r="AG434" s="40"/>
    </row>
    <row r="435" spans="2:33" ht="16.5" customHeight="1">
      <c r="B435" s="40"/>
      <c r="F435" s="163"/>
      <c r="AB435" s="40"/>
      <c r="AD435" s="40"/>
      <c r="AF435" s="40"/>
      <c r="AG435" s="40"/>
    </row>
    <row r="436" spans="2:33" ht="16.5" customHeight="1">
      <c r="B436" s="40"/>
      <c r="F436" s="163"/>
      <c r="AB436" s="40"/>
      <c r="AD436" s="40"/>
      <c r="AF436" s="40"/>
      <c r="AG436" s="40"/>
    </row>
    <row r="437" spans="2:33" ht="16.5" customHeight="1">
      <c r="B437" s="40"/>
      <c r="F437" s="163"/>
      <c r="AB437" s="40"/>
      <c r="AD437" s="40"/>
      <c r="AF437" s="40"/>
      <c r="AG437" s="40"/>
    </row>
    <row r="438" spans="2:33" ht="16.5" customHeight="1">
      <c r="B438" s="40"/>
      <c r="F438" s="163"/>
      <c r="AB438" s="40"/>
      <c r="AD438" s="40"/>
      <c r="AF438" s="40"/>
      <c r="AG438" s="40"/>
    </row>
    <row r="439" spans="2:33" ht="16.5" customHeight="1">
      <c r="B439" s="40"/>
      <c r="F439" s="163"/>
      <c r="AB439" s="40"/>
      <c r="AD439" s="40"/>
      <c r="AF439" s="40"/>
      <c r="AG439" s="40"/>
    </row>
    <row r="440" spans="2:33" ht="16.5" customHeight="1">
      <c r="B440" s="40"/>
      <c r="F440" s="163"/>
      <c r="AB440" s="40"/>
      <c r="AD440" s="40"/>
      <c r="AF440" s="40"/>
      <c r="AG440" s="40"/>
    </row>
    <row r="441" spans="2:33" ht="16.5" customHeight="1">
      <c r="B441" s="40"/>
      <c r="F441" s="163"/>
      <c r="AB441" s="40"/>
      <c r="AD441" s="40"/>
      <c r="AF441" s="40"/>
      <c r="AG441" s="40"/>
    </row>
    <row r="442" spans="2:33" ht="16.5" customHeight="1">
      <c r="B442" s="40"/>
      <c r="F442" s="163"/>
      <c r="AB442" s="40"/>
      <c r="AD442" s="40"/>
      <c r="AF442" s="40"/>
      <c r="AG442" s="40"/>
    </row>
    <row r="443" spans="2:33" ht="16.5" customHeight="1">
      <c r="B443" s="40"/>
      <c r="F443" s="163"/>
      <c r="AB443" s="40"/>
      <c r="AD443" s="40"/>
      <c r="AF443" s="40"/>
      <c r="AG443" s="40"/>
    </row>
    <row r="444" spans="2:33" ht="16.5" customHeight="1">
      <c r="B444" s="40"/>
      <c r="F444" s="163"/>
      <c r="AB444" s="40"/>
      <c r="AD444" s="40"/>
      <c r="AF444" s="40"/>
      <c r="AG444" s="40"/>
    </row>
    <row r="445" spans="2:33" ht="16.5" customHeight="1">
      <c r="B445" s="40"/>
      <c r="F445" s="163"/>
      <c r="AB445" s="40"/>
      <c r="AD445" s="40"/>
      <c r="AF445" s="40"/>
      <c r="AG445" s="40"/>
    </row>
    <row r="446" spans="2:33" ht="16.5" customHeight="1">
      <c r="B446" s="40"/>
      <c r="F446" s="163"/>
      <c r="AB446" s="40"/>
      <c r="AD446" s="40"/>
      <c r="AF446" s="40"/>
      <c r="AG446" s="40"/>
    </row>
    <row r="447" spans="2:33" ht="16.5" customHeight="1">
      <c r="B447" s="40"/>
      <c r="F447" s="163"/>
      <c r="AB447" s="40"/>
      <c r="AD447" s="40"/>
      <c r="AF447" s="40"/>
      <c r="AG447" s="40"/>
    </row>
    <row r="448" spans="2:33" ht="16.5" customHeight="1">
      <c r="B448" s="40"/>
      <c r="F448" s="163"/>
      <c r="AB448" s="40"/>
      <c r="AD448" s="40"/>
      <c r="AF448" s="40"/>
      <c r="AG448" s="40"/>
    </row>
    <row r="449" spans="2:33" ht="16.5" customHeight="1">
      <c r="B449" s="40"/>
      <c r="F449" s="163"/>
      <c r="AB449" s="40"/>
      <c r="AD449" s="40"/>
      <c r="AF449" s="40"/>
      <c r="AG449" s="40"/>
    </row>
    <row r="450" spans="2:33" ht="16.5" customHeight="1">
      <c r="B450" s="40"/>
      <c r="F450" s="163"/>
      <c r="AB450" s="40"/>
      <c r="AD450" s="40"/>
      <c r="AF450" s="40"/>
      <c r="AG450" s="40"/>
    </row>
    <row r="451" spans="2:33" ht="16.5" customHeight="1">
      <c r="B451" s="40"/>
      <c r="F451" s="163"/>
      <c r="AB451" s="40"/>
      <c r="AD451" s="40"/>
      <c r="AF451" s="40"/>
      <c r="AG451" s="40"/>
    </row>
    <row r="452" spans="2:33" ht="16.5" customHeight="1">
      <c r="B452" s="40"/>
      <c r="F452" s="163"/>
      <c r="AB452" s="40"/>
      <c r="AD452" s="40"/>
      <c r="AF452" s="40"/>
      <c r="AG452" s="40"/>
    </row>
    <row r="453" spans="2:33" ht="16.5" customHeight="1">
      <c r="B453" s="40"/>
      <c r="F453" s="163"/>
      <c r="AB453" s="40"/>
      <c r="AD453" s="40"/>
      <c r="AF453" s="40"/>
      <c r="AG453" s="40"/>
    </row>
    <row r="454" spans="2:33" ht="16.5" customHeight="1">
      <c r="B454" s="40"/>
      <c r="F454" s="163"/>
      <c r="AB454" s="40"/>
      <c r="AD454" s="40"/>
      <c r="AF454" s="40"/>
      <c r="AG454" s="40"/>
    </row>
    <row r="455" spans="2:33" ht="16.5" customHeight="1">
      <c r="B455" s="40"/>
      <c r="F455" s="163"/>
      <c r="AB455" s="40"/>
      <c r="AD455" s="40"/>
      <c r="AF455" s="40"/>
      <c r="AG455" s="40"/>
    </row>
    <row r="456" spans="2:33" ht="16.5" customHeight="1">
      <c r="B456" s="40"/>
      <c r="F456" s="163"/>
      <c r="AB456" s="40"/>
      <c r="AD456" s="40"/>
      <c r="AF456" s="40"/>
      <c r="AG456" s="40"/>
    </row>
    <row r="457" spans="2:33" ht="16.5" customHeight="1">
      <c r="B457" s="40"/>
      <c r="F457" s="163"/>
      <c r="AB457" s="40"/>
      <c r="AD457" s="40"/>
      <c r="AF457" s="40"/>
      <c r="AG457" s="40"/>
    </row>
    <row r="458" spans="2:33" ht="16.5" customHeight="1">
      <c r="B458" s="40"/>
      <c r="F458" s="163"/>
      <c r="AB458" s="40"/>
      <c r="AD458" s="40"/>
      <c r="AF458" s="40"/>
      <c r="AG458" s="40"/>
    </row>
    <row r="459" spans="2:33" ht="16.5" customHeight="1">
      <c r="B459" s="40"/>
      <c r="F459" s="163"/>
      <c r="AB459" s="40"/>
      <c r="AD459" s="40"/>
      <c r="AF459" s="40"/>
      <c r="AG459" s="40"/>
    </row>
    <row r="460" spans="2:33" ht="16.5" customHeight="1">
      <c r="B460" s="40"/>
      <c r="F460" s="163"/>
      <c r="AB460" s="40"/>
      <c r="AD460" s="40"/>
      <c r="AF460" s="40"/>
      <c r="AG460" s="40"/>
    </row>
    <row r="461" spans="2:33" ht="16.5" customHeight="1">
      <c r="B461" s="40"/>
      <c r="F461" s="163"/>
      <c r="AB461" s="40"/>
      <c r="AD461" s="40"/>
      <c r="AF461" s="40"/>
      <c r="AG461" s="40"/>
    </row>
    <row r="462" spans="2:33" ht="16.5" customHeight="1">
      <c r="B462" s="40"/>
      <c r="F462" s="163"/>
      <c r="AB462" s="40"/>
      <c r="AD462" s="40"/>
      <c r="AF462" s="40"/>
      <c r="AG462" s="40"/>
    </row>
    <row r="463" spans="2:33" ht="16.5" customHeight="1">
      <c r="B463" s="40"/>
      <c r="F463" s="163"/>
      <c r="AB463" s="40"/>
      <c r="AD463" s="40"/>
      <c r="AF463" s="40"/>
      <c r="AG463" s="40"/>
    </row>
    <row r="464" spans="2:33" ht="16.5" customHeight="1">
      <c r="B464" s="40"/>
      <c r="F464" s="163"/>
      <c r="AB464" s="40"/>
      <c r="AD464" s="40"/>
      <c r="AF464" s="40"/>
      <c r="AG464" s="40"/>
    </row>
    <row r="465" spans="2:33" ht="16.5" customHeight="1">
      <c r="B465" s="40"/>
      <c r="F465" s="163"/>
      <c r="AB465" s="40"/>
      <c r="AD465" s="40"/>
      <c r="AF465" s="40"/>
      <c r="AG465" s="40"/>
    </row>
    <row r="466" spans="2:33" ht="16.5" customHeight="1">
      <c r="B466" s="40"/>
      <c r="F466" s="163"/>
      <c r="AB466" s="40"/>
      <c r="AD466" s="40"/>
      <c r="AF466" s="40"/>
      <c r="AG466" s="40"/>
    </row>
    <row r="467" spans="2:33" ht="16.5" customHeight="1">
      <c r="B467" s="40"/>
      <c r="F467" s="163"/>
      <c r="AB467" s="40"/>
      <c r="AD467" s="40"/>
      <c r="AF467" s="40"/>
      <c r="AG467" s="40"/>
    </row>
    <row r="468" spans="2:33" ht="16.5" customHeight="1">
      <c r="B468" s="40"/>
      <c r="F468" s="163"/>
      <c r="AB468" s="40"/>
      <c r="AD468" s="40"/>
      <c r="AF468" s="40"/>
      <c r="AG468" s="40"/>
    </row>
    <row r="469" spans="2:33" ht="16.5" customHeight="1">
      <c r="B469" s="40"/>
      <c r="F469" s="163"/>
      <c r="AB469" s="40"/>
      <c r="AD469" s="40"/>
      <c r="AF469" s="40"/>
      <c r="AG469" s="40"/>
    </row>
    <row r="470" spans="2:33" ht="16.5" customHeight="1">
      <c r="B470" s="40"/>
      <c r="F470" s="163"/>
      <c r="AB470" s="40"/>
      <c r="AD470" s="40"/>
      <c r="AF470" s="40"/>
      <c r="AG470" s="40"/>
    </row>
    <row r="471" spans="2:33" ht="16.5" customHeight="1">
      <c r="B471" s="40"/>
      <c r="F471" s="163"/>
      <c r="AB471" s="40"/>
      <c r="AD471" s="40"/>
      <c r="AF471" s="40"/>
      <c r="AG471" s="40"/>
    </row>
    <row r="472" spans="2:33" ht="16.5" customHeight="1">
      <c r="B472" s="40"/>
      <c r="F472" s="163"/>
      <c r="AB472" s="40"/>
      <c r="AD472" s="40"/>
      <c r="AF472" s="40"/>
      <c r="AG472" s="40"/>
    </row>
    <row r="473" spans="2:33" ht="16.5" customHeight="1">
      <c r="B473" s="40"/>
      <c r="F473" s="163"/>
      <c r="AB473" s="40"/>
      <c r="AD473" s="40"/>
      <c r="AF473" s="40"/>
      <c r="AG473" s="40"/>
    </row>
    <row r="474" spans="2:33" ht="16.5" customHeight="1">
      <c r="B474" s="40"/>
      <c r="F474" s="163"/>
      <c r="AB474" s="40"/>
      <c r="AD474" s="40"/>
      <c r="AF474" s="40"/>
      <c r="AG474" s="40"/>
    </row>
    <row r="475" spans="2:33" ht="16.5" customHeight="1">
      <c r="B475" s="40"/>
      <c r="F475" s="163"/>
      <c r="AB475" s="40"/>
      <c r="AD475" s="40"/>
      <c r="AF475" s="40"/>
      <c r="AG475" s="40"/>
    </row>
    <row r="476" spans="2:33" ht="16.5" customHeight="1">
      <c r="B476" s="40"/>
      <c r="F476" s="163"/>
      <c r="AB476" s="40"/>
      <c r="AD476" s="40"/>
      <c r="AF476" s="40"/>
      <c r="AG476" s="40"/>
    </row>
    <row r="477" spans="2:33" ht="16.5" customHeight="1">
      <c r="B477" s="40"/>
      <c r="F477" s="163"/>
      <c r="AB477" s="40"/>
      <c r="AD477" s="40"/>
      <c r="AF477" s="40"/>
      <c r="AG477" s="40"/>
    </row>
    <row r="478" spans="2:33" ht="16.5" customHeight="1">
      <c r="B478" s="40"/>
      <c r="F478" s="163"/>
      <c r="AB478" s="40"/>
      <c r="AD478" s="40"/>
      <c r="AF478" s="40"/>
      <c r="AG478" s="40"/>
    </row>
    <row r="479" spans="2:33" ht="16.5" customHeight="1">
      <c r="B479" s="40"/>
      <c r="F479" s="163"/>
      <c r="AB479" s="40"/>
      <c r="AD479" s="40"/>
      <c r="AF479" s="40"/>
      <c r="AG479" s="40"/>
    </row>
    <row r="480" spans="2:33" ht="16.5" customHeight="1">
      <c r="B480" s="40"/>
      <c r="F480" s="163"/>
      <c r="AB480" s="40"/>
      <c r="AD480" s="40"/>
      <c r="AF480" s="40"/>
      <c r="AG480" s="40"/>
    </row>
    <row r="481" spans="2:33" ht="16.5" customHeight="1">
      <c r="B481" s="40"/>
      <c r="F481" s="163"/>
      <c r="AB481" s="40"/>
      <c r="AD481" s="40"/>
      <c r="AF481" s="40"/>
      <c r="AG481" s="40"/>
    </row>
    <row r="482" spans="2:33" ht="16.5" customHeight="1">
      <c r="B482" s="40"/>
      <c r="F482" s="163"/>
      <c r="AB482" s="40"/>
      <c r="AD482" s="40"/>
      <c r="AF482" s="40"/>
      <c r="AG482" s="40"/>
    </row>
    <row r="483" spans="2:33" ht="16.5" customHeight="1">
      <c r="B483" s="40"/>
      <c r="F483" s="163"/>
      <c r="AB483" s="40"/>
      <c r="AD483" s="40"/>
      <c r="AF483" s="40"/>
      <c r="AG483" s="40"/>
    </row>
    <row r="484" spans="2:33" ht="16.5" customHeight="1">
      <c r="B484" s="40"/>
      <c r="F484" s="163"/>
      <c r="AB484" s="40"/>
      <c r="AD484" s="40"/>
      <c r="AF484" s="40"/>
      <c r="AG484" s="40"/>
    </row>
    <row r="485" spans="2:33" ht="16.5" customHeight="1">
      <c r="B485" s="40"/>
      <c r="F485" s="163"/>
      <c r="AB485" s="40"/>
      <c r="AD485" s="40"/>
      <c r="AF485" s="40"/>
      <c r="AG485" s="40"/>
    </row>
    <row r="486" spans="2:33" ht="16.5" customHeight="1">
      <c r="B486" s="40"/>
      <c r="F486" s="163"/>
      <c r="AB486" s="40"/>
      <c r="AD486" s="40"/>
      <c r="AF486" s="40"/>
      <c r="AG486" s="40"/>
    </row>
    <row r="487" spans="2:33" ht="16.5" customHeight="1">
      <c r="B487" s="40"/>
      <c r="F487" s="163"/>
      <c r="AB487" s="40"/>
      <c r="AD487" s="40"/>
      <c r="AF487" s="40"/>
      <c r="AG487" s="40"/>
    </row>
    <row r="488" spans="2:33" ht="16.5" customHeight="1">
      <c r="B488" s="40"/>
      <c r="F488" s="163"/>
      <c r="AB488" s="40"/>
      <c r="AD488" s="40"/>
      <c r="AF488" s="40"/>
      <c r="AG488" s="40"/>
    </row>
    <row r="489" spans="2:33" ht="16.5" customHeight="1">
      <c r="B489" s="40"/>
      <c r="F489" s="163"/>
      <c r="AB489" s="40"/>
      <c r="AD489" s="40"/>
      <c r="AF489" s="40"/>
      <c r="AG489" s="40"/>
    </row>
    <row r="490" spans="2:33" ht="16.5" customHeight="1">
      <c r="B490" s="40"/>
      <c r="F490" s="163"/>
      <c r="AB490" s="40"/>
      <c r="AD490" s="40"/>
      <c r="AF490" s="40"/>
      <c r="AG490" s="40"/>
    </row>
    <row r="491" spans="2:33" ht="16.5" customHeight="1">
      <c r="B491" s="40"/>
      <c r="F491" s="163"/>
      <c r="AB491" s="40"/>
      <c r="AD491" s="40"/>
      <c r="AF491" s="40"/>
      <c r="AG491" s="40"/>
    </row>
    <row r="492" spans="2:33" ht="16.5" customHeight="1">
      <c r="B492" s="40"/>
      <c r="F492" s="163"/>
      <c r="AB492" s="40"/>
      <c r="AD492" s="40"/>
      <c r="AF492" s="40"/>
      <c r="AG492" s="40"/>
    </row>
    <row r="493" spans="2:33" ht="16.5" customHeight="1">
      <c r="B493" s="40"/>
      <c r="F493" s="163"/>
      <c r="AB493" s="40"/>
      <c r="AD493" s="40"/>
      <c r="AF493" s="40"/>
      <c r="AG493" s="40"/>
    </row>
    <row r="494" spans="2:33" ht="16.5" customHeight="1">
      <c r="B494" s="40"/>
      <c r="F494" s="163"/>
      <c r="AB494" s="40"/>
      <c r="AD494" s="40"/>
      <c r="AF494" s="40"/>
      <c r="AG494" s="40"/>
    </row>
    <row r="495" spans="2:33" ht="16.5" customHeight="1">
      <c r="B495" s="40"/>
      <c r="F495" s="163"/>
      <c r="AB495" s="40"/>
      <c r="AD495" s="40"/>
      <c r="AF495" s="40"/>
      <c r="AG495" s="40"/>
    </row>
    <row r="496" spans="2:33" ht="16.5" customHeight="1">
      <c r="B496" s="40"/>
      <c r="F496" s="163"/>
      <c r="AB496" s="40"/>
      <c r="AD496" s="40"/>
      <c r="AF496" s="40"/>
      <c r="AG496" s="40"/>
    </row>
    <row r="497" spans="2:33" ht="16.5" customHeight="1">
      <c r="B497" s="40"/>
      <c r="F497" s="163"/>
      <c r="AB497" s="40"/>
      <c r="AD497" s="40"/>
      <c r="AF497" s="40"/>
      <c r="AG497" s="40"/>
    </row>
    <row r="498" spans="2:33" ht="16.5" customHeight="1">
      <c r="B498" s="40"/>
      <c r="F498" s="163"/>
      <c r="AB498" s="40"/>
      <c r="AD498" s="40"/>
      <c r="AF498" s="40"/>
      <c r="AG498" s="40"/>
    </row>
    <row r="499" spans="2:33" ht="16.5" customHeight="1">
      <c r="B499" s="40"/>
      <c r="F499" s="163"/>
      <c r="AB499" s="40"/>
      <c r="AD499" s="40"/>
      <c r="AF499" s="40"/>
      <c r="AG499" s="40"/>
    </row>
    <row r="500" spans="2:33" ht="16.5" customHeight="1">
      <c r="B500" s="40"/>
      <c r="F500" s="163"/>
      <c r="AB500" s="40"/>
      <c r="AD500" s="40"/>
      <c r="AF500" s="40"/>
      <c r="AG500" s="40"/>
    </row>
    <row r="501" spans="2:33" ht="16.5" customHeight="1">
      <c r="B501" s="40"/>
      <c r="F501" s="163"/>
      <c r="AB501" s="40"/>
      <c r="AD501" s="40"/>
      <c r="AF501" s="40"/>
      <c r="AG501" s="40"/>
    </row>
    <row r="502" spans="2:33" ht="16.5" customHeight="1">
      <c r="B502" s="40"/>
      <c r="F502" s="163"/>
      <c r="AB502" s="40"/>
      <c r="AD502" s="40"/>
      <c r="AF502" s="40"/>
      <c r="AG502" s="40"/>
    </row>
    <row r="503" spans="2:33" ht="16.5" customHeight="1">
      <c r="B503" s="40"/>
      <c r="F503" s="163"/>
      <c r="AB503" s="40"/>
      <c r="AD503" s="40"/>
      <c r="AF503" s="40"/>
      <c r="AG503" s="40"/>
    </row>
    <row r="504" spans="2:33" ht="16.5" customHeight="1">
      <c r="B504" s="40"/>
      <c r="F504" s="163"/>
      <c r="AB504" s="40"/>
      <c r="AD504" s="40"/>
      <c r="AF504" s="40"/>
      <c r="AG504" s="40"/>
    </row>
    <row r="505" spans="2:33" ht="16.5" customHeight="1">
      <c r="B505" s="40"/>
      <c r="F505" s="163"/>
      <c r="AB505" s="40"/>
      <c r="AD505" s="40"/>
      <c r="AF505" s="40"/>
      <c r="AG505" s="40"/>
    </row>
    <row r="506" spans="2:33" ht="16.5" customHeight="1">
      <c r="B506" s="40"/>
      <c r="F506" s="163"/>
      <c r="AB506" s="40"/>
      <c r="AD506" s="40"/>
      <c r="AF506" s="40"/>
      <c r="AG506" s="40"/>
    </row>
    <row r="507" spans="2:33" ht="16.5" customHeight="1">
      <c r="B507" s="40"/>
      <c r="F507" s="163"/>
      <c r="AB507" s="40"/>
      <c r="AD507" s="40"/>
      <c r="AF507" s="40"/>
      <c r="AG507" s="40"/>
    </row>
    <row r="508" spans="2:33" ht="16.5" customHeight="1">
      <c r="B508" s="40"/>
      <c r="F508" s="163"/>
      <c r="AB508" s="40"/>
      <c r="AD508" s="40"/>
      <c r="AF508" s="40"/>
      <c r="AG508" s="40"/>
    </row>
    <row r="509" spans="2:33" ht="16.5" customHeight="1">
      <c r="B509" s="40"/>
      <c r="F509" s="163"/>
      <c r="AB509" s="40"/>
      <c r="AD509" s="40"/>
      <c r="AF509" s="40"/>
      <c r="AG509" s="40"/>
    </row>
    <row r="510" spans="2:33" ht="16.5" customHeight="1">
      <c r="B510" s="40"/>
      <c r="F510" s="163"/>
      <c r="AB510" s="40"/>
      <c r="AD510" s="40"/>
      <c r="AF510" s="40"/>
      <c r="AG510" s="40"/>
    </row>
    <row r="511" spans="2:33" ht="16.5" customHeight="1">
      <c r="B511" s="40"/>
      <c r="F511" s="163"/>
      <c r="AB511" s="40"/>
      <c r="AD511" s="40"/>
      <c r="AF511" s="40"/>
      <c r="AG511" s="40"/>
    </row>
    <row r="512" spans="2:33" ht="16.5" customHeight="1">
      <c r="B512" s="40"/>
      <c r="F512" s="163"/>
      <c r="AB512" s="40"/>
      <c r="AD512" s="40"/>
      <c r="AF512" s="40"/>
      <c r="AG512" s="40"/>
    </row>
    <row r="513" spans="2:33" ht="16.5" customHeight="1">
      <c r="B513" s="40"/>
      <c r="F513" s="163"/>
      <c r="AB513" s="40"/>
      <c r="AD513" s="40"/>
      <c r="AF513" s="40"/>
      <c r="AG513" s="40"/>
    </row>
    <row r="514" spans="2:33" ht="16.5" customHeight="1">
      <c r="B514" s="40"/>
      <c r="F514" s="163"/>
      <c r="AB514" s="40"/>
      <c r="AD514" s="40"/>
      <c r="AF514" s="40"/>
      <c r="AG514" s="40"/>
    </row>
    <row r="515" spans="2:33" ht="16.5" customHeight="1">
      <c r="B515" s="40"/>
      <c r="F515" s="163"/>
      <c r="AB515" s="40"/>
      <c r="AD515" s="40"/>
      <c r="AF515" s="40"/>
      <c r="AG515" s="40"/>
    </row>
    <row r="516" spans="2:33" ht="16.5" customHeight="1">
      <c r="B516" s="40"/>
      <c r="F516" s="163"/>
      <c r="AB516" s="40"/>
      <c r="AD516" s="40"/>
      <c r="AF516" s="40"/>
      <c r="AG516" s="40"/>
    </row>
    <row r="517" spans="2:33" ht="16.5" customHeight="1">
      <c r="B517" s="40"/>
      <c r="F517" s="163"/>
      <c r="AB517" s="40"/>
      <c r="AD517" s="40"/>
      <c r="AF517" s="40"/>
      <c r="AG517" s="40"/>
    </row>
    <row r="518" spans="2:33" ht="16.5" customHeight="1">
      <c r="B518" s="40"/>
      <c r="F518" s="163"/>
      <c r="AB518" s="40"/>
      <c r="AD518" s="40"/>
      <c r="AF518" s="40"/>
      <c r="AG518" s="40"/>
    </row>
    <row r="519" spans="2:33" ht="16.5" customHeight="1">
      <c r="B519" s="40"/>
      <c r="F519" s="163"/>
      <c r="AB519" s="40"/>
      <c r="AD519" s="40"/>
      <c r="AF519" s="40"/>
      <c r="AG519" s="40"/>
    </row>
    <row r="520" spans="2:33" ht="16.5" customHeight="1">
      <c r="B520" s="40"/>
      <c r="F520" s="163"/>
      <c r="AB520" s="40"/>
      <c r="AD520" s="40"/>
      <c r="AF520" s="40"/>
      <c r="AG520" s="40"/>
    </row>
    <row r="521" spans="2:33" ht="16.5" customHeight="1">
      <c r="B521" s="40"/>
      <c r="F521" s="163"/>
      <c r="AB521" s="40"/>
      <c r="AD521" s="40"/>
      <c r="AF521" s="40"/>
      <c r="AG521" s="40"/>
    </row>
    <row r="522" spans="2:33" ht="16.5" customHeight="1">
      <c r="B522" s="40"/>
      <c r="F522" s="163"/>
      <c r="AB522" s="40"/>
      <c r="AD522" s="40"/>
      <c r="AF522" s="40"/>
      <c r="AG522" s="40"/>
    </row>
    <row r="523" spans="2:33" ht="16.5" customHeight="1">
      <c r="B523" s="40"/>
      <c r="F523" s="163"/>
      <c r="AB523" s="40"/>
      <c r="AD523" s="40"/>
      <c r="AF523" s="40"/>
      <c r="AG523" s="40"/>
    </row>
    <row r="524" spans="2:33" ht="16.5" customHeight="1">
      <c r="B524" s="40"/>
      <c r="F524" s="163"/>
      <c r="AB524" s="40"/>
      <c r="AD524" s="40"/>
      <c r="AF524" s="40"/>
      <c r="AG524" s="40"/>
    </row>
    <row r="525" spans="2:33" ht="16.5" customHeight="1">
      <c r="B525" s="40"/>
      <c r="F525" s="163"/>
      <c r="AB525" s="40"/>
      <c r="AD525" s="40"/>
      <c r="AF525" s="40"/>
      <c r="AG525" s="40"/>
    </row>
    <row r="526" spans="2:33" ht="16.5" customHeight="1">
      <c r="B526" s="40"/>
      <c r="F526" s="163"/>
      <c r="AB526" s="40"/>
      <c r="AD526" s="40"/>
      <c r="AF526" s="40"/>
      <c r="AG526" s="40"/>
    </row>
    <row r="527" spans="2:33" ht="16.5" customHeight="1">
      <c r="B527" s="40"/>
      <c r="F527" s="163"/>
      <c r="AB527" s="40"/>
      <c r="AD527" s="40"/>
      <c r="AF527" s="40"/>
      <c r="AG527" s="40"/>
    </row>
    <row r="528" spans="2:33" ht="16.5" customHeight="1">
      <c r="B528" s="40"/>
      <c r="F528" s="163"/>
      <c r="AB528" s="40"/>
      <c r="AD528" s="40"/>
      <c r="AF528" s="40"/>
      <c r="AG528" s="40"/>
    </row>
    <row r="529" spans="2:33" ht="16.5" customHeight="1">
      <c r="B529" s="40"/>
      <c r="F529" s="163"/>
      <c r="AB529" s="40"/>
      <c r="AD529" s="40"/>
      <c r="AF529" s="40"/>
      <c r="AG529" s="40"/>
    </row>
    <row r="530" spans="2:33" ht="16.5" customHeight="1">
      <c r="B530" s="40"/>
      <c r="F530" s="163"/>
      <c r="AB530" s="40"/>
      <c r="AD530" s="40"/>
      <c r="AF530" s="40"/>
      <c r="AG530" s="40"/>
    </row>
    <row r="531" spans="2:33" ht="16.5" customHeight="1">
      <c r="B531" s="40"/>
      <c r="F531" s="163"/>
      <c r="AB531" s="40"/>
      <c r="AD531" s="40"/>
      <c r="AF531" s="40"/>
      <c r="AG531" s="40"/>
    </row>
    <row r="532" spans="2:33" ht="16.5" customHeight="1">
      <c r="B532" s="40"/>
      <c r="F532" s="163"/>
      <c r="AB532" s="40"/>
      <c r="AD532" s="40"/>
      <c r="AF532" s="40"/>
      <c r="AG532" s="40"/>
    </row>
    <row r="533" spans="2:33" ht="16.5" customHeight="1">
      <c r="B533" s="40"/>
      <c r="F533" s="163"/>
      <c r="AB533" s="40"/>
      <c r="AD533" s="40"/>
      <c r="AF533" s="40"/>
      <c r="AG533" s="40"/>
    </row>
    <row r="534" spans="2:33" ht="16.5" customHeight="1">
      <c r="B534" s="40"/>
      <c r="F534" s="163"/>
      <c r="AB534" s="40"/>
      <c r="AD534" s="40"/>
      <c r="AF534" s="40"/>
      <c r="AG534" s="40"/>
    </row>
    <row r="535" spans="2:33" ht="16.5" customHeight="1">
      <c r="B535" s="40"/>
      <c r="F535" s="163"/>
      <c r="AB535" s="40"/>
      <c r="AD535" s="40"/>
      <c r="AF535" s="40"/>
      <c r="AG535" s="40"/>
    </row>
    <row r="536" spans="2:33" ht="16.5" customHeight="1">
      <c r="B536" s="40"/>
      <c r="F536" s="163"/>
      <c r="AB536" s="40"/>
      <c r="AD536" s="40"/>
      <c r="AF536" s="40"/>
      <c r="AG536" s="40"/>
    </row>
    <row r="537" spans="2:33" ht="16.5" customHeight="1">
      <c r="B537" s="40"/>
      <c r="F537" s="163"/>
      <c r="AB537" s="40"/>
      <c r="AD537" s="40"/>
      <c r="AF537" s="40"/>
      <c r="AG537" s="40"/>
    </row>
    <row r="538" spans="2:33" ht="16.5" customHeight="1">
      <c r="B538" s="40"/>
      <c r="F538" s="163"/>
      <c r="AB538" s="40"/>
      <c r="AD538" s="40"/>
      <c r="AF538" s="40"/>
      <c r="AG538" s="40"/>
    </row>
    <row r="539" spans="2:33" ht="16.5" customHeight="1">
      <c r="B539" s="40"/>
      <c r="F539" s="163"/>
      <c r="AB539" s="40"/>
      <c r="AD539" s="40"/>
      <c r="AF539" s="40"/>
      <c r="AG539" s="40"/>
    </row>
    <row r="540" spans="2:33" ht="16.5" customHeight="1">
      <c r="B540" s="40"/>
      <c r="F540" s="163"/>
      <c r="AB540" s="40"/>
      <c r="AD540" s="40"/>
      <c r="AF540" s="40"/>
      <c r="AG540" s="40"/>
    </row>
    <row r="541" spans="2:33" ht="16.5" customHeight="1">
      <c r="B541" s="40"/>
      <c r="F541" s="163"/>
      <c r="AB541" s="40"/>
      <c r="AD541" s="40"/>
      <c r="AF541" s="40"/>
      <c r="AG541" s="40"/>
    </row>
    <row r="542" spans="2:33" ht="16.5" customHeight="1">
      <c r="B542" s="40"/>
      <c r="F542" s="163"/>
      <c r="AB542" s="40"/>
      <c r="AD542" s="40"/>
      <c r="AF542" s="40"/>
      <c r="AG542" s="40"/>
    </row>
    <row r="543" spans="2:33" ht="16.5" customHeight="1">
      <c r="B543" s="40"/>
      <c r="F543" s="163"/>
      <c r="AB543" s="40"/>
      <c r="AD543" s="40"/>
      <c r="AF543" s="40"/>
      <c r="AG543" s="40"/>
    </row>
    <row r="544" spans="2:33" ht="16.5" customHeight="1">
      <c r="B544" s="40"/>
      <c r="F544" s="163"/>
      <c r="AB544" s="40"/>
      <c r="AD544" s="40"/>
      <c r="AF544" s="40"/>
      <c r="AG544" s="40"/>
    </row>
    <row r="545" spans="2:33" ht="16.5" customHeight="1">
      <c r="B545" s="40"/>
      <c r="F545" s="163"/>
      <c r="AB545" s="40"/>
      <c r="AD545" s="40"/>
      <c r="AF545" s="40"/>
      <c r="AG545" s="40"/>
    </row>
    <row r="546" spans="2:33" ht="16.5" customHeight="1">
      <c r="B546" s="40"/>
      <c r="F546" s="163"/>
      <c r="AB546" s="40"/>
      <c r="AD546" s="40"/>
      <c r="AF546" s="40"/>
      <c r="AG546" s="40"/>
    </row>
    <row r="547" spans="2:33" ht="16.5" customHeight="1">
      <c r="B547" s="40"/>
      <c r="F547" s="163"/>
      <c r="AB547" s="40"/>
      <c r="AD547" s="40"/>
      <c r="AF547" s="40"/>
      <c r="AG547" s="40"/>
    </row>
    <row r="548" spans="2:33" ht="16.5" customHeight="1">
      <c r="B548" s="40"/>
      <c r="F548" s="163"/>
      <c r="AB548" s="40"/>
      <c r="AD548" s="40"/>
      <c r="AF548" s="40"/>
      <c r="AG548" s="40"/>
    </row>
    <row r="549" spans="2:33" ht="16.5" customHeight="1">
      <c r="B549" s="40"/>
      <c r="F549" s="163"/>
      <c r="AB549" s="40"/>
      <c r="AD549" s="40"/>
      <c r="AF549" s="40"/>
      <c r="AG549" s="40"/>
    </row>
    <row r="550" spans="2:33" ht="16.5" customHeight="1">
      <c r="B550" s="40"/>
      <c r="F550" s="163"/>
      <c r="AB550" s="40"/>
      <c r="AD550" s="40"/>
      <c r="AF550" s="40"/>
      <c r="AG550" s="40"/>
    </row>
    <row r="551" spans="2:33" ht="16.5" customHeight="1">
      <c r="B551" s="40"/>
      <c r="F551" s="163"/>
      <c r="AB551" s="40"/>
      <c r="AD551" s="40"/>
      <c r="AF551" s="40"/>
      <c r="AG551" s="40"/>
    </row>
    <row r="552" spans="2:33" ht="16.5" customHeight="1">
      <c r="B552" s="40"/>
      <c r="F552" s="163"/>
      <c r="AB552" s="40"/>
      <c r="AD552" s="40"/>
      <c r="AF552" s="40"/>
      <c r="AG552" s="40"/>
    </row>
    <row r="553" spans="2:33" ht="16.5" customHeight="1">
      <c r="B553" s="40"/>
      <c r="F553" s="163"/>
      <c r="AB553" s="40"/>
      <c r="AD553" s="40"/>
      <c r="AF553" s="40"/>
      <c r="AG553" s="40"/>
    </row>
    <row r="554" spans="2:33" ht="16.5" customHeight="1">
      <c r="B554" s="40"/>
      <c r="F554" s="163"/>
      <c r="AB554" s="40"/>
      <c r="AD554" s="40"/>
      <c r="AF554" s="40"/>
      <c r="AG554" s="40"/>
    </row>
    <row r="555" spans="2:33" ht="16.5" customHeight="1">
      <c r="B555" s="40"/>
      <c r="F555" s="163"/>
      <c r="AB555" s="40"/>
      <c r="AD555" s="40"/>
      <c r="AF555" s="40"/>
      <c r="AG555" s="40"/>
    </row>
    <row r="556" spans="2:33" ht="16.5" customHeight="1">
      <c r="B556" s="40"/>
      <c r="F556" s="163"/>
      <c r="AB556" s="40"/>
      <c r="AD556" s="40"/>
      <c r="AF556" s="40"/>
      <c r="AG556" s="40"/>
    </row>
    <row r="557" spans="2:33" ht="16.5" customHeight="1">
      <c r="B557" s="40"/>
      <c r="F557" s="163"/>
      <c r="AB557" s="40"/>
      <c r="AD557" s="40"/>
      <c r="AF557" s="40"/>
      <c r="AG557" s="40"/>
    </row>
    <row r="558" spans="2:33" ht="16.5" customHeight="1">
      <c r="B558" s="40"/>
      <c r="F558" s="163"/>
      <c r="AB558" s="40"/>
      <c r="AD558" s="40"/>
      <c r="AF558" s="40"/>
      <c r="AG558" s="40"/>
    </row>
    <row r="559" spans="2:33" ht="16.5" customHeight="1">
      <c r="B559" s="40"/>
      <c r="F559" s="163"/>
      <c r="AB559" s="40"/>
      <c r="AD559" s="40"/>
      <c r="AF559" s="40"/>
      <c r="AG559" s="40"/>
    </row>
    <row r="560" spans="2:33" ht="16.5" customHeight="1">
      <c r="B560" s="40"/>
      <c r="F560" s="163"/>
      <c r="AB560" s="40"/>
      <c r="AD560" s="40"/>
      <c r="AF560" s="40"/>
      <c r="AG560" s="40"/>
    </row>
    <row r="561" spans="2:33" ht="16.5" customHeight="1">
      <c r="B561" s="40"/>
      <c r="F561" s="163"/>
      <c r="AB561" s="40"/>
      <c r="AD561" s="40"/>
      <c r="AF561" s="40"/>
      <c r="AG561" s="40"/>
    </row>
    <row r="562" spans="2:33" ht="16.5" customHeight="1">
      <c r="B562" s="40"/>
      <c r="F562" s="163"/>
      <c r="AB562" s="40"/>
      <c r="AD562" s="40"/>
      <c r="AF562" s="40"/>
      <c r="AG562" s="40"/>
    </row>
    <row r="563" spans="2:33" ht="16.5" customHeight="1">
      <c r="B563" s="40"/>
      <c r="F563" s="163"/>
      <c r="AB563" s="40"/>
      <c r="AD563" s="40"/>
      <c r="AF563" s="40"/>
      <c r="AG563" s="40"/>
    </row>
    <row r="564" spans="2:33" ht="16.5" customHeight="1">
      <c r="B564" s="40"/>
      <c r="F564" s="163"/>
      <c r="AB564" s="40"/>
      <c r="AD564" s="40"/>
      <c r="AF564" s="40"/>
      <c r="AG564" s="40"/>
    </row>
    <row r="565" spans="2:33" ht="16.5" customHeight="1">
      <c r="B565" s="40"/>
      <c r="F565" s="163"/>
      <c r="AB565" s="40"/>
      <c r="AD565" s="40"/>
      <c r="AF565" s="40"/>
      <c r="AG565" s="40"/>
    </row>
    <row r="566" spans="2:33" ht="16.5" customHeight="1">
      <c r="B566" s="40"/>
      <c r="F566" s="163"/>
      <c r="AB566" s="40"/>
      <c r="AD566" s="40"/>
      <c r="AF566" s="40"/>
      <c r="AG566" s="40"/>
    </row>
    <row r="567" spans="2:33" ht="16.5" customHeight="1">
      <c r="B567" s="40"/>
      <c r="F567" s="163"/>
      <c r="AB567" s="40"/>
      <c r="AD567" s="40"/>
      <c r="AF567" s="40"/>
      <c r="AG567" s="40"/>
    </row>
    <row r="568" spans="2:33" ht="16.5" customHeight="1">
      <c r="B568" s="40"/>
      <c r="F568" s="163"/>
      <c r="AB568" s="40"/>
      <c r="AD568" s="40"/>
      <c r="AF568" s="40"/>
      <c r="AG568" s="40"/>
    </row>
    <row r="569" spans="2:33" ht="16.5" customHeight="1">
      <c r="B569" s="40"/>
      <c r="F569" s="163"/>
      <c r="AB569" s="40"/>
      <c r="AD569" s="40"/>
      <c r="AF569" s="40"/>
      <c r="AG569" s="40"/>
    </row>
    <row r="570" spans="2:33" ht="16.5" customHeight="1">
      <c r="B570" s="40"/>
      <c r="F570" s="163"/>
      <c r="AB570" s="40"/>
      <c r="AD570" s="40"/>
      <c r="AF570" s="40"/>
      <c r="AG570" s="40"/>
    </row>
    <row r="571" spans="2:33" ht="16.5" customHeight="1">
      <c r="B571" s="40"/>
      <c r="F571" s="163"/>
      <c r="AB571" s="40"/>
      <c r="AD571" s="40"/>
      <c r="AF571" s="40"/>
      <c r="AG571" s="40"/>
    </row>
    <row r="572" spans="2:33" ht="16.5" customHeight="1">
      <c r="B572" s="40"/>
      <c r="F572" s="163"/>
      <c r="AB572" s="40"/>
      <c r="AD572" s="40"/>
      <c r="AF572" s="40"/>
      <c r="AG572" s="40"/>
    </row>
    <row r="573" spans="2:33" ht="16.5" customHeight="1">
      <c r="B573" s="40"/>
      <c r="F573" s="163"/>
      <c r="AB573" s="40"/>
      <c r="AD573" s="40"/>
      <c r="AF573" s="40"/>
      <c r="AG573" s="40"/>
    </row>
    <row r="574" spans="2:33" ht="16.5" customHeight="1">
      <c r="B574" s="40"/>
      <c r="F574" s="163"/>
      <c r="AB574" s="40"/>
      <c r="AD574" s="40"/>
      <c r="AF574" s="40"/>
      <c r="AG574" s="40"/>
    </row>
    <row r="575" spans="2:33" ht="16.5" customHeight="1">
      <c r="B575" s="40"/>
      <c r="F575" s="163"/>
      <c r="AB575" s="40"/>
      <c r="AD575" s="40"/>
      <c r="AF575" s="40"/>
      <c r="AG575" s="40"/>
    </row>
    <row r="576" spans="2:33" ht="16.5" customHeight="1">
      <c r="B576" s="40"/>
      <c r="F576" s="163"/>
      <c r="AB576" s="40"/>
      <c r="AD576" s="40"/>
      <c r="AF576" s="40"/>
      <c r="AG576" s="40"/>
    </row>
    <row r="577" spans="2:33" ht="16.5" customHeight="1">
      <c r="B577" s="40"/>
      <c r="F577" s="163"/>
      <c r="AB577" s="40"/>
      <c r="AD577" s="40"/>
      <c r="AF577" s="40"/>
      <c r="AG577" s="40"/>
    </row>
    <row r="578" spans="2:33" ht="16.5" customHeight="1">
      <c r="B578" s="40"/>
      <c r="F578" s="163"/>
      <c r="AB578" s="40"/>
      <c r="AD578" s="40"/>
      <c r="AF578" s="40"/>
      <c r="AG578" s="40"/>
    </row>
    <row r="579" spans="2:33" ht="16.5" customHeight="1">
      <c r="B579" s="40"/>
      <c r="F579" s="163"/>
      <c r="AB579" s="40"/>
      <c r="AD579" s="40"/>
      <c r="AF579" s="40"/>
      <c r="AG579" s="40"/>
    </row>
    <row r="580" spans="2:33" ht="16.5" customHeight="1">
      <c r="B580" s="40"/>
      <c r="F580" s="163"/>
      <c r="AB580" s="40"/>
      <c r="AD580" s="40"/>
      <c r="AF580" s="40"/>
      <c r="AG580" s="40"/>
    </row>
    <row r="581" spans="2:33" ht="16.5" customHeight="1">
      <c r="B581" s="40"/>
      <c r="F581" s="163"/>
      <c r="AB581" s="40"/>
      <c r="AD581" s="40"/>
      <c r="AF581" s="40"/>
      <c r="AG581" s="40"/>
    </row>
    <row r="582" spans="2:33" ht="16.5" customHeight="1">
      <c r="B582" s="40"/>
      <c r="F582" s="163"/>
      <c r="AB582" s="40"/>
      <c r="AD582" s="40"/>
      <c r="AF582" s="40"/>
      <c r="AG582" s="40"/>
    </row>
    <row r="583" spans="2:33" ht="16.5" customHeight="1">
      <c r="B583" s="40"/>
      <c r="F583" s="163"/>
      <c r="AB583" s="40"/>
      <c r="AD583" s="40"/>
      <c r="AF583" s="40"/>
      <c r="AG583" s="40"/>
    </row>
    <row r="584" spans="2:33" ht="16.5" customHeight="1">
      <c r="B584" s="40"/>
      <c r="F584" s="163"/>
      <c r="AB584" s="40"/>
      <c r="AD584" s="40"/>
      <c r="AF584" s="40"/>
      <c r="AG584" s="40"/>
    </row>
    <row r="585" spans="2:33" ht="16.5" customHeight="1">
      <c r="B585" s="40"/>
      <c r="F585" s="163"/>
      <c r="AB585" s="40"/>
      <c r="AD585" s="40"/>
      <c r="AF585" s="40"/>
      <c r="AG585" s="40"/>
    </row>
    <row r="586" spans="2:33" ht="16.5" customHeight="1">
      <c r="B586" s="40"/>
      <c r="F586" s="163"/>
      <c r="AB586" s="40"/>
      <c r="AD586" s="40"/>
      <c r="AF586" s="40"/>
      <c r="AG586" s="40"/>
    </row>
    <row r="587" spans="2:33" ht="16.5" customHeight="1">
      <c r="B587" s="40"/>
      <c r="F587" s="163"/>
      <c r="AB587" s="40"/>
      <c r="AD587" s="40"/>
      <c r="AF587" s="40"/>
      <c r="AG587" s="40"/>
    </row>
    <row r="588" spans="2:33" ht="16.5" customHeight="1">
      <c r="B588" s="40"/>
      <c r="F588" s="163"/>
      <c r="AB588" s="40"/>
      <c r="AD588" s="40"/>
      <c r="AF588" s="40"/>
      <c r="AG588" s="40"/>
    </row>
    <row r="589" spans="2:33" ht="16.5" customHeight="1">
      <c r="B589" s="40"/>
      <c r="F589" s="163"/>
      <c r="AB589" s="40"/>
      <c r="AD589" s="40"/>
      <c r="AF589" s="40"/>
      <c r="AG589" s="40"/>
    </row>
    <row r="590" spans="2:33" ht="16.5" customHeight="1">
      <c r="B590" s="40"/>
      <c r="F590" s="163"/>
      <c r="AB590" s="40"/>
      <c r="AD590" s="40"/>
      <c r="AF590" s="40"/>
      <c r="AG590" s="40"/>
    </row>
    <row r="591" spans="2:33" ht="16.5" customHeight="1">
      <c r="B591" s="40"/>
      <c r="F591" s="163"/>
      <c r="AB591" s="40"/>
      <c r="AD591" s="40"/>
      <c r="AF591" s="40"/>
      <c r="AG591" s="40"/>
    </row>
    <row r="592" spans="2:33" ht="16.5" customHeight="1">
      <c r="B592" s="40"/>
      <c r="F592" s="163"/>
      <c r="AB592" s="40"/>
      <c r="AD592" s="40"/>
      <c r="AF592" s="40"/>
      <c r="AG592" s="40"/>
    </row>
    <row r="593" spans="2:33" ht="16.5" customHeight="1">
      <c r="B593" s="40"/>
      <c r="F593" s="163"/>
      <c r="AB593" s="40"/>
      <c r="AD593" s="40"/>
      <c r="AF593" s="40"/>
      <c r="AG593" s="40"/>
    </row>
    <row r="594" spans="2:33" ht="16.5" customHeight="1">
      <c r="B594" s="40"/>
      <c r="F594" s="163"/>
      <c r="AB594" s="40"/>
      <c r="AD594" s="40"/>
      <c r="AF594" s="40"/>
      <c r="AG594" s="40"/>
    </row>
    <row r="595" spans="2:33" ht="16.5" customHeight="1">
      <c r="B595" s="40"/>
      <c r="F595" s="163"/>
      <c r="AB595" s="40"/>
      <c r="AD595" s="40"/>
      <c r="AF595" s="40"/>
      <c r="AG595" s="40"/>
    </row>
    <row r="596" spans="2:33" ht="16.5" customHeight="1">
      <c r="B596" s="40"/>
      <c r="F596" s="163"/>
      <c r="AB596" s="40"/>
      <c r="AD596" s="40"/>
      <c r="AF596" s="40"/>
      <c r="AG596" s="40"/>
    </row>
    <row r="597" spans="2:33" ht="16.5" customHeight="1">
      <c r="B597" s="40"/>
      <c r="F597" s="163"/>
      <c r="AB597" s="40"/>
      <c r="AD597" s="40"/>
      <c r="AF597" s="40"/>
      <c r="AG597" s="40"/>
    </row>
    <row r="598" spans="2:33" ht="16.5" customHeight="1">
      <c r="B598" s="40"/>
      <c r="F598" s="163"/>
      <c r="AB598" s="40"/>
      <c r="AD598" s="40"/>
      <c r="AF598" s="40"/>
      <c r="AG598" s="40"/>
    </row>
    <row r="599" spans="2:33" ht="16.5" customHeight="1">
      <c r="B599" s="40"/>
      <c r="F599" s="163"/>
      <c r="AB599" s="40"/>
      <c r="AD599" s="40"/>
      <c r="AF599" s="40"/>
      <c r="AG599" s="40"/>
    </row>
    <row r="600" spans="2:33" ht="16.5" customHeight="1">
      <c r="B600" s="40"/>
      <c r="F600" s="163"/>
      <c r="AB600" s="40"/>
      <c r="AD600" s="40"/>
      <c r="AF600" s="40"/>
      <c r="AG600" s="40"/>
    </row>
    <row r="601" spans="2:33" ht="16.5" customHeight="1">
      <c r="B601" s="40"/>
      <c r="F601" s="163"/>
      <c r="AB601" s="40"/>
      <c r="AD601" s="40"/>
      <c r="AF601" s="40"/>
      <c r="AG601" s="40"/>
    </row>
    <row r="602" spans="2:33" ht="16.5" customHeight="1">
      <c r="B602" s="40"/>
      <c r="F602" s="163"/>
      <c r="AB602" s="40"/>
      <c r="AD602" s="40"/>
      <c r="AF602" s="40"/>
      <c r="AG602" s="40"/>
    </row>
    <row r="603" spans="2:33" ht="16.5" customHeight="1">
      <c r="B603" s="40"/>
      <c r="F603" s="163"/>
      <c r="AB603" s="40"/>
      <c r="AD603" s="40"/>
      <c r="AF603" s="40"/>
      <c r="AG603" s="40"/>
    </row>
    <row r="604" spans="2:33" ht="16.5" customHeight="1">
      <c r="B604" s="40"/>
      <c r="F604" s="163"/>
      <c r="AB604" s="40"/>
      <c r="AD604" s="40"/>
      <c r="AF604" s="40"/>
      <c r="AG604" s="40"/>
    </row>
    <row r="605" spans="2:33" ht="16.5" customHeight="1">
      <c r="B605" s="40"/>
      <c r="F605" s="163"/>
      <c r="AB605" s="40"/>
      <c r="AD605" s="40"/>
      <c r="AF605" s="40"/>
      <c r="AG605" s="40"/>
    </row>
    <row r="606" spans="2:33" ht="16.5" customHeight="1">
      <c r="B606" s="40"/>
      <c r="F606" s="163"/>
      <c r="AB606" s="40"/>
      <c r="AD606" s="40"/>
      <c r="AF606" s="40"/>
      <c r="AG606" s="40"/>
    </row>
    <row r="607" spans="2:33" ht="16.5" customHeight="1">
      <c r="B607" s="40"/>
      <c r="F607" s="163"/>
      <c r="AB607" s="40"/>
      <c r="AD607" s="40"/>
      <c r="AF607" s="40"/>
      <c r="AG607" s="40"/>
    </row>
    <row r="608" spans="2:33" ht="16.5" customHeight="1">
      <c r="B608" s="40"/>
      <c r="F608" s="163"/>
      <c r="AB608" s="40"/>
      <c r="AD608" s="40"/>
      <c r="AF608" s="40"/>
      <c r="AG608" s="40"/>
    </row>
    <row r="609" spans="2:33" ht="16.5" customHeight="1">
      <c r="B609" s="40"/>
      <c r="F609" s="163"/>
      <c r="AB609" s="40"/>
      <c r="AD609" s="40"/>
      <c r="AF609" s="40"/>
      <c r="AG609" s="40"/>
    </row>
    <row r="610" spans="2:33" ht="16.5" customHeight="1">
      <c r="B610" s="40"/>
      <c r="F610" s="163"/>
      <c r="AB610" s="40"/>
      <c r="AD610" s="40"/>
      <c r="AF610" s="40"/>
      <c r="AG610" s="40"/>
    </row>
    <row r="611" spans="2:33" ht="16.5" customHeight="1">
      <c r="B611" s="40"/>
      <c r="F611" s="163"/>
      <c r="AB611" s="40"/>
      <c r="AD611" s="40"/>
      <c r="AF611" s="40"/>
      <c r="AG611" s="40"/>
    </row>
    <row r="612" spans="2:33" ht="16.5" customHeight="1">
      <c r="B612" s="40"/>
      <c r="F612" s="163"/>
      <c r="AB612" s="40"/>
      <c r="AD612" s="40"/>
      <c r="AF612" s="40"/>
      <c r="AG612" s="40"/>
    </row>
    <row r="613" spans="2:33" ht="16.5" customHeight="1">
      <c r="B613" s="40"/>
      <c r="F613" s="163"/>
      <c r="AB613" s="40"/>
      <c r="AD613" s="40"/>
      <c r="AF613" s="40"/>
      <c r="AG613" s="40"/>
    </row>
    <row r="614" spans="2:33" ht="16.5" customHeight="1">
      <c r="B614" s="40"/>
      <c r="F614" s="163"/>
      <c r="AB614" s="40"/>
      <c r="AD614" s="40"/>
      <c r="AF614" s="40"/>
      <c r="AG614" s="40"/>
    </row>
    <row r="615" spans="2:33" ht="16.5" customHeight="1">
      <c r="B615" s="40"/>
      <c r="F615" s="163"/>
      <c r="AB615" s="40"/>
      <c r="AD615" s="40"/>
      <c r="AF615" s="40"/>
      <c r="AG615" s="40"/>
    </row>
    <row r="616" spans="2:33" ht="16.5" customHeight="1">
      <c r="B616" s="40"/>
      <c r="F616" s="163"/>
      <c r="AB616" s="40"/>
      <c r="AD616" s="40"/>
      <c r="AF616" s="40"/>
      <c r="AG616" s="40"/>
    </row>
    <row r="617" spans="2:33" ht="16.5" customHeight="1">
      <c r="B617" s="40"/>
      <c r="F617" s="163"/>
      <c r="AB617" s="40"/>
      <c r="AD617" s="40"/>
      <c r="AF617" s="40"/>
      <c r="AG617" s="40"/>
    </row>
    <row r="618" spans="2:33" ht="16.5" customHeight="1">
      <c r="B618" s="40"/>
      <c r="F618" s="163"/>
      <c r="AB618" s="40"/>
      <c r="AD618" s="40"/>
      <c r="AF618" s="40"/>
      <c r="AG618" s="40"/>
    </row>
    <row r="619" spans="2:33" ht="16.5" customHeight="1">
      <c r="B619" s="40"/>
      <c r="F619" s="163"/>
      <c r="AB619" s="40"/>
      <c r="AD619" s="40"/>
      <c r="AF619" s="40"/>
      <c r="AG619" s="40"/>
    </row>
    <row r="620" spans="2:33" ht="16.5" customHeight="1">
      <c r="B620" s="40"/>
      <c r="F620" s="163"/>
      <c r="AB620" s="40"/>
      <c r="AD620" s="40"/>
      <c r="AF620" s="40"/>
      <c r="AG620" s="40"/>
    </row>
    <row r="621" spans="2:33" ht="16.5" customHeight="1">
      <c r="B621" s="40"/>
      <c r="F621" s="163"/>
      <c r="AB621" s="40"/>
      <c r="AD621" s="40"/>
      <c r="AF621" s="40"/>
      <c r="AG621" s="40"/>
    </row>
    <row r="622" spans="2:33" ht="16.5" customHeight="1">
      <c r="B622" s="40"/>
      <c r="F622" s="163"/>
      <c r="AB622" s="40"/>
      <c r="AD622" s="40"/>
      <c r="AF622" s="40"/>
      <c r="AG622" s="40"/>
    </row>
    <row r="623" spans="2:33" ht="16.5" customHeight="1">
      <c r="B623" s="40"/>
      <c r="F623" s="163"/>
      <c r="AB623" s="40"/>
      <c r="AD623" s="40"/>
      <c r="AF623" s="40"/>
      <c r="AG623" s="40"/>
    </row>
    <row r="624" spans="2:33" ht="16.5" customHeight="1">
      <c r="B624" s="40"/>
      <c r="F624" s="163"/>
      <c r="AB624" s="40"/>
      <c r="AD624" s="40"/>
      <c r="AF624" s="40"/>
      <c r="AG624" s="40"/>
    </row>
    <row r="625" spans="2:33" ht="16.5" customHeight="1">
      <c r="B625" s="40"/>
      <c r="F625" s="163"/>
      <c r="AB625" s="40"/>
      <c r="AD625" s="40"/>
      <c r="AF625" s="40"/>
      <c r="AG625" s="40"/>
    </row>
    <row r="626" spans="2:33" ht="16.5" customHeight="1">
      <c r="B626" s="40"/>
      <c r="F626" s="163"/>
      <c r="AB626" s="40"/>
      <c r="AD626" s="40"/>
      <c r="AF626" s="40"/>
      <c r="AG626" s="40"/>
    </row>
    <row r="627" spans="2:33" ht="16.5" customHeight="1">
      <c r="B627" s="40"/>
      <c r="F627" s="163"/>
      <c r="AB627" s="40"/>
      <c r="AD627" s="40"/>
      <c r="AF627" s="40"/>
      <c r="AG627" s="40"/>
    </row>
    <row r="628" spans="2:33" ht="16.5" customHeight="1">
      <c r="B628" s="40"/>
      <c r="F628" s="163"/>
      <c r="AB628" s="40"/>
      <c r="AD628" s="40"/>
      <c r="AF628" s="40"/>
      <c r="AG628" s="40"/>
    </row>
    <row r="629" spans="2:33" ht="16.5" customHeight="1">
      <c r="B629" s="40"/>
      <c r="F629" s="163"/>
      <c r="AB629" s="40"/>
      <c r="AD629" s="40"/>
      <c r="AF629" s="40"/>
      <c r="AG629" s="40"/>
    </row>
    <row r="630" spans="2:33" ht="16.5" customHeight="1">
      <c r="B630" s="40"/>
      <c r="F630" s="163"/>
      <c r="AB630" s="40"/>
      <c r="AD630" s="40"/>
      <c r="AF630" s="40"/>
      <c r="AG630" s="40"/>
    </row>
    <row r="631" spans="2:33" ht="16.5" customHeight="1">
      <c r="B631" s="40"/>
      <c r="F631" s="163"/>
      <c r="AB631" s="40"/>
      <c r="AD631" s="40"/>
      <c r="AF631" s="40"/>
      <c r="AG631" s="40"/>
    </row>
    <row r="632" spans="2:33" ht="16.5" customHeight="1">
      <c r="B632" s="40"/>
      <c r="F632" s="163"/>
      <c r="AB632" s="40"/>
      <c r="AD632" s="40"/>
      <c r="AF632" s="40"/>
      <c r="AG632" s="40"/>
    </row>
    <row r="633" spans="2:33" ht="16.5" customHeight="1">
      <c r="B633" s="40"/>
      <c r="F633" s="163"/>
      <c r="AB633" s="40"/>
      <c r="AD633" s="40"/>
      <c r="AF633" s="40"/>
      <c r="AG633" s="40"/>
    </row>
    <row r="634" spans="2:33" ht="16.5" customHeight="1">
      <c r="B634" s="40"/>
      <c r="F634" s="163"/>
      <c r="AB634" s="40"/>
      <c r="AD634" s="40"/>
      <c r="AF634" s="40"/>
      <c r="AG634" s="40"/>
    </row>
    <row r="635" spans="2:33" ht="16.5" customHeight="1">
      <c r="B635" s="40"/>
      <c r="F635" s="163"/>
      <c r="AB635" s="40"/>
      <c r="AD635" s="40"/>
      <c r="AF635" s="40"/>
      <c r="AG635" s="40"/>
    </row>
    <row r="636" spans="2:33" ht="16.5" customHeight="1">
      <c r="B636" s="40"/>
      <c r="F636" s="163"/>
      <c r="AB636" s="40"/>
      <c r="AD636" s="40"/>
      <c r="AF636" s="40"/>
      <c r="AG636" s="40"/>
    </row>
    <row r="637" spans="2:33" ht="16.5" customHeight="1">
      <c r="B637" s="40"/>
      <c r="F637" s="163"/>
      <c r="AB637" s="40"/>
      <c r="AD637" s="40"/>
      <c r="AF637" s="40"/>
      <c r="AG637" s="40"/>
    </row>
    <row r="638" spans="2:33" ht="16.5" customHeight="1">
      <c r="B638" s="40"/>
      <c r="F638" s="163"/>
      <c r="AB638" s="40"/>
      <c r="AD638" s="40"/>
      <c r="AF638" s="40"/>
      <c r="AG638" s="40"/>
    </row>
    <row r="639" spans="2:33" ht="16.5" customHeight="1">
      <c r="B639" s="40"/>
      <c r="F639" s="163"/>
      <c r="AB639" s="40"/>
      <c r="AD639" s="40"/>
      <c r="AF639" s="40"/>
      <c r="AG639" s="40"/>
    </row>
    <row r="640" spans="2:33" ht="16.5" customHeight="1">
      <c r="B640" s="40"/>
      <c r="F640" s="163"/>
      <c r="AB640" s="40"/>
      <c r="AD640" s="40"/>
      <c r="AF640" s="40"/>
      <c r="AG640" s="40"/>
    </row>
    <row r="641" spans="2:33" ht="16.5" customHeight="1">
      <c r="B641" s="40"/>
      <c r="F641" s="163"/>
      <c r="AB641" s="40"/>
      <c r="AD641" s="40"/>
      <c r="AF641" s="40"/>
      <c r="AG641" s="40"/>
    </row>
    <row r="642" spans="2:33" ht="16.5" customHeight="1">
      <c r="B642" s="40"/>
      <c r="F642" s="163"/>
      <c r="AB642" s="40"/>
      <c r="AD642" s="40"/>
      <c r="AF642" s="40"/>
      <c r="AG642" s="40"/>
    </row>
    <row r="643" spans="2:33" ht="16.5" customHeight="1">
      <c r="B643" s="40"/>
      <c r="F643" s="163"/>
      <c r="AB643" s="40"/>
      <c r="AD643" s="40"/>
      <c r="AF643" s="40"/>
      <c r="AG643" s="40"/>
    </row>
    <row r="644" spans="2:33" ht="16.5" customHeight="1">
      <c r="B644" s="40"/>
      <c r="F644" s="163"/>
      <c r="AB644" s="40"/>
      <c r="AD644" s="40"/>
      <c r="AF644" s="40"/>
      <c r="AG644" s="40"/>
    </row>
    <row r="645" spans="2:33" ht="16.5" customHeight="1">
      <c r="B645" s="40"/>
      <c r="F645" s="163"/>
      <c r="AB645" s="40"/>
      <c r="AD645" s="40"/>
      <c r="AF645" s="40"/>
      <c r="AG645" s="40"/>
    </row>
    <row r="646" spans="2:33" ht="16.5" customHeight="1">
      <c r="B646" s="40"/>
      <c r="F646" s="163"/>
      <c r="AB646" s="40"/>
      <c r="AD646" s="40"/>
      <c r="AF646" s="40"/>
      <c r="AG646" s="40"/>
    </row>
    <row r="647" spans="2:33" ht="16.5" customHeight="1">
      <c r="B647" s="40"/>
      <c r="F647" s="163"/>
      <c r="AB647" s="40"/>
      <c r="AD647" s="40"/>
      <c r="AF647" s="40"/>
      <c r="AG647" s="40"/>
    </row>
    <row r="648" spans="2:33" ht="16.5" customHeight="1">
      <c r="B648" s="40"/>
      <c r="F648" s="163"/>
      <c r="AB648" s="40"/>
      <c r="AD648" s="40"/>
      <c r="AF648" s="40"/>
      <c r="AG648" s="40"/>
    </row>
    <row r="649" spans="2:33" ht="16.5" customHeight="1">
      <c r="B649" s="40"/>
      <c r="F649" s="163"/>
      <c r="AB649" s="40"/>
      <c r="AD649" s="40"/>
      <c r="AF649" s="40"/>
      <c r="AG649" s="40"/>
    </row>
    <row r="650" spans="2:33" ht="16.5" customHeight="1">
      <c r="B650" s="40"/>
      <c r="F650" s="163"/>
      <c r="AB650" s="40"/>
      <c r="AD650" s="40"/>
      <c r="AF650" s="40"/>
      <c r="AG650" s="40"/>
    </row>
    <row r="651" spans="2:33" ht="16.5" customHeight="1">
      <c r="B651" s="40"/>
      <c r="F651" s="163"/>
      <c r="AB651" s="40"/>
      <c r="AD651" s="40"/>
      <c r="AF651" s="40"/>
      <c r="AG651" s="40"/>
    </row>
    <row r="652" spans="2:33" ht="16.5" customHeight="1">
      <c r="B652" s="40"/>
      <c r="F652" s="163"/>
      <c r="AB652" s="40"/>
      <c r="AD652" s="40"/>
      <c r="AF652" s="40"/>
      <c r="AG652" s="40"/>
    </row>
    <row r="653" spans="2:33" ht="16.5" customHeight="1">
      <c r="B653" s="40"/>
      <c r="F653" s="163"/>
      <c r="AB653" s="40"/>
      <c r="AD653" s="40"/>
      <c r="AF653" s="40"/>
      <c r="AG653" s="40"/>
    </row>
    <row r="654" spans="2:33" ht="16.5" customHeight="1">
      <c r="B654" s="40"/>
      <c r="F654" s="163"/>
      <c r="AB654" s="40"/>
      <c r="AD654" s="40"/>
      <c r="AF654" s="40"/>
      <c r="AG654" s="40"/>
    </row>
    <row r="655" spans="2:33" ht="16.5" customHeight="1">
      <c r="B655" s="40"/>
      <c r="F655" s="163"/>
      <c r="AB655" s="40"/>
      <c r="AD655" s="40"/>
      <c r="AF655" s="40"/>
      <c r="AG655" s="40"/>
    </row>
    <row r="656" spans="2:33" ht="16.5" customHeight="1">
      <c r="B656" s="40"/>
      <c r="F656" s="163"/>
      <c r="AB656" s="40"/>
      <c r="AD656" s="40"/>
      <c r="AF656" s="40"/>
      <c r="AG656" s="40"/>
    </row>
    <row r="657" spans="2:33" ht="16.5" customHeight="1">
      <c r="B657" s="40"/>
      <c r="F657" s="163"/>
      <c r="AB657" s="40"/>
      <c r="AD657" s="40"/>
      <c r="AF657" s="40"/>
      <c r="AG657" s="40"/>
    </row>
    <row r="658" spans="2:33" ht="16.5" customHeight="1">
      <c r="B658" s="40"/>
      <c r="F658" s="163"/>
      <c r="AB658" s="40"/>
      <c r="AD658" s="40"/>
      <c r="AF658" s="40"/>
      <c r="AG658" s="40"/>
    </row>
    <row r="659" spans="2:33" ht="16.5" customHeight="1">
      <c r="B659" s="40"/>
      <c r="F659" s="163"/>
      <c r="AB659" s="40"/>
      <c r="AD659" s="40"/>
      <c r="AF659" s="40"/>
      <c r="AG659" s="40"/>
    </row>
    <row r="660" spans="2:33" ht="16.5" customHeight="1">
      <c r="B660" s="40"/>
      <c r="F660" s="163"/>
      <c r="AB660" s="40"/>
      <c r="AD660" s="40"/>
      <c r="AF660" s="40"/>
      <c r="AG660" s="40"/>
    </row>
    <row r="661" spans="2:33" ht="16.5" customHeight="1">
      <c r="B661" s="40"/>
      <c r="F661" s="163"/>
      <c r="AB661" s="40"/>
      <c r="AD661" s="40"/>
      <c r="AF661" s="40"/>
      <c r="AG661" s="40"/>
    </row>
    <row r="662" spans="2:33" ht="16.5" customHeight="1">
      <c r="B662" s="40"/>
      <c r="F662" s="163"/>
      <c r="AB662" s="40"/>
      <c r="AD662" s="40"/>
      <c r="AF662" s="40"/>
      <c r="AG662" s="40"/>
    </row>
    <row r="663" spans="2:33" ht="16.5" customHeight="1">
      <c r="B663" s="40"/>
      <c r="F663" s="163"/>
      <c r="AB663" s="40"/>
      <c r="AD663" s="40"/>
      <c r="AF663" s="40"/>
      <c r="AG663" s="40"/>
    </row>
    <row r="664" spans="2:33" ht="16.5" customHeight="1">
      <c r="B664" s="40"/>
      <c r="F664" s="163"/>
      <c r="AB664" s="40"/>
      <c r="AD664" s="40"/>
      <c r="AF664" s="40"/>
      <c r="AG664" s="40"/>
    </row>
    <row r="665" spans="2:33" ht="16.5" customHeight="1">
      <c r="B665" s="40"/>
      <c r="F665" s="163"/>
      <c r="AB665" s="40"/>
      <c r="AD665" s="40"/>
      <c r="AF665" s="40"/>
      <c r="AG665" s="40"/>
    </row>
    <row r="666" spans="2:33" ht="16.5" customHeight="1">
      <c r="B666" s="40"/>
      <c r="F666" s="163"/>
      <c r="AB666" s="40"/>
      <c r="AD666" s="40"/>
      <c r="AF666" s="40"/>
      <c r="AG666" s="40"/>
    </row>
    <row r="667" spans="2:33" ht="16.5" customHeight="1">
      <c r="B667" s="40"/>
      <c r="F667" s="163"/>
      <c r="AB667" s="40"/>
      <c r="AD667" s="40"/>
      <c r="AF667" s="40"/>
      <c r="AG667" s="40"/>
    </row>
    <row r="668" spans="2:33" ht="16.5" customHeight="1">
      <c r="B668" s="40"/>
      <c r="F668" s="163"/>
      <c r="AB668" s="40"/>
      <c r="AD668" s="40"/>
      <c r="AF668" s="40"/>
      <c r="AG668" s="40"/>
    </row>
    <row r="669" spans="2:33" ht="16.5" customHeight="1">
      <c r="B669" s="40"/>
      <c r="F669" s="163"/>
      <c r="AB669" s="40"/>
      <c r="AD669" s="40"/>
      <c r="AF669" s="40"/>
      <c r="AG669" s="40"/>
    </row>
    <row r="670" spans="2:33" ht="16.5" customHeight="1">
      <c r="B670" s="40"/>
      <c r="F670" s="163"/>
      <c r="AB670" s="40"/>
      <c r="AD670" s="40"/>
      <c r="AF670" s="40"/>
      <c r="AG670" s="40"/>
    </row>
    <row r="671" spans="2:33" ht="16.5" customHeight="1">
      <c r="B671" s="40"/>
      <c r="F671" s="163"/>
      <c r="AB671" s="40"/>
      <c r="AD671" s="40"/>
      <c r="AF671" s="40"/>
      <c r="AG671" s="40"/>
    </row>
    <row r="672" spans="2:33" ht="16.5" customHeight="1">
      <c r="B672" s="40"/>
      <c r="F672" s="163"/>
      <c r="AB672" s="40"/>
      <c r="AD672" s="40"/>
      <c r="AF672" s="40"/>
      <c r="AG672" s="40"/>
    </row>
    <row r="673" spans="2:33" ht="16.5" customHeight="1">
      <c r="B673" s="40"/>
      <c r="F673" s="163"/>
      <c r="AB673" s="40"/>
      <c r="AD673" s="40"/>
      <c r="AF673" s="40"/>
      <c r="AG673" s="40"/>
    </row>
    <row r="674" spans="2:33" ht="16.5" customHeight="1">
      <c r="B674" s="40"/>
      <c r="F674" s="163"/>
      <c r="AB674" s="40"/>
      <c r="AD674" s="40"/>
      <c r="AF674" s="40"/>
      <c r="AG674" s="40"/>
    </row>
    <row r="675" spans="2:33" ht="16.5" customHeight="1">
      <c r="B675" s="40"/>
      <c r="F675" s="163"/>
      <c r="AB675" s="40"/>
      <c r="AD675" s="40"/>
      <c r="AF675" s="40"/>
      <c r="AG675" s="40"/>
    </row>
    <row r="676" spans="2:33" ht="16.5" customHeight="1">
      <c r="B676" s="40"/>
      <c r="F676" s="163"/>
      <c r="AB676" s="40"/>
      <c r="AD676" s="40"/>
      <c r="AF676" s="40"/>
      <c r="AG676" s="40"/>
    </row>
    <row r="677" spans="2:33" ht="16.5" customHeight="1">
      <c r="B677" s="40"/>
      <c r="F677" s="163"/>
      <c r="AB677" s="40"/>
      <c r="AD677" s="40"/>
      <c r="AF677" s="40"/>
      <c r="AG677" s="40"/>
    </row>
    <row r="678" spans="2:33" ht="16.5" customHeight="1">
      <c r="B678" s="40"/>
      <c r="F678" s="163"/>
      <c r="AB678" s="40"/>
      <c r="AD678" s="40"/>
      <c r="AF678" s="40"/>
      <c r="AG678" s="40"/>
    </row>
    <row r="679" spans="2:33" ht="16.5" customHeight="1">
      <c r="B679" s="40"/>
      <c r="F679" s="163"/>
      <c r="AB679" s="40"/>
      <c r="AD679" s="40"/>
      <c r="AF679" s="40"/>
      <c r="AG679" s="40"/>
    </row>
    <row r="680" spans="2:33" ht="16.5" customHeight="1">
      <c r="B680" s="40"/>
      <c r="F680" s="163"/>
      <c r="AB680" s="40"/>
      <c r="AD680" s="40"/>
      <c r="AF680" s="40"/>
      <c r="AG680" s="40"/>
    </row>
    <row r="681" spans="2:33" ht="16.5" customHeight="1">
      <c r="B681" s="40"/>
      <c r="F681" s="163"/>
      <c r="AB681" s="40"/>
      <c r="AD681" s="40"/>
      <c r="AF681" s="40"/>
      <c r="AG681" s="40"/>
    </row>
    <row r="682" spans="2:33" ht="16.5" customHeight="1">
      <c r="B682" s="40"/>
      <c r="F682" s="163"/>
      <c r="AB682" s="40"/>
      <c r="AD682" s="40"/>
      <c r="AF682" s="40"/>
      <c r="AG682" s="40"/>
    </row>
    <row r="683" spans="2:33" ht="16.5" customHeight="1">
      <c r="B683" s="40"/>
      <c r="F683" s="163"/>
      <c r="AB683" s="40"/>
      <c r="AD683" s="40"/>
      <c r="AF683" s="40"/>
      <c r="AG683" s="40"/>
    </row>
    <row r="684" spans="2:33" ht="16.5" customHeight="1">
      <c r="B684" s="40"/>
      <c r="F684" s="163"/>
      <c r="AB684" s="40"/>
      <c r="AD684" s="40"/>
      <c r="AF684" s="40"/>
      <c r="AG684" s="40"/>
    </row>
    <row r="685" spans="2:33" ht="16.5" customHeight="1">
      <c r="B685" s="40"/>
      <c r="F685" s="163"/>
      <c r="AB685" s="40"/>
      <c r="AD685" s="40"/>
      <c r="AF685" s="40"/>
      <c r="AG685" s="40"/>
    </row>
    <row r="686" spans="2:33" ht="16.5" customHeight="1">
      <c r="B686" s="40"/>
      <c r="F686" s="163"/>
      <c r="AB686" s="40"/>
      <c r="AD686" s="40"/>
      <c r="AF686" s="40"/>
      <c r="AG686" s="40"/>
    </row>
    <row r="687" spans="2:33" ht="16.5" customHeight="1">
      <c r="B687" s="40"/>
      <c r="F687" s="163"/>
      <c r="AB687" s="40"/>
      <c r="AD687" s="40"/>
      <c r="AF687" s="40"/>
      <c r="AG687" s="40"/>
    </row>
    <row r="688" spans="2:33" ht="16.5" customHeight="1">
      <c r="B688" s="40"/>
      <c r="F688" s="163"/>
      <c r="AB688" s="40"/>
      <c r="AD688" s="40"/>
      <c r="AF688" s="40"/>
      <c r="AG688" s="40"/>
    </row>
    <row r="689" spans="2:33" ht="16.5" customHeight="1">
      <c r="B689" s="40"/>
      <c r="F689" s="163"/>
      <c r="AB689" s="40"/>
      <c r="AD689" s="40"/>
      <c r="AF689" s="40"/>
      <c r="AG689" s="40"/>
    </row>
    <row r="690" spans="2:33" ht="16.5" customHeight="1">
      <c r="B690" s="40"/>
      <c r="F690" s="163"/>
      <c r="AB690" s="40"/>
      <c r="AD690" s="40"/>
      <c r="AF690" s="40"/>
      <c r="AG690" s="40"/>
    </row>
    <row r="691" spans="2:33" ht="16.5" customHeight="1">
      <c r="B691" s="40"/>
      <c r="F691" s="163"/>
      <c r="AB691" s="40"/>
      <c r="AD691" s="40"/>
      <c r="AF691" s="40"/>
      <c r="AG691" s="40"/>
    </row>
    <row r="692" spans="2:33" ht="16.5" customHeight="1">
      <c r="B692" s="40"/>
      <c r="F692" s="163"/>
      <c r="AB692" s="40"/>
      <c r="AD692" s="40"/>
      <c r="AF692" s="40"/>
      <c r="AG692" s="40"/>
    </row>
    <row r="693" spans="2:33" ht="16.5" customHeight="1">
      <c r="B693" s="40"/>
      <c r="F693" s="163"/>
      <c r="AB693" s="40"/>
      <c r="AD693" s="40"/>
      <c r="AF693" s="40"/>
      <c r="AG693" s="40"/>
    </row>
    <row r="694" spans="2:33" ht="16.5" customHeight="1">
      <c r="B694" s="40"/>
      <c r="F694" s="163"/>
      <c r="AB694" s="40"/>
      <c r="AD694" s="40"/>
      <c r="AF694" s="40"/>
      <c r="AG694" s="40"/>
    </row>
    <row r="695" spans="2:33" ht="16.5" customHeight="1">
      <c r="B695" s="40"/>
      <c r="F695" s="163"/>
      <c r="AB695" s="40"/>
      <c r="AD695" s="40"/>
      <c r="AF695" s="40"/>
      <c r="AG695" s="40"/>
    </row>
    <row r="696" spans="2:33" ht="16.5" customHeight="1">
      <c r="B696" s="40"/>
      <c r="F696" s="163"/>
      <c r="AB696" s="40"/>
      <c r="AD696" s="40"/>
      <c r="AF696" s="40"/>
      <c r="AG696" s="40"/>
    </row>
    <row r="697" spans="2:33" ht="16.5" customHeight="1">
      <c r="B697" s="40"/>
      <c r="F697" s="163"/>
      <c r="AB697" s="40"/>
      <c r="AD697" s="40"/>
      <c r="AF697" s="40"/>
      <c r="AG697" s="40"/>
    </row>
    <row r="698" spans="2:33" ht="16.5" customHeight="1">
      <c r="B698" s="40"/>
      <c r="F698" s="163"/>
      <c r="AB698" s="40"/>
      <c r="AD698" s="40"/>
      <c r="AF698" s="40"/>
      <c r="AG698" s="40"/>
    </row>
    <row r="699" spans="2:33" ht="16.5" customHeight="1">
      <c r="B699" s="40"/>
      <c r="F699" s="163"/>
      <c r="AB699" s="40"/>
      <c r="AD699" s="40"/>
      <c r="AF699" s="40"/>
      <c r="AG699" s="40"/>
    </row>
    <row r="700" spans="2:33" ht="16.5" customHeight="1">
      <c r="B700" s="40"/>
      <c r="F700" s="163"/>
      <c r="AB700" s="40"/>
      <c r="AD700" s="40"/>
      <c r="AF700" s="40"/>
      <c r="AG700" s="40"/>
    </row>
    <row r="701" spans="2:33" ht="16.5" customHeight="1">
      <c r="B701" s="40"/>
      <c r="F701" s="163"/>
      <c r="AB701" s="40"/>
      <c r="AD701" s="40"/>
      <c r="AF701" s="40"/>
      <c r="AG701" s="40"/>
    </row>
    <row r="702" spans="2:33" ht="16.5" customHeight="1">
      <c r="B702" s="40"/>
      <c r="F702" s="163"/>
      <c r="AB702" s="40"/>
      <c r="AD702" s="40"/>
      <c r="AF702" s="40"/>
      <c r="AG702" s="40"/>
    </row>
    <row r="703" spans="2:33" ht="16.5" customHeight="1">
      <c r="B703" s="40"/>
      <c r="F703" s="163"/>
      <c r="AB703" s="40"/>
      <c r="AD703" s="40"/>
      <c r="AF703" s="40"/>
      <c r="AG703" s="40"/>
    </row>
    <row r="704" spans="2:33" ht="16.5" customHeight="1">
      <c r="B704" s="40"/>
      <c r="F704" s="163"/>
      <c r="AB704" s="40"/>
      <c r="AD704" s="40"/>
      <c r="AF704" s="40"/>
      <c r="AG704" s="40"/>
    </row>
    <row r="705" spans="2:33" ht="16.5" customHeight="1">
      <c r="B705" s="40"/>
      <c r="F705" s="163"/>
      <c r="AB705" s="40"/>
      <c r="AD705" s="40"/>
      <c r="AF705" s="40"/>
      <c r="AG705" s="40"/>
    </row>
    <row r="706" spans="2:33" ht="16.5" customHeight="1">
      <c r="B706" s="40"/>
      <c r="F706" s="163"/>
      <c r="AB706" s="40"/>
      <c r="AD706" s="40"/>
      <c r="AF706" s="40"/>
      <c r="AG706" s="40"/>
    </row>
    <row r="707" spans="2:33" ht="16.5" customHeight="1">
      <c r="B707" s="40"/>
      <c r="F707" s="163"/>
      <c r="AB707" s="40"/>
      <c r="AD707" s="40"/>
      <c r="AF707" s="40"/>
      <c r="AG707" s="40"/>
    </row>
    <row r="708" spans="2:33" ht="16.5" customHeight="1">
      <c r="B708" s="40"/>
      <c r="F708" s="163"/>
      <c r="AB708" s="40"/>
      <c r="AD708" s="40"/>
      <c r="AF708" s="40"/>
      <c r="AG708" s="40"/>
    </row>
    <row r="709" spans="2:33" ht="16.5" customHeight="1">
      <c r="B709" s="40"/>
      <c r="F709" s="163"/>
      <c r="AB709" s="40"/>
      <c r="AD709" s="40"/>
      <c r="AF709" s="40"/>
      <c r="AG709" s="40"/>
    </row>
    <row r="710" spans="2:33" ht="16.5" customHeight="1">
      <c r="B710" s="40"/>
      <c r="F710" s="163"/>
      <c r="AB710" s="40"/>
      <c r="AD710" s="40"/>
      <c r="AF710" s="40"/>
      <c r="AG710" s="40"/>
    </row>
    <row r="711" spans="2:33" ht="16.5" customHeight="1">
      <c r="B711" s="40"/>
      <c r="F711" s="163"/>
      <c r="AB711" s="40"/>
      <c r="AD711" s="40"/>
      <c r="AF711" s="40"/>
      <c r="AG711" s="40"/>
    </row>
    <row r="712" spans="2:33" ht="16.5" customHeight="1">
      <c r="B712" s="40"/>
      <c r="F712" s="163"/>
      <c r="AB712" s="40"/>
      <c r="AD712" s="40"/>
      <c r="AF712" s="40"/>
      <c r="AG712" s="40"/>
    </row>
    <row r="713" spans="2:33" ht="16.5" customHeight="1">
      <c r="B713" s="40"/>
      <c r="F713" s="163"/>
      <c r="AB713" s="40"/>
      <c r="AD713" s="40"/>
      <c r="AF713" s="40"/>
      <c r="AG713" s="40"/>
    </row>
    <row r="714" spans="2:33" ht="16.5" customHeight="1">
      <c r="B714" s="40"/>
      <c r="F714" s="163"/>
      <c r="AB714" s="40"/>
      <c r="AD714" s="40"/>
      <c r="AF714" s="40"/>
      <c r="AG714" s="40"/>
    </row>
    <row r="715" spans="2:33" ht="16.5" customHeight="1">
      <c r="B715" s="40"/>
      <c r="F715" s="163"/>
      <c r="AB715" s="40"/>
      <c r="AD715" s="40"/>
      <c r="AF715" s="40"/>
      <c r="AG715" s="40"/>
    </row>
    <row r="716" spans="2:33" ht="16.5" customHeight="1">
      <c r="B716" s="40"/>
      <c r="F716" s="163"/>
      <c r="AB716" s="40"/>
      <c r="AD716" s="40"/>
      <c r="AF716" s="40"/>
      <c r="AG716" s="40"/>
    </row>
    <row r="717" spans="2:33" ht="16.5" customHeight="1">
      <c r="B717" s="40"/>
      <c r="F717" s="163"/>
      <c r="AB717" s="40"/>
      <c r="AD717" s="40"/>
      <c r="AF717" s="40"/>
      <c r="AG717" s="40"/>
    </row>
    <row r="718" spans="2:33" ht="16.5" customHeight="1">
      <c r="B718" s="40"/>
      <c r="F718" s="163"/>
      <c r="AB718" s="40"/>
      <c r="AD718" s="40"/>
      <c r="AF718" s="40"/>
      <c r="AG718" s="40"/>
    </row>
    <row r="719" spans="2:33" ht="16.5" customHeight="1">
      <c r="B719" s="40"/>
      <c r="F719" s="163"/>
      <c r="AB719" s="40"/>
      <c r="AD719" s="40"/>
      <c r="AF719" s="40"/>
      <c r="AG719" s="40"/>
    </row>
    <row r="720" spans="2:33" ht="16.5" customHeight="1">
      <c r="B720" s="40"/>
      <c r="F720" s="163"/>
      <c r="AB720" s="40"/>
      <c r="AD720" s="40"/>
      <c r="AF720" s="40"/>
      <c r="AG720" s="40"/>
    </row>
    <row r="721" spans="2:33" ht="16.5" customHeight="1">
      <c r="B721" s="40"/>
      <c r="F721" s="163"/>
      <c r="AB721" s="40"/>
      <c r="AD721" s="40"/>
      <c r="AF721" s="40"/>
      <c r="AG721" s="40"/>
    </row>
    <row r="722" spans="2:33" ht="16.5" customHeight="1">
      <c r="B722" s="40"/>
      <c r="F722" s="163"/>
      <c r="AB722" s="40"/>
      <c r="AD722" s="40"/>
      <c r="AF722" s="40"/>
      <c r="AG722" s="40"/>
    </row>
    <row r="723" spans="2:33" ht="16.5" customHeight="1">
      <c r="B723" s="40"/>
      <c r="F723" s="163"/>
      <c r="AB723" s="40"/>
      <c r="AD723" s="40"/>
      <c r="AF723" s="40"/>
      <c r="AG723" s="40"/>
    </row>
    <row r="724" spans="2:33" ht="16.5" customHeight="1">
      <c r="B724" s="40"/>
      <c r="F724" s="163"/>
      <c r="AB724" s="40"/>
      <c r="AD724" s="40"/>
      <c r="AF724" s="40"/>
      <c r="AG724" s="40"/>
    </row>
    <row r="725" spans="2:33" ht="16.5" customHeight="1">
      <c r="B725" s="40"/>
      <c r="F725" s="163"/>
      <c r="AB725" s="40"/>
      <c r="AD725" s="40"/>
      <c r="AF725" s="40"/>
      <c r="AG725" s="40"/>
    </row>
    <row r="726" spans="2:33" ht="16.5" customHeight="1">
      <c r="B726" s="40"/>
      <c r="F726" s="163"/>
      <c r="AB726" s="40"/>
      <c r="AD726" s="40"/>
      <c r="AF726" s="40"/>
      <c r="AG726" s="40"/>
    </row>
    <row r="727" spans="2:33" ht="16.5" customHeight="1">
      <c r="B727" s="40"/>
      <c r="F727" s="163"/>
      <c r="AB727" s="40"/>
      <c r="AD727" s="40"/>
      <c r="AF727" s="40"/>
      <c r="AG727" s="40"/>
    </row>
    <row r="728" spans="2:33" ht="16.5" customHeight="1">
      <c r="B728" s="40"/>
      <c r="F728" s="163"/>
      <c r="AB728" s="40"/>
      <c r="AD728" s="40"/>
      <c r="AF728" s="40"/>
      <c r="AG728" s="40"/>
    </row>
    <row r="729" spans="2:33" ht="16.5" customHeight="1">
      <c r="B729" s="40"/>
      <c r="F729" s="163"/>
      <c r="AB729" s="40"/>
      <c r="AD729" s="40"/>
      <c r="AF729" s="40"/>
      <c r="AG729" s="40"/>
    </row>
    <row r="730" spans="2:33" ht="16.5" customHeight="1">
      <c r="B730" s="40"/>
      <c r="F730" s="163"/>
      <c r="AB730" s="40"/>
      <c r="AD730" s="40"/>
      <c r="AF730" s="40"/>
      <c r="AG730" s="40"/>
    </row>
    <row r="731" spans="2:33" ht="16.5" customHeight="1">
      <c r="B731" s="40"/>
      <c r="F731" s="163"/>
      <c r="AB731" s="40"/>
      <c r="AD731" s="40"/>
      <c r="AF731" s="40"/>
      <c r="AG731" s="40"/>
    </row>
    <row r="732" spans="2:33" ht="16.5" customHeight="1">
      <c r="B732" s="40"/>
      <c r="F732" s="163"/>
      <c r="AB732" s="40"/>
      <c r="AD732" s="40"/>
      <c r="AF732" s="40"/>
      <c r="AG732" s="40"/>
    </row>
    <row r="733" spans="2:33" ht="16.5" customHeight="1">
      <c r="B733" s="40"/>
      <c r="F733" s="163"/>
      <c r="AB733" s="40"/>
      <c r="AD733" s="40"/>
      <c r="AF733" s="40"/>
      <c r="AG733" s="40"/>
    </row>
    <row r="734" spans="2:33" ht="16.5" customHeight="1">
      <c r="B734" s="40"/>
      <c r="F734" s="163"/>
      <c r="AB734" s="40"/>
      <c r="AD734" s="40"/>
      <c r="AF734" s="40"/>
      <c r="AG734" s="40"/>
    </row>
    <row r="735" spans="2:33" ht="16.5" customHeight="1">
      <c r="B735" s="40"/>
      <c r="F735" s="163"/>
      <c r="AB735" s="40"/>
      <c r="AD735" s="40"/>
      <c r="AF735" s="40"/>
      <c r="AG735" s="40"/>
    </row>
    <row r="736" spans="2:33" ht="16.5" customHeight="1">
      <c r="B736" s="40"/>
      <c r="F736" s="163"/>
      <c r="AB736" s="40"/>
      <c r="AD736" s="40"/>
      <c r="AF736" s="40"/>
      <c r="AG736" s="40"/>
    </row>
    <row r="737" spans="2:33" ht="16.5" customHeight="1">
      <c r="B737" s="40"/>
      <c r="F737" s="163"/>
      <c r="AB737" s="40"/>
      <c r="AD737" s="40"/>
      <c r="AF737" s="40"/>
      <c r="AG737" s="40"/>
    </row>
    <row r="738" spans="2:33" ht="16.5" customHeight="1">
      <c r="B738" s="40"/>
      <c r="F738" s="163"/>
      <c r="AB738" s="40"/>
      <c r="AD738" s="40"/>
      <c r="AF738" s="40"/>
      <c r="AG738" s="40"/>
    </row>
    <row r="739" spans="2:33" ht="16.5" customHeight="1">
      <c r="B739" s="40"/>
      <c r="F739" s="163"/>
      <c r="AB739" s="40"/>
      <c r="AD739" s="40"/>
      <c r="AF739" s="40"/>
      <c r="AG739" s="40"/>
    </row>
    <row r="740" spans="2:33" ht="16.5" customHeight="1">
      <c r="B740" s="40"/>
      <c r="F740" s="163"/>
      <c r="AB740" s="40"/>
      <c r="AD740" s="40"/>
      <c r="AF740" s="40"/>
      <c r="AG740" s="40"/>
    </row>
    <row r="741" spans="2:33" ht="16.5" customHeight="1">
      <c r="B741" s="40"/>
      <c r="F741" s="163"/>
      <c r="AB741" s="40"/>
      <c r="AD741" s="40"/>
      <c r="AF741" s="40"/>
      <c r="AG741" s="40"/>
    </row>
    <row r="742" spans="2:33" ht="16.5" customHeight="1">
      <c r="B742" s="40"/>
      <c r="F742" s="163"/>
      <c r="AB742" s="40"/>
      <c r="AD742" s="40"/>
      <c r="AF742" s="40"/>
      <c r="AG742" s="40"/>
    </row>
    <row r="743" spans="2:33" ht="16.5" customHeight="1">
      <c r="B743" s="40"/>
      <c r="F743" s="163"/>
      <c r="AB743" s="40"/>
      <c r="AD743" s="40"/>
      <c r="AF743" s="40"/>
      <c r="AG743" s="40"/>
    </row>
    <row r="744" spans="2:33" ht="16.5" customHeight="1">
      <c r="B744" s="40"/>
      <c r="F744" s="163"/>
      <c r="AB744" s="40"/>
      <c r="AD744" s="40"/>
      <c r="AF744" s="40"/>
      <c r="AG744" s="40"/>
    </row>
    <row r="745" spans="2:33" ht="16.5" customHeight="1">
      <c r="B745" s="40"/>
      <c r="F745" s="163"/>
      <c r="AB745" s="40"/>
      <c r="AD745" s="40"/>
      <c r="AF745" s="40"/>
      <c r="AG745" s="40"/>
    </row>
    <row r="746" spans="2:33" ht="16.5" customHeight="1">
      <c r="B746" s="40"/>
      <c r="F746" s="163"/>
      <c r="AB746" s="40"/>
      <c r="AD746" s="40"/>
      <c r="AF746" s="40"/>
      <c r="AG746" s="40"/>
    </row>
    <row r="747" spans="2:33" ht="16.5" customHeight="1">
      <c r="B747" s="40"/>
      <c r="F747" s="163"/>
      <c r="AB747" s="40"/>
      <c r="AD747" s="40"/>
      <c r="AF747" s="40"/>
      <c r="AG747" s="40"/>
    </row>
    <row r="748" spans="2:33" ht="16.5" customHeight="1">
      <c r="B748" s="40"/>
      <c r="F748" s="163"/>
      <c r="AB748" s="40"/>
      <c r="AD748" s="40"/>
      <c r="AF748" s="40"/>
      <c r="AG748" s="40"/>
    </row>
    <row r="749" spans="2:33" ht="16.5" customHeight="1">
      <c r="B749" s="40"/>
      <c r="F749" s="163"/>
      <c r="AB749" s="40"/>
      <c r="AD749" s="40"/>
      <c r="AF749" s="40"/>
      <c r="AG749" s="40"/>
    </row>
    <row r="750" spans="2:33" ht="16.5" customHeight="1">
      <c r="B750" s="40"/>
      <c r="F750" s="163"/>
      <c r="AB750" s="40"/>
      <c r="AD750" s="40"/>
      <c r="AF750" s="40"/>
      <c r="AG750" s="40"/>
    </row>
    <row r="751" spans="2:33" ht="16.5" customHeight="1">
      <c r="B751" s="40"/>
      <c r="F751" s="163"/>
      <c r="AB751" s="40"/>
      <c r="AD751" s="40"/>
      <c r="AF751" s="40"/>
      <c r="AG751" s="40"/>
    </row>
    <row r="752" spans="2:33" ht="16.5" customHeight="1">
      <c r="B752" s="40"/>
      <c r="F752" s="163"/>
      <c r="AB752" s="40"/>
      <c r="AD752" s="40"/>
      <c r="AF752" s="40"/>
      <c r="AG752" s="40"/>
    </row>
    <row r="753" spans="2:33" ht="16.5" customHeight="1">
      <c r="B753" s="40"/>
      <c r="F753" s="163"/>
      <c r="AB753" s="40"/>
      <c r="AD753" s="40"/>
      <c r="AF753" s="40"/>
      <c r="AG753" s="40"/>
    </row>
    <row r="754" spans="2:33" ht="16.5" customHeight="1">
      <c r="B754" s="40"/>
      <c r="F754" s="163"/>
      <c r="AB754" s="40"/>
      <c r="AD754" s="40"/>
      <c r="AF754" s="40"/>
      <c r="AG754" s="40"/>
    </row>
    <row r="755" spans="2:33" ht="16.5" customHeight="1">
      <c r="B755" s="40"/>
      <c r="F755" s="163"/>
      <c r="AB755" s="40"/>
      <c r="AD755" s="40"/>
      <c r="AF755" s="40"/>
      <c r="AG755" s="40"/>
    </row>
    <row r="756" spans="2:33" ht="16.5" customHeight="1">
      <c r="B756" s="40"/>
      <c r="F756" s="163"/>
      <c r="AB756" s="40"/>
      <c r="AD756" s="40"/>
      <c r="AF756" s="40"/>
      <c r="AG756" s="40"/>
    </row>
    <row r="757" spans="2:33" ht="16.5" customHeight="1">
      <c r="B757" s="40"/>
      <c r="F757" s="163"/>
      <c r="AB757" s="40"/>
      <c r="AD757" s="40"/>
      <c r="AF757" s="40"/>
      <c r="AG757" s="40"/>
    </row>
    <row r="758" spans="2:33" ht="16.5" customHeight="1">
      <c r="B758" s="40"/>
      <c r="F758" s="163"/>
      <c r="AB758" s="40"/>
      <c r="AD758" s="40"/>
      <c r="AF758" s="40"/>
      <c r="AG758" s="40"/>
    </row>
    <row r="759" spans="2:33" ht="16.5" customHeight="1">
      <c r="B759" s="40"/>
      <c r="F759" s="163"/>
      <c r="AB759" s="40"/>
      <c r="AD759" s="40"/>
      <c r="AF759" s="40"/>
      <c r="AG759" s="40"/>
    </row>
    <row r="760" spans="2:33" ht="16.5" customHeight="1">
      <c r="B760" s="40"/>
      <c r="F760" s="163"/>
      <c r="AB760" s="40"/>
      <c r="AD760" s="40"/>
      <c r="AF760" s="40"/>
      <c r="AG760" s="40"/>
    </row>
    <row r="761" spans="2:33" ht="16.5" customHeight="1">
      <c r="B761" s="40"/>
      <c r="F761" s="163"/>
      <c r="AB761" s="40"/>
      <c r="AD761" s="40"/>
      <c r="AF761" s="40"/>
      <c r="AG761" s="40"/>
    </row>
    <row r="762" spans="2:33" ht="16.5" customHeight="1">
      <c r="B762" s="40"/>
      <c r="F762" s="163"/>
      <c r="AB762" s="40"/>
      <c r="AD762" s="40"/>
      <c r="AF762" s="40"/>
      <c r="AG762" s="40"/>
    </row>
    <row r="763" spans="2:33" ht="16.5" customHeight="1">
      <c r="B763" s="40"/>
      <c r="F763" s="163"/>
      <c r="AB763" s="40"/>
      <c r="AD763" s="40"/>
      <c r="AF763" s="40"/>
      <c r="AG763" s="40"/>
    </row>
    <row r="764" spans="2:33" ht="16.5" customHeight="1">
      <c r="B764" s="40"/>
      <c r="F764" s="163"/>
      <c r="AB764" s="40"/>
      <c r="AD764" s="40"/>
      <c r="AF764" s="40"/>
      <c r="AG764" s="40"/>
    </row>
    <row r="765" spans="2:33" ht="16.5" customHeight="1">
      <c r="B765" s="40"/>
      <c r="F765" s="163"/>
      <c r="AB765" s="40"/>
      <c r="AD765" s="40"/>
      <c r="AF765" s="40"/>
      <c r="AG765" s="40"/>
    </row>
    <row r="766" spans="2:33" ht="16.5" customHeight="1">
      <c r="B766" s="40"/>
      <c r="F766" s="163"/>
      <c r="AB766" s="40"/>
      <c r="AD766" s="40"/>
      <c r="AF766" s="40"/>
      <c r="AG766" s="40"/>
    </row>
    <row r="767" spans="2:33" ht="16.5" customHeight="1">
      <c r="B767" s="40"/>
      <c r="F767" s="163"/>
      <c r="AB767" s="40"/>
      <c r="AD767" s="40"/>
      <c r="AF767" s="40"/>
      <c r="AG767" s="40"/>
    </row>
    <row r="768" spans="2:33" ht="16.5" customHeight="1">
      <c r="B768" s="40"/>
      <c r="F768" s="163"/>
      <c r="AB768" s="40"/>
      <c r="AD768" s="40"/>
      <c r="AF768" s="40"/>
      <c r="AG768" s="40"/>
    </row>
    <row r="769" spans="2:33" ht="16.5" customHeight="1">
      <c r="B769" s="40"/>
      <c r="F769" s="163"/>
      <c r="AB769" s="40"/>
      <c r="AD769" s="40"/>
      <c r="AF769" s="40"/>
      <c r="AG769" s="40"/>
    </row>
    <row r="770" spans="2:33" ht="16.5" customHeight="1">
      <c r="B770" s="40"/>
      <c r="F770" s="163"/>
      <c r="AB770" s="40"/>
      <c r="AD770" s="40"/>
      <c r="AF770" s="40"/>
      <c r="AG770" s="40"/>
    </row>
    <row r="771" spans="2:33" ht="16.5" customHeight="1">
      <c r="B771" s="40"/>
      <c r="F771" s="163"/>
      <c r="AB771" s="40"/>
      <c r="AD771" s="40"/>
      <c r="AF771" s="40"/>
      <c r="AG771" s="40"/>
    </row>
    <row r="772" spans="2:33" ht="16.5" customHeight="1">
      <c r="B772" s="40"/>
      <c r="F772" s="163"/>
      <c r="AB772" s="40"/>
      <c r="AD772" s="40"/>
      <c r="AF772" s="40"/>
      <c r="AG772" s="40"/>
    </row>
    <row r="773" spans="2:33" ht="16.5" customHeight="1">
      <c r="B773" s="40"/>
      <c r="F773" s="163"/>
      <c r="AB773" s="40"/>
      <c r="AD773" s="40"/>
      <c r="AF773" s="40"/>
      <c r="AG773" s="40"/>
    </row>
    <row r="774" spans="2:33" ht="16.5" customHeight="1">
      <c r="B774" s="40"/>
      <c r="F774" s="163"/>
      <c r="AB774" s="40"/>
      <c r="AD774" s="40"/>
      <c r="AF774" s="40"/>
      <c r="AG774" s="40"/>
    </row>
    <row r="775" spans="2:33" ht="16.5" customHeight="1">
      <c r="B775" s="40"/>
      <c r="F775" s="163"/>
      <c r="AB775" s="40"/>
      <c r="AD775" s="40"/>
      <c r="AF775" s="40"/>
      <c r="AG775" s="40"/>
    </row>
    <row r="776" spans="2:33" ht="16.5" customHeight="1">
      <c r="B776" s="40"/>
      <c r="F776" s="163"/>
      <c r="AB776" s="40"/>
      <c r="AD776" s="40"/>
      <c r="AF776" s="40"/>
      <c r="AG776" s="40"/>
    </row>
    <row r="777" spans="2:33" ht="16.5" customHeight="1">
      <c r="B777" s="40"/>
      <c r="F777" s="163"/>
      <c r="AB777" s="40"/>
      <c r="AD777" s="40"/>
      <c r="AF777" s="40"/>
      <c r="AG777" s="40"/>
    </row>
    <row r="778" spans="2:33" ht="16.5" customHeight="1">
      <c r="B778" s="40"/>
      <c r="F778" s="163"/>
      <c r="AB778" s="40"/>
      <c r="AD778" s="40"/>
      <c r="AF778" s="40"/>
      <c r="AG778" s="40"/>
    </row>
    <row r="779" spans="2:33" ht="16.5" customHeight="1">
      <c r="B779" s="40"/>
      <c r="F779" s="163"/>
      <c r="AB779" s="40"/>
      <c r="AD779" s="40"/>
      <c r="AF779" s="40"/>
      <c r="AG779" s="40"/>
    </row>
    <row r="780" spans="2:33" ht="16.5" customHeight="1">
      <c r="B780" s="40"/>
      <c r="F780" s="163"/>
      <c r="AB780" s="40"/>
      <c r="AD780" s="40"/>
      <c r="AF780" s="40"/>
      <c r="AG780" s="40"/>
    </row>
    <row r="781" spans="2:33" ht="16.5" customHeight="1">
      <c r="B781" s="40"/>
      <c r="F781" s="163"/>
      <c r="AB781" s="40"/>
      <c r="AD781" s="40"/>
      <c r="AF781" s="40"/>
      <c r="AG781" s="40"/>
    </row>
    <row r="782" spans="2:33" ht="16.5" customHeight="1">
      <c r="B782" s="40"/>
      <c r="F782" s="163"/>
      <c r="AB782" s="40"/>
      <c r="AD782" s="40"/>
      <c r="AF782" s="40"/>
      <c r="AG782" s="40"/>
    </row>
    <row r="783" spans="2:33" ht="16.5" customHeight="1">
      <c r="B783" s="40"/>
      <c r="F783" s="163"/>
      <c r="AB783" s="40"/>
      <c r="AD783" s="40"/>
      <c r="AF783" s="40"/>
      <c r="AG783" s="40"/>
    </row>
    <row r="784" spans="2:33" ht="16.5" customHeight="1">
      <c r="B784" s="40"/>
      <c r="F784" s="163"/>
      <c r="AB784" s="40"/>
      <c r="AD784" s="40"/>
      <c r="AF784" s="40"/>
      <c r="AG784" s="40"/>
    </row>
    <row r="785" spans="2:33" ht="16.5" customHeight="1">
      <c r="B785" s="40"/>
      <c r="F785" s="163"/>
      <c r="AB785" s="40"/>
      <c r="AD785" s="40"/>
      <c r="AF785" s="40"/>
      <c r="AG785" s="40"/>
    </row>
    <row r="786" spans="2:33" ht="16.5" customHeight="1">
      <c r="B786" s="40"/>
      <c r="F786" s="163"/>
      <c r="AB786" s="40"/>
      <c r="AD786" s="40"/>
      <c r="AF786" s="40"/>
      <c r="AG786" s="40"/>
    </row>
    <row r="787" spans="2:33" ht="16.5" customHeight="1">
      <c r="B787" s="40"/>
      <c r="F787" s="163"/>
      <c r="AB787" s="40"/>
      <c r="AD787" s="40"/>
      <c r="AF787" s="40"/>
      <c r="AG787" s="40"/>
    </row>
    <row r="788" spans="2:33" ht="16.5" customHeight="1">
      <c r="B788" s="40"/>
      <c r="F788" s="163"/>
      <c r="AB788" s="40"/>
      <c r="AD788" s="40"/>
      <c r="AF788" s="40"/>
      <c r="AG788" s="40"/>
    </row>
    <row r="789" spans="2:33" ht="16.5" customHeight="1">
      <c r="B789" s="40"/>
      <c r="F789" s="163"/>
      <c r="AB789" s="40"/>
      <c r="AD789" s="40"/>
      <c r="AF789" s="40"/>
      <c r="AG789" s="40"/>
    </row>
    <row r="790" spans="2:33" ht="16.5" customHeight="1">
      <c r="B790" s="40"/>
      <c r="F790" s="163"/>
      <c r="AB790" s="40"/>
      <c r="AD790" s="40"/>
      <c r="AF790" s="40"/>
      <c r="AG790" s="40"/>
    </row>
    <row r="791" spans="2:33" ht="16.5" customHeight="1">
      <c r="B791" s="40"/>
      <c r="F791" s="163"/>
      <c r="AB791" s="40"/>
      <c r="AD791" s="40"/>
      <c r="AF791" s="40"/>
      <c r="AG791" s="40"/>
    </row>
    <row r="792" spans="2:33" ht="16.5" customHeight="1">
      <c r="B792" s="40"/>
      <c r="F792" s="163"/>
      <c r="AB792" s="40"/>
      <c r="AD792" s="40"/>
      <c r="AF792" s="40"/>
      <c r="AG792" s="40"/>
    </row>
    <row r="793" spans="2:33" ht="16.5" customHeight="1">
      <c r="B793" s="40"/>
      <c r="F793" s="163"/>
      <c r="AB793" s="40"/>
      <c r="AD793" s="40"/>
      <c r="AF793" s="40"/>
      <c r="AG793" s="40"/>
    </row>
    <row r="794" spans="2:33" ht="16.5" customHeight="1">
      <c r="B794" s="40"/>
      <c r="F794" s="163"/>
      <c r="AB794" s="40"/>
      <c r="AD794" s="40"/>
      <c r="AF794" s="40"/>
      <c r="AG794" s="40"/>
    </row>
    <row r="795" spans="2:33" ht="16.5" customHeight="1">
      <c r="B795" s="40"/>
      <c r="F795" s="163"/>
      <c r="AB795" s="40"/>
      <c r="AD795" s="40"/>
      <c r="AF795" s="40"/>
      <c r="AG795" s="40"/>
    </row>
    <row r="796" spans="2:33" ht="16.5" customHeight="1">
      <c r="B796" s="40"/>
      <c r="F796" s="163"/>
      <c r="AB796" s="40"/>
      <c r="AD796" s="40"/>
      <c r="AF796" s="40"/>
      <c r="AG796" s="40"/>
    </row>
    <row r="797" spans="2:33" ht="16.5" customHeight="1">
      <c r="B797" s="40"/>
      <c r="F797" s="163"/>
      <c r="AB797" s="40"/>
      <c r="AD797" s="40"/>
      <c r="AF797" s="40"/>
      <c r="AG797" s="40"/>
    </row>
    <row r="798" spans="2:33" ht="16.5" customHeight="1">
      <c r="B798" s="40"/>
      <c r="F798" s="163"/>
      <c r="AB798" s="40"/>
      <c r="AD798" s="40"/>
      <c r="AF798" s="40"/>
      <c r="AG798" s="40"/>
    </row>
    <row r="799" spans="2:33" ht="16.5" customHeight="1">
      <c r="B799" s="40"/>
      <c r="F799" s="163"/>
      <c r="AB799" s="40"/>
      <c r="AD799" s="40"/>
      <c r="AF799" s="40"/>
      <c r="AG799" s="40"/>
    </row>
    <row r="800" spans="2:33" ht="16.5" customHeight="1">
      <c r="B800" s="40"/>
      <c r="F800" s="163"/>
      <c r="AB800" s="40"/>
      <c r="AD800" s="40"/>
      <c r="AF800" s="40"/>
      <c r="AG800" s="40"/>
    </row>
    <row r="801" spans="2:33" ht="16.5" customHeight="1">
      <c r="B801" s="40"/>
      <c r="F801" s="163"/>
      <c r="AB801" s="40"/>
      <c r="AD801" s="40"/>
      <c r="AF801" s="40"/>
      <c r="AG801" s="40"/>
    </row>
    <row r="802" spans="2:33" ht="16.5" customHeight="1">
      <c r="B802" s="40"/>
      <c r="F802" s="163"/>
      <c r="AB802" s="40"/>
      <c r="AD802" s="40"/>
      <c r="AF802" s="40"/>
      <c r="AG802" s="40"/>
    </row>
    <row r="803" spans="2:33" ht="16.5" customHeight="1">
      <c r="B803" s="40"/>
      <c r="F803" s="163"/>
      <c r="AB803" s="40"/>
      <c r="AD803" s="40"/>
      <c r="AF803" s="40"/>
      <c r="AG803" s="40"/>
    </row>
    <row r="804" spans="2:33" ht="16.5" customHeight="1">
      <c r="B804" s="40"/>
      <c r="F804" s="163"/>
      <c r="AB804" s="40"/>
      <c r="AD804" s="40"/>
      <c r="AF804" s="40"/>
      <c r="AG804" s="40"/>
    </row>
    <row r="805" spans="2:33" ht="16.5" customHeight="1">
      <c r="B805" s="40"/>
      <c r="F805" s="163"/>
      <c r="AB805" s="40"/>
      <c r="AD805" s="40"/>
      <c r="AF805" s="40"/>
      <c r="AG805" s="40"/>
    </row>
    <row r="806" spans="2:33" ht="16.5" customHeight="1">
      <c r="B806" s="40"/>
      <c r="F806" s="163"/>
      <c r="AB806" s="40"/>
      <c r="AD806" s="40"/>
      <c r="AF806" s="40"/>
      <c r="AG806" s="40"/>
    </row>
    <row r="807" spans="2:33" ht="16.5" customHeight="1">
      <c r="B807" s="40"/>
      <c r="F807" s="163"/>
      <c r="AB807" s="40"/>
      <c r="AD807" s="40"/>
      <c r="AF807" s="40"/>
      <c r="AG807" s="40"/>
    </row>
    <row r="808" spans="2:33" ht="16.5" customHeight="1">
      <c r="B808" s="40"/>
      <c r="F808" s="163"/>
      <c r="AB808" s="40"/>
      <c r="AD808" s="40"/>
      <c r="AF808" s="40"/>
      <c r="AG808" s="40"/>
    </row>
    <row r="809" spans="2:33" ht="16.5" customHeight="1">
      <c r="B809" s="40"/>
      <c r="F809" s="163"/>
      <c r="AB809" s="40"/>
      <c r="AD809" s="40"/>
      <c r="AF809" s="40"/>
      <c r="AG809" s="40"/>
    </row>
    <row r="810" spans="2:33" ht="16.5" customHeight="1">
      <c r="B810" s="40"/>
      <c r="F810" s="163"/>
      <c r="AB810" s="40"/>
      <c r="AD810" s="40"/>
      <c r="AF810" s="40"/>
      <c r="AG810" s="40"/>
    </row>
    <row r="811" spans="2:33" ht="16.5" customHeight="1">
      <c r="B811" s="40"/>
      <c r="F811" s="163"/>
      <c r="AB811" s="40"/>
      <c r="AD811" s="40"/>
      <c r="AF811" s="40"/>
      <c r="AG811" s="40"/>
    </row>
    <row r="812" spans="2:33" ht="16.5" customHeight="1">
      <c r="B812" s="40"/>
      <c r="F812" s="163"/>
      <c r="AB812" s="40"/>
      <c r="AD812" s="40"/>
      <c r="AF812" s="40"/>
      <c r="AG812" s="40"/>
    </row>
    <row r="813" spans="2:33" ht="16.5" customHeight="1">
      <c r="B813" s="40"/>
      <c r="F813" s="163"/>
      <c r="AB813" s="40"/>
      <c r="AD813" s="40"/>
      <c r="AF813" s="40"/>
      <c r="AG813" s="40"/>
    </row>
    <row r="814" spans="2:33" ht="16.5" customHeight="1">
      <c r="B814" s="40"/>
      <c r="F814" s="163"/>
      <c r="AB814" s="40"/>
      <c r="AD814" s="40"/>
      <c r="AF814" s="40"/>
      <c r="AG814" s="40"/>
    </row>
    <row r="815" spans="2:33" ht="16.5" customHeight="1">
      <c r="B815" s="40"/>
      <c r="F815" s="163"/>
      <c r="AB815" s="40"/>
      <c r="AD815" s="40"/>
      <c r="AF815" s="40"/>
      <c r="AG815" s="40"/>
    </row>
    <row r="816" spans="2:33" ht="16.5" customHeight="1">
      <c r="B816" s="40"/>
      <c r="F816" s="163"/>
      <c r="AB816" s="40"/>
      <c r="AD816" s="40"/>
      <c r="AF816" s="40"/>
      <c r="AG816" s="40"/>
    </row>
    <row r="817" spans="2:33" ht="16.5" customHeight="1">
      <c r="B817" s="40"/>
      <c r="F817" s="163"/>
      <c r="AB817" s="40"/>
      <c r="AD817" s="40"/>
      <c r="AF817" s="40"/>
      <c r="AG817" s="40"/>
    </row>
    <row r="818" spans="2:33" ht="16.5" customHeight="1">
      <c r="B818" s="40"/>
      <c r="F818" s="163"/>
      <c r="AB818" s="40"/>
      <c r="AD818" s="40"/>
      <c r="AF818" s="40"/>
      <c r="AG818" s="40"/>
    </row>
    <row r="819" spans="2:33" ht="16.5" customHeight="1">
      <c r="B819" s="40"/>
      <c r="F819" s="163"/>
      <c r="AB819" s="40"/>
      <c r="AD819" s="40"/>
      <c r="AF819" s="40"/>
      <c r="AG819" s="40"/>
    </row>
    <row r="820" spans="2:33" ht="16.5" customHeight="1">
      <c r="B820" s="40"/>
      <c r="F820" s="163"/>
      <c r="AB820" s="40"/>
      <c r="AD820" s="40"/>
      <c r="AF820" s="40"/>
      <c r="AG820" s="40"/>
    </row>
    <row r="821" spans="2:33" ht="16.5" customHeight="1">
      <c r="B821" s="40"/>
      <c r="F821" s="163"/>
      <c r="AB821" s="40"/>
      <c r="AD821" s="40"/>
      <c r="AF821" s="40"/>
      <c r="AG821" s="40"/>
    </row>
    <row r="822" spans="2:33" ht="16.5" customHeight="1">
      <c r="B822" s="40"/>
      <c r="F822" s="163"/>
      <c r="AB822" s="40"/>
      <c r="AD822" s="40"/>
      <c r="AF822" s="40"/>
      <c r="AG822" s="40"/>
    </row>
    <row r="823" spans="2:33" ht="16.5" customHeight="1">
      <c r="B823" s="40"/>
      <c r="F823" s="163"/>
      <c r="AB823" s="40"/>
      <c r="AD823" s="40"/>
      <c r="AF823" s="40"/>
      <c r="AG823" s="40"/>
    </row>
    <row r="824" spans="2:33" ht="16.5" customHeight="1">
      <c r="B824" s="40"/>
      <c r="F824" s="163"/>
      <c r="AB824" s="40"/>
      <c r="AD824" s="40"/>
      <c r="AF824" s="40"/>
      <c r="AG824" s="40"/>
    </row>
    <row r="825" spans="2:33" ht="16.5" customHeight="1">
      <c r="B825" s="40"/>
      <c r="F825" s="163"/>
      <c r="AB825" s="40"/>
      <c r="AD825" s="40"/>
      <c r="AF825" s="40"/>
      <c r="AG825" s="40"/>
    </row>
    <row r="826" spans="2:33" ht="16.5" customHeight="1">
      <c r="B826" s="40"/>
      <c r="F826" s="163"/>
      <c r="AB826" s="40"/>
      <c r="AD826" s="40"/>
      <c r="AF826" s="40"/>
      <c r="AG826" s="40"/>
    </row>
    <row r="827" spans="2:33" ht="16.5" customHeight="1">
      <c r="B827" s="40"/>
      <c r="F827" s="163"/>
      <c r="AB827" s="40"/>
      <c r="AD827" s="40"/>
      <c r="AF827" s="40"/>
      <c r="AG827" s="40"/>
    </row>
    <row r="828" spans="2:33" ht="16.5" customHeight="1">
      <c r="B828" s="40"/>
      <c r="F828" s="163"/>
      <c r="AB828" s="40"/>
      <c r="AD828" s="40"/>
      <c r="AF828" s="40"/>
      <c r="AG828" s="40"/>
    </row>
    <row r="829" spans="2:33" ht="16.5" customHeight="1">
      <c r="B829" s="40"/>
      <c r="F829" s="163"/>
      <c r="AB829" s="40"/>
      <c r="AD829" s="40"/>
      <c r="AF829" s="40"/>
      <c r="AG829" s="40"/>
    </row>
    <row r="830" spans="2:33" ht="16.5" customHeight="1">
      <c r="B830" s="40"/>
      <c r="F830" s="163"/>
      <c r="AB830" s="40"/>
      <c r="AD830" s="40"/>
      <c r="AF830" s="40"/>
      <c r="AG830" s="40"/>
    </row>
    <row r="831" spans="2:33" ht="16.5" customHeight="1">
      <c r="B831" s="40"/>
      <c r="F831" s="163"/>
      <c r="AB831" s="40"/>
      <c r="AD831" s="40"/>
      <c r="AF831" s="40"/>
      <c r="AG831" s="40"/>
    </row>
    <row r="832" spans="2:33" ht="16.5" customHeight="1">
      <c r="B832" s="40"/>
      <c r="F832" s="163"/>
      <c r="AB832" s="40"/>
      <c r="AD832" s="40"/>
      <c r="AF832" s="40"/>
      <c r="AG832" s="40"/>
    </row>
    <row r="833" spans="2:33" ht="16.5" customHeight="1">
      <c r="B833" s="40"/>
      <c r="F833" s="163"/>
      <c r="AB833" s="40"/>
      <c r="AD833" s="40"/>
      <c r="AF833" s="40"/>
      <c r="AG833" s="40"/>
    </row>
    <row r="834" spans="2:33" ht="16.5" customHeight="1">
      <c r="B834" s="40"/>
      <c r="F834" s="163"/>
      <c r="AB834" s="40"/>
      <c r="AD834" s="40"/>
      <c r="AF834" s="40"/>
      <c r="AG834" s="40"/>
    </row>
    <row r="835" spans="2:33" ht="16.5" customHeight="1">
      <c r="B835" s="40"/>
      <c r="F835" s="163"/>
      <c r="AB835" s="40"/>
      <c r="AD835" s="40"/>
      <c r="AF835" s="40"/>
      <c r="AG835" s="40"/>
    </row>
    <row r="836" spans="2:33" ht="16.5" customHeight="1">
      <c r="B836" s="40"/>
      <c r="F836" s="163"/>
      <c r="AB836" s="40"/>
      <c r="AD836" s="40"/>
      <c r="AF836" s="40"/>
      <c r="AG836" s="40"/>
    </row>
    <row r="837" spans="2:33" ht="16.5" customHeight="1">
      <c r="B837" s="40"/>
      <c r="F837" s="163"/>
      <c r="AB837" s="40"/>
      <c r="AD837" s="40"/>
      <c r="AF837" s="40"/>
      <c r="AG837" s="40"/>
    </row>
    <row r="838" spans="2:33" ht="16.5" customHeight="1">
      <c r="B838" s="40"/>
      <c r="F838" s="163"/>
      <c r="AB838" s="40"/>
      <c r="AD838" s="40"/>
      <c r="AF838" s="40"/>
      <c r="AG838" s="40"/>
    </row>
    <row r="839" spans="2:33" ht="16.5" customHeight="1">
      <c r="B839" s="40"/>
      <c r="F839" s="163"/>
      <c r="AB839" s="40"/>
      <c r="AD839" s="40"/>
      <c r="AF839" s="40"/>
      <c r="AG839" s="40"/>
    </row>
    <row r="840" spans="2:33" ht="16.5" customHeight="1">
      <c r="B840" s="40"/>
      <c r="F840" s="163"/>
      <c r="AB840" s="40"/>
      <c r="AD840" s="40"/>
      <c r="AF840" s="40"/>
      <c r="AG840" s="40"/>
    </row>
    <row r="841" spans="2:33" ht="16.5" customHeight="1">
      <c r="B841" s="40"/>
      <c r="F841" s="163"/>
      <c r="AB841" s="40"/>
      <c r="AD841" s="40"/>
      <c r="AF841" s="40"/>
      <c r="AG841" s="40"/>
    </row>
    <row r="842" spans="2:33" ht="16.5" customHeight="1">
      <c r="B842" s="40"/>
      <c r="F842" s="163"/>
      <c r="AB842" s="40"/>
      <c r="AD842" s="40"/>
      <c r="AF842" s="40"/>
      <c r="AG842" s="40"/>
    </row>
    <row r="843" spans="2:33" ht="16.5" customHeight="1">
      <c r="B843" s="40"/>
      <c r="F843" s="163"/>
      <c r="AB843" s="40"/>
      <c r="AD843" s="40"/>
      <c r="AF843" s="40"/>
      <c r="AG843" s="40"/>
    </row>
    <row r="844" spans="2:33" ht="16.5" customHeight="1">
      <c r="B844" s="40"/>
      <c r="F844" s="163"/>
      <c r="AB844" s="40"/>
      <c r="AD844" s="40"/>
      <c r="AF844" s="40"/>
      <c r="AG844" s="40"/>
    </row>
    <row r="845" spans="2:33" ht="16.5" customHeight="1">
      <c r="B845" s="40"/>
      <c r="F845" s="163"/>
      <c r="AB845" s="40"/>
      <c r="AD845" s="40"/>
      <c r="AF845" s="40"/>
      <c r="AG845" s="40"/>
    </row>
    <row r="846" spans="2:33" ht="16.5" customHeight="1">
      <c r="B846" s="40"/>
      <c r="F846" s="163"/>
      <c r="AB846" s="40"/>
      <c r="AD846" s="40"/>
      <c r="AF846" s="40"/>
      <c r="AG846" s="40"/>
    </row>
    <row r="847" spans="2:33" ht="16.5" customHeight="1">
      <c r="B847" s="40"/>
      <c r="F847" s="163"/>
      <c r="AB847" s="40"/>
      <c r="AD847" s="40"/>
      <c r="AF847" s="40"/>
      <c r="AG847" s="40"/>
    </row>
    <row r="848" spans="2:33" ht="16.5" customHeight="1">
      <c r="B848" s="40"/>
      <c r="F848" s="163"/>
      <c r="AB848" s="40"/>
      <c r="AD848" s="40"/>
      <c r="AF848" s="40"/>
      <c r="AG848" s="40"/>
    </row>
    <row r="849" spans="2:33" ht="16.5" customHeight="1">
      <c r="B849" s="40"/>
      <c r="F849" s="163"/>
      <c r="AB849" s="40"/>
      <c r="AD849" s="40"/>
      <c r="AF849" s="40"/>
      <c r="AG849" s="40"/>
    </row>
    <row r="850" spans="2:33" ht="16.5" customHeight="1">
      <c r="B850" s="40"/>
      <c r="F850" s="163"/>
      <c r="AB850" s="40"/>
      <c r="AD850" s="40"/>
      <c r="AF850" s="40"/>
      <c r="AG850" s="40"/>
    </row>
    <row r="851" spans="2:33" ht="16.5" customHeight="1">
      <c r="B851" s="40"/>
      <c r="F851" s="163"/>
      <c r="AB851" s="40"/>
      <c r="AD851" s="40"/>
      <c r="AF851" s="40"/>
      <c r="AG851" s="40"/>
    </row>
    <row r="852" spans="2:33" ht="16.5" customHeight="1">
      <c r="B852" s="40"/>
      <c r="F852" s="163"/>
      <c r="AB852" s="40"/>
      <c r="AD852" s="40"/>
      <c r="AF852" s="40"/>
      <c r="AG852" s="40"/>
    </row>
    <row r="853" spans="2:33" ht="16.5" customHeight="1">
      <c r="B853" s="40"/>
      <c r="F853" s="163"/>
      <c r="AB853" s="40"/>
      <c r="AD853" s="40"/>
      <c r="AF853" s="40"/>
      <c r="AG853" s="40"/>
    </row>
    <row r="854" spans="2:33" ht="16.5" customHeight="1">
      <c r="B854" s="40"/>
      <c r="F854" s="163"/>
      <c r="AB854" s="40"/>
      <c r="AD854" s="40"/>
      <c r="AF854" s="40"/>
      <c r="AG854" s="40"/>
    </row>
    <row r="855" spans="2:33" ht="16.5" customHeight="1">
      <c r="B855" s="40"/>
      <c r="F855" s="163"/>
      <c r="AB855" s="40"/>
      <c r="AD855" s="40"/>
      <c r="AF855" s="40"/>
      <c r="AG855" s="40"/>
    </row>
    <row r="856" spans="2:33" ht="16.5" customHeight="1">
      <c r="B856" s="40"/>
      <c r="F856" s="163"/>
      <c r="AB856" s="40"/>
      <c r="AD856" s="40"/>
      <c r="AF856" s="40"/>
      <c r="AG856" s="40"/>
    </row>
    <row r="857" spans="2:33" ht="16.5" customHeight="1">
      <c r="B857" s="40"/>
      <c r="F857" s="163"/>
      <c r="AB857" s="40"/>
      <c r="AD857" s="40"/>
      <c r="AF857" s="40"/>
      <c r="AG857" s="40"/>
    </row>
    <row r="858" spans="2:33" ht="16.5" customHeight="1">
      <c r="B858" s="40"/>
      <c r="F858" s="163"/>
      <c r="AB858" s="40"/>
      <c r="AD858" s="40"/>
      <c r="AF858" s="40"/>
      <c r="AG858" s="40"/>
    </row>
    <row r="859" spans="2:33" ht="16.5" customHeight="1">
      <c r="B859" s="40"/>
      <c r="F859" s="163"/>
      <c r="AB859" s="40"/>
      <c r="AD859" s="40"/>
      <c r="AF859" s="40"/>
      <c r="AG859" s="40"/>
    </row>
    <row r="860" spans="2:33" ht="16.5" customHeight="1">
      <c r="B860" s="40"/>
      <c r="F860" s="163"/>
      <c r="AB860" s="40"/>
      <c r="AD860" s="40"/>
      <c r="AF860" s="40"/>
      <c r="AG860" s="40"/>
    </row>
    <row r="861" spans="2:33" ht="16.5" customHeight="1">
      <c r="B861" s="40"/>
      <c r="F861" s="163"/>
      <c r="AB861" s="40"/>
      <c r="AD861" s="40"/>
      <c r="AF861" s="40"/>
      <c r="AG861" s="40"/>
    </row>
    <row r="862" spans="2:33" ht="16.5" customHeight="1">
      <c r="B862" s="40"/>
      <c r="F862" s="163"/>
      <c r="AB862" s="40"/>
      <c r="AD862" s="40"/>
      <c r="AF862" s="40"/>
      <c r="AG862" s="40"/>
    </row>
    <row r="863" spans="2:33" ht="16.5" customHeight="1">
      <c r="B863" s="40"/>
      <c r="F863" s="163"/>
      <c r="AB863" s="40"/>
      <c r="AD863" s="40"/>
      <c r="AF863" s="40"/>
      <c r="AG863" s="40"/>
    </row>
    <row r="864" spans="2:33" ht="16.5" customHeight="1">
      <c r="B864" s="40"/>
      <c r="F864" s="163"/>
      <c r="AB864" s="40"/>
      <c r="AD864" s="40"/>
      <c r="AF864" s="40"/>
      <c r="AG864" s="40"/>
    </row>
    <row r="865" spans="2:33" ht="16.5" customHeight="1">
      <c r="B865" s="40"/>
      <c r="F865" s="163"/>
      <c r="AB865" s="40"/>
      <c r="AD865" s="40"/>
      <c r="AF865" s="40"/>
      <c r="AG865" s="40"/>
    </row>
    <row r="866" spans="2:33" ht="16.5" customHeight="1">
      <c r="B866" s="40"/>
      <c r="F866" s="163"/>
      <c r="AB866" s="40"/>
      <c r="AD866" s="40"/>
      <c r="AF866" s="40"/>
      <c r="AG866" s="40"/>
    </row>
    <row r="867" spans="2:33" ht="16.5" customHeight="1">
      <c r="B867" s="40"/>
      <c r="F867" s="163"/>
      <c r="AB867" s="40"/>
      <c r="AD867" s="40"/>
      <c r="AF867" s="40"/>
      <c r="AG867" s="40"/>
    </row>
    <row r="868" spans="2:33" ht="16.5" customHeight="1">
      <c r="B868" s="40"/>
      <c r="F868" s="163"/>
      <c r="AB868" s="40"/>
      <c r="AD868" s="40"/>
      <c r="AF868" s="40"/>
      <c r="AG868" s="40"/>
    </row>
    <row r="869" spans="2:33" ht="16.5" customHeight="1">
      <c r="B869" s="40"/>
      <c r="F869" s="163"/>
      <c r="AB869" s="40"/>
      <c r="AD869" s="40"/>
      <c r="AF869" s="40"/>
      <c r="AG869" s="40"/>
    </row>
    <row r="870" spans="2:33" ht="16.5" customHeight="1">
      <c r="B870" s="40"/>
      <c r="F870" s="163"/>
      <c r="AB870" s="40"/>
      <c r="AD870" s="40"/>
      <c r="AF870" s="40"/>
      <c r="AG870" s="40"/>
    </row>
    <row r="871" spans="2:33" ht="16.5" customHeight="1">
      <c r="B871" s="40"/>
      <c r="F871" s="163"/>
      <c r="AB871" s="40"/>
      <c r="AD871" s="40"/>
      <c r="AF871" s="40"/>
      <c r="AG871" s="40"/>
    </row>
    <row r="872" spans="2:33" ht="16.5" customHeight="1">
      <c r="B872" s="40"/>
      <c r="F872" s="163"/>
      <c r="AB872" s="40"/>
      <c r="AD872" s="40"/>
      <c r="AF872" s="40"/>
      <c r="AG872" s="40"/>
    </row>
    <row r="873" spans="2:33" ht="16.5" customHeight="1">
      <c r="B873" s="40"/>
      <c r="F873" s="163"/>
      <c r="AB873" s="40"/>
      <c r="AD873" s="40"/>
      <c r="AF873" s="40"/>
      <c r="AG873" s="40"/>
    </row>
    <row r="874" spans="2:33" ht="16.5" customHeight="1">
      <c r="B874" s="40"/>
      <c r="F874" s="163"/>
      <c r="AB874" s="40"/>
      <c r="AD874" s="40"/>
      <c r="AF874" s="40"/>
      <c r="AG874" s="40"/>
    </row>
    <row r="875" spans="2:33" ht="16.5" customHeight="1">
      <c r="B875" s="40"/>
      <c r="F875" s="163"/>
      <c r="AB875" s="40"/>
      <c r="AD875" s="40"/>
      <c r="AF875" s="40"/>
      <c r="AG875" s="40"/>
    </row>
    <row r="876" spans="2:33" ht="16.5" customHeight="1">
      <c r="B876" s="40"/>
      <c r="F876" s="163"/>
      <c r="AB876" s="40"/>
      <c r="AD876" s="40"/>
      <c r="AF876" s="40"/>
      <c r="AG876" s="40"/>
    </row>
    <row r="877" spans="2:33" ht="16.5" customHeight="1">
      <c r="B877" s="40"/>
      <c r="F877" s="163"/>
      <c r="AB877" s="40"/>
      <c r="AD877" s="40"/>
      <c r="AF877" s="40"/>
      <c r="AG877" s="40"/>
    </row>
    <row r="878" spans="2:33" ht="16.5" customHeight="1">
      <c r="B878" s="40"/>
      <c r="F878" s="163"/>
      <c r="AB878" s="40"/>
      <c r="AD878" s="40"/>
      <c r="AF878" s="40"/>
      <c r="AG878" s="40"/>
    </row>
    <row r="879" spans="2:33" ht="16.5" customHeight="1">
      <c r="B879" s="40"/>
      <c r="F879" s="163"/>
      <c r="AB879" s="40"/>
      <c r="AD879" s="40"/>
      <c r="AF879" s="40"/>
      <c r="AG879" s="40"/>
    </row>
    <row r="880" spans="2:33" ht="16.5" customHeight="1">
      <c r="B880" s="40"/>
      <c r="F880" s="163"/>
      <c r="AB880" s="40"/>
      <c r="AD880" s="40"/>
      <c r="AF880" s="40"/>
      <c r="AG880" s="40"/>
    </row>
    <row r="881" spans="2:33" ht="16.5" customHeight="1">
      <c r="B881" s="40"/>
      <c r="F881" s="163"/>
      <c r="AB881" s="40"/>
      <c r="AD881" s="40"/>
      <c r="AF881" s="40"/>
      <c r="AG881" s="40"/>
    </row>
    <row r="882" spans="2:33" ht="16.5" customHeight="1">
      <c r="B882" s="40"/>
      <c r="F882" s="163"/>
      <c r="AB882" s="40"/>
      <c r="AD882" s="40"/>
      <c r="AF882" s="40"/>
      <c r="AG882" s="40"/>
    </row>
    <row r="883" spans="2:33" ht="16.5" customHeight="1">
      <c r="B883" s="40"/>
      <c r="F883" s="163"/>
      <c r="AB883" s="40"/>
      <c r="AD883" s="40"/>
      <c r="AF883" s="40"/>
      <c r="AG883" s="40"/>
    </row>
    <row r="884" spans="2:33" ht="16.5" customHeight="1">
      <c r="B884" s="40"/>
      <c r="F884" s="163"/>
      <c r="AB884" s="40"/>
      <c r="AD884" s="40"/>
      <c r="AF884" s="40"/>
      <c r="AG884" s="40"/>
    </row>
    <row r="885" spans="2:33" ht="16.5" customHeight="1">
      <c r="B885" s="40"/>
      <c r="F885" s="163"/>
      <c r="AB885" s="40"/>
      <c r="AD885" s="40"/>
      <c r="AF885" s="40"/>
      <c r="AG885" s="40"/>
    </row>
    <row r="886" spans="2:33" ht="16.5" customHeight="1">
      <c r="B886" s="40"/>
      <c r="F886" s="163"/>
      <c r="AB886" s="40"/>
      <c r="AD886" s="40"/>
      <c r="AF886" s="40"/>
      <c r="AG886" s="40"/>
    </row>
    <row r="887" spans="2:33" ht="16.5" customHeight="1">
      <c r="B887" s="40"/>
      <c r="F887" s="163"/>
      <c r="AB887" s="40"/>
      <c r="AD887" s="40"/>
      <c r="AF887" s="40"/>
      <c r="AG887" s="40"/>
    </row>
    <row r="888" spans="2:33" ht="16.5" customHeight="1">
      <c r="B888" s="40"/>
      <c r="F888" s="163"/>
      <c r="AB888" s="40"/>
      <c r="AD888" s="40"/>
      <c r="AF888" s="40"/>
      <c r="AG888" s="40"/>
    </row>
    <row r="889" spans="2:33" ht="16.5" customHeight="1">
      <c r="B889" s="40"/>
      <c r="F889" s="163"/>
      <c r="AB889" s="40"/>
      <c r="AD889" s="40"/>
      <c r="AF889" s="40"/>
      <c r="AG889" s="40"/>
    </row>
    <row r="890" spans="2:33" ht="16.5" customHeight="1">
      <c r="B890" s="40"/>
      <c r="F890" s="163"/>
      <c r="AB890" s="40"/>
      <c r="AD890" s="40"/>
      <c r="AF890" s="40"/>
      <c r="AG890" s="40"/>
    </row>
    <row r="891" spans="2:33" ht="16.5" customHeight="1">
      <c r="B891" s="40"/>
      <c r="F891" s="163"/>
      <c r="AB891" s="40"/>
      <c r="AD891" s="40"/>
      <c r="AF891" s="40"/>
      <c r="AG891" s="40"/>
    </row>
    <row r="892" spans="2:33" ht="16.5" customHeight="1">
      <c r="B892" s="40"/>
      <c r="F892" s="163"/>
      <c r="AB892" s="40"/>
      <c r="AD892" s="40"/>
      <c r="AF892" s="40"/>
      <c r="AG892" s="40"/>
    </row>
    <row r="893" spans="2:33" ht="16.5" customHeight="1">
      <c r="B893" s="40"/>
      <c r="F893" s="163"/>
      <c r="AB893" s="40"/>
      <c r="AD893" s="40"/>
      <c r="AF893" s="40"/>
      <c r="AG893" s="40"/>
    </row>
    <row r="894" spans="2:33" ht="16.5" customHeight="1">
      <c r="B894" s="40"/>
      <c r="F894" s="163"/>
      <c r="AB894" s="40"/>
      <c r="AD894" s="40"/>
      <c r="AF894" s="40"/>
      <c r="AG894" s="40"/>
    </row>
    <row r="895" spans="2:33" ht="16.5" customHeight="1">
      <c r="B895" s="40"/>
      <c r="F895" s="163"/>
      <c r="AB895" s="40"/>
      <c r="AD895" s="40"/>
      <c r="AF895" s="40"/>
      <c r="AG895" s="40"/>
    </row>
    <row r="896" spans="2:33" ht="16.5" customHeight="1">
      <c r="B896" s="40"/>
      <c r="F896" s="163"/>
      <c r="AB896" s="40"/>
      <c r="AD896" s="40"/>
      <c r="AF896" s="40"/>
      <c r="AG896" s="40"/>
    </row>
    <row r="897" spans="2:33" ht="16.5" customHeight="1">
      <c r="B897" s="40"/>
      <c r="F897" s="163"/>
      <c r="AB897" s="40"/>
      <c r="AD897" s="40"/>
      <c r="AF897" s="40"/>
      <c r="AG897" s="40"/>
    </row>
    <row r="898" spans="2:33" ht="16.5" customHeight="1">
      <c r="B898" s="40"/>
      <c r="F898" s="163"/>
      <c r="AB898" s="40"/>
      <c r="AD898" s="40"/>
      <c r="AF898" s="40"/>
      <c r="AG898" s="40"/>
    </row>
    <row r="899" spans="2:33" ht="16.5" customHeight="1">
      <c r="B899" s="40"/>
      <c r="F899" s="163"/>
      <c r="AB899" s="40"/>
      <c r="AD899" s="40"/>
      <c r="AF899" s="40"/>
      <c r="AG899" s="40"/>
    </row>
    <row r="900" spans="2:33" ht="16.5" customHeight="1">
      <c r="B900" s="40"/>
      <c r="F900" s="163"/>
      <c r="AB900" s="40"/>
      <c r="AD900" s="40"/>
      <c r="AF900" s="40"/>
      <c r="AG900" s="40"/>
    </row>
    <row r="901" spans="2:33" ht="16.5" customHeight="1">
      <c r="B901" s="40"/>
      <c r="F901" s="163"/>
      <c r="AB901" s="40"/>
      <c r="AD901" s="40"/>
      <c r="AF901" s="40"/>
      <c r="AG901" s="40"/>
    </row>
    <row r="902" spans="2:33" ht="16.5" customHeight="1">
      <c r="B902" s="40"/>
      <c r="F902" s="163"/>
      <c r="AB902" s="40"/>
      <c r="AD902" s="40"/>
      <c r="AF902" s="40"/>
      <c r="AG902" s="40"/>
    </row>
    <row r="903" spans="2:33" ht="16.5" customHeight="1">
      <c r="B903" s="40"/>
      <c r="F903" s="163"/>
      <c r="AB903" s="40"/>
      <c r="AD903" s="40"/>
      <c r="AF903" s="40"/>
      <c r="AG903" s="40"/>
    </row>
    <row r="904" spans="2:33" ht="16.5" customHeight="1">
      <c r="B904" s="40"/>
      <c r="F904" s="163"/>
      <c r="AB904" s="40"/>
      <c r="AD904" s="40"/>
      <c r="AF904" s="40"/>
      <c r="AG904" s="40"/>
    </row>
    <row r="905" spans="2:33" ht="16.5" customHeight="1">
      <c r="B905" s="40"/>
      <c r="F905" s="163"/>
      <c r="AB905" s="40"/>
      <c r="AD905" s="40"/>
      <c r="AF905" s="40"/>
      <c r="AG905" s="40"/>
    </row>
    <row r="906" spans="2:33" ht="16.5" customHeight="1">
      <c r="B906" s="40"/>
      <c r="F906" s="163"/>
      <c r="AB906" s="40"/>
      <c r="AD906" s="40"/>
      <c r="AF906" s="40"/>
      <c r="AG906" s="40"/>
    </row>
    <row r="907" spans="2:33" ht="16.5" customHeight="1">
      <c r="B907" s="40"/>
      <c r="F907" s="163"/>
      <c r="AB907" s="40"/>
      <c r="AD907" s="40"/>
      <c r="AF907" s="40"/>
      <c r="AG907" s="40"/>
    </row>
    <row r="908" spans="2:33" ht="16.5" customHeight="1">
      <c r="B908" s="40"/>
      <c r="F908" s="163"/>
      <c r="AB908" s="40"/>
      <c r="AD908" s="40"/>
      <c r="AF908" s="40"/>
      <c r="AG908" s="40"/>
    </row>
    <row r="909" spans="2:33" ht="16.5" customHeight="1">
      <c r="B909" s="40"/>
      <c r="F909" s="163"/>
      <c r="AB909" s="40"/>
      <c r="AD909" s="40"/>
      <c r="AF909" s="40"/>
      <c r="AG909" s="40"/>
    </row>
    <row r="910" spans="2:33" ht="16.5" customHeight="1">
      <c r="B910" s="40"/>
      <c r="F910" s="163"/>
      <c r="AB910" s="40"/>
      <c r="AD910" s="40"/>
      <c r="AF910" s="40"/>
      <c r="AG910" s="40"/>
    </row>
    <row r="911" spans="2:33" ht="16.5" customHeight="1">
      <c r="B911" s="40"/>
      <c r="F911" s="163"/>
      <c r="AB911" s="40"/>
      <c r="AD911" s="40"/>
      <c r="AF911" s="40"/>
      <c r="AG911" s="40"/>
    </row>
    <row r="912" spans="2:33" ht="16.5" customHeight="1">
      <c r="B912" s="40"/>
      <c r="F912" s="163"/>
      <c r="AB912" s="40"/>
      <c r="AD912" s="40"/>
      <c r="AF912" s="40"/>
      <c r="AG912" s="40"/>
    </row>
    <row r="913" spans="2:33" ht="16.5" customHeight="1">
      <c r="B913" s="40"/>
      <c r="F913" s="163"/>
      <c r="AB913" s="40"/>
      <c r="AD913" s="40"/>
      <c r="AF913" s="40"/>
      <c r="AG913" s="40"/>
    </row>
    <row r="914" spans="2:33" ht="16.5" customHeight="1">
      <c r="B914" s="40"/>
      <c r="F914" s="163"/>
      <c r="AB914" s="40"/>
      <c r="AD914" s="40"/>
      <c r="AF914" s="40"/>
      <c r="AG914" s="40"/>
    </row>
    <row r="915" spans="2:33" ht="16.5" customHeight="1">
      <c r="B915" s="40"/>
      <c r="F915" s="163"/>
      <c r="AB915" s="40"/>
      <c r="AD915" s="40"/>
      <c r="AF915" s="40"/>
      <c r="AG915" s="40"/>
    </row>
    <row r="916" spans="2:33" ht="16.5" customHeight="1">
      <c r="B916" s="40"/>
      <c r="F916" s="163"/>
      <c r="AB916" s="40"/>
      <c r="AD916" s="40"/>
      <c r="AF916" s="40"/>
      <c r="AG916" s="40"/>
    </row>
    <row r="917" spans="2:33" ht="16.5" customHeight="1">
      <c r="B917" s="40"/>
      <c r="F917" s="163"/>
      <c r="AB917" s="40"/>
      <c r="AD917" s="40"/>
      <c r="AF917" s="40"/>
      <c r="AG917" s="40"/>
    </row>
    <row r="918" spans="2:33" ht="16.5" customHeight="1">
      <c r="B918" s="40"/>
      <c r="F918" s="163"/>
      <c r="AB918" s="40"/>
      <c r="AD918" s="40"/>
      <c r="AF918" s="40"/>
      <c r="AG918" s="40"/>
    </row>
    <row r="919" spans="2:33" ht="16.5" customHeight="1">
      <c r="B919" s="40"/>
      <c r="F919" s="163"/>
      <c r="AB919" s="40"/>
      <c r="AD919" s="40"/>
      <c r="AF919" s="40"/>
      <c r="AG919" s="40"/>
    </row>
    <row r="920" spans="2:33" ht="16.5" customHeight="1">
      <c r="B920" s="40"/>
      <c r="F920" s="163"/>
      <c r="AB920" s="40"/>
      <c r="AD920" s="40"/>
      <c r="AF920" s="40"/>
      <c r="AG920" s="40"/>
    </row>
    <row r="921" spans="2:33" ht="16.5" customHeight="1">
      <c r="B921" s="40"/>
      <c r="F921" s="163"/>
      <c r="AB921" s="40"/>
      <c r="AD921" s="40"/>
      <c r="AF921" s="40"/>
      <c r="AG921" s="40"/>
    </row>
    <row r="922" spans="2:33" ht="16.5" customHeight="1">
      <c r="B922" s="40"/>
      <c r="F922" s="163"/>
      <c r="AB922" s="40"/>
      <c r="AD922" s="40"/>
      <c r="AF922" s="40"/>
      <c r="AG922" s="40"/>
    </row>
    <row r="923" spans="2:33" ht="16.5" customHeight="1">
      <c r="B923" s="40"/>
      <c r="F923" s="163"/>
      <c r="AB923" s="40"/>
      <c r="AD923" s="40"/>
      <c r="AF923" s="40"/>
      <c r="AG923" s="40"/>
    </row>
    <row r="924" spans="2:33" ht="16.5" customHeight="1">
      <c r="B924" s="40"/>
      <c r="F924" s="163"/>
      <c r="AB924" s="40"/>
      <c r="AD924" s="40"/>
      <c r="AF924" s="40"/>
      <c r="AG924" s="40"/>
    </row>
    <row r="925" spans="2:33" ht="16.5" customHeight="1">
      <c r="B925" s="40"/>
      <c r="F925" s="163"/>
      <c r="AB925" s="40"/>
      <c r="AD925" s="40"/>
      <c r="AF925" s="40"/>
      <c r="AG925" s="40"/>
    </row>
    <row r="926" spans="2:33" ht="16.5" customHeight="1">
      <c r="B926" s="40"/>
      <c r="F926" s="163"/>
      <c r="AB926" s="40"/>
      <c r="AD926" s="40"/>
      <c r="AF926" s="40"/>
      <c r="AG926" s="40"/>
    </row>
    <row r="927" spans="2:33" ht="16.5" customHeight="1">
      <c r="B927" s="40"/>
      <c r="F927" s="163"/>
      <c r="AB927" s="40"/>
      <c r="AD927" s="40"/>
      <c r="AF927" s="40"/>
      <c r="AG927" s="40"/>
    </row>
    <row r="928" spans="2:33" ht="16.5" customHeight="1">
      <c r="B928" s="40"/>
      <c r="F928" s="163"/>
      <c r="AB928" s="40"/>
      <c r="AD928" s="40"/>
      <c r="AF928" s="40"/>
      <c r="AG928" s="40"/>
    </row>
    <row r="929" spans="2:33" ht="16.5" customHeight="1">
      <c r="B929" s="40"/>
      <c r="F929" s="163"/>
      <c r="AB929" s="40"/>
      <c r="AD929" s="40"/>
      <c r="AF929" s="40"/>
      <c r="AG929" s="40"/>
    </row>
    <row r="930" spans="2:33" ht="16.5" customHeight="1">
      <c r="B930" s="40"/>
      <c r="F930" s="163"/>
      <c r="AB930" s="40"/>
      <c r="AD930" s="40"/>
      <c r="AF930" s="40"/>
      <c r="AG930" s="40"/>
    </row>
    <row r="931" spans="2:33" ht="16.5" customHeight="1">
      <c r="B931" s="40"/>
      <c r="F931" s="163"/>
      <c r="AB931" s="40"/>
      <c r="AD931" s="40"/>
      <c r="AF931" s="40"/>
      <c r="AG931" s="40"/>
    </row>
    <row r="932" spans="2:33" ht="16.5" customHeight="1">
      <c r="B932" s="40"/>
      <c r="F932" s="163"/>
      <c r="AB932" s="40"/>
      <c r="AD932" s="40"/>
      <c r="AF932" s="40"/>
      <c r="AG932" s="40"/>
    </row>
    <row r="933" spans="2:33" ht="16.5" customHeight="1">
      <c r="B933" s="40"/>
      <c r="F933" s="163"/>
      <c r="AB933" s="40"/>
      <c r="AD933" s="40"/>
      <c r="AF933" s="40"/>
      <c r="AG933" s="40"/>
    </row>
    <row r="934" spans="2:33" ht="16.5" customHeight="1">
      <c r="B934" s="40"/>
      <c r="F934" s="163"/>
      <c r="AB934" s="40"/>
      <c r="AD934" s="40"/>
      <c r="AF934" s="40"/>
      <c r="AG934" s="40"/>
    </row>
    <row r="935" spans="2:33" ht="16.5" customHeight="1">
      <c r="B935" s="40"/>
      <c r="F935" s="163"/>
      <c r="AB935" s="40"/>
      <c r="AD935" s="40"/>
      <c r="AF935" s="40"/>
      <c r="AG935" s="40"/>
    </row>
    <row r="936" spans="2:33" ht="16.5" customHeight="1">
      <c r="B936" s="40"/>
      <c r="F936" s="163"/>
      <c r="AB936" s="40"/>
      <c r="AD936" s="40"/>
      <c r="AF936" s="40"/>
      <c r="AG936" s="40"/>
    </row>
    <row r="937" spans="2:33" ht="16.5" customHeight="1">
      <c r="B937" s="40"/>
      <c r="F937" s="163"/>
      <c r="AB937" s="40"/>
      <c r="AD937" s="40"/>
      <c r="AF937" s="40"/>
      <c r="AG937" s="40"/>
    </row>
    <row r="938" spans="2:33" ht="16.5" customHeight="1">
      <c r="B938" s="40"/>
      <c r="F938" s="163"/>
      <c r="AB938" s="40"/>
      <c r="AD938" s="40"/>
      <c r="AF938" s="40"/>
      <c r="AG938" s="40"/>
    </row>
    <row r="939" spans="2:33" ht="16.5" customHeight="1">
      <c r="B939" s="40"/>
      <c r="F939" s="163"/>
      <c r="AB939" s="40"/>
      <c r="AD939" s="40"/>
      <c r="AF939" s="40"/>
      <c r="AG939" s="40"/>
    </row>
    <row r="940" spans="2:33" ht="16.5" customHeight="1">
      <c r="B940" s="40"/>
      <c r="F940" s="163"/>
      <c r="AB940" s="40"/>
      <c r="AD940" s="40"/>
      <c r="AF940" s="40"/>
      <c r="AG940" s="40"/>
    </row>
    <row r="941" spans="2:33" ht="16.5" customHeight="1">
      <c r="B941" s="40"/>
      <c r="F941" s="163"/>
      <c r="AB941" s="40"/>
      <c r="AD941" s="40"/>
      <c r="AF941" s="40"/>
      <c r="AG941" s="40"/>
    </row>
    <row r="942" spans="2:33" ht="16.5" customHeight="1">
      <c r="B942" s="40"/>
      <c r="F942" s="163"/>
      <c r="AB942" s="40"/>
      <c r="AD942" s="40"/>
      <c r="AF942" s="40"/>
      <c r="AG942" s="40"/>
    </row>
    <row r="943" spans="2:33" ht="16.5" customHeight="1">
      <c r="B943" s="40"/>
      <c r="F943" s="163"/>
      <c r="AB943" s="40"/>
      <c r="AD943" s="40"/>
      <c r="AF943" s="40"/>
      <c r="AG943" s="40"/>
    </row>
    <row r="944" spans="2:33" ht="16.5" customHeight="1">
      <c r="B944" s="40"/>
      <c r="F944" s="163"/>
      <c r="AB944" s="40"/>
      <c r="AD944" s="40"/>
      <c r="AF944" s="40"/>
      <c r="AG944" s="40"/>
    </row>
    <row r="945" spans="2:33" ht="16.5" customHeight="1">
      <c r="B945" s="40"/>
      <c r="F945" s="163"/>
      <c r="AB945" s="40"/>
      <c r="AD945" s="40"/>
      <c r="AF945" s="40"/>
      <c r="AG945" s="40"/>
    </row>
    <row r="946" spans="2:33" ht="16.5" customHeight="1">
      <c r="B946" s="40"/>
      <c r="F946" s="163"/>
      <c r="AB946" s="40"/>
      <c r="AD946" s="40"/>
      <c r="AF946" s="40"/>
      <c r="AG946" s="40"/>
    </row>
    <row r="947" spans="2:33" ht="16.5" customHeight="1">
      <c r="B947" s="40"/>
      <c r="F947" s="163"/>
      <c r="AB947" s="40"/>
      <c r="AD947" s="40"/>
      <c r="AF947" s="40"/>
      <c r="AG947" s="40"/>
    </row>
    <row r="948" spans="2:33" ht="16.5" customHeight="1">
      <c r="B948" s="40"/>
      <c r="F948" s="163"/>
      <c r="AB948" s="40"/>
      <c r="AD948" s="40"/>
      <c r="AF948" s="40"/>
      <c r="AG948" s="40"/>
    </row>
    <row r="949" spans="2:33" ht="16.5" customHeight="1">
      <c r="B949" s="40"/>
      <c r="F949" s="163"/>
      <c r="AB949" s="40"/>
      <c r="AD949" s="40"/>
      <c r="AF949" s="40"/>
      <c r="AG949" s="40"/>
    </row>
    <row r="950" spans="2:33" ht="16.5" customHeight="1">
      <c r="B950" s="40"/>
      <c r="F950" s="163"/>
      <c r="AB950" s="40"/>
      <c r="AD950" s="40"/>
      <c r="AF950" s="40"/>
      <c r="AG950" s="40"/>
    </row>
    <row r="951" spans="2:33" ht="16.5" customHeight="1">
      <c r="B951" s="40"/>
      <c r="F951" s="163"/>
      <c r="AB951" s="40"/>
      <c r="AD951" s="40"/>
      <c r="AF951" s="40"/>
      <c r="AG951" s="40"/>
    </row>
    <row r="952" spans="2:33" ht="16.5" customHeight="1">
      <c r="B952" s="40"/>
      <c r="F952" s="163"/>
      <c r="AB952" s="40"/>
      <c r="AD952" s="40"/>
      <c r="AF952" s="40"/>
      <c r="AG952" s="40"/>
    </row>
    <row r="953" spans="2:33" ht="16.5" customHeight="1">
      <c r="B953" s="40"/>
      <c r="F953" s="163"/>
      <c r="AB953" s="40"/>
      <c r="AD953" s="40"/>
      <c r="AF953" s="40"/>
      <c r="AG953" s="40"/>
    </row>
    <row r="954" spans="2:33" ht="16.5" customHeight="1">
      <c r="B954" s="40"/>
      <c r="F954" s="163"/>
      <c r="AB954" s="40"/>
      <c r="AD954" s="40"/>
      <c r="AF954" s="40"/>
      <c r="AG954" s="40"/>
    </row>
    <row r="955" spans="2:33" ht="16.5" customHeight="1">
      <c r="B955" s="40"/>
      <c r="F955" s="163"/>
      <c r="AB955" s="40"/>
      <c r="AD955" s="40"/>
      <c r="AF955" s="40"/>
      <c r="AG955" s="40"/>
    </row>
    <row r="956" spans="2:33" ht="16.5" customHeight="1">
      <c r="B956" s="40"/>
      <c r="F956" s="163"/>
      <c r="AB956" s="40"/>
      <c r="AD956" s="40"/>
      <c r="AF956" s="40"/>
      <c r="AG956" s="40"/>
    </row>
    <row r="957" spans="2:33" ht="16.5" customHeight="1">
      <c r="B957" s="40"/>
      <c r="F957" s="163"/>
      <c r="AB957" s="40"/>
      <c r="AD957" s="40"/>
      <c r="AF957" s="40"/>
      <c r="AG957" s="40"/>
    </row>
    <row r="958" spans="2:33" ht="16.5" customHeight="1">
      <c r="B958" s="40"/>
      <c r="F958" s="163"/>
      <c r="AB958" s="40"/>
      <c r="AD958" s="40"/>
      <c r="AF958" s="40"/>
      <c r="AG958" s="40"/>
    </row>
    <row r="959" spans="2:33" ht="16.5" customHeight="1">
      <c r="B959" s="40"/>
      <c r="F959" s="163"/>
      <c r="AB959" s="40"/>
      <c r="AD959" s="40"/>
      <c r="AF959" s="40"/>
      <c r="AG959" s="40"/>
    </row>
    <row r="960" spans="2:33" ht="16.5" customHeight="1">
      <c r="B960" s="40"/>
      <c r="F960" s="163"/>
      <c r="AB960" s="40"/>
      <c r="AD960" s="40"/>
      <c r="AF960" s="40"/>
      <c r="AG960" s="40"/>
    </row>
    <row r="961" spans="2:33" ht="16.5" customHeight="1">
      <c r="B961" s="40"/>
      <c r="F961" s="163"/>
      <c r="AB961" s="40"/>
      <c r="AD961" s="40"/>
      <c r="AF961" s="40"/>
      <c r="AG961" s="40"/>
    </row>
    <row r="962" spans="2:33" ht="16.5" customHeight="1">
      <c r="B962" s="40"/>
      <c r="F962" s="163"/>
      <c r="AB962" s="40"/>
      <c r="AD962" s="40"/>
      <c r="AF962" s="40"/>
      <c r="AG962" s="40"/>
    </row>
    <row r="963" spans="2:33" ht="16.5" customHeight="1">
      <c r="B963" s="40"/>
      <c r="F963" s="163"/>
      <c r="AB963" s="40"/>
      <c r="AD963" s="40"/>
      <c r="AF963" s="40"/>
      <c r="AG963" s="40"/>
    </row>
    <row r="964" spans="2:33" ht="16.5" customHeight="1">
      <c r="B964" s="40"/>
      <c r="F964" s="163"/>
      <c r="AB964" s="40"/>
      <c r="AD964" s="40"/>
      <c r="AF964" s="40"/>
      <c r="AG964" s="40"/>
    </row>
    <row r="965" spans="2:33" ht="16.5" customHeight="1">
      <c r="B965" s="40"/>
      <c r="F965" s="163"/>
      <c r="AB965" s="40"/>
      <c r="AD965" s="40"/>
      <c r="AF965" s="40"/>
      <c r="AG965" s="40"/>
    </row>
    <row r="966" spans="2:33" ht="16.5" customHeight="1">
      <c r="B966" s="40"/>
      <c r="F966" s="163"/>
      <c r="AB966" s="40"/>
      <c r="AD966" s="40"/>
      <c r="AF966" s="40"/>
      <c r="AG966" s="40"/>
    </row>
    <row r="967" spans="2:33" ht="16.5" customHeight="1">
      <c r="B967" s="40"/>
      <c r="F967" s="163"/>
      <c r="AB967" s="40"/>
      <c r="AD967" s="40"/>
      <c r="AF967" s="40"/>
      <c r="AG967" s="40"/>
    </row>
    <row r="968" spans="2:33" ht="16.5" customHeight="1">
      <c r="B968" s="40"/>
      <c r="F968" s="163"/>
      <c r="AB968" s="40"/>
      <c r="AD968" s="40"/>
      <c r="AF968" s="40"/>
      <c r="AG968" s="40"/>
    </row>
    <row r="969" spans="2:33" ht="16.5" customHeight="1">
      <c r="B969" s="40"/>
      <c r="F969" s="163"/>
      <c r="AB969" s="40"/>
      <c r="AD969" s="40"/>
      <c r="AF969" s="40"/>
      <c r="AG969" s="40"/>
    </row>
    <row r="970" spans="2:33" ht="16.5" customHeight="1">
      <c r="B970" s="40"/>
      <c r="F970" s="163"/>
      <c r="AB970" s="40"/>
      <c r="AD970" s="40"/>
      <c r="AF970" s="40"/>
      <c r="AG970" s="40"/>
    </row>
    <row r="971" spans="2:33" ht="16.5" customHeight="1">
      <c r="B971" s="40"/>
      <c r="F971" s="163"/>
      <c r="AB971" s="40"/>
      <c r="AD971" s="40"/>
      <c r="AF971" s="40"/>
      <c r="AG971" s="40"/>
    </row>
    <row r="972" spans="2:33" ht="16.5" customHeight="1">
      <c r="B972" s="40"/>
      <c r="F972" s="163"/>
      <c r="AB972" s="40"/>
      <c r="AD972" s="40"/>
      <c r="AF972" s="40"/>
      <c r="AG972" s="40"/>
    </row>
    <row r="973" spans="2:33" ht="16.5" customHeight="1">
      <c r="B973" s="40"/>
      <c r="F973" s="163"/>
      <c r="AB973" s="40"/>
      <c r="AD973" s="40"/>
      <c r="AF973" s="40"/>
      <c r="AG973" s="40"/>
    </row>
    <row r="974" spans="2:33" ht="16.5" customHeight="1">
      <c r="B974" s="40"/>
      <c r="F974" s="163"/>
      <c r="AB974" s="40"/>
      <c r="AD974" s="40"/>
      <c r="AF974" s="40"/>
      <c r="AG974" s="40"/>
    </row>
    <row r="975" spans="2:33" ht="16.5" customHeight="1">
      <c r="B975" s="40"/>
      <c r="F975" s="163"/>
      <c r="AB975" s="40"/>
      <c r="AD975" s="40"/>
      <c r="AF975" s="40"/>
      <c r="AG975" s="40"/>
    </row>
    <row r="976" spans="2:33" ht="16.5" customHeight="1">
      <c r="B976" s="40"/>
      <c r="F976" s="163"/>
      <c r="AB976" s="40"/>
      <c r="AD976" s="40"/>
      <c r="AF976" s="40"/>
      <c r="AG976" s="40"/>
    </row>
    <row r="977" spans="2:33" ht="16.5" customHeight="1">
      <c r="B977" s="40"/>
      <c r="F977" s="163"/>
      <c r="AB977" s="40"/>
      <c r="AD977" s="40"/>
      <c r="AF977" s="40"/>
      <c r="AG977" s="40"/>
    </row>
    <row r="978" spans="2:33" ht="16.5" customHeight="1">
      <c r="B978" s="40"/>
      <c r="F978" s="163"/>
      <c r="AB978" s="40"/>
      <c r="AD978" s="40"/>
      <c r="AF978" s="40"/>
      <c r="AG978" s="40"/>
    </row>
    <row r="979" spans="2:33" ht="16.5" customHeight="1">
      <c r="B979" s="40"/>
      <c r="F979" s="163"/>
      <c r="AB979" s="40"/>
      <c r="AD979" s="40"/>
      <c r="AF979" s="40"/>
      <c r="AG979" s="40"/>
    </row>
    <row r="980" spans="2:33" ht="16.5" customHeight="1">
      <c r="B980" s="40"/>
      <c r="F980" s="163"/>
      <c r="AB980" s="40"/>
      <c r="AD980" s="40"/>
      <c r="AF980" s="40"/>
      <c r="AG980" s="40"/>
    </row>
    <row r="981" spans="2:33" ht="16.5" customHeight="1">
      <c r="B981" s="40"/>
      <c r="F981" s="163"/>
      <c r="AB981" s="40"/>
      <c r="AD981" s="40"/>
      <c r="AF981" s="40"/>
      <c r="AG981" s="40"/>
    </row>
    <row r="982" spans="2:33" ht="16.5" customHeight="1">
      <c r="B982" s="40"/>
      <c r="F982" s="163"/>
      <c r="AB982" s="40"/>
      <c r="AD982" s="40"/>
      <c r="AF982" s="40"/>
      <c r="AG982" s="40"/>
    </row>
    <row r="983" spans="2:33" ht="16.5" customHeight="1">
      <c r="B983" s="40"/>
      <c r="F983" s="163"/>
      <c r="AB983" s="40"/>
      <c r="AD983" s="40"/>
      <c r="AF983" s="40"/>
      <c r="AG983" s="40"/>
    </row>
    <row r="984" spans="2:33" ht="16.5" customHeight="1">
      <c r="B984" s="40"/>
      <c r="F984" s="163"/>
      <c r="AB984" s="40"/>
      <c r="AD984" s="40"/>
      <c r="AF984" s="40"/>
      <c r="AG984" s="40"/>
    </row>
    <row r="985" spans="2:33" ht="16.5" customHeight="1">
      <c r="B985" s="40"/>
      <c r="F985" s="163"/>
      <c r="AB985" s="40"/>
      <c r="AD985" s="40"/>
      <c r="AF985" s="40"/>
      <c r="AG985" s="40"/>
    </row>
    <row r="986" spans="2:33" ht="16.5" customHeight="1">
      <c r="B986" s="40"/>
      <c r="F986" s="163"/>
      <c r="AB986" s="40"/>
      <c r="AD986" s="40"/>
      <c r="AF986" s="40"/>
      <c r="AG986" s="40"/>
    </row>
    <row r="987" spans="2:33" ht="16.5" customHeight="1">
      <c r="B987" s="40"/>
      <c r="F987" s="163"/>
      <c r="AB987" s="40"/>
      <c r="AD987" s="40"/>
      <c r="AF987" s="40"/>
      <c r="AG987" s="40"/>
    </row>
    <row r="988" spans="2:33" ht="16.5" customHeight="1">
      <c r="B988" s="40"/>
      <c r="F988" s="163"/>
      <c r="AB988" s="40"/>
      <c r="AD988" s="40"/>
      <c r="AF988" s="40"/>
      <c r="AG988" s="40"/>
    </row>
    <row r="989" spans="2:33" ht="16.5" customHeight="1">
      <c r="B989" s="40"/>
      <c r="F989" s="163"/>
      <c r="AB989" s="40"/>
      <c r="AD989" s="40"/>
      <c r="AF989" s="40"/>
      <c r="AG989" s="40"/>
    </row>
    <row r="990" spans="2:33" ht="16.5" customHeight="1">
      <c r="B990" s="40"/>
      <c r="F990" s="163"/>
      <c r="AB990" s="40"/>
      <c r="AD990" s="40"/>
      <c r="AF990" s="40"/>
      <c r="AG990" s="40"/>
    </row>
    <row r="991" spans="2:33" ht="16.5" customHeight="1">
      <c r="B991" s="40"/>
      <c r="F991" s="163"/>
      <c r="AB991" s="40"/>
      <c r="AD991" s="40"/>
      <c r="AF991" s="40"/>
      <c r="AG991" s="40"/>
    </row>
    <row r="992" spans="2:33" ht="16.5" customHeight="1">
      <c r="B992" s="40"/>
      <c r="F992" s="163"/>
      <c r="AB992" s="40"/>
      <c r="AD992" s="40"/>
      <c r="AF992" s="40"/>
      <c r="AG992" s="40"/>
    </row>
    <row r="993" spans="2:33" ht="16.5" customHeight="1">
      <c r="B993" s="40"/>
      <c r="F993" s="163"/>
      <c r="AB993" s="40"/>
      <c r="AD993" s="40"/>
      <c r="AF993" s="40"/>
      <c r="AG993" s="40"/>
    </row>
    <row r="994" spans="2:33" ht="16.5" customHeight="1">
      <c r="B994" s="40"/>
      <c r="F994" s="163"/>
      <c r="AB994" s="40"/>
      <c r="AD994" s="40"/>
      <c r="AF994" s="40"/>
      <c r="AG994" s="40"/>
    </row>
    <row r="995" spans="2:33" ht="16.5" customHeight="1">
      <c r="B995" s="40"/>
      <c r="F995" s="163"/>
      <c r="AB995" s="40"/>
      <c r="AD995" s="40"/>
      <c r="AF995" s="40"/>
      <c r="AG995" s="40"/>
    </row>
    <row r="996" spans="2:33" ht="16.5" customHeight="1">
      <c r="B996" s="40"/>
      <c r="F996" s="163"/>
      <c r="AB996" s="40"/>
      <c r="AD996" s="40"/>
      <c r="AF996" s="40"/>
      <c r="AG996" s="40"/>
    </row>
    <row r="997" spans="2:33" ht="16.5" customHeight="1">
      <c r="B997" s="40"/>
      <c r="F997" s="163"/>
      <c r="AB997" s="40"/>
      <c r="AD997" s="40"/>
      <c r="AF997" s="40"/>
      <c r="AG997" s="40"/>
    </row>
    <row r="998" spans="2:33" ht="16.5" customHeight="1">
      <c r="B998" s="40"/>
      <c r="F998" s="163"/>
      <c r="AB998" s="40"/>
      <c r="AD998" s="40"/>
      <c r="AF998" s="40"/>
      <c r="AG998" s="40"/>
    </row>
    <row r="999" spans="2:33" ht="16.5" customHeight="1">
      <c r="B999" s="40"/>
      <c r="F999" s="163"/>
      <c r="AB999" s="40"/>
      <c r="AD999" s="40"/>
      <c r="AF999" s="40"/>
      <c r="AG999" s="40"/>
    </row>
    <row r="1000" spans="2:33" ht="16.5" customHeight="1">
      <c r="B1000" s="40"/>
      <c r="F1000" s="163"/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087"/>
  <sheetViews>
    <sheetView topLeftCell="A97" workbookViewId="0">
      <selection activeCell="O115" sqref="O115"/>
    </sheetView>
  </sheetViews>
  <sheetFormatPr defaultColWidth="12.625" defaultRowHeight="15" customHeight="1"/>
  <cols>
    <col min="1" max="1" width="15" customWidth="1"/>
    <col min="2" max="6" width="7.625" hidden="1" customWidth="1"/>
    <col min="7" max="7" width="9.75" customWidth="1"/>
    <col min="8" max="8" width="7.625" customWidth="1"/>
    <col min="9" max="10" width="7.875" hidden="1" customWidth="1"/>
    <col min="11" max="11" width="7.625" customWidth="1"/>
    <col min="12" max="12" width="19.25" customWidth="1"/>
    <col min="13" max="14" width="7.625" customWidth="1"/>
    <col min="15" max="15" width="10.875" bestFit="1" customWidth="1"/>
    <col min="16" max="16" width="7.625" customWidth="1"/>
    <col min="17" max="17" width="9" customWidth="1"/>
    <col min="18" max="18" width="9.75" customWidth="1"/>
    <col min="19" max="26" width="7.625" customWidth="1"/>
  </cols>
  <sheetData>
    <row r="1" spans="1:18" ht="16.5" customHeight="1">
      <c r="A1" s="42" t="s">
        <v>1045</v>
      </c>
      <c r="B1" s="168" t="s">
        <v>1046</v>
      </c>
      <c r="C1" s="168"/>
      <c r="D1" s="168"/>
      <c r="E1" s="168"/>
      <c r="F1" s="168"/>
      <c r="G1" s="169" t="s">
        <v>1047</v>
      </c>
      <c r="H1" s="170" t="s">
        <v>1048</v>
      </c>
      <c r="K1" s="171"/>
      <c r="L1" s="61" t="s">
        <v>1049</v>
      </c>
      <c r="N1" s="172"/>
      <c r="O1" s="173" t="s">
        <v>1050</v>
      </c>
      <c r="Q1" s="174" t="s">
        <v>1051</v>
      </c>
      <c r="R1" s="175" t="s">
        <v>1052</v>
      </c>
    </row>
    <row r="2" spans="1:18" ht="16.5" customHeight="1">
      <c r="A2" s="176">
        <v>42094</v>
      </c>
      <c r="B2" s="168"/>
      <c r="C2" s="168"/>
      <c r="D2" s="168"/>
      <c r="E2" s="168"/>
      <c r="F2" s="168"/>
      <c r="G2" s="169"/>
      <c r="H2" s="170">
        <v>1105</v>
      </c>
      <c r="K2" s="171"/>
      <c r="L2" s="61"/>
      <c r="N2" s="172"/>
      <c r="O2" s="173"/>
      <c r="Q2" s="174"/>
      <c r="R2" s="175"/>
    </row>
    <row r="3" spans="1:18" ht="16.5" customHeight="1">
      <c r="A3" s="177">
        <v>43101</v>
      </c>
      <c r="B3" s="178">
        <f t="shared" ref="B3:B66" si="0">IF($I3&lt;4,IF($I3&lt;3,DATE(YEAR(A3),MONTH(A3),DAY(A3)-$I3),IF(COUNTIF($O:$O,A3)=1,DATE(YEAR(A3),MONTH(A3),DAY(A3)-$I3),A3)),A3)</f>
        <v>43098</v>
      </c>
      <c r="C3" s="178">
        <f t="shared" ref="C3:F22" si="1">IF(COUNTIF($O:$O,B3)=1,DATE(YEAR(B3),MONTH(B3),DAY(B3)-1),B3)</f>
        <v>43098</v>
      </c>
      <c r="D3" s="178">
        <f t="shared" si="1"/>
        <v>43098</v>
      </c>
      <c r="E3" s="178">
        <f t="shared" si="1"/>
        <v>43098</v>
      </c>
      <c r="F3" s="178">
        <f t="shared" si="1"/>
        <v>43098</v>
      </c>
      <c r="G3" s="178">
        <f t="shared" ref="G3:G66" si="2">IF($J3&lt;4,IF($J3&lt;3,DATE(YEAR(F3),MONTH(F3),DAY(F3)-$J3),IF(COUNTIF($O:$O,F3)=1,DATE(YEAR(F3),MONTH(F3),DAY(F3)-$J3),F3)),F3)</f>
        <v>43098</v>
      </c>
      <c r="H3" s="179">
        <f t="shared" ref="H3:H66" si="3">VLOOKUP(G3,L:M,2,0)</f>
        <v>1067.5</v>
      </c>
      <c r="I3" s="180">
        <f t="shared" ref="I3:I66" si="4">WEEKDAY(A3,16)</f>
        <v>3</v>
      </c>
      <c r="J3" s="180">
        <f t="shared" ref="J3:J66" si="5">WEEKDAY(F3,16)</f>
        <v>7</v>
      </c>
      <c r="K3" s="171"/>
      <c r="L3" s="177">
        <v>42737</v>
      </c>
      <c r="M3" s="181">
        <v>1208.5</v>
      </c>
      <c r="N3" s="172"/>
      <c r="O3" s="182">
        <v>42736</v>
      </c>
      <c r="Q3" s="183" t="s">
        <v>1558</v>
      </c>
      <c r="R3" s="184">
        <f t="shared" ref="R3:R66" si="6">VALUE(SUBSTITUTE(Q3,".","/"))</f>
        <v>44200</v>
      </c>
    </row>
    <row r="4" spans="1:18" ht="16.5" customHeight="1">
      <c r="A4" s="177">
        <v>43102</v>
      </c>
      <c r="B4" s="178">
        <f t="shared" si="0"/>
        <v>43102</v>
      </c>
      <c r="C4" s="178">
        <f t="shared" si="1"/>
        <v>43102</v>
      </c>
      <c r="D4" s="178">
        <f t="shared" si="1"/>
        <v>43102</v>
      </c>
      <c r="E4" s="178">
        <f t="shared" si="1"/>
        <v>43102</v>
      </c>
      <c r="F4" s="178">
        <f t="shared" si="1"/>
        <v>43102</v>
      </c>
      <c r="G4" s="178">
        <f t="shared" si="2"/>
        <v>43102</v>
      </c>
      <c r="H4" s="179">
        <f t="shared" si="3"/>
        <v>1061.2</v>
      </c>
      <c r="I4" s="180">
        <f t="shared" si="4"/>
        <v>4</v>
      </c>
      <c r="J4" s="180">
        <f t="shared" si="5"/>
        <v>4</v>
      </c>
      <c r="K4" s="171"/>
      <c r="L4" s="177">
        <v>42738</v>
      </c>
      <c r="M4" s="181">
        <v>1207.8</v>
      </c>
      <c r="N4" s="172"/>
      <c r="O4" s="182">
        <v>42762</v>
      </c>
      <c r="Q4" s="183" t="s">
        <v>1559</v>
      </c>
      <c r="R4" s="184">
        <f t="shared" si="6"/>
        <v>44201</v>
      </c>
    </row>
    <row r="5" spans="1:18" ht="16.5" customHeight="1">
      <c r="A5" s="177">
        <v>43103</v>
      </c>
      <c r="B5" s="178">
        <f t="shared" si="0"/>
        <v>43103</v>
      </c>
      <c r="C5" s="178">
        <f t="shared" si="1"/>
        <v>43103</v>
      </c>
      <c r="D5" s="178">
        <f t="shared" si="1"/>
        <v>43103</v>
      </c>
      <c r="E5" s="178">
        <f t="shared" si="1"/>
        <v>43103</v>
      </c>
      <c r="F5" s="178">
        <f t="shared" si="1"/>
        <v>43103</v>
      </c>
      <c r="G5" s="178">
        <f t="shared" si="2"/>
        <v>43103</v>
      </c>
      <c r="H5" s="179">
        <f t="shared" si="3"/>
        <v>1064.5</v>
      </c>
      <c r="I5" s="180">
        <f t="shared" si="4"/>
        <v>5</v>
      </c>
      <c r="J5" s="180">
        <f t="shared" si="5"/>
        <v>5</v>
      </c>
      <c r="K5" s="171"/>
      <c r="L5" s="177">
        <v>42739</v>
      </c>
      <c r="M5" s="181">
        <v>1206.2</v>
      </c>
      <c r="N5" s="172"/>
      <c r="O5" s="182">
        <v>42763</v>
      </c>
      <c r="Q5" s="183" t="s">
        <v>13</v>
      </c>
      <c r="R5" s="184">
        <f t="shared" si="6"/>
        <v>44202</v>
      </c>
    </row>
    <row r="6" spans="1:18" ht="16.5" customHeight="1">
      <c r="A6" s="177">
        <v>43104</v>
      </c>
      <c r="B6" s="178">
        <f t="shared" si="0"/>
        <v>43104</v>
      </c>
      <c r="C6" s="178">
        <f t="shared" si="1"/>
        <v>43104</v>
      </c>
      <c r="D6" s="178">
        <f t="shared" si="1"/>
        <v>43104</v>
      </c>
      <c r="E6" s="178">
        <f t="shared" si="1"/>
        <v>43104</v>
      </c>
      <c r="F6" s="178">
        <f t="shared" si="1"/>
        <v>43104</v>
      </c>
      <c r="G6" s="178">
        <f t="shared" si="2"/>
        <v>43104</v>
      </c>
      <c r="H6" s="179">
        <f t="shared" si="3"/>
        <v>1062.2</v>
      </c>
      <c r="I6" s="180">
        <f t="shared" si="4"/>
        <v>6</v>
      </c>
      <c r="J6" s="180">
        <f t="shared" si="5"/>
        <v>6</v>
      </c>
      <c r="K6" s="171"/>
      <c r="L6" s="177">
        <v>42740</v>
      </c>
      <c r="M6" s="181">
        <v>1206.7</v>
      </c>
      <c r="N6" s="172"/>
      <c r="O6" s="182">
        <v>42764</v>
      </c>
      <c r="Q6" s="183" t="s">
        <v>1560</v>
      </c>
      <c r="R6" s="184">
        <f t="shared" si="6"/>
        <v>44203</v>
      </c>
    </row>
    <row r="7" spans="1:18" ht="16.5" customHeight="1">
      <c r="A7" s="177">
        <v>43105</v>
      </c>
      <c r="B7" s="178">
        <f t="shared" si="0"/>
        <v>43105</v>
      </c>
      <c r="C7" s="178">
        <f t="shared" si="1"/>
        <v>43105</v>
      </c>
      <c r="D7" s="178">
        <f t="shared" si="1"/>
        <v>43105</v>
      </c>
      <c r="E7" s="178">
        <f t="shared" si="1"/>
        <v>43105</v>
      </c>
      <c r="F7" s="178">
        <f t="shared" si="1"/>
        <v>43105</v>
      </c>
      <c r="G7" s="178">
        <f t="shared" si="2"/>
        <v>43105</v>
      </c>
      <c r="H7" s="179">
        <f t="shared" si="3"/>
        <v>1062.7</v>
      </c>
      <c r="I7" s="180">
        <f t="shared" si="4"/>
        <v>7</v>
      </c>
      <c r="J7" s="180">
        <f t="shared" si="5"/>
        <v>7</v>
      </c>
      <c r="K7" s="171"/>
      <c r="L7" s="177">
        <v>42741</v>
      </c>
      <c r="M7" s="181">
        <v>1191.5999999999999</v>
      </c>
      <c r="N7" s="172"/>
      <c r="O7" s="182">
        <v>42765</v>
      </c>
      <c r="Q7" s="183" t="s">
        <v>16</v>
      </c>
      <c r="R7" s="184">
        <f t="shared" si="6"/>
        <v>44204</v>
      </c>
    </row>
    <row r="8" spans="1:18" ht="16.5" customHeight="1">
      <c r="A8" s="177">
        <v>43106</v>
      </c>
      <c r="B8" s="178">
        <f t="shared" si="0"/>
        <v>43105</v>
      </c>
      <c r="C8" s="178">
        <f t="shared" si="1"/>
        <v>43105</v>
      </c>
      <c r="D8" s="178">
        <f t="shared" si="1"/>
        <v>43105</v>
      </c>
      <c r="E8" s="178">
        <f t="shared" si="1"/>
        <v>43105</v>
      </c>
      <c r="F8" s="178">
        <f t="shared" si="1"/>
        <v>43105</v>
      </c>
      <c r="G8" s="178">
        <f t="shared" si="2"/>
        <v>43105</v>
      </c>
      <c r="H8" s="179">
        <f t="shared" si="3"/>
        <v>1062.7</v>
      </c>
      <c r="I8" s="180">
        <f t="shared" si="4"/>
        <v>1</v>
      </c>
      <c r="J8" s="180">
        <f t="shared" si="5"/>
        <v>7</v>
      </c>
      <c r="K8" s="171"/>
      <c r="L8" s="177">
        <v>42744</v>
      </c>
      <c r="M8" s="181">
        <v>1189.0999999999999</v>
      </c>
      <c r="N8" s="172"/>
      <c r="O8" s="182">
        <v>42795</v>
      </c>
      <c r="Q8" s="183" t="s">
        <v>19</v>
      </c>
      <c r="R8" s="184">
        <f t="shared" si="6"/>
        <v>44207</v>
      </c>
    </row>
    <row r="9" spans="1:18" ht="16.5" customHeight="1">
      <c r="A9" s="177">
        <v>43107</v>
      </c>
      <c r="B9" s="178">
        <f t="shared" si="0"/>
        <v>43105</v>
      </c>
      <c r="C9" s="178">
        <f t="shared" si="1"/>
        <v>43105</v>
      </c>
      <c r="D9" s="178">
        <f t="shared" si="1"/>
        <v>43105</v>
      </c>
      <c r="E9" s="178">
        <f t="shared" si="1"/>
        <v>43105</v>
      </c>
      <c r="F9" s="178">
        <f t="shared" si="1"/>
        <v>43105</v>
      </c>
      <c r="G9" s="178">
        <f t="shared" si="2"/>
        <v>43105</v>
      </c>
      <c r="H9" s="179">
        <f t="shared" si="3"/>
        <v>1062.7</v>
      </c>
      <c r="I9" s="180">
        <f t="shared" si="4"/>
        <v>2</v>
      </c>
      <c r="J9" s="180">
        <f t="shared" si="5"/>
        <v>7</v>
      </c>
      <c r="K9" s="171"/>
      <c r="L9" s="177">
        <v>42745</v>
      </c>
      <c r="M9" s="181">
        <v>1205.5</v>
      </c>
      <c r="N9" s="172"/>
      <c r="O9" s="182">
        <v>42856</v>
      </c>
      <c r="Q9" s="183" t="s">
        <v>1561</v>
      </c>
      <c r="R9" s="184">
        <f t="shared" si="6"/>
        <v>44208</v>
      </c>
    </row>
    <row r="10" spans="1:18" ht="16.5" customHeight="1">
      <c r="A10" s="177">
        <v>43108</v>
      </c>
      <c r="B10" s="178">
        <f t="shared" si="0"/>
        <v>43108</v>
      </c>
      <c r="C10" s="178">
        <f t="shared" si="1"/>
        <v>43108</v>
      </c>
      <c r="D10" s="178">
        <f t="shared" si="1"/>
        <v>43108</v>
      </c>
      <c r="E10" s="178">
        <f t="shared" si="1"/>
        <v>43108</v>
      </c>
      <c r="F10" s="178">
        <f t="shared" si="1"/>
        <v>43108</v>
      </c>
      <c r="G10" s="178">
        <f t="shared" si="2"/>
        <v>43108</v>
      </c>
      <c r="H10" s="179">
        <f t="shared" si="3"/>
        <v>1066</v>
      </c>
      <c r="I10" s="180">
        <f t="shared" si="4"/>
        <v>3</v>
      </c>
      <c r="J10" s="180">
        <f t="shared" si="5"/>
        <v>3</v>
      </c>
      <c r="K10" s="171"/>
      <c r="L10" s="177">
        <v>42746</v>
      </c>
      <c r="M10" s="181">
        <v>1198.7</v>
      </c>
      <c r="N10" s="172"/>
      <c r="O10" s="182">
        <v>42858</v>
      </c>
      <c r="Q10" s="183" t="s">
        <v>1562</v>
      </c>
      <c r="R10" s="184">
        <f t="shared" si="6"/>
        <v>44209</v>
      </c>
    </row>
    <row r="11" spans="1:18" ht="16.5" customHeight="1">
      <c r="A11" s="177">
        <v>43109</v>
      </c>
      <c r="B11" s="178">
        <f t="shared" si="0"/>
        <v>43109</v>
      </c>
      <c r="C11" s="178">
        <f t="shared" si="1"/>
        <v>43109</v>
      </c>
      <c r="D11" s="178">
        <f t="shared" si="1"/>
        <v>43109</v>
      </c>
      <c r="E11" s="178">
        <f t="shared" si="1"/>
        <v>43109</v>
      </c>
      <c r="F11" s="178">
        <f t="shared" si="1"/>
        <v>43109</v>
      </c>
      <c r="G11" s="178">
        <f t="shared" si="2"/>
        <v>43109</v>
      </c>
      <c r="H11" s="179">
        <f t="shared" si="3"/>
        <v>1067.0999999999999</v>
      </c>
      <c r="I11" s="180">
        <f t="shared" si="4"/>
        <v>4</v>
      </c>
      <c r="J11" s="180">
        <f t="shared" si="5"/>
        <v>4</v>
      </c>
      <c r="K11" s="171"/>
      <c r="L11" s="177">
        <v>42747</v>
      </c>
      <c r="M11" s="181">
        <v>1196.4000000000001</v>
      </c>
      <c r="N11" s="172"/>
      <c r="O11" s="182">
        <v>42860</v>
      </c>
      <c r="Q11" s="183" t="s">
        <v>21</v>
      </c>
      <c r="R11" s="184">
        <f t="shared" si="6"/>
        <v>44210</v>
      </c>
    </row>
    <row r="12" spans="1:18" ht="16.5" customHeight="1">
      <c r="A12" s="177">
        <v>43110</v>
      </c>
      <c r="B12" s="178">
        <f t="shared" si="0"/>
        <v>43110</v>
      </c>
      <c r="C12" s="178">
        <f t="shared" si="1"/>
        <v>43110</v>
      </c>
      <c r="D12" s="178">
        <f t="shared" si="1"/>
        <v>43110</v>
      </c>
      <c r="E12" s="178">
        <f t="shared" si="1"/>
        <v>43110</v>
      </c>
      <c r="F12" s="178">
        <f t="shared" si="1"/>
        <v>43110</v>
      </c>
      <c r="G12" s="178">
        <f t="shared" si="2"/>
        <v>43110</v>
      </c>
      <c r="H12" s="179">
        <f t="shared" si="3"/>
        <v>1071.9000000000001</v>
      </c>
      <c r="I12" s="180">
        <f t="shared" si="4"/>
        <v>5</v>
      </c>
      <c r="J12" s="180">
        <f t="shared" si="5"/>
        <v>5</v>
      </c>
      <c r="K12" s="171"/>
      <c r="L12" s="177">
        <v>42748</v>
      </c>
      <c r="M12" s="181">
        <v>1182.8</v>
      </c>
      <c r="N12" s="172"/>
      <c r="O12" s="182">
        <v>42864</v>
      </c>
      <c r="Q12" s="183" t="s">
        <v>27</v>
      </c>
      <c r="R12" s="184">
        <f t="shared" si="6"/>
        <v>44211</v>
      </c>
    </row>
    <row r="13" spans="1:18" ht="16.5" customHeight="1">
      <c r="A13" s="177">
        <v>43111</v>
      </c>
      <c r="B13" s="178">
        <f t="shared" si="0"/>
        <v>43111</v>
      </c>
      <c r="C13" s="178">
        <f t="shared" si="1"/>
        <v>43111</v>
      </c>
      <c r="D13" s="178">
        <f t="shared" si="1"/>
        <v>43111</v>
      </c>
      <c r="E13" s="178">
        <f t="shared" si="1"/>
        <v>43111</v>
      </c>
      <c r="F13" s="178">
        <f t="shared" si="1"/>
        <v>43111</v>
      </c>
      <c r="G13" s="178">
        <f t="shared" si="2"/>
        <v>43111</v>
      </c>
      <c r="H13" s="179">
        <f t="shared" si="3"/>
        <v>1072</v>
      </c>
      <c r="I13" s="180">
        <f t="shared" si="4"/>
        <v>6</v>
      </c>
      <c r="J13" s="180">
        <f t="shared" si="5"/>
        <v>6</v>
      </c>
      <c r="K13" s="171"/>
      <c r="L13" s="177">
        <v>42751</v>
      </c>
      <c r="M13" s="181">
        <v>1177.7</v>
      </c>
      <c r="N13" s="172"/>
      <c r="O13" s="182">
        <v>42892</v>
      </c>
      <c r="Q13" s="183" t="s">
        <v>1563</v>
      </c>
      <c r="R13" s="184">
        <f t="shared" si="6"/>
        <v>44214</v>
      </c>
    </row>
    <row r="14" spans="1:18" ht="16.5" customHeight="1">
      <c r="A14" s="177">
        <v>43112</v>
      </c>
      <c r="B14" s="178">
        <f t="shared" si="0"/>
        <v>43112</v>
      </c>
      <c r="C14" s="178">
        <f t="shared" si="1"/>
        <v>43112</v>
      </c>
      <c r="D14" s="178">
        <f t="shared" si="1"/>
        <v>43112</v>
      </c>
      <c r="E14" s="178">
        <f t="shared" si="1"/>
        <v>43112</v>
      </c>
      <c r="F14" s="178">
        <f t="shared" si="1"/>
        <v>43112</v>
      </c>
      <c r="G14" s="178">
        <f t="shared" si="2"/>
        <v>43112</v>
      </c>
      <c r="H14" s="179">
        <f t="shared" si="3"/>
        <v>1064.8</v>
      </c>
      <c r="I14" s="180">
        <f t="shared" si="4"/>
        <v>7</v>
      </c>
      <c r="J14" s="180">
        <f t="shared" si="5"/>
        <v>7</v>
      </c>
      <c r="K14" s="171"/>
      <c r="L14" s="177">
        <v>42752</v>
      </c>
      <c r="M14" s="181">
        <v>1180.5</v>
      </c>
      <c r="N14" s="172"/>
      <c r="O14" s="182">
        <v>42962</v>
      </c>
      <c r="Q14" s="183" t="s">
        <v>14</v>
      </c>
      <c r="R14" s="184">
        <f t="shared" si="6"/>
        <v>44215</v>
      </c>
    </row>
    <row r="15" spans="1:18" ht="16.5" customHeight="1">
      <c r="A15" s="177">
        <v>43113</v>
      </c>
      <c r="B15" s="178">
        <f t="shared" si="0"/>
        <v>43112</v>
      </c>
      <c r="C15" s="178">
        <f t="shared" si="1"/>
        <v>43112</v>
      </c>
      <c r="D15" s="178">
        <f t="shared" si="1"/>
        <v>43112</v>
      </c>
      <c r="E15" s="178">
        <f t="shared" si="1"/>
        <v>43112</v>
      </c>
      <c r="F15" s="178">
        <f t="shared" si="1"/>
        <v>43112</v>
      </c>
      <c r="G15" s="178">
        <f t="shared" si="2"/>
        <v>43112</v>
      </c>
      <c r="H15" s="179">
        <f t="shared" si="3"/>
        <v>1064.8</v>
      </c>
      <c r="I15" s="180">
        <f t="shared" si="4"/>
        <v>1</v>
      </c>
      <c r="J15" s="180">
        <f t="shared" si="5"/>
        <v>7</v>
      </c>
      <c r="K15" s="171"/>
      <c r="L15" s="177">
        <v>42753</v>
      </c>
      <c r="M15" s="181">
        <v>1180.9000000000001</v>
      </c>
      <c r="N15" s="172"/>
      <c r="O15" s="182">
        <v>43010</v>
      </c>
      <c r="Q15" s="183" t="s">
        <v>1564</v>
      </c>
      <c r="R15" s="184">
        <f t="shared" si="6"/>
        <v>44216</v>
      </c>
    </row>
    <row r="16" spans="1:18" ht="16.5" customHeight="1">
      <c r="A16" s="177">
        <v>43114</v>
      </c>
      <c r="B16" s="178">
        <f t="shared" si="0"/>
        <v>43112</v>
      </c>
      <c r="C16" s="178">
        <f t="shared" si="1"/>
        <v>43112</v>
      </c>
      <c r="D16" s="178">
        <f t="shared" si="1"/>
        <v>43112</v>
      </c>
      <c r="E16" s="178">
        <f t="shared" si="1"/>
        <v>43112</v>
      </c>
      <c r="F16" s="178">
        <f t="shared" si="1"/>
        <v>43112</v>
      </c>
      <c r="G16" s="178">
        <f t="shared" si="2"/>
        <v>43112</v>
      </c>
      <c r="H16" s="179">
        <f t="shared" si="3"/>
        <v>1064.8</v>
      </c>
      <c r="I16" s="180">
        <f t="shared" si="4"/>
        <v>2</v>
      </c>
      <c r="J16" s="180">
        <f t="shared" si="5"/>
        <v>7</v>
      </c>
      <c r="K16" s="171"/>
      <c r="L16" s="177">
        <v>42754</v>
      </c>
      <c r="M16" s="181">
        <v>1165.5999999999999</v>
      </c>
      <c r="N16" s="172"/>
      <c r="O16" s="182">
        <v>43011</v>
      </c>
      <c r="Q16" s="183" t="s">
        <v>1565</v>
      </c>
      <c r="R16" s="184">
        <f t="shared" si="6"/>
        <v>44217</v>
      </c>
    </row>
    <row r="17" spans="1:18" ht="16.5" customHeight="1">
      <c r="A17" s="177">
        <v>43115</v>
      </c>
      <c r="B17" s="178">
        <f t="shared" si="0"/>
        <v>43115</v>
      </c>
      <c r="C17" s="178">
        <f t="shared" si="1"/>
        <v>43115</v>
      </c>
      <c r="D17" s="178">
        <f t="shared" si="1"/>
        <v>43115</v>
      </c>
      <c r="E17" s="178">
        <f t="shared" si="1"/>
        <v>43115</v>
      </c>
      <c r="F17" s="178">
        <f t="shared" si="1"/>
        <v>43115</v>
      </c>
      <c r="G17" s="178">
        <f t="shared" si="2"/>
        <v>43115</v>
      </c>
      <c r="H17" s="179">
        <f t="shared" si="3"/>
        <v>1062.7</v>
      </c>
      <c r="I17" s="180">
        <f t="shared" si="4"/>
        <v>3</v>
      </c>
      <c r="J17" s="180">
        <f t="shared" si="5"/>
        <v>3</v>
      </c>
      <c r="K17" s="171"/>
      <c r="L17" s="177">
        <v>42755</v>
      </c>
      <c r="M17" s="181">
        <v>1177.0999999999999</v>
      </c>
      <c r="N17" s="172"/>
      <c r="O17" s="182">
        <v>43012</v>
      </c>
      <c r="Q17" s="183" t="s">
        <v>29</v>
      </c>
      <c r="R17" s="184">
        <f t="shared" si="6"/>
        <v>44218</v>
      </c>
    </row>
    <row r="18" spans="1:18" ht="16.5" customHeight="1">
      <c r="A18" s="177">
        <v>43116</v>
      </c>
      <c r="B18" s="178">
        <f t="shared" si="0"/>
        <v>43116</v>
      </c>
      <c r="C18" s="178">
        <f t="shared" si="1"/>
        <v>43116</v>
      </c>
      <c r="D18" s="178">
        <f t="shared" si="1"/>
        <v>43116</v>
      </c>
      <c r="E18" s="178">
        <f t="shared" si="1"/>
        <v>43116</v>
      </c>
      <c r="F18" s="178">
        <f t="shared" si="1"/>
        <v>43116</v>
      </c>
      <c r="G18" s="178">
        <f t="shared" si="2"/>
        <v>43116</v>
      </c>
      <c r="H18" s="179">
        <f t="shared" si="3"/>
        <v>1062.7</v>
      </c>
      <c r="I18" s="180">
        <f t="shared" si="4"/>
        <v>4</v>
      </c>
      <c r="J18" s="180">
        <f t="shared" si="5"/>
        <v>4</v>
      </c>
      <c r="K18" s="171"/>
      <c r="L18" s="177">
        <v>42758</v>
      </c>
      <c r="M18" s="181">
        <v>1172.5</v>
      </c>
      <c r="N18" s="172"/>
      <c r="O18" s="182">
        <v>43013</v>
      </c>
      <c r="Q18" s="183" t="s">
        <v>1566</v>
      </c>
      <c r="R18" s="184">
        <f t="shared" si="6"/>
        <v>44221</v>
      </c>
    </row>
    <row r="19" spans="1:18" ht="16.5" customHeight="1">
      <c r="A19" s="177">
        <v>43117</v>
      </c>
      <c r="B19" s="178">
        <f t="shared" si="0"/>
        <v>43117</v>
      </c>
      <c r="C19" s="178">
        <f t="shared" si="1"/>
        <v>43117</v>
      </c>
      <c r="D19" s="178">
        <f t="shared" si="1"/>
        <v>43117</v>
      </c>
      <c r="E19" s="178">
        <f t="shared" si="1"/>
        <v>43117</v>
      </c>
      <c r="F19" s="178">
        <f t="shared" si="1"/>
        <v>43117</v>
      </c>
      <c r="G19" s="178">
        <f t="shared" si="2"/>
        <v>43117</v>
      </c>
      <c r="H19" s="179">
        <f t="shared" si="3"/>
        <v>1064</v>
      </c>
      <c r="I19" s="180">
        <f t="shared" si="4"/>
        <v>5</v>
      </c>
      <c r="J19" s="180">
        <f t="shared" si="5"/>
        <v>5</v>
      </c>
      <c r="K19" s="171"/>
      <c r="L19" s="177">
        <v>42759</v>
      </c>
      <c r="M19" s="181">
        <v>1166.7</v>
      </c>
      <c r="N19" s="172"/>
      <c r="O19" s="182">
        <v>43014</v>
      </c>
      <c r="Q19" s="183" t="s">
        <v>30</v>
      </c>
      <c r="R19" s="184">
        <f t="shared" si="6"/>
        <v>44222</v>
      </c>
    </row>
    <row r="20" spans="1:18" ht="16.5" customHeight="1">
      <c r="A20" s="177">
        <v>43118</v>
      </c>
      <c r="B20" s="178">
        <f t="shared" si="0"/>
        <v>43118</v>
      </c>
      <c r="C20" s="178">
        <f t="shared" si="1"/>
        <v>43118</v>
      </c>
      <c r="D20" s="178">
        <f t="shared" si="1"/>
        <v>43118</v>
      </c>
      <c r="E20" s="178">
        <f t="shared" si="1"/>
        <v>43118</v>
      </c>
      <c r="F20" s="178">
        <f t="shared" si="1"/>
        <v>43118</v>
      </c>
      <c r="G20" s="178">
        <f t="shared" si="2"/>
        <v>43118</v>
      </c>
      <c r="H20" s="179">
        <f t="shared" si="3"/>
        <v>1065.8</v>
      </c>
      <c r="I20" s="180">
        <f t="shared" si="4"/>
        <v>6</v>
      </c>
      <c r="J20" s="180">
        <f t="shared" si="5"/>
        <v>6</v>
      </c>
      <c r="K20" s="171"/>
      <c r="L20" s="177">
        <v>42760</v>
      </c>
      <c r="M20" s="181">
        <v>1163.5999999999999</v>
      </c>
      <c r="N20" s="172"/>
      <c r="O20" s="182">
        <v>43017</v>
      </c>
      <c r="Q20" s="183" t="s">
        <v>31</v>
      </c>
      <c r="R20" s="184">
        <f t="shared" si="6"/>
        <v>44223</v>
      </c>
    </row>
    <row r="21" spans="1:18" ht="16.5" customHeight="1">
      <c r="A21" s="177">
        <v>43119</v>
      </c>
      <c r="B21" s="178">
        <f t="shared" si="0"/>
        <v>43119</v>
      </c>
      <c r="C21" s="178">
        <f t="shared" si="1"/>
        <v>43119</v>
      </c>
      <c r="D21" s="178">
        <f t="shared" si="1"/>
        <v>43119</v>
      </c>
      <c r="E21" s="178">
        <f t="shared" si="1"/>
        <v>43119</v>
      </c>
      <c r="F21" s="178">
        <f t="shared" si="1"/>
        <v>43119</v>
      </c>
      <c r="G21" s="178">
        <f t="shared" si="2"/>
        <v>43119</v>
      </c>
      <c r="H21" s="179">
        <f t="shared" si="3"/>
        <v>1069.4000000000001</v>
      </c>
      <c r="I21" s="180">
        <f t="shared" si="4"/>
        <v>7</v>
      </c>
      <c r="J21" s="180">
        <f t="shared" si="5"/>
        <v>7</v>
      </c>
      <c r="K21" s="171"/>
      <c r="L21" s="177">
        <v>42761</v>
      </c>
      <c r="M21" s="181">
        <v>1166.2</v>
      </c>
      <c r="N21" s="172"/>
      <c r="O21" s="185">
        <v>43094</v>
      </c>
      <c r="Q21" s="183" t="s">
        <v>1567</v>
      </c>
      <c r="R21" s="184">
        <f t="shared" si="6"/>
        <v>44224</v>
      </c>
    </row>
    <row r="22" spans="1:18" ht="16.5" customHeight="1">
      <c r="A22" s="177">
        <v>43120</v>
      </c>
      <c r="B22" s="178">
        <f t="shared" si="0"/>
        <v>43119</v>
      </c>
      <c r="C22" s="178">
        <f t="shared" si="1"/>
        <v>43119</v>
      </c>
      <c r="D22" s="178">
        <f t="shared" si="1"/>
        <v>43119</v>
      </c>
      <c r="E22" s="178">
        <f t="shared" si="1"/>
        <v>43119</v>
      </c>
      <c r="F22" s="178">
        <f t="shared" si="1"/>
        <v>43119</v>
      </c>
      <c r="G22" s="178">
        <f t="shared" si="2"/>
        <v>43119</v>
      </c>
      <c r="H22" s="179">
        <f t="shared" si="3"/>
        <v>1069.4000000000001</v>
      </c>
      <c r="I22" s="180">
        <f t="shared" si="4"/>
        <v>1</v>
      </c>
      <c r="J22" s="180">
        <f t="shared" si="5"/>
        <v>7</v>
      </c>
      <c r="K22" s="171"/>
      <c r="L22" s="177">
        <v>42766</v>
      </c>
      <c r="M22" s="181">
        <v>1157.8</v>
      </c>
      <c r="N22" s="172"/>
      <c r="Q22" s="183" t="s">
        <v>1568</v>
      </c>
      <c r="R22" s="184">
        <f t="shared" si="6"/>
        <v>44225</v>
      </c>
    </row>
    <row r="23" spans="1:18" ht="16.5" customHeight="1">
      <c r="A23" s="177">
        <v>43121</v>
      </c>
      <c r="B23" s="178">
        <f t="shared" si="0"/>
        <v>43119</v>
      </c>
      <c r="C23" s="178">
        <f t="shared" ref="C23:F42" si="7">IF(COUNTIF($O:$O,B23)=1,DATE(YEAR(B23),MONTH(B23),DAY(B23)-1),B23)</f>
        <v>43119</v>
      </c>
      <c r="D23" s="178">
        <f t="shared" si="7"/>
        <v>43119</v>
      </c>
      <c r="E23" s="178">
        <f t="shared" si="7"/>
        <v>43119</v>
      </c>
      <c r="F23" s="178">
        <f t="shared" si="7"/>
        <v>43119</v>
      </c>
      <c r="G23" s="178">
        <f t="shared" si="2"/>
        <v>43119</v>
      </c>
      <c r="H23" s="179">
        <f t="shared" si="3"/>
        <v>1069.4000000000001</v>
      </c>
      <c r="I23" s="180">
        <f t="shared" si="4"/>
        <v>2</v>
      </c>
      <c r="J23" s="180">
        <f t="shared" si="5"/>
        <v>7</v>
      </c>
      <c r="K23" s="171"/>
      <c r="L23" s="177">
        <v>42767</v>
      </c>
      <c r="M23" s="181">
        <v>1165.5</v>
      </c>
      <c r="N23" s="172"/>
      <c r="O23" s="185">
        <v>43101</v>
      </c>
      <c r="Q23" s="183" t="s">
        <v>1569</v>
      </c>
      <c r="R23" s="184">
        <f t="shared" si="6"/>
        <v>44228</v>
      </c>
    </row>
    <row r="24" spans="1:18" ht="16.5" customHeight="1">
      <c r="A24" s="177">
        <v>43122</v>
      </c>
      <c r="B24" s="178">
        <f t="shared" si="0"/>
        <v>43122</v>
      </c>
      <c r="C24" s="178">
        <f t="shared" si="7"/>
        <v>43122</v>
      </c>
      <c r="D24" s="178">
        <f t="shared" si="7"/>
        <v>43122</v>
      </c>
      <c r="E24" s="178">
        <f t="shared" si="7"/>
        <v>43122</v>
      </c>
      <c r="F24" s="178">
        <f t="shared" si="7"/>
        <v>43122</v>
      </c>
      <c r="G24" s="178">
        <f t="shared" si="2"/>
        <v>43122</v>
      </c>
      <c r="H24" s="179">
        <f t="shared" si="3"/>
        <v>1067.3</v>
      </c>
      <c r="I24" s="180">
        <f t="shared" si="4"/>
        <v>3</v>
      </c>
      <c r="J24" s="180">
        <f t="shared" si="5"/>
        <v>3</v>
      </c>
      <c r="K24" s="171"/>
      <c r="L24" s="177">
        <v>42768</v>
      </c>
      <c r="M24" s="181">
        <v>1155.2</v>
      </c>
      <c r="N24" s="172"/>
      <c r="O24" s="185">
        <v>43146</v>
      </c>
      <c r="Q24" s="183" t="s">
        <v>15</v>
      </c>
      <c r="R24" s="184">
        <f t="shared" si="6"/>
        <v>44229</v>
      </c>
    </row>
    <row r="25" spans="1:18" ht="16.5" customHeight="1">
      <c r="A25" s="177">
        <v>43123</v>
      </c>
      <c r="B25" s="178">
        <f t="shared" si="0"/>
        <v>43123</v>
      </c>
      <c r="C25" s="178">
        <f t="shared" si="7"/>
        <v>43123</v>
      </c>
      <c r="D25" s="178">
        <f t="shared" si="7"/>
        <v>43123</v>
      </c>
      <c r="E25" s="178">
        <f t="shared" si="7"/>
        <v>43123</v>
      </c>
      <c r="F25" s="178">
        <f t="shared" si="7"/>
        <v>43123</v>
      </c>
      <c r="G25" s="178">
        <f t="shared" si="2"/>
        <v>43123</v>
      </c>
      <c r="H25" s="179">
        <f t="shared" si="3"/>
        <v>1068.9000000000001</v>
      </c>
      <c r="I25" s="180">
        <f t="shared" si="4"/>
        <v>4</v>
      </c>
      <c r="J25" s="180">
        <f t="shared" si="5"/>
        <v>4</v>
      </c>
      <c r="K25" s="171"/>
      <c r="L25" s="177">
        <v>42769</v>
      </c>
      <c r="M25" s="181">
        <v>1149.2</v>
      </c>
      <c r="N25" s="172"/>
      <c r="O25" s="185">
        <v>43147</v>
      </c>
      <c r="Q25" s="183" t="s">
        <v>35</v>
      </c>
      <c r="R25" s="184">
        <f t="shared" si="6"/>
        <v>44230</v>
      </c>
    </row>
    <row r="26" spans="1:18" ht="16.5" customHeight="1">
      <c r="A26" s="177">
        <v>43124</v>
      </c>
      <c r="B26" s="178">
        <f t="shared" si="0"/>
        <v>43124</v>
      </c>
      <c r="C26" s="178">
        <f t="shared" si="7"/>
        <v>43124</v>
      </c>
      <c r="D26" s="178">
        <f t="shared" si="7"/>
        <v>43124</v>
      </c>
      <c r="E26" s="178">
        <f t="shared" si="7"/>
        <v>43124</v>
      </c>
      <c r="F26" s="178">
        <f t="shared" si="7"/>
        <v>43124</v>
      </c>
      <c r="G26" s="178">
        <f t="shared" si="2"/>
        <v>43124</v>
      </c>
      <c r="H26" s="179">
        <f t="shared" si="3"/>
        <v>1069.7</v>
      </c>
      <c r="I26" s="180">
        <f t="shared" si="4"/>
        <v>5</v>
      </c>
      <c r="J26" s="180">
        <f t="shared" si="5"/>
        <v>5</v>
      </c>
      <c r="K26" s="171"/>
      <c r="L26" s="177">
        <v>42772</v>
      </c>
      <c r="M26" s="181">
        <v>1146.8</v>
      </c>
      <c r="N26" s="172"/>
      <c r="O26" s="185">
        <v>43148</v>
      </c>
      <c r="Q26" s="183" t="s">
        <v>37</v>
      </c>
      <c r="R26" s="184">
        <f t="shared" si="6"/>
        <v>44231</v>
      </c>
    </row>
    <row r="27" spans="1:18" ht="16.5" customHeight="1">
      <c r="A27" s="177">
        <v>43125</v>
      </c>
      <c r="B27" s="178">
        <f t="shared" si="0"/>
        <v>43125</v>
      </c>
      <c r="C27" s="178">
        <f t="shared" si="7"/>
        <v>43125</v>
      </c>
      <c r="D27" s="178">
        <f t="shared" si="7"/>
        <v>43125</v>
      </c>
      <c r="E27" s="178">
        <f t="shared" si="7"/>
        <v>43125</v>
      </c>
      <c r="F27" s="178">
        <f t="shared" si="7"/>
        <v>43125</v>
      </c>
      <c r="G27" s="178">
        <f t="shared" si="2"/>
        <v>43125</v>
      </c>
      <c r="H27" s="179">
        <f t="shared" si="3"/>
        <v>1070.5999999999999</v>
      </c>
      <c r="I27" s="180">
        <f t="shared" si="4"/>
        <v>6</v>
      </c>
      <c r="J27" s="180">
        <f t="shared" si="5"/>
        <v>6</v>
      </c>
      <c r="K27" s="171"/>
      <c r="L27" s="177">
        <v>42773</v>
      </c>
      <c r="M27" s="181">
        <v>1137.7</v>
      </c>
      <c r="N27" s="172"/>
      <c r="O27" s="185">
        <v>43160</v>
      </c>
      <c r="Q27" s="183" t="s">
        <v>18</v>
      </c>
      <c r="R27" s="184">
        <f t="shared" si="6"/>
        <v>44232</v>
      </c>
    </row>
    <row r="28" spans="1:18" ht="16.5" customHeight="1">
      <c r="A28" s="177">
        <v>43126</v>
      </c>
      <c r="B28" s="178">
        <f t="shared" si="0"/>
        <v>43126</v>
      </c>
      <c r="C28" s="178">
        <f t="shared" si="7"/>
        <v>43126</v>
      </c>
      <c r="D28" s="178">
        <f t="shared" si="7"/>
        <v>43126</v>
      </c>
      <c r="E28" s="178">
        <f t="shared" si="7"/>
        <v>43126</v>
      </c>
      <c r="F28" s="178">
        <f t="shared" si="7"/>
        <v>43126</v>
      </c>
      <c r="G28" s="178">
        <f t="shared" si="2"/>
        <v>43126</v>
      </c>
      <c r="H28" s="179">
        <f t="shared" si="3"/>
        <v>1061.7</v>
      </c>
      <c r="I28" s="180">
        <f t="shared" si="4"/>
        <v>7</v>
      </c>
      <c r="J28" s="180">
        <f t="shared" si="5"/>
        <v>7</v>
      </c>
      <c r="K28" s="171"/>
      <c r="L28" s="177">
        <v>42774</v>
      </c>
      <c r="M28" s="181">
        <v>1142.0999999999999</v>
      </c>
      <c r="N28" s="172"/>
      <c r="O28" s="185">
        <v>43221</v>
      </c>
      <c r="Q28" s="183" t="s">
        <v>1570</v>
      </c>
      <c r="R28" s="184">
        <f t="shared" si="6"/>
        <v>44235</v>
      </c>
    </row>
    <row r="29" spans="1:18" ht="16.5" customHeight="1">
      <c r="A29" s="177">
        <v>43127</v>
      </c>
      <c r="B29" s="178">
        <f t="shared" si="0"/>
        <v>43126</v>
      </c>
      <c r="C29" s="178">
        <f t="shared" si="7"/>
        <v>43126</v>
      </c>
      <c r="D29" s="178">
        <f t="shared" si="7"/>
        <v>43126</v>
      </c>
      <c r="E29" s="178">
        <f t="shared" si="7"/>
        <v>43126</v>
      </c>
      <c r="F29" s="178">
        <f t="shared" si="7"/>
        <v>43126</v>
      </c>
      <c r="G29" s="178">
        <f t="shared" si="2"/>
        <v>43126</v>
      </c>
      <c r="H29" s="179">
        <f t="shared" si="3"/>
        <v>1061.7</v>
      </c>
      <c r="I29" s="180">
        <f t="shared" si="4"/>
        <v>1</v>
      </c>
      <c r="J29" s="180">
        <f t="shared" si="5"/>
        <v>7</v>
      </c>
      <c r="K29" s="171"/>
      <c r="L29" s="177">
        <v>42775</v>
      </c>
      <c r="M29" s="181">
        <v>1145.4000000000001</v>
      </c>
      <c r="N29" s="172"/>
      <c r="O29" s="185">
        <v>43227</v>
      </c>
      <c r="Q29" s="183" t="s">
        <v>40</v>
      </c>
      <c r="R29" s="184">
        <f t="shared" si="6"/>
        <v>44236</v>
      </c>
    </row>
    <row r="30" spans="1:18" ht="16.5" customHeight="1">
      <c r="A30" s="177">
        <v>43128</v>
      </c>
      <c r="B30" s="178">
        <f t="shared" si="0"/>
        <v>43126</v>
      </c>
      <c r="C30" s="178">
        <f t="shared" si="7"/>
        <v>43126</v>
      </c>
      <c r="D30" s="178">
        <f t="shared" si="7"/>
        <v>43126</v>
      </c>
      <c r="E30" s="178">
        <f t="shared" si="7"/>
        <v>43126</v>
      </c>
      <c r="F30" s="178">
        <f t="shared" si="7"/>
        <v>43126</v>
      </c>
      <c r="G30" s="178">
        <f t="shared" si="2"/>
        <v>43126</v>
      </c>
      <c r="H30" s="179">
        <f t="shared" si="3"/>
        <v>1061.7</v>
      </c>
      <c r="I30" s="180">
        <f t="shared" si="4"/>
        <v>2</v>
      </c>
      <c r="J30" s="180">
        <f t="shared" si="5"/>
        <v>7</v>
      </c>
      <c r="K30" s="171"/>
      <c r="L30" s="177">
        <v>42776</v>
      </c>
      <c r="M30" s="181">
        <v>1145.7</v>
      </c>
      <c r="N30" s="172"/>
      <c r="O30" s="185">
        <v>43242</v>
      </c>
      <c r="Q30" s="183" t="s">
        <v>41</v>
      </c>
      <c r="R30" s="184">
        <f t="shared" si="6"/>
        <v>44237</v>
      </c>
    </row>
    <row r="31" spans="1:18" ht="16.5" customHeight="1">
      <c r="A31" s="177">
        <v>43129</v>
      </c>
      <c r="B31" s="178">
        <f t="shared" si="0"/>
        <v>43129</v>
      </c>
      <c r="C31" s="178">
        <f t="shared" si="7"/>
        <v>43129</v>
      </c>
      <c r="D31" s="178">
        <f t="shared" si="7"/>
        <v>43129</v>
      </c>
      <c r="E31" s="178">
        <f t="shared" si="7"/>
        <v>43129</v>
      </c>
      <c r="F31" s="178">
        <f t="shared" si="7"/>
        <v>43129</v>
      </c>
      <c r="G31" s="178">
        <f t="shared" si="2"/>
        <v>43129</v>
      </c>
      <c r="H31" s="179">
        <f t="shared" si="3"/>
        <v>1064.8</v>
      </c>
      <c r="I31" s="180">
        <f t="shared" si="4"/>
        <v>3</v>
      </c>
      <c r="J31" s="180">
        <f t="shared" si="5"/>
        <v>3</v>
      </c>
      <c r="K31" s="171"/>
      <c r="L31" s="177">
        <v>42779</v>
      </c>
      <c r="M31" s="181">
        <v>1151.4000000000001</v>
      </c>
      <c r="N31" s="172"/>
      <c r="O31" s="185">
        <v>43257</v>
      </c>
      <c r="Q31" s="183" t="s">
        <v>1571</v>
      </c>
      <c r="R31" s="184">
        <f t="shared" si="6"/>
        <v>44242</v>
      </c>
    </row>
    <row r="32" spans="1:18" ht="16.5" customHeight="1">
      <c r="A32" s="177">
        <v>43130</v>
      </c>
      <c r="B32" s="178">
        <f t="shared" si="0"/>
        <v>43130</v>
      </c>
      <c r="C32" s="178">
        <f t="shared" si="7"/>
        <v>43130</v>
      </c>
      <c r="D32" s="178">
        <f t="shared" si="7"/>
        <v>43130</v>
      </c>
      <c r="E32" s="178">
        <f t="shared" si="7"/>
        <v>43130</v>
      </c>
      <c r="F32" s="178">
        <f t="shared" si="7"/>
        <v>43130</v>
      </c>
      <c r="G32" s="178">
        <f t="shared" si="2"/>
        <v>43130</v>
      </c>
      <c r="H32" s="179">
        <f t="shared" si="3"/>
        <v>1064.8</v>
      </c>
      <c r="I32" s="180">
        <f t="shared" si="4"/>
        <v>4</v>
      </c>
      <c r="J32" s="180">
        <f t="shared" si="5"/>
        <v>4</v>
      </c>
      <c r="K32" s="171"/>
      <c r="L32" s="177">
        <v>42780</v>
      </c>
      <c r="M32" s="181">
        <v>1151.9000000000001</v>
      </c>
      <c r="N32" s="172"/>
      <c r="O32" s="185">
        <v>43264</v>
      </c>
      <c r="Q32" s="183" t="s">
        <v>1572</v>
      </c>
      <c r="R32" s="184">
        <f t="shared" si="6"/>
        <v>44243</v>
      </c>
    </row>
    <row r="33" spans="1:18" ht="16.5" customHeight="1">
      <c r="A33" s="177">
        <v>43131</v>
      </c>
      <c r="B33" s="178">
        <f t="shared" si="0"/>
        <v>43131</v>
      </c>
      <c r="C33" s="178">
        <f t="shared" si="7"/>
        <v>43131</v>
      </c>
      <c r="D33" s="178">
        <f t="shared" si="7"/>
        <v>43131</v>
      </c>
      <c r="E33" s="178">
        <f t="shared" si="7"/>
        <v>43131</v>
      </c>
      <c r="F33" s="178">
        <f t="shared" si="7"/>
        <v>43131</v>
      </c>
      <c r="G33" s="178">
        <f t="shared" si="2"/>
        <v>43131</v>
      </c>
      <c r="H33" s="179">
        <f t="shared" si="3"/>
        <v>1071.5</v>
      </c>
      <c r="I33" s="180">
        <f t="shared" si="4"/>
        <v>5</v>
      </c>
      <c r="J33" s="180">
        <f t="shared" si="5"/>
        <v>5</v>
      </c>
      <c r="K33" s="171"/>
      <c r="L33" s="177">
        <v>42781</v>
      </c>
      <c r="M33" s="181">
        <v>1144.5</v>
      </c>
      <c r="N33" s="172"/>
      <c r="O33" s="185">
        <v>43327</v>
      </c>
      <c r="Q33" s="183" t="s">
        <v>44</v>
      </c>
      <c r="R33" s="184">
        <f t="shared" si="6"/>
        <v>44244</v>
      </c>
    </row>
    <row r="34" spans="1:18" ht="16.5" customHeight="1">
      <c r="A34" s="177">
        <v>43132</v>
      </c>
      <c r="B34" s="178">
        <f t="shared" si="0"/>
        <v>43132</v>
      </c>
      <c r="C34" s="178">
        <f t="shared" si="7"/>
        <v>43132</v>
      </c>
      <c r="D34" s="178">
        <f t="shared" si="7"/>
        <v>43132</v>
      </c>
      <c r="E34" s="178">
        <f t="shared" si="7"/>
        <v>43132</v>
      </c>
      <c r="F34" s="178">
        <f t="shared" si="7"/>
        <v>43132</v>
      </c>
      <c r="G34" s="178">
        <f t="shared" si="2"/>
        <v>43132</v>
      </c>
      <c r="H34" s="179">
        <f t="shared" si="3"/>
        <v>1071</v>
      </c>
      <c r="I34" s="180">
        <f t="shared" si="4"/>
        <v>6</v>
      </c>
      <c r="J34" s="180">
        <f t="shared" si="5"/>
        <v>6</v>
      </c>
      <c r="K34" s="171"/>
      <c r="L34" s="177">
        <v>42782</v>
      </c>
      <c r="M34" s="181">
        <v>1141.5999999999999</v>
      </c>
      <c r="N34" s="172"/>
      <c r="O34" s="185">
        <v>43366</v>
      </c>
      <c r="Q34" s="183" t="s">
        <v>1573</v>
      </c>
      <c r="R34" s="184">
        <f t="shared" si="6"/>
        <v>44245</v>
      </c>
    </row>
    <row r="35" spans="1:18" ht="16.5" customHeight="1">
      <c r="A35" s="177">
        <v>43133</v>
      </c>
      <c r="B35" s="178">
        <f t="shared" si="0"/>
        <v>43133</v>
      </c>
      <c r="C35" s="178">
        <f t="shared" si="7"/>
        <v>43133</v>
      </c>
      <c r="D35" s="178">
        <f t="shared" si="7"/>
        <v>43133</v>
      </c>
      <c r="E35" s="178">
        <f t="shared" si="7"/>
        <v>43133</v>
      </c>
      <c r="F35" s="178">
        <f t="shared" si="7"/>
        <v>43133</v>
      </c>
      <c r="G35" s="178">
        <f t="shared" si="2"/>
        <v>43133</v>
      </c>
      <c r="H35" s="179">
        <f t="shared" si="3"/>
        <v>1071.0999999999999</v>
      </c>
      <c r="I35" s="180">
        <f t="shared" si="4"/>
        <v>7</v>
      </c>
      <c r="J35" s="180">
        <f t="shared" si="5"/>
        <v>7</v>
      </c>
      <c r="K35" s="171"/>
      <c r="L35" s="177">
        <v>42783</v>
      </c>
      <c r="M35" s="181">
        <v>1138.9000000000001</v>
      </c>
      <c r="N35" s="172"/>
      <c r="O35" s="185">
        <v>43367</v>
      </c>
      <c r="Q35" s="183" t="s">
        <v>1574</v>
      </c>
      <c r="R35" s="184">
        <f t="shared" si="6"/>
        <v>44246</v>
      </c>
    </row>
    <row r="36" spans="1:18" ht="16.5" customHeight="1">
      <c r="A36" s="177">
        <v>43134</v>
      </c>
      <c r="B36" s="178">
        <f t="shared" si="0"/>
        <v>43133</v>
      </c>
      <c r="C36" s="178">
        <f t="shared" si="7"/>
        <v>43133</v>
      </c>
      <c r="D36" s="178">
        <f t="shared" si="7"/>
        <v>43133</v>
      </c>
      <c r="E36" s="178">
        <f t="shared" si="7"/>
        <v>43133</v>
      </c>
      <c r="F36" s="178">
        <f t="shared" si="7"/>
        <v>43133</v>
      </c>
      <c r="G36" s="178">
        <f t="shared" si="2"/>
        <v>43133</v>
      </c>
      <c r="H36" s="179">
        <f t="shared" si="3"/>
        <v>1071.0999999999999</v>
      </c>
      <c r="I36" s="180">
        <f t="shared" si="4"/>
        <v>1</v>
      </c>
      <c r="J36" s="180">
        <f t="shared" si="5"/>
        <v>7</v>
      </c>
      <c r="K36" s="171"/>
      <c r="L36" s="177">
        <v>42786</v>
      </c>
      <c r="M36" s="181">
        <v>1145.3</v>
      </c>
      <c r="N36" s="172"/>
      <c r="O36" s="185">
        <v>43368</v>
      </c>
      <c r="Q36" s="183" t="s">
        <v>1575</v>
      </c>
      <c r="R36" s="184">
        <f t="shared" si="6"/>
        <v>44249</v>
      </c>
    </row>
    <row r="37" spans="1:18" ht="16.5" customHeight="1">
      <c r="A37" s="177">
        <v>43135</v>
      </c>
      <c r="B37" s="178">
        <f t="shared" si="0"/>
        <v>43133</v>
      </c>
      <c r="C37" s="178">
        <f t="shared" si="7"/>
        <v>43133</v>
      </c>
      <c r="D37" s="178">
        <f t="shared" si="7"/>
        <v>43133</v>
      </c>
      <c r="E37" s="178">
        <f t="shared" si="7"/>
        <v>43133</v>
      </c>
      <c r="F37" s="178">
        <f t="shared" si="7"/>
        <v>43133</v>
      </c>
      <c r="G37" s="178">
        <f t="shared" si="2"/>
        <v>43133</v>
      </c>
      <c r="H37" s="179">
        <f t="shared" si="3"/>
        <v>1071.0999999999999</v>
      </c>
      <c r="I37" s="180">
        <f t="shared" si="4"/>
        <v>2</v>
      </c>
      <c r="J37" s="180">
        <f t="shared" si="5"/>
        <v>7</v>
      </c>
      <c r="K37" s="171"/>
      <c r="L37" s="177">
        <v>42787</v>
      </c>
      <c r="M37" s="181">
        <v>1147.5999999999999</v>
      </c>
      <c r="N37" s="172"/>
      <c r="O37" s="185">
        <v>43369</v>
      </c>
      <c r="Q37" s="183" t="s">
        <v>1576</v>
      </c>
      <c r="R37" s="184">
        <f t="shared" si="6"/>
        <v>44250</v>
      </c>
    </row>
    <row r="38" spans="1:18" ht="16.5" customHeight="1">
      <c r="A38" s="177">
        <v>43136</v>
      </c>
      <c r="B38" s="178">
        <f t="shared" si="0"/>
        <v>43136</v>
      </c>
      <c r="C38" s="178">
        <f t="shared" si="7"/>
        <v>43136</v>
      </c>
      <c r="D38" s="178">
        <f t="shared" si="7"/>
        <v>43136</v>
      </c>
      <c r="E38" s="178">
        <f t="shared" si="7"/>
        <v>43136</v>
      </c>
      <c r="F38" s="178">
        <f t="shared" si="7"/>
        <v>43136</v>
      </c>
      <c r="G38" s="178">
        <f t="shared" si="2"/>
        <v>43136</v>
      </c>
      <c r="H38" s="179">
        <f t="shared" si="3"/>
        <v>1076.7</v>
      </c>
      <c r="I38" s="180">
        <f t="shared" si="4"/>
        <v>3</v>
      </c>
      <c r="J38" s="180">
        <f t="shared" si="5"/>
        <v>3</v>
      </c>
      <c r="K38" s="171"/>
      <c r="L38" s="177">
        <v>42788</v>
      </c>
      <c r="M38" s="181">
        <v>1146.8</v>
      </c>
      <c r="N38" s="172"/>
      <c r="O38" s="185">
        <v>43376</v>
      </c>
      <c r="Q38" s="183" t="s">
        <v>50</v>
      </c>
      <c r="R38" s="184">
        <f t="shared" si="6"/>
        <v>44251</v>
      </c>
    </row>
    <row r="39" spans="1:18" ht="16.5" customHeight="1">
      <c r="A39" s="177">
        <v>43137</v>
      </c>
      <c r="B39" s="178">
        <f t="shared" si="0"/>
        <v>43137</v>
      </c>
      <c r="C39" s="178">
        <f t="shared" si="7"/>
        <v>43137</v>
      </c>
      <c r="D39" s="178">
        <f t="shared" si="7"/>
        <v>43137</v>
      </c>
      <c r="E39" s="178">
        <f t="shared" si="7"/>
        <v>43137</v>
      </c>
      <c r="F39" s="178">
        <f t="shared" si="7"/>
        <v>43137</v>
      </c>
      <c r="G39" s="178">
        <f t="shared" si="2"/>
        <v>43137</v>
      </c>
      <c r="H39" s="179">
        <f t="shared" si="3"/>
        <v>1089.8</v>
      </c>
      <c r="I39" s="180">
        <f t="shared" si="4"/>
        <v>4</v>
      </c>
      <c r="J39" s="180">
        <f t="shared" si="5"/>
        <v>4</v>
      </c>
      <c r="K39" s="171"/>
      <c r="L39" s="177">
        <v>42789</v>
      </c>
      <c r="M39" s="181">
        <v>1140.9000000000001</v>
      </c>
      <c r="N39" s="172"/>
      <c r="O39" s="185">
        <v>43382</v>
      </c>
      <c r="Q39" s="183" t="s">
        <v>1577</v>
      </c>
      <c r="R39" s="184">
        <f t="shared" si="6"/>
        <v>44252</v>
      </c>
    </row>
    <row r="40" spans="1:18" ht="16.5" customHeight="1">
      <c r="A40" s="177">
        <v>43138</v>
      </c>
      <c r="B40" s="178">
        <f t="shared" si="0"/>
        <v>43138</v>
      </c>
      <c r="C40" s="178">
        <f t="shared" si="7"/>
        <v>43138</v>
      </c>
      <c r="D40" s="178">
        <f t="shared" si="7"/>
        <v>43138</v>
      </c>
      <c r="E40" s="178">
        <f t="shared" si="7"/>
        <v>43138</v>
      </c>
      <c r="F40" s="178">
        <f t="shared" si="7"/>
        <v>43138</v>
      </c>
      <c r="G40" s="178">
        <f t="shared" si="2"/>
        <v>43138</v>
      </c>
      <c r="H40" s="179">
        <f t="shared" si="3"/>
        <v>1094.3</v>
      </c>
      <c r="I40" s="180">
        <f t="shared" si="4"/>
        <v>5</v>
      </c>
      <c r="J40" s="180">
        <f t="shared" si="5"/>
        <v>5</v>
      </c>
      <c r="K40" s="171"/>
      <c r="L40" s="177">
        <v>42790</v>
      </c>
      <c r="M40" s="181">
        <v>1138.8</v>
      </c>
      <c r="N40" s="172"/>
      <c r="O40" s="185">
        <v>43459</v>
      </c>
      <c r="Q40" s="183" t="s">
        <v>1578</v>
      </c>
      <c r="R40" s="184">
        <f t="shared" si="6"/>
        <v>44253</v>
      </c>
    </row>
    <row r="41" spans="1:18" ht="16.5" customHeight="1">
      <c r="A41" s="177">
        <v>43139</v>
      </c>
      <c r="B41" s="178">
        <f t="shared" si="0"/>
        <v>43139</v>
      </c>
      <c r="C41" s="178">
        <f t="shared" si="7"/>
        <v>43139</v>
      </c>
      <c r="D41" s="178">
        <f t="shared" si="7"/>
        <v>43139</v>
      </c>
      <c r="E41" s="178">
        <f t="shared" si="7"/>
        <v>43139</v>
      </c>
      <c r="F41" s="178">
        <f t="shared" si="7"/>
        <v>43139</v>
      </c>
      <c r="G41" s="178">
        <f t="shared" si="2"/>
        <v>43139</v>
      </c>
      <c r="H41" s="179">
        <f t="shared" si="3"/>
        <v>1083.3</v>
      </c>
      <c r="I41" s="180">
        <f t="shared" si="4"/>
        <v>6</v>
      </c>
      <c r="J41" s="180">
        <f t="shared" si="5"/>
        <v>6</v>
      </c>
      <c r="K41" s="171"/>
      <c r="L41" s="177">
        <v>42793</v>
      </c>
      <c r="M41" s="181">
        <v>1131</v>
      </c>
      <c r="N41" s="172"/>
      <c r="O41" s="176">
        <v>43465</v>
      </c>
      <c r="Q41" s="183" t="s">
        <v>52</v>
      </c>
      <c r="R41" s="184">
        <f t="shared" si="6"/>
        <v>44257</v>
      </c>
    </row>
    <row r="42" spans="1:18" ht="16.5" customHeight="1">
      <c r="A42" s="177">
        <v>43140</v>
      </c>
      <c r="B42" s="178">
        <f t="shared" si="0"/>
        <v>43140</v>
      </c>
      <c r="C42" s="178">
        <f t="shared" si="7"/>
        <v>43140</v>
      </c>
      <c r="D42" s="178">
        <f t="shared" si="7"/>
        <v>43140</v>
      </c>
      <c r="E42" s="178">
        <f t="shared" si="7"/>
        <v>43140</v>
      </c>
      <c r="F42" s="178">
        <f t="shared" si="7"/>
        <v>43140</v>
      </c>
      <c r="G42" s="178">
        <f t="shared" si="2"/>
        <v>43140</v>
      </c>
      <c r="H42" s="179">
        <f t="shared" si="3"/>
        <v>1087.8</v>
      </c>
      <c r="I42" s="180">
        <f t="shared" si="4"/>
        <v>7</v>
      </c>
      <c r="J42" s="180">
        <f t="shared" si="5"/>
        <v>7</v>
      </c>
      <c r="K42" s="171"/>
      <c r="L42" s="177">
        <v>42794</v>
      </c>
      <c r="M42" s="181">
        <v>1132.0999999999999</v>
      </c>
      <c r="N42" s="172"/>
      <c r="O42" s="185">
        <v>43466</v>
      </c>
      <c r="Q42" s="183" t="s">
        <v>20</v>
      </c>
      <c r="R42" s="184">
        <f t="shared" si="6"/>
        <v>44258</v>
      </c>
    </row>
    <row r="43" spans="1:18" ht="16.5" customHeight="1">
      <c r="A43" s="177">
        <v>43141</v>
      </c>
      <c r="B43" s="178">
        <f t="shared" si="0"/>
        <v>43140</v>
      </c>
      <c r="C43" s="178">
        <f t="shared" ref="C43:F62" si="8">IF(COUNTIF($O:$O,B43)=1,DATE(YEAR(B43),MONTH(B43),DAY(B43)-1),B43)</f>
        <v>43140</v>
      </c>
      <c r="D43" s="178">
        <f t="shared" si="8"/>
        <v>43140</v>
      </c>
      <c r="E43" s="178">
        <f t="shared" si="8"/>
        <v>43140</v>
      </c>
      <c r="F43" s="178">
        <f t="shared" si="8"/>
        <v>43140</v>
      </c>
      <c r="G43" s="178">
        <f t="shared" si="2"/>
        <v>43140</v>
      </c>
      <c r="H43" s="179">
        <f t="shared" si="3"/>
        <v>1087.8</v>
      </c>
      <c r="I43" s="180">
        <f t="shared" si="4"/>
        <v>1</v>
      </c>
      <c r="J43" s="180">
        <f t="shared" si="5"/>
        <v>7</v>
      </c>
      <c r="K43" s="171"/>
      <c r="L43" s="177">
        <v>42796</v>
      </c>
      <c r="M43" s="181">
        <v>1132.3</v>
      </c>
      <c r="N43" s="172"/>
      <c r="O43" s="185">
        <v>43500</v>
      </c>
      <c r="Q43" s="183" t="s">
        <v>1579</v>
      </c>
      <c r="R43" s="184">
        <f t="shared" si="6"/>
        <v>44259</v>
      </c>
    </row>
    <row r="44" spans="1:18" ht="16.5" customHeight="1">
      <c r="A44" s="177">
        <v>43142</v>
      </c>
      <c r="B44" s="178">
        <f t="shared" si="0"/>
        <v>43140</v>
      </c>
      <c r="C44" s="178">
        <f t="shared" si="8"/>
        <v>43140</v>
      </c>
      <c r="D44" s="178">
        <f t="shared" si="8"/>
        <v>43140</v>
      </c>
      <c r="E44" s="178">
        <f t="shared" si="8"/>
        <v>43140</v>
      </c>
      <c r="F44" s="178">
        <f t="shared" si="8"/>
        <v>43140</v>
      </c>
      <c r="G44" s="178">
        <f t="shared" si="2"/>
        <v>43140</v>
      </c>
      <c r="H44" s="179">
        <f t="shared" si="3"/>
        <v>1087.8</v>
      </c>
      <c r="I44" s="180">
        <f t="shared" si="4"/>
        <v>2</v>
      </c>
      <c r="J44" s="180">
        <f t="shared" si="5"/>
        <v>7</v>
      </c>
      <c r="K44" s="171"/>
      <c r="L44" s="177">
        <v>42797</v>
      </c>
      <c r="M44" s="181">
        <v>1142</v>
      </c>
      <c r="N44" s="172"/>
      <c r="O44" s="185">
        <v>43501</v>
      </c>
      <c r="Q44" s="183" t="s">
        <v>1580</v>
      </c>
      <c r="R44" s="184">
        <f t="shared" si="6"/>
        <v>44260</v>
      </c>
    </row>
    <row r="45" spans="1:18" ht="16.5" customHeight="1">
      <c r="A45" s="177">
        <v>43143</v>
      </c>
      <c r="B45" s="178">
        <f t="shared" si="0"/>
        <v>43143</v>
      </c>
      <c r="C45" s="178">
        <f t="shared" si="8"/>
        <v>43143</v>
      </c>
      <c r="D45" s="178">
        <f t="shared" si="8"/>
        <v>43143</v>
      </c>
      <c r="E45" s="178">
        <f t="shared" si="8"/>
        <v>43143</v>
      </c>
      <c r="F45" s="178">
        <f t="shared" si="8"/>
        <v>43143</v>
      </c>
      <c r="G45" s="178">
        <f t="shared" si="2"/>
        <v>43143</v>
      </c>
      <c r="H45" s="179">
        <f t="shared" si="3"/>
        <v>1092.7</v>
      </c>
      <c r="I45" s="180">
        <f t="shared" si="4"/>
        <v>3</v>
      </c>
      <c r="J45" s="180">
        <f t="shared" si="5"/>
        <v>3</v>
      </c>
      <c r="K45" s="171"/>
      <c r="L45" s="177">
        <v>42800</v>
      </c>
      <c r="M45" s="181">
        <v>1152.7</v>
      </c>
      <c r="N45" s="172"/>
      <c r="O45" s="185">
        <v>43502</v>
      </c>
      <c r="Q45" s="183" t="s">
        <v>53</v>
      </c>
      <c r="R45" s="184">
        <f t="shared" si="6"/>
        <v>44263</v>
      </c>
    </row>
    <row r="46" spans="1:18" ht="16.5" customHeight="1">
      <c r="A46" s="177">
        <v>43144</v>
      </c>
      <c r="B46" s="178">
        <f t="shared" si="0"/>
        <v>43144</v>
      </c>
      <c r="C46" s="178">
        <f t="shared" si="8"/>
        <v>43144</v>
      </c>
      <c r="D46" s="178">
        <f t="shared" si="8"/>
        <v>43144</v>
      </c>
      <c r="E46" s="178">
        <f t="shared" si="8"/>
        <v>43144</v>
      </c>
      <c r="F46" s="178">
        <f t="shared" si="8"/>
        <v>43144</v>
      </c>
      <c r="G46" s="178">
        <f t="shared" si="2"/>
        <v>43144</v>
      </c>
      <c r="H46" s="179">
        <f t="shared" si="3"/>
        <v>1083.4000000000001</v>
      </c>
      <c r="I46" s="180">
        <f t="shared" si="4"/>
        <v>4</v>
      </c>
      <c r="J46" s="180">
        <f t="shared" si="5"/>
        <v>4</v>
      </c>
      <c r="K46" s="171"/>
      <c r="L46" s="177">
        <v>42801</v>
      </c>
      <c r="M46" s="181">
        <v>1156.0999999999999</v>
      </c>
      <c r="N46" s="172"/>
      <c r="O46" s="185">
        <v>43525</v>
      </c>
      <c r="Q46" s="183" t="s">
        <v>1581</v>
      </c>
      <c r="R46" s="184">
        <f t="shared" si="6"/>
        <v>44264</v>
      </c>
    </row>
    <row r="47" spans="1:18" ht="16.5" customHeight="1">
      <c r="A47" s="177">
        <v>43145</v>
      </c>
      <c r="B47" s="178">
        <f t="shared" si="0"/>
        <v>43145</v>
      </c>
      <c r="C47" s="178">
        <f t="shared" si="8"/>
        <v>43145</v>
      </c>
      <c r="D47" s="178">
        <f t="shared" si="8"/>
        <v>43145</v>
      </c>
      <c r="E47" s="178">
        <f t="shared" si="8"/>
        <v>43145</v>
      </c>
      <c r="F47" s="178">
        <f t="shared" si="8"/>
        <v>43145</v>
      </c>
      <c r="G47" s="178">
        <f t="shared" si="2"/>
        <v>43145</v>
      </c>
      <c r="H47" s="179">
        <f t="shared" si="3"/>
        <v>1082.8</v>
      </c>
      <c r="I47" s="180">
        <f t="shared" si="4"/>
        <v>5</v>
      </c>
      <c r="J47" s="180">
        <f t="shared" si="5"/>
        <v>5</v>
      </c>
      <c r="K47" s="171"/>
      <c r="L47" s="177">
        <v>42802</v>
      </c>
      <c r="M47" s="181">
        <v>1151.2</v>
      </c>
      <c r="N47" s="172"/>
      <c r="O47" s="185">
        <v>43591</v>
      </c>
      <c r="Q47" s="183" t="s">
        <v>1582</v>
      </c>
      <c r="R47" s="184">
        <f t="shared" si="6"/>
        <v>44265</v>
      </c>
    </row>
    <row r="48" spans="1:18" ht="16.5" customHeight="1">
      <c r="A48" s="177">
        <v>43146</v>
      </c>
      <c r="B48" s="178">
        <f t="shared" si="0"/>
        <v>43146</v>
      </c>
      <c r="C48" s="178">
        <f t="shared" si="8"/>
        <v>43145</v>
      </c>
      <c r="D48" s="178">
        <f t="shared" si="8"/>
        <v>43145</v>
      </c>
      <c r="E48" s="178">
        <f t="shared" si="8"/>
        <v>43145</v>
      </c>
      <c r="F48" s="178">
        <f t="shared" si="8"/>
        <v>43145</v>
      </c>
      <c r="G48" s="178">
        <f t="shared" si="2"/>
        <v>43145</v>
      </c>
      <c r="H48" s="179">
        <f t="shared" si="3"/>
        <v>1082.8</v>
      </c>
      <c r="I48" s="180">
        <f t="shared" si="4"/>
        <v>6</v>
      </c>
      <c r="J48" s="180">
        <f t="shared" si="5"/>
        <v>5</v>
      </c>
      <c r="K48" s="171"/>
      <c r="L48" s="177">
        <v>42803</v>
      </c>
      <c r="M48" s="181">
        <v>1146.5999999999999</v>
      </c>
      <c r="N48" s="172"/>
      <c r="O48" s="185">
        <v>43597</v>
      </c>
      <c r="Q48" s="183" t="s">
        <v>1583</v>
      </c>
      <c r="R48" s="184">
        <f t="shared" si="6"/>
        <v>44266</v>
      </c>
    </row>
    <row r="49" spans="1:18" ht="16.5" customHeight="1">
      <c r="A49" s="177">
        <v>43147</v>
      </c>
      <c r="B49" s="178">
        <f t="shared" si="0"/>
        <v>43147</v>
      </c>
      <c r="C49" s="178">
        <f t="shared" si="8"/>
        <v>43146</v>
      </c>
      <c r="D49" s="178">
        <f t="shared" si="8"/>
        <v>43145</v>
      </c>
      <c r="E49" s="178">
        <f t="shared" si="8"/>
        <v>43145</v>
      </c>
      <c r="F49" s="178">
        <f t="shared" si="8"/>
        <v>43145</v>
      </c>
      <c r="G49" s="178">
        <f t="shared" si="2"/>
        <v>43145</v>
      </c>
      <c r="H49" s="179">
        <f t="shared" si="3"/>
        <v>1082.8</v>
      </c>
      <c r="I49" s="180">
        <f t="shared" si="4"/>
        <v>7</v>
      </c>
      <c r="J49" s="180">
        <f t="shared" si="5"/>
        <v>5</v>
      </c>
      <c r="K49" s="171"/>
      <c r="L49" s="177">
        <v>42804</v>
      </c>
      <c r="M49" s="181">
        <v>1156.0999999999999</v>
      </c>
      <c r="N49" s="172"/>
      <c r="O49" s="185">
        <v>43622</v>
      </c>
      <c r="Q49" s="183" t="s">
        <v>1584</v>
      </c>
      <c r="R49" s="184">
        <f t="shared" si="6"/>
        <v>44267</v>
      </c>
    </row>
    <row r="50" spans="1:18" ht="16.5" customHeight="1">
      <c r="A50" s="177">
        <v>43148</v>
      </c>
      <c r="B50" s="178">
        <f t="shared" si="0"/>
        <v>43147</v>
      </c>
      <c r="C50" s="178">
        <f t="shared" si="8"/>
        <v>43146</v>
      </c>
      <c r="D50" s="178">
        <f t="shared" si="8"/>
        <v>43145</v>
      </c>
      <c r="E50" s="178">
        <f t="shared" si="8"/>
        <v>43145</v>
      </c>
      <c r="F50" s="178">
        <f t="shared" si="8"/>
        <v>43145</v>
      </c>
      <c r="G50" s="178">
        <f t="shared" si="2"/>
        <v>43145</v>
      </c>
      <c r="H50" s="179">
        <f t="shared" si="3"/>
        <v>1082.8</v>
      </c>
      <c r="I50" s="180">
        <f t="shared" si="4"/>
        <v>1</v>
      </c>
      <c r="J50" s="180">
        <f t="shared" si="5"/>
        <v>5</v>
      </c>
      <c r="K50" s="171"/>
      <c r="L50" s="177">
        <v>42807</v>
      </c>
      <c r="M50" s="181">
        <v>1158.2</v>
      </c>
      <c r="N50" s="172"/>
      <c r="O50" s="185">
        <v>43692</v>
      </c>
      <c r="Q50" s="183" t="s">
        <v>54</v>
      </c>
      <c r="R50" s="184">
        <f t="shared" si="6"/>
        <v>44270</v>
      </c>
    </row>
    <row r="51" spans="1:18" ht="16.5" customHeight="1">
      <c r="A51" s="177">
        <v>43149</v>
      </c>
      <c r="B51" s="178">
        <f t="shared" si="0"/>
        <v>43147</v>
      </c>
      <c r="C51" s="178">
        <f t="shared" si="8"/>
        <v>43146</v>
      </c>
      <c r="D51" s="178">
        <f t="shared" si="8"/>
        <v>43145</v>
      </c>
      <c r="E51" s="178">
        <f t="shared" si="8"/>
        <v>43145</v>
      </c>
      <c r="F51" s="178">
        <f t="shared" si="8"/>
        <v>43145</v>
      </c>
      <c r="G51" s="178">
        <f t="shared" si="2"/>
        <v>43145</v>
      </c>
      <c r="H51" s="179">
        <f t="shared" si="3"/>
        <v>1082.8</v>
      </c>
      <c r="I51" s="180">
        <f t="shared" si="4"/>
        <v>2</v>
      </c>
      <c r="J51" s="180">
        <f t="shared" si="5"/>
        <v>5</v>
      </c>
      <c r="K51" s="171"/>
      <c r="L51" s="177">
        <v>42808</v>
      </c>
      <c r="M51" s="181">
        <v>1147.7</v>
      </c>
      <c r="N51" s="172"/>
      <c r="O51" s="185">
        <v>43720</v>
      </c>
      <c r="Q51" s="183" t="s">
        <v>1585</v>
      </c>
      <c r="R51" s="184">
        <f t="shared" si="6"/>
        <v>44271</v>
      </c>
    </row>
    <row r="52" spans="1:18" ht="16.5" customHeight="1">
      <c r="A52" s="177">
        <v>43150</v>
      </c>
      <c r="B52" s="178">
        <f t="shared" si="0"/>
        <v>43150</v>
      </c>
      <c r="C52" s="178">
        <f t="shared" si="8"/>
        <v>43150</v>
      </c>
      <c r="D52" s="178">
        <f t="shared" si="8"/>
        <v>43150</v>
      </c>
      <c r="E52" s="178">
        <f t="shared" si="8"/>
        <v>43150</v>
      </c>
      <c r="F52" s="178">
        <f t="shared" si="8"/>
        <v>43150</v>
      </c>
      <c r="G52" s="178">
        <f t="shared" si="2"/>
        <v>43150</v>
      </c>
      <c r="H52" s="179">
        <f t="shared" si="3"/>
        <v>1079.9000000000001</v>
      </c>
      <c r="I52" s="180">
        <f t="shared" si="4"/>
        <v>3</v>
      </c>
      <c r="J52" s="180">
        <f t="shared" si="5"/>
        <v>3</v>
      </c>
      <c r="K52" s="171"/>
      <c r="L52" s="177">
        <v>42809</v>
      </c>
      <c r="M52" s="181">
        <v>1147.3</v>
      </c>
      <c r="N52" s="172"/>
      <c r="O52" s="185">
        <v>43721</v>
      </c>
      <c r="Q52" s="183" t="s">
        <v>1586</v>
      </c>
      <c r="R52" s="184">
        <f t="shared" si="6"/>
        <v>44272</v>
      </c>
    </row>
    <row r="53" spans="1:18" ht="16.5" customHeight="1">
      <c r="A53" s="177">
        <v>43151</v>
      </c>
      <c r="B53" s="178">
        <f t="shared" si="0"/>
        <v>43151</v>
      </c>
      <c r="C53" s="178">
        <f t="shared" si="8"/>
        <v>43151</v>
      </c>
      <c r="D53" s="178">
        <f t="shared" si="8"/>
        <v>43151</v>
      </c>
      <c r="E53" s="178">
        <f t="shared" si="8"/>
        <v>43151</v>
      </c>
      <c r="F53" s="178">
        <f t="shared" si="8"/>
        <v>43151</v>
      </c>
      <c r="G53" s="178">
        <f t="shared" si="2"/>
        <v>43151</v>
      </c>
      <c r="H53" s="179">
        <f t="shared" si="3"/>
        <v>1068</v>
      </c>
      <c r="I53" s="180">
        <f t="shared" si="4"/>
        <v>4</v>
      </c>
      <c r="J53" s="180">
        <f t="shared" si="5"/>
        <v>4</v>
      </c>
      <c r="K53" s="171"/>
      <c r="L53" s="177">
        <v>42810</v>
      </c>
      <c r="M53" s="181">
        <v>1146.3</v>
      </c>
      <c r="N53" s="172"/>
      <c r="O53" s="185">
        <v>43722</v>
      </c>
      <c r="Q53" s="183" t="s">
        <v>1587</v>
      </c>
      <c r="R53" s="184">
        <f t="shared" si="6"/>
        <v>44273</v>
      </c>
    </row>
    <row r="54" spans="1:18" ht="16.5" customHeight="1">
      <c r="A54" s="177">
        <v>43152</v>
      </c>
      <c r="B54" s="178">
        <f t="shared" si="0"/>
        <v>43152</v>
      </c>
      <c r="C54" s="178">
        <f t="shared" si="8"/>
        <v>43152</v>
      </c>
      <c r="D54" s="178">
        <f t="shared" si="8"/>
        <v>43152</v>
      </c>
      <c r="E54" s="178">
        <f t="shared" si="8"/>
        <v>43152</v>
      </c>
      <c r="F54" s="178">
        <f t="shared" si="8"/>
        <v>43152</v>
      </c>
      <c r="G54" s="178">
        <f t="shared" si="2"/>
        <v>43152</v>
      </c>
      <c r="H54" s="179">
        <f t="shared" si="3"/>
        <v>1070.3</v>
      </c>
      <c r="I54" s="180">
        <f t="shared" si="4"/>
        <v>5</v>
      </c>
      <c r="J54" s="180">
        <f t="shared" si="5"/>
        <v>5</v>
      </c>
      <c r="K54" s="171"/>
      <c r="L54" s="177">
        <v>42811</v>
      </c>
      <c r="M54" s="181">
        <v>1131.7</v>
      </c>
      <c r="N54" s="172"/>
      <c r="O54" s="185">
        <v>43741</v>
      </c>
      <c r="Q54" s="183" t="s">
        <v>55</v>
      </c>
      <c r="R54" s="184">
        <f t="shared" si="6"/>
        <v>44274</v>
      </c>
    </row>
    <row r="55" spans="1:18" ht="16.5" customHeight="1">
      <c r="A55" s="177">
        <v>43153</v>
      </c>
      <c r="B55" s="178">
        <f t="shared" si="0"/>
        <v>43153</v>
      </c>
      <c r="C55" s="178">
        <f t="shared" si="8"/>
        <v>43153</v>
      </c>
      <c r="D55" s="178">
        <f t="shared" si="8"/>
        <v>43153</v>
      </c>
      <c r="E55" s="178">
        <f t="shared" si="8"/>
        <v>43153</v>
      </c>
      <c r="F55" s="178">
        <f t="shared" si="8"/>
        <v>43153</v>
      </c>
      <c r="G55" s="178">
        <f t="shared" si="2"/>
        <v>43153</v>
      </c>
      <c r="H55" s="179">
        <f t="shared" si="3"/>
        <v>1075.3</v>
      </c>
      <c r="I55" s="180">
        <f t="shared" si="4"/>
        <v>6</v>
      </c>
      <c r="J55" s="180">
        <f t="shared" si="5"/>
        <v>6</v>
      </c>
      <c r="K55" s="171"/>
      <c r="L55" s="177">
        <v>42814</v>
      </c>
      <c r="M55" s="181">
        <v>1131.4000000000001</v>
      </c>
      <c r="N55" s="172"/>
      <c r="O55" s="185">
        <v>43747</v>
      </c>
      <c r="Q55" s="183" t="s">
        <v>56</v>
      </c>
      <c r="R55" s="184">
        <f t="shared" si="6"/>
        <v>44277</v>
      </c>
    </row>
    <row r="56" spans="1:18" ht="16.5" customHeight="1">
      <c r="A56" s="177">
        <v>43154</v>
      </c>
      <c r="B56" s="178">
        <f t="shared" si="0"/>
        <v>43154</v>
      </c>
      <c r="C56" s="178">
        <f t="shared" si="8"/>
        <v>43154</v>
      </c>
      <c r="D56" s="178">
        <f t="shared" si="8"/>
        <v>43154</v>
      </c>
      <c r="E56" s="178">
        <f t="shared" si="8"/>
        <v>43154</v>
      </c>
      <c r="F56" s="178">
        <f t="shared" si="8"/>
        <v>43154</v>
      </c>
      <c r="G56" s="178">
        <f t="shared" si="2"/>
        <v>43154</v>
      </c>
      <c r="H56" s="179">
        <f t="shared" si="3"/>
        <v>1082.9000000000001</v>
      </c>
      <c r="I56" s="180">
        <f t="shared" si="4"/>
        <v>7</v>
      </c>
      <c r="J56" s="180">
        <f t="shared" si="5"/>
        <v>7</v>
      </c>
      <c r="K56" s="171"/>
      <c r="L56" s="177">
        <v>42815</v>
      </c>
      <c r="M56" s="181">
        <v>1124.5</v>
      </c>
      <c r="N56" s="172"/>
      <c r="O56" s="185">
        <v>43824</v>
      </c>
      <c r="Q56" s="183" t="s">
        <v>57</v>
      </c>
      <c r="R56" s="184">
        <f t="shared" si="6"/>
        <v>44278</v>
      </c>
    </row>
    <row r="57" spans="1:18" ht="16.5" customHeight="1">
      <c r="A57" s="177">
        <v>43155</v>
      </c>
      <c r="B57" s="178">
        <f t="shared" si="0"/>
        <v>43154</v>
      </c>
      <c r="C57" s="178">
        <f t="shared" si="8"/>
        <v>43154</v>
      </c>
      <c r="D57" s="178">
        <f t="shared" si="8"/>
        <v>43154</v>
      </c>
      <c r="E57" s="178">
        <f t="shared" si="8"/>
        <v>43154</v>
      </c>
      <c r="F57" s="178">
        <f t="shared" si="8"/>
        <v>43154</v>
      </c>
      <c r="G57" s="178">
        <f t="shared" si="2"/>
        <v>43154</v>
      </c>
      <c r="H57" s="179">
        <f t="shared" si="3"/>
        <v>1082.9000000000001</v>
      </c>
      <c r="I57" s="180">
        <f t="shared" si="4"/>
        <v>1</v>
      </c>
      <c r="J57" s="180">
        <f t="shared" si="5"/>
        <v>7</v>
      </c>
      <c r="K57" s="171"/>
      <c r="L57" s="177">
        <v>42816</v>
      </c>
      <c r="M57" s="181">
        <v>1117.5</v>
      </c>
      <c r="N57" s="172"/>
      <c r="O57" s="176">
        <v>43586</v>
      </c>
      <c r="Q57" s="183" t="s">
        <v>1588</v>
      </c>
      <c r="R57" s="184">
        <f t="shared" si="6"/>
        <v>44279</v>
      </c>
    </row>
    <row r="58" spans="1:18" ht="16.5" customHeight="1">
      <c r="A58" s="177">
        <v>43156</v>
      </c>
      <c r="B58" s="178">
        <f t="shared" si="0"/>
        <v>43154</v>
      </c>
      <c r="C58" s="178">
        <f t="shared" si="8"/>
        <v>43154</v>
      </c>
      <c r="D58" s="178">
        <f t="shared" si="8"/>
        <v>43154</v>
      </c>
      <c r="E58" s="178">
        <f t="shared" si="8"/>
        <v>43154</v>
      </c>
      <c r="F58" s="178">
        <f t="shared" si="8"/>
        <v>43154</v>
      </c>
      <c r="G58" s="178">
        <f t="shared" si="2"/>
        <v>43154</v>
      </c>
      <c r="H58" s="179">
        <f t="shared" si="3"/>
        <v>1082.9000000000001</v>
      </c>
      <c r="I58" s="180">
        <f t="shared" si="4"/>
        <v>2</v>
      </c>
      <c r="J58" s="180">
        <f t="shared" si="5"/>
        <v>7</v>
      </c>
      <c r="K58" s="171"/>
      <c r="L58" s="177">
        <v>42817</v>
      </c>
      <c r="M58" s="181">
        <v>1123.8</v>
      </c>
      <c r="N58" s="172"/>
      <c r="O58" s="176"/>
      <c r="Q58" s="183" t="s">
        <v>23</v>
      </c>
      <c r="R58" s="184">
        <f t="shared" si="6"/>
        <v>44280</v>
      </c>
    </row>
    <row r="59" spans="1:18" ht="16.5" customHeight="1">
      <c r="A59" s="177">
        <v>43157</v>
      </c>
      <c r="B59" s="178">
        <f t="shared" si="0"/>
        <v>43157</v>
      </c>
      <c r="C59" s="178">
        <f t="shared" si="8"/>
        <v>43157</v>
      </c>
      <c r="D59" s="178">
        <f t="shared" si="8"/>
        <v>43157</v>
      </c>
      <c r="E59" s="178">
        <f t="shared" si="8"/>
        <v>43157</v>
      </c>
      <c r="F59" s="178">
        <f t="shared" si="8"/>
        <v>43157</v>
      </c>
      <c r="G59" s="178">
        <f t="shared" si="2"/>
        <v>43157</v>
      </c>
      <c r="H59" s="179">
        <f t="shared" si="3"/>
        <v>1078.5</v>
      </c>
      <c r="I59" s="180">
        <f t="shared" si="4"/>
        <v>3</v>
      </c>
      <c r="J59" s="180">
        <f t="shared" si="5"/>
        <v>3</v>
      </c>
      <c r="K59" s="171"/>
      <c r="L59" s="177">
        <v>42818</v>
      </c>
      <c r="M59" s="181">
        <v>1120</v>
      </c>
      <c r="N59" s="172"/>
      <c r="O59" s="186">
        <v>43831</v>
      </c>
      <c r="Q59" s="183" t="s">
        <v>59</v>
      </c>
      <c r="R59" s="184">
        <f t="shared" si="6"/>
        <v>44281</v>
      </c>
    </row>
    <row r="60" spans="1:18" ht="16.5" customHeight="1">
      <c r="A60" s="177">
        <v>43158</v>
      </c>
      <c r="B60" s="178">
        <f t="shared" si="0"/>
        <v>43158</v>
      </c>
      <c r="C60" s="178">
        <f t="shared" si="8"/>
        <v>43158</v>
      </c>
      <c r="D60" s="178">
        <f t="shared" si="8"/>
        <v>43158</v>
      </c>
      <c r="E60" s="178">
        <f t="shared" si="8"/>
        <v>43158</v>
      </c>
      <c r="F60" s="178">
        <f t="shared" si="8"/>
        <v>43158</v>
      </c>
      <c r="G60" s="178">
        <f t="shared" si="2"/>
        <v>43158</v>
      </c>
      <c r="H60" s="179">
        <f t="shared" si="3"/>
        <v>1073.7</v>
      </c>
      <c r="I60" s="180">
        <f t="shared" si="4"/>
        <v>4</v>
      </c>
      <c r="J60" s="180">
        <f t="shared" si="5"/>
        <v>4</v>
      </c>
      <c r="K60" s="171"/>
      <c r="L60" s="177">
        <v>42821</v>
      </c>
      <c r="M60" s="181">
        <v>1122.7</v>
      </c>
      <c r="N60" s="172"/>
      <c r="O60" s="186">
        <v>43854</v>
      </c>
      <c r="Q60" s="183" t="s">
        <v>60</v>
      </c>
      <c r="R60" s="184">
        <f t="shared" si="6"/>
        <v>44284</v>
      </c>
    </row>
    <row r="61" spans="1:18" ht="16.5" customHeight="1">
      <c r="A61" s="177">
        <v>43159</v>
      </c>
      <c r="B61" s="178">
        <f t="shared" si="0"/>
        <v>43159</v>
      </c>
      <c r="C61" s="178">
        <f t="shared" si="8"/>
        <v>43159</v>
      </c>
      <c r="D61" s="178">
        <f t="shared" si="8"/>
        <v>43159</v>
      </c>
      <c r="E61" s="178">
        <f t="shared" si="8"/>
        <v>43159</v>
      </c>
      <c r="F61" s="178">
        <f t="shared" si="8"/>
        <v>43159</v>
      </c>
      <c r="G61" s="178">
        <f t="shared" si="2"/>
        <v>43159</v>
      </c>
      <c r="H61" s="179">
        <f t="shared" si="3"/>
        <v>1071</v>
      </c>
      <c r="I61" s="180">
        <f t="shared" si="4"/>
        <v>5</v>
      </c>
      <c r="J61" s="180">
        <f t="shared" si="5"/>
        <v>5</v>
      </c>
      <c r="K61" s="171"/>
      <c r="L61" s="177">
        <v>42822</v>
      </c>
      <c r="M61" s="181">
        <v>1114.2</v>
      </c>
      <c r="N61" s="172"/>
      <c r="O61" s="186">
        <v>43855</v>
      </c>
      <c r="Q61" s="183" t="s">
        <v>1589</v>
      </c>
      <c r="R61" s="184">
        <f t="shared" si="6"/>
        <v>44285</v>
      </c>
    </row>
    <row r="62" spans="1:18" ht="16.5" customHeight="1">
      <c r="A62" s="177">
        <v>43160</v>
      </c>
      <c r="B62" s="178">
        <f t="shared" si="0"/>
        <v>43160</v>
      </c>
      <c r="C62" s="178">
        <f t="shared" si="8"/>
        <v>43159</v>
      </c>
      <c r="D62" s="178">
        <f t="shared" si="8"/>
        <v>43159</v>
      </c>
      <c r="E62" s="178">
        <f t="shared" si="8"/>
        <v>43159</v>
      </c>
      <c r="F62" s="178">
        <f t="shared" si="8"/>
        <v>43159</v>
      </c>
      <c r="G62" s="178">
        <f t="shared" si="2"/>
        <v>43159</v>
      </c>
      <c r="H62" s="179">
        <f t="shared" si="3"/>
        <v>1071</v>
      </c>
      <c r="I62" s="180">
        <f t="shared" si="4"/>
        <v>6</v>
      </c>
      <c r="J62" s="180">
        <f t="shared" si="5"/>
        <v>5</v>
      </c>
      <c r="K62" s="171"/>
      <c r="L62" s="177">
        <v>42823</v>
      </c>
      <c r="M62" s="181">
        <v>1112.5</v>
      </c>
      <c r="N62" s="172"/>
      <c r="O62" s="186">
        <v>43856</v>
      </c>
      <c r="Q62" s="183" t="s">
        <v>1590</v>
      </c>
      <c r="R62" s="184">
        <f t="shared" si="6"/>
        <v>44286</v>
      </c>
    </row>
    <row r="63" spans="1:18" ht="16.5" customHeight="1">
      <c r="A63" s="177">
        <v>43161</v>
      </c>
      <c r="B63" s="178">
        <f t="shared" si="0"/>
        <v>43161</v>
      </c>
      <c r="C63" s="178">
        <f t="shared" ref="C63:F82" si="9">IF(COUNTIF($O:$O,B63)=1,DATE(YEAR(B63),MONTH(B63),DAY(B63)-1),B63)</f>
        <v>43161</v>
      </c>
      <c r="D63" s="178">
        <f t="shared" si="9"/>
        <v>43161</v>
      </c>
      <c r="E63" s="178">
        <f t="shared" si="9"/>
        <v>43161</v>
      </c>
      <c r="F63" s="178">
        <f t="shared" si="9"/>
        <v>43161</v>
      </c>
      <c r="G63" s="178">
        <f t="shared" si="2"/>
        <v>43161</v>
      </c>
      <c r="H63" s="179">
        <f t="shared" si="3"/>
        <v>1081.9000000000001</v>
      </c>
      <c r="I63" s="180">
        <f t="shared" si="4"/>
        <v>7</v>
      </c>
      <c r="J63" s="180">
        <f t="shared" si="5"/>
        <v>7</v>
      </c>
      <c r="K63" s="171"/>
      <c r="L63" s="177">
        <v>42824</v>
      </c>
      <c r="M63" s="181">
        <v>1114</v>
      </c>
      <c r="N63" s="172"/>
      <c r="O63" s="186">
        <v>43857</v>
      </c>
      <c r="Q63" s="183" t="s">
        <v>61</v>
      </c>
      <c r="R63" s="184">
        <f t="shared" si="6"/>
        <v>44287</v>
      </c>
    </row>
    <row r="64" spans="1:18" ht="16.5" customHeight="1">
      <c r="A64" s="177">
        <v>43162</v>
      </c>
      <c r="B64" s="178">
        <f t="shared" si="0"/>
        <v>43161</v>
      </c>
      <c r="C64" s="178">
        <f t="shared" si="9"/>
        <v>43161</v>
      </c>
      <c r="D64" s="178">
        <f t="shared" si="9"/>
        <v>43161</v>
      </c>
      <c r="E64" s="178">
        <f t="shared" si="9"/>
        <v>43161</v>
      </c>
      <c r="F64" s="178">
        <f t="shared" si="9"/>
        <v>43161</v>
      </c>
      <c r="G64" s="178">
        <f t="shared" si="2"/>
        <v>43161</v>
      </c>
      <c r="H64" s="179">
        <f t="shared" si="3"/>
        <v>1081.9000000000001</v>
      </c>
      <c r="I64" s="180">
        <f t="shared" si="4"/>
        <v>1</v>
      </c>
      <c r="J64" s="180">
        <f t="shared" si="5"/>
        <v>7</v>
      </c>
      <c r="K64" s="171"/>
      <c r="L64" s="177">
        <v>42825</v>
      </c>
      <c r="M64" s="181">
        <v>1116.0999999999999</v>
      </c>
      <c r="N64" s="172"/>
      <c r="O64" s="186">
        <v>43891</v>
      </c>
      <c r="Q64" s="183" t="s">
        <v>1591</v>
      </c>
      <c r="R64" s="184">
        <f t="shared" si="6"/>
        <v>44288</v>
      </c>
    </row>
    <row r="65" spans="1:18" ht="16.5" customHeight="1">
      <c r="A65" s="177">
        <v>43163</v>
      </c>
      <c r="B65" s="178">
        <f t="shared" si="0"/>
        <v>43161</v>
      </c>
      <c r="C65" s="178">
        <f t="shared" si="9"/>
        <v>43161</v>
      </c>
      <c r="D65" s="178">
        <f t="shared" si="9"/>
        <v>43161</v>
      </c>
      <c r="E65" s="178">
        <f t="shared" si="9"/>
        <v>43161</v>
      </c>
      <c r="F65" s="178">
        <f t="shared" si="9"/>
        <v>43161</v>
      </c>
      <c r="G65" s="178">
        <f t="shared" si="2"/>
        <v>43161</v>
      </c>
      <c r="H65" s="179">
        <f t="shared" si="3"/>
        <v>1081.9000000000001</v>
      </c>
      <c r="I65" s="180">
        <f t="shared" si="4"/>
        <v>2</v>
      </c>
      <c r="J65" s="180">
        <f t="shared" si="5"/>
        <v>7</v>
      </c>
      <c r="K65" s="171"/>
      <c r="L65" s="61">
        <v>42828</v>
      </c>
      <c r="M65" s="181">
        <v>1115.3</v>
      </c>
      <c r="N65" s="172"/>
      <c r="O65" s="186">
        <v>43905</v>
      </c>
      <c r="Q65" s="183" t="s">
        <v>62</v>
      </c>
      <c r="R65" s="184">
        <f t="shared" si="6"/>
        <v>44291</v>
      </c>
    </row>
    <row r="66" spans="1:18" ht="16.5" customHeight="1">
      <c r="A66" s="177">
        <v>43164</v>
      </c>
      <c r="B66" s="178">
        <f t="shared" si="0"/>
        <v>43164</v>
      </c>
      <c r="C66" s="178">
        <f t="shared" si="9"/>
        <v>43164</v>
      </c>
      <c r="D66" s="178">
        <f t="shared" si="9"/>
        <v>43164</v>
      </c>
      <c r="E66" s="178">
        <f t="shared" si="9"/>
        <v>43164</v>
      </c>
      <c r="F66" s="178">
        <f t="shared" si="9"/>
        <v>43164</v>
      </c>
      <c r="G66" s="178">
        <f t="shared" si="2"/>
        <v>43164</v>
      </c>
      <c r="H66" s="179">
        <f t="shared" si="3"/>
        <v>1081.3</v>
      </c>
      <c r="I66" s="180">
        <f t="shared" si="4"/>
        <v>3</v>
      </c>
      <c r="J66" s="180">
        <f t="shared" si="5"/>
        <v>3</v>
      </c>
      <c r="K66" s="171"/>
      <c r="L66" s="61">
        <v>42829</v>
      </c>
      <c r="M66" s="181">
        <v>1121.9000000000001</v>
      </c>
      <c r="N66" s="172"/>
      <c r="O66" s="186">
        <v>43920</v>
      </c>
      <c r="Q66" s="183" t="s">
        <v>1592</v>
      </c>
      <c r="R66" s="184">
        <f t="shared" si="6"/>
        <v>44292</v>
      </c>
    </row>
    <row r="67" spans="1:18" ht="16.5" customHeight="1">
      <c r="A67" s="177">
        <v>43165</v>
      </c>
      <c r="B67" s="178">
        <f t="shared" ref="B67:B130" si="10">IF($I67&lt;4,IF($I67&lt;3,DATE(YEAR(A67),MONTH(A67),DAY(A67)-$I67),IF(COUNTIF($O:$O,A67)=1,DATE(YEAR(A67),MONTH(A67),DAY(A67)-$I67),A67)),A67)</f>
        <v>43165</v>
      </c>
      <c r="C67" s="178">
        <f t="shared" si="9"/>
        <v>43165</v>
      </c>
      <c r="D67" s="178">
        <f t="shared" si="9"/>
        <v>43165</v>
      </c>
      <c r="E67" s="178">
        <f t="shared" si="9"/>
        <v>43165</v>
      </c>
      <c r="F67" s="178">
        <f t="shared" si="9"/>
        <v>43165</v>
      </c>
      <c r="G67" s="178">
        <f t="shared" ref="G67:G130" si="11">IF($J67&lt;4,IF($J67&lt;3,DATE(YEAR(F67),MONTH(F67),DAY(F67)-$J67),IF(COUNTIF($O:$O,F67)=1,DATE(YEAR(F67),MONTH(F67),DAY(F67)-$J67),F67)),F67)</f>
        <v>43165</v>
      </c>
      <c r="H67" s="179">
        <f t="shared" ref="H67:H130" si="12">VLOOKUP(G67,L:M,2,0)</f>
        <v>1080.5</v>
      </c>
      <c r="I67" s="180">
        <f t="shared" ref="I67:I130" si="13">WEEKDAY(A67,16)</f>
        <v>4</v>
      </c>
      <c r="J67" s="180">
        <f t="shared" ref="J67:J130" si="14">WEEKDAY(F67,16)</f>
        <v>4</v>
      </c>
      <c r="K67" s="171"/>
      <c r="L67" s="61">
        <v>42830</v>
      </c>
      <c r="M67" s="181">
        <v>1124.4000000000001</v>
      </c>
      <c r="N67" s="172"/>
      <c r="O67" s="186">
        <v>43956</v>
      </c>
      <c r="Q67" s="183" t="s">
        <v>63</v>
      </c>
      <c r="R67" s="184">
        <f t="shared" ref="R67:R130" si="15">VALUE(SUBSTITUTE(Q67,".","/"))</f>
        <v>44293</v>
      </c>
    </row>
    <row r="68" spans="1:18" ht="16.5" customHeight="1">
      <c r="A68" s="177">
        <v>43166</v>
      </c>
      <c r="B68" s="178">
        <f t="shared" si="10"/>
        <v>43166</v>
      </c>
      <c r="C68" s="178">
        <f t="shared" si="9"/>
        <v>43166</v>
      </c>
      <c r="D68" s="178">
        <f t="shared" si="9"/>
        <v>43166</v>
      </c>
      <c r="E68" s="178">
        <f t="shared" si="9"/>
        <v>43166</v>
      </c>
      <c r="F68" s="178">
        <f t="shared" si="9"/>
        <v>43166</v>
      </c>
      <c r="G68" s="178">
        <f t="shared" si="11"/>
        <v>43166</v>
      </c>
      <c r="H68" s="179">
        <f t="shared" si="12"/>
        <v>1075.4000000000001</v>
      </c>
      <c r="I68" s="180">
        <f t="shared" si="13"/>
        <v>5</v>
      </c>
      <c r="J68" s="180">
        <f t="shared" si="14"/>
        <v>5</v>
      </c>
      <c r="K68" s="171"/>
      <c r="L68" s="61">
        <v>42831</v>
      </c>
      <c r="M68" s="181">
        <v>1133.2</v>
      </c>
      <c r="N68" s="172"/>
      <c r="O68" s="186">
        <v>43988</v>
      </c>
      <c r="Q68" s="183" t="s">
        <v>1593</v>
      </c>
      <c r="R68" s="184">
        <f t="shared" si="15"/>
        <v>44294</v>
      </c>
    </row>
    <row r="69" spans="1:18" ht="16.5" customHeight="1">
      <c r="A69" s="177">
        <v>43167</v>
      </c>
      <c r="B69" s="178">
        <f t="shared" si="10"/>
        <v>43167</v>
      </c>
      <c r="C69" s="178">
        <f t="shared" si="9"/>
        <v>43167</v>
      </c>
      <c r="D69" s="178">
        <f t="shared" si="9"/>
        <v>43167</v>
      </c>
      <c r="E69" s="178">
        <f t="shared" si="9"/>
        <v>43167</v>
      </c>
      <c r="F69" s="178">
        <f t="shared" si="9"/>
        <v>43167</v>
      </c>
      <c r="G69" s="178">
        <f t="shared" si="11"/>
        <v>43167</v>
      </c>
      <c r="H69" s="179">
        <f t="shared" si="12"/>
        <v>1068.7</v>
      </c>
      <c r="I69" s="180">
        <f t="shared" si="13"/>
        <v>6</v>
      </c>
      <c r="J69" s="180">
        <f t="shared" si="14"/>
        <v>6</v>
      </c>
      <c r="K69" s="171"/>
      <c r="L69" s="61">
        <v>42832</v>
      </c>
      <c r="M69" s="181">
        <v>1134.5</v>
      </c>
      <c r="N69" s="172"/>
      <c r="O69" s="186">
        <v>44058</v>
      </c>
      <c r="Q69" s="183" t="s">
        <v>1594</v>
      </c>
      <c r="R69" s="184">
        <f t="shared" si="15"/>
        <v>44295</v>
      </c>
    </row>
    <row r="70" spans="1:18" ht="16.5" customHeight="1">
      <c r="A70" s="177">
        <v>43168</v>
      </c>
      <c r="B70" s="178">
        <f t="shared" si="10"/>
        <v>43168</v>
      </c>
      <c r="C70" s="178">
        <f t="shared" si="9"/>
        <v>43168</v>
      </c>
      <c r="D70" s="178">
        <f t="shared" si="9"/>
        <v>43168</v>
      </c>
      <c r="E70" s="178">
        <f t="shared" si="9"/>
        <v>43168</v>
      </c>
      <c r="F70" s="178">
        <f t="shared" si="9"/>
        <v>43168</v>
      </c>
      <c r="G70" s="178">
        <f t="shared" si="11"/>
        <v>43168</v>
      </c>
      <c r="H70" s="179">
        <f t="shared" si="12"/>
        <v>1068.4000000000001</v>
      </c>
      <c r="I70" s="180">
        <f t="shared" si="13"/>
        <v>7</v>
      </c>
      <c r="J70" s="180">
        <f t="shared" si="14"/>
        <v>7</v>
      </c>
      <c r="K70" s="171"/>
      <c r="L70" s="61">
        <v>42835</v>
      </c>
      <c r="M70" s="181">
        <v>1142.2</v>
      </c>
      <c r="N70" s="172"/>
      <c r="O70" s="186">
        <v>44104</v>
      </c>
      <c r="Q70" s="183" t="s">
        <v>1595</v>
      </c>
      <c r="R70" s="184">
        <f t="shared" si="15"/>
        <v>44298</v>
      </c>
    </row>
    <row r="71" spans="1:18" ht="16.5" customHeight="1">
      <c r="A71" s="177">
        <v>43169</v>
      </c>
      <c r="B71" s="178">
        <f t="shared" si="10"/>
        <v>43168</v>
      </c>
      <c r="C71" s="178">
        <f t="shared" si="9"/>
        <v>43168</v>
      </c>
      <c r="D71" s="178">
        <f t="shared" si="9"/>
        <v>43168</v>
      </c>
      <c r="E71" s="178">
        <f t="shared" si="9"/>
        <v>43168</v>
      </c>
      <c r="F71" s="178">
        <f t="shared" si="9"/>
        <v>43168</v>
      </c>
      <c r="G71" s="178">
        <f t="shared" si="11"/>
        <v>43168</v>
      </c>
      <c r="H71" s="179">
        <f t="shared" si="12"/>
        <v>1068.4000000000001</v>
      </c>
      <c r="I71" s="180">
        <f t="shared" si="13"/>
        <v>1</v>
      </c>
      <c r="J71" s="180">
        <f t="shared" si="14"/>
        <v>7</v>
      </c>
      <c r="K71" s="171"/>
      <c r="L71" s="61">
        <v>42836</v>
      </c>
      <c r="M71" s="181">
        <v>1145.8</v>
      </c>
      <c r="N71" s="172"/>
      <c r="O71" s="186">
        <v>44105</v>
      </c>
      <c r="Q71" s="183" t="s">
        <v>64</v>
      </c>
      <c r="R71" s="184">
        <f t="shared" si="15"/>
        <v>44299</v>
      </c>
    </row>
    <row r="72" spans="1:18" ht="16.5" customHeight="1">
      <c r="A72" s="177">
        <v>43170</v>
      </c>
      <c r="B72" s="178">
        <f t="shared" si="10"/>
        <v>43168</v>
      </c>
      <c r="C72" s="178">
        <f t="shared" si="9"/>
        <v>43168</v>
      </c>
      <c r="D72" s="178">
        <f t="shared" si="9"/>
        <v>43168</v>
      </c>
      <c r="E72" s="178">
        <f t="shared" si="9"/>
        <v>43168</v>
      </c>
      <c r="F72" s="178">
        <f t="shared" si="9"/>
        <v>43168</v>
      </c>
      <c r="G72" s="178">
        <f t="shared" si="11"/>
        <v>43168</v>
      </c>
      <c r="H72" s="179">
        <f t="shared" si="12"/>
        <v>1068.4000000000001</v>
      </c>
      <c r="I72" s="180">
        <f t="shared" si="13"/>
        <v>2</v>
      </c>
      <c r="J72" s="180">
        <f t="shared" si="14"/>
        <v>7</v>
      </c>
      <c r="K72" s="171"/>
      <c r="L72" s="187">
        <v>42837</v>
      </c>
      <c r="M72" s="181">
        <v>1141.4000000000001</v>
      </c>
      <c r="N72" s="172"/>
      <c r="O72" s="186">
        <v>44107</v>
      </c>
      <c r="Q72" s="183" t="s">
        <v>1596</v>
      </c>
      <c r="R72" s="184">
        <f t="shared" si="15"/>
        <v>44300</v>
      </c>
    </row>
    <row r="73" spans="1:18" ht="16.5" customHeight="1">
      <c r="A73" s="177">
        <v>43171</v>
      </c>
      <c r="B73" s="178">
        <f t="shared" si="10"/>
        <v>43171</v>
      </c>
      <c r="C73" s="178">
        <f t="shared" si="9"/>
        <v>43171</v>
      </c>
      <c r="D73" s="178">
        <f t="shared" si="9"/>
        <v>43171</v>
      </c>
      <c r="E73" s="178">
        <f t="shared" si="9"/>
        <v>43171</v>
      </c>
      <c r="F73" s="178">
        <f t="shared" si="9"/>
        <v>43171</v>
      </c>
      <c r="G73" s="178">
        <f t="shared" si="11"/>
        <v>43171</v>
      </c>
      <c r="H73" s="179">
        <f t="shared" si="12"/>
        <v>1069.2</v>
      </c>
      <c r="I73" s="180">
        <f t="shared" si="13"/>
        <v>3</v>
      </c>
      <c r="J73" s="180">
        <f t="shared" si="14"/>
        <v>3</v>
      </c>
      <c r="K73" s="171"/>
      <c r="L73" s="187">
        <v>42838</v>
      </c>
      <c r="M73" s="181">
        <v>1129.7</v>
      </c>
      <c r="N73" s="172"/>
      <c r="O73" s="186">
        <v>44113</v>
      </c>
      <c r="Q73" s="183" t="s">
        <v>1597</v>
      </c>
      <c r="R73" s="184">
        <f t="shared" si="15"/>
        <v>44301</v>
      </c>
    </row>
    <row r="74" spans="1:18" ht="16.5" customHeight="1">
      <c r="A74" s="177">
        <v>43172</v>
      </c>
      <c r="B74" s="178">
        <f t="shared" si="10"/>
        <v>43172</v>
      </c>
      <c r="C74" s="178">
        <f t="shared" si="9"/>
        <v>43172</v>
      </c>
      <c r="D74" s="178">
        <f t="shared" si="9"/>
        <v>43172</v>
      </c>
      <c r="E74" s="178">
        <f t="shared" si="9"/>
        <v>43172</v>
      </c>
      <c r="F74" s="178">
        <f t="shared" si="9"/>
        <v>43172</v>
      </c>
      <c r="G74" s="178">
        <f t="shared" si="11"/>
        <v>43172</v>
      </c>
      <c r="H74" s="179">
        <f t="shared" si="12"/>
        <v>1064.3</v>
      </c>
      <c r="I74" s="180">
        <f t="shared" si="13"/>
        <v>4</v>
      </c>
      <c r="J74" s="180">
        <f t="shared" si="14"/>
        <v>4</v>
      </c>
      <c r="K74" s="171"/>
      <c r="L74" s="187">
        <v>42839</v>
      </c>
      <c r="M74" s="181">
        <v>1140</v>
      </c>
      <c r="N74" s="172"/>
      <c r="O74" s="186">
        <v>44190</v>
      </c>
      <c r="Q74" s="183" t="s">
        <v>1598</v>
      </c>
      <c r="R74" s="184">
        <f t="shared" si="15"/>
        <v>44302</v>
      </c>
    </row>
    <row r="75" spans="1:18" ht="16.5" customHeight="1">
      <c r="A75" s="177">
        <v>43173</v>
      </c>
      <c r="B75" s="178">
        <f t="shared" si="10"/>
        <v>43173</v>
      </c>
      <c r="C75" s="178">
        <f t="shared" si="9"/>
        <v>43173</v>
      </c>
      <c r="D75" s="178">
        <f t="shared" si="9"/>
        <v>43173</v>
      </c>
      <c r="E75" s="178">
        <f t="shared" si="9"/>
        <v>43173</v>
      </c>
      <c r="F75" s="178">
        <f t="shared" si="9"/>
        <v>43173</v>
      </c>
      <c r="G75" s="178">
        <f t="shared" si="11"/>
        <v>43173</v>
      </c>
      <c r="H75" s="179">
        <f t="shared" si="12"/>
        <v>1065.8</v>
      </c>
      <c r="I75" s="180">
        <f t="shared" si="13"/>
        <v>5</v>
      </c>
      <c r="J75" s="180">
        <f t="shared" si="14"/>
        <v>5</v>
      </c>
      <c r="K75" s="171"/>
      <c r="L75" s="187">
        <v>42842</v>
      </c>
      <c r="M75" s="181">
        <v>1137.7</v>
      </c>
      <c r="N75" s="172"/>
      <c r="O75" s="186">
        <v>43951</v>
      </c>
      <c r="Q75" s="183" t="s">
        <v>1599</v>
      </c>
      <c r="R75" s="184">
        <f t="shared" si="15"/>
        <v>44305</v>
      </c>
    </row>
    <row r="76" spans="1:18" ht="16.5" customHeight="1">
      <c r="A76" s="177">
        <v>43174</v>
      </c>
      <c r="B76" s="178">
        <f t="shared" si="10"/>
        <v>43174</v>
      </c>
      <c r="C76" s="178">
        <f t="shared" si="9"/>
        <v>43174</v>
      </c>
      <c r="D76" s="178">
        <f t="shared" si="9"/>
        <v>43174</v>
      </c>
      <c r="E76" s="178">
        <f t="shared" si="9"/>
        <v>43174</v>
      </c>
      <c r="F76" s="178">
        <f t="shared" si="9"/>
        <v>43174</v>
      </c>
      <c r="G76" s="178">
        <f t="shared" si="11"/>
        <v>43174</v>
      </c>
      <c r="H76" s="179">
        <f t="shared" si="12"/>
        <v>1065.8</v>
      </c>
      <c r="I76" s="180">
        <f t="shared" si="13"/>
        <v>6</v>
      </c>
      <c r="J76" s="180">
        <f t="shared" si="14"/>
        <v>6</v>
      </c>
      <c r="K76" s="171"/>
      <c r="L76" s="187">
        <v>42843</v>
      </c>
      <c r="M76" s="181">
        <v>1142.4000000000001</v>
      </c>
      <c r="N76" s="172"/>
      <c r="O76" s="186">
        <v>43952</v>
      </c>
      <c r="Q76" s="183" t="s">
        <v>65</v>
      </c>
      <c r="R76" s="184">
        <f t="shared" si="15"/>
        <v>44306</v>
      </c>
    </row>
    <row r="77" spans="1:18" ht="16.5" customHeight="1">
      <c r="A77" s="177">
        <v>43175</v>
      </c>
      <c r="B77" s="178">
        <f t="shared" si="10"/>
        <v>43175</v>
      </c>
      <c r="C77" s="178">
        <f t="shared" si="9"/>
        <v>43175</v>
      </c>
      <c r="D77" s="178">
        <f t="shared" si="9"/>
        <v>43175</v>
      </c>
      <c r="E77" s="178">
        <f t="shared" si="9"/>
        <v>43175</v>
      </c>
      <c r="F77" s="178">
        <f t="shared" si="9"/>
        <v>43175</v>
      </c>
      <c r="G77" s="178">
        <f t="shared" si="11"/>
        <v>43175</v>
      </c>
      <c r="H77" s="179">
        <f t="shared" si="12"/>
        <v>1065.8</v>
      </c>
      <c r="I77" s="180">
        <f t="shared" si="13"/>
        <v>7</v>
      </c>
      <c r="J77" s="180">
        <f t="shared" si="14"/>
        <v>7</v>
      </c>
      <c r="K77" s="171"/>
      <c r="L77" s="177">
        <v>42844</v>
      </c>
      <c r="M77" s="181">
        <v>1140.2</v>
      </c>
      <c r="N77" s="172"/>
      <c r="O77" s="186">
        <v>43936</v>
      </c>
      <c r="Q77" s="183" t="s">
        <v>25</v>
      </c>
      <c r="R77" s="184">
        <f t="shared" si="15"/>
        <v>44307</v>
      </c>
    </row>
    <row r="78" spans="1:18" ht="16.5" customHeight="1">
      <c r="A78" s="177">
        <v>43176</v>
      </c>
      <c r="B78" s="178">
        <f t="shared" si="10"/>
        <v>43175</v>
      </c>
      <c r="C78" s="178">
        <f t="shared" si="9"/>
        <v>43175</v>
      </c>
      <c r="D78" s="178">
        <f t="shared" si="9"/>
        <v>43175</v>
      </c>
      <c r="E78" s="178">
        <f t="shared" si="9"/>
        <v>43175</v>
      </c>
      <c r="F78" s="178">
        <f t="shared" si="9"/>
        <v>43175</v>
      </c>
      <c r="G78" s="178">
        <f t="shared" si="11"/>
        <v>43175</v>
      </c>
      <c r="H78" s="179">
        <f t="shared" si="12"/>
        <v>1065.8</v>
      </c>
      <c r="I78" s="180">
        <f t="shared" si="13"/>
        <v>1</v>
      </c>
      <c r="J78" s="180">
        <f t="shared" si="14"/>
        <v>7</v>
      </c>
      <c r="K78" s="171"/>
      <c r="L78" s="187">
        <v>42845</v>
      </c>
      <c r="M78" s="181">
        <v>1139.8</v>
      </c>
      <c r="N78" s="172"/>
      <c r="Q78" s="183" t="s">
        <v>1600</v>
      </c>
      <c r="R78" s="184">
        <f t="shared" si="15"/>
        <v>44308</v>
      </c>
    </row>
    <row r="79" spans="1:18" ht="16.5" customHeight="1">
      <c r="A79" s="177">
        <v>43177</v>
      </c>
      <c r="B79" s="178">
        <f t="shared" si="10"/>
        <v>43175</v>
      </c>
      <c r="C79" s="178">
        <f t="shared" si="9"/>
        <v>43175</v>
      </c>
      <c r="D79" s="178">
        <f t="shared" si="9"/>
        <v>43175</v>
      </c>
      <c r="E79" s="178">
        <f t="shared" si="9"/>
        <v>43175</v>
      </c>
      <c r="F79" s="178">
        <f t="shared" si="9"/>
        <v>43175</v>
      </c>
      <c r="G79" s="178">
        <f t="shared" si="11"/>
        <v>43175</v>
      </c>
      <c r="H79" s="179">
        <f t="shared" si="12"/>
        <v>1065.8</v>
      </c>
      <c r="I79" s="180">
        <f t="shared" si="13"/>
        <v>2</v>
      </c>
      <c r="J79" s="180">
        <f t="shared" si="14"/>
        <v>7</v>
      </c>
      <c r="K79" s="171"/>
      <c r="L79" s="187">
        <v>42846</v>
      </c>
      <c r="M79" s="181">
        <v>1134.4000000000001</v>
      </c>
      <c r="N79" s="172"/>
      <c r="O79" s="185">
        <v>44197</v>
      </c>
      <c r="Q79" s="188" t="s">
        <v>2103</v>
      </c>
      <c r="R79" s="184">
        <f t="shared" si="15"/>
        <v>44197</v>
      </c>
    </row>
    <row r="80" spans="1:18" ht="16.5" customHeight="1">
      <c r="A80" s="177">
        <v>43178</v>
      </c>
      <c r="B80" s="178">
        <f t="shared" si="10"/>
        <v>43178</v>
      </c>
      <c r="C80" s="178">
        <f t="shared" si="9"/>
        <v>43178</v>
      </c>
      <c r="D80" s="178">
        <f t="shared" si="9"/>
        <v>43178</v>
      </c>
      <c r="E80" s="178">
        <f t="shared" si="9"/>
        <v>43178</v>
      </c>
      <c r="F80" s="178">
        <f t="shared" si="9"/>
        <v>43178</v>
      </c>
      <c r="G80" s="178">
        <f t="shared" si="11"/>
        <v>43178</v>
      </c>
      <c r="H80" s="179">
        <f t="shared" si="12"/>
        <v>1069.5999999999999</v>
      </c>
      <c r="I80" s="180">
        <f t="shared" si="13"/>
        <v>3</v>
      </c>
      <c r="J80" s="180">
        <f t="shared" si="14"/>
        <v>3</v>
      </c>
      <c r="K80" s="171"/>
      <c r="L80" s="187">
        <v>42849</v>
      </c>
      <c r="M80" s="181">
        <v>1129.9000000000001</v>
      </c>
      <c r="N80" s="172"/>
      <c r="O80" s="185">
        <v>44238</v>
      </c>
      <c r="Q80" s="188" t="s">
        <v>2104</v>
      </c>
      <c r="R80" s="184">
        <f t="shared" si="15"/>
        <v>44238</v>
      </c>
    </row>
    <row r="81" spans="1:18" ht="16.5" customHeight="1">
      <c r="A81" s="177">
        <v>43179</v>
      </c>
      <c r="B81" s="178">
        <f t="shared" si="10"/>
        <v>43179</v>
      </c>
      <c r="C81" s="178">
        <f t="shared" si="9"/>
        <v>43179</v>
      </c>
      <c r="D81" s="178">
        <f t="shared" si="9"/>
        <v>43179</v>
      </c>
      <c r="E81" s="178">
        <f t="shared" si="9"/>
        <v>43179</v>
      </c>
      <c r="F81" s="178">
        <f t="shared" si="9"/>
        <v>43179</v>
      </c>
      <c r="G81" s="178">
        <f t="shared" si="11"/>
        <v>43179</v>
      </c>
      <c r="H81" s="179">
        <f t="shared" si="12"/>
        <v>1071.2</v>
      </c>
      <c r="I81" s="180">
        <f t="shared" si="13"/>
        <v>4</v>
      </c>
      <c r="J81" s="180">
        <f t="shared" si="14"/>
        <v>4</v>
      </c>
      <c r="K81" s="171"/>
      <c r="L81" s="187">
        <v>42850</v>
      </c>
      <c r="M81" s="181">
        <v>1125.4000000000001</v>
      </c>
      <c r="N81" s="172"/>
      <c r="O81" s="185">
        <v>44239</v>
      </c>
      <c r="Q81" s="188" t="s">
        <v>2105</v>
      </c>
      <c r="R81" s="184">
        <f t="shared" si="15"/>
        <v>44239</v>
      </c>
    </row>
    <row r="82" spans="1:18" ht="16.5" customHeight="1">
      <c r="A82" s="177">
        <v>43180</v>
      </c>
      <c r="B82" s="178">
        <f t="shared" si="10"/>
        <v>43180</v>
      </c>
      <c r="C82" s="178">
        <f t="shared" si="9"/>
        <v>43180</v>
      </c>
      <c r="D82" s="178">
        <f t="shared" si="9"/>
        <v>43180</v>
      </c>
      <c r="E82" s="178">
        <f t="shared" si="9"/>
        <v>43180</v>
      </c>
      <c r="F82" s="178">
        <f t="shared" si="9"/>
        <v>43180</v>
      </c>
      <c r="G82" s="178">
        <f t="shared" si="11"/>
        <v>43180</v>
      </c>
      <c r="H82" s="179">
        <f t="shared" si="12"/>
        <v>1071</v>
      </c>
      <c r="I82" s="180">
        <f t="shared" si="13"/>
        <v>5</v>
      </c>
      <c r="J82" s="180">
        <f t="shared" si="14"/>
        <v>5</v>
      </c>
      <c r="K82" s="171"/>
      <c r="L82" s="187">
        <v>42851</v>
      </c>
      <c r="M82" s="181">
        <v>1125.0999999999999</v>
      </c>
      <c r="N82" s="172"/>
      <c r="O82" s="185">
        <v>44240</v>
      </c>
      <c r="Q82" s="188" t="s">
        <v>2106</v>
      </c>
      <c r="R82" s="184">
        <f t="shared" si="15"/>
        <v>44240</v>
      </c>
    </row>
    <row r="83" spans="1:18" ht="16.5" customHeight="1">
      <c r="A83" s="177">
        <v>43181</v>
      </c>
      <c r="B83" s="178">
        <f t="shared" si="10"/>
        <v>43181</v>
      </c>
      <c r="C83" s="178">
        <f t="shared" ref="C83:F102" si="16">IF(COUNTIF($O:$O,B83)=1,DATE(YEAR(B83),MONTH(B83),DAY(B83)-1),B83)</f>
        <v>43181</v>
      </c>
      <c r="D83" s="178">
        <f t="shared" si="16"/>
        <v>43181</v>
      </c>
      <c r="E83" s="178">
        <f t="shared" si="16"/>
        <v>43181</v>
      </c>
      <c r="F83" s="178">
        <f t="shared" si="16"/>
        <v>43181</v>
      </c>
      <c r="G83" s="178">
        <f t="shared" si="11"/>
        <v>43181</v>
      </c>
      <c r="H83" s="179">
        <f t="shared" si="12"/>
        <v>1071.4000000000001</v>
      </c>
      <c r="I83" s="180">
        <f t="shared" si="13"/>
        <v>6</v>
      </c>
      <c r="J83" s="180">
        <f t="shared" si="14"/>
        <v>6</v>
      </c>
      <c r="K83" s="171"/>
      <c r="L83" s="187">
        <v>42852</v>
      </c>
      <c r="M83" s="181">
        <v>1130.0999999999999</v>
      </c>
      <c r="N83" s="172"/>
      <c r="O83" s="185">
        <v>44256</v>
      </c>
      <c r="Q83" s="188" t="s">
        <v>2107</v>
      </c>
      <c r="R83" s="184">
        <f t="shared" si="15"/>
        <v>44256</v>
      </c>
    </row>
    <row r="84" spans="1:18" ht="16.5" customHeight="1">
      <c r="A84" s="177">
        <v>43182</v>
      </c>
      <c r="B84" s="178">
        <f t="shared" si="10"/>
        <v>43182</v>
      </c>
      <c r="C84" s="178">
        <f t="shared" si="16"/>
        <v>43182</v>
      </c>
      <c r="D84" s="178">
        <f t="shared" si="16"/>
        <v>43182</v>
      </c>
      <c r="E84" s="178">
        <f t="shared" si="16"/>
        <v>43182</v>
      </c>
      <c r="F84" s="178">
        <f t="shared" si="16"/>
        <v>43182</v>
      </c>
      <c r="G84" s="178">
        <f t="shared" si="11"/>
        <v>43182</v>
      </c>
      <c r="H84" s="179">
        <f t="shared" si="12"/>
        <v>1069.2</v>
      </c>
      <c r="I84" s="180">
        <f t="shared" si="13"/>
        <v>7</v>
      </c>
      <c r="J84" s="180">
        <f t="shared" si="14"/>
        <v>7</v>
      </c>
      <c r="K84" s="171"/>
      <c r="L84" s="187">
        <v>42853</v>
      </c>
      <c r="M84" s="181">
        <v>1137.9000000000001</v>
      </c>
      <c r="N84" s="172"/>
      <c r="O84" s="185">
        <v>44321</v>
      </c>
      <c r="Q84" s="188" t="s">
        <v>2108</v>
      </c>
      <c r="R84" s="184">
        <f t="shared" si="15"/>
        <v>44321</v>
      </c>
    </row>
    <row r="85" spans="1:18" ht="16.5" customHeight="1">
      <c r="A85" s="177">
        <v>43183</v>
      </c>
      <c r="B85" s="178">
        <f t="shared" si="10"/>
        <v>43182</v>
      </c>
      <c r="C85" s="178">
        <f t="shared" si="16"/>
        <v>43182</v>
      </c>
      <c r="D85" s="178">
        <f t="shared" si="16"/>
        <v>43182</v>
      </c>
      <c r="E85" s="178">
        <f t="shared" si="16"/>
        <v>43182</v>
      </c>
      <c r="F85" s="178">
        <f t="shared" si="16"/>
        <v>43182</v>
      </c>
      <c r="G85" s="178">
        <f t="shared" si="11"/>
        <v>43182</v>
      </c>
      <c r="H85" s="179">
        <f t="shared" si="12"/>
        <v>1069.2</v>
      </c>
      <c r="I85" s="180">
        <f t="shared" si="13"/>
        <v>1</v>
      </c>
      <c r="J85" s="180">
        <f t="shared" si="14"/>
        <v>7</v>
      </c>
      <c r="K85" s="171"/>
      <c r="L85" s="187">
        <v>42857</v>
      </c>
      <c r="M85" s="181">
        <v>1130.5</v>
      </c>
      <c r="N85" s="172"/>
      <c r="O85" s="185">
        <v>44335</v>
      </c>
      <c r="Q85" s="188" t="s">
        <v>2109</v>
      </c>
      <c r="R85" s="184">
        <f t="shared" si="15"/>
        <v>44335</v>
      </c>
    </row>
    <row r="86" spans="1:18" ht="16.5" customHeight="1">
      <c r="A86" s="177">
        <v>43184</v>
      </c>
      <c r="B86" s="178">
        <f t="shared" si="10"/>
        <v>43182</v>
      </c>
      <c r="C86" s="178">
        <f t="shared" si="16"/>
        <v>43182</v>
      </c>
      <c r="D86" s="178">
        <f t="shared" si="16"/>
        <v>43182</v>
      </c>
      <c r="E86" s="178">
        <f t="shared" si="16"/>
        <v>43182</v>
      </c>
      <c r="F86" s="178">
        <f t="shared" si="16"/>
        <v>43182</v>
      </c>
      <c r="G86" s="178">
        <f t="shared" si="11"/>
        <v>43182</v>
      </c>
      <c r="H86" s="179">
        <f t="shared" si="12"/>
        <v>1069.2</v>
      </c>
      <c r="I86" s="180">
        <f t="shared" si="13"/>
        <v>2</v>
      </c>
      <c r="J86" s="180">
        <f t="shared" si="14"/>
        <v>7</v>
      </c>
      <c r="K86" s="171"/>
      <c r="L86" s="187">
        <v>42859</v>
      </c>
      <c r="M86" s="181">
        <v>1132.7</v>
      </c>
      <c r="N86" s="172"/>
      <c r="O86" s="185">
        <v>44353</v>
      </c>
      <c r="Q86" s="188" t="s">
        <v>2110</v>
      </c>
      <c r="R86" s="184">
        <f t="shared" si="15"/>
        <v>44353</v>
      </c>
    </row>
    <row r="87" spans="1:18" ht="16.5" customHeight="1">
      <c r="A87" s="177">
        <v>43185</v>
      </c>
      <c r="B87" s="178">
        <f t="shared" si="10"/>
        <v>43185</v>
      </c>
      <c r="C87" s="178">
        <f t="shared" si="16"/>
        <v>43185</v>
      </c>
      <c r="D87" s="178">
        <f t="shared" si="16"/>
        <v>43185</v>
      </c>
      <c r="E87" s="178">
        <f t="shared" si="16"/>
        <v>43185</v>
      </c>
      <c r="F87" s="178">
        <f t="shared" si="16"/>
        <v>43185</v>
      </c>
      <c r="G87" s="178">
        <f t="shared" si="11"/>
        <v>43185</v>
      </c>
      <c r="H87" s="179">
        <f t="shared" si="12"/>
        <v>1080.8</v>
      </c>
      <c r="I87" s="180">
        <f t="shared" si="13"/>
        <v>3</v>
      </c>
      <c r="J87" s="180">
        <f t="shared" si="14"/>
        <v>3</v>
      </c>
      <c r="K87" s="171"/>
      <c r="L87" s="187">
        <v>42863</v>
      </c>
      <c r="M87" s="181">
        <v>1131.4000000000001</v>
      </c>
      <c r="N87" s="172"/>
      <c r="O87" s="185">
        <v>44394</v>
      </c>
      <c r="Q87" s="188" t="s">
        <v>2111</v>
      </c>
      <c r="R87" s="184">
        <f t="shared" si="15"/>
        <v>44394</v>
      </c>
    </row>
    <row r="88" spans="1:18" ht="16.5" customHeight="1">
      <c r="A88" s="177">
        <v>43186</v>
      </c>
      <c r="B88" s="178">
        <f t="shared" si="10"/>
        <v>43186</v>
      </c>
      <c r="C88" s="178">
        <f t="shared" si="16"/>
        <v>43186</v>
      </c>
      <c r="D88" s="178">
        <f t="shared" si="16"/>
        <v>43186</v>
      </c>
      <c r="E88" s="178">
        <f t="shared" si="16"/>
        <v>43186</v>
      </c>
      <c r="F88" s="178">
        <f t="shared" si="16"/>
        <v>43186</v>
      </c>
      <c r="G88" s="178">
        <f t="shared" si="11"/>
        <v>43186</v>
      </c>
      <c r="H88" s="179">
        <f t="shared" si="12"/>
        <v>1081.2</v>
      </c>
      <c r="I88" s="180">
        <f t="shared" si="13"/>
        <v>4</v>
      </c>
      <c r="J88" s="180">
        <f t="shared" si="14"/>
        <v>4</v>
      </c>
      <c r="K88" s="171"/>
      <c r="L88" s="187">
        <v>42865</v>
      </c>
      <c r="M88" s="181">
        <v>1135.8</v>
      </c>
      <c r="N88" s="172"/>
      <c r="O88" s="185">
        <v>44424</v>
      </c>
      <c r="Q88" s="188" t="s">
        <v>2112</v>
      </c>
      <c r="R88" s="184">
        <f t="shared" si="15"/>
        <v>44424</v>
      </c>
    </row>
    <row r="89" spans="1:18" ht="16.5" customHeight="1">
      <c r="A89" s="177">
        <v>43187</v>
      </c>
      <c r="B89" s="178">
        <f t="shared" si="10"/>
        <v>43187</v>
      </c>
      <c r="C89" s="178">
        <f t="shared" si="16"/>
        <v>43187</v>
      </c>
      <c r="D89" s="178">
        <f t="shared" si="16"/>
        <v>43187</v>
      </c>
      <c r="E89" s="178">
        <f t="shared" si="16"/>
        <v>43187</v>
      </c>
      <c r="F89" s="178">
        <f t="shared" si="16"/>
        <v>43187</v>
      </c>
      <c r="G89" s="178">
        <f t="shared" si="11"/>
        <v>43187</v>
      </c>
      <c r="H89" s="179">
        <f t="shared" si="12"/>
        <v>1072.2</v>
      </c>
      <c r="I89" s="180">
        <f t="shared" si="13"/>
        <v>5</v>
      </c>
      <c r="J89" s="180">
        <f t="shared" si="14"/>
        <v>5</v>
      </c>
      <c r="K89" s="171"/>
      <c r="L89" s="187">
        <v>42866</v>
      </c>
      <c r="M89" s="181">
        <v>1127.9000000000001</v>
      </c>
      <c r="N89" s="172"/>
      <c r="O89" s="185">
        <v>44459</v>
      </c>
      <c r="Q89" s="188" t="s">
        <v>2113</v>
      </c>
      <c r="R89" s="184">
        <f t="shared" si="15"/>
        <v>44459</v>
      </c>
    </row>
    <row r="90" spans="1:18" ht="16.5" customHeight="1">
      <c r="A90" s="177">
        <v>43188</v>
      </c>
      <c r="B90" s="178">
        <f t="shared" si="10"/>
        <v>43188</v>
      </c>
      <c r="C90" s="178">
        <f t="shared" si="16"/>
        <v>43188</v>
      </c>
      <c r="D90" s="178">
        <f t="shared" si="16"/>
        <v>43188</v>
      </c>
      <c r="E90" s="178">
        <f t="shared" si="16"/>
        <v>43188</v>
      </c>
      <c r="F90" s="178">
        <f t="shared" si="16"/>
        <v>43188</v>
      </c>
      <c r="G90" s="178">
        <f t="shared" si="11"/>
        <v>43188</v>
      </c>
      <c r="H90" s="179">
        <f t="shared" si="12"/>
        <v>1069.4000000000001</v>
      </c>
      <c r="I90" s="180">
        <f t="shared" si="13"/>
        <v>6</v>
      </c>
      <c r="J90" s="180">
        <f t="shared" si="14"/>
        <v>6</v>
      </c>
      <c r="K90" s="171"/>
      <c r="L90" s="187">
        <v>42867</v>
      </c>
      <c r="M90" s="181">
        <v>1127.4000000000001</v>
      </c>
      <c r="N90" s="172"/>
      <c r="O90" s="185">
        <v>44460</v>
      </c>
      <c r="Q90" s="188" t="s">
        <v>2114</v>
      </c>
      <c r="R90" s="184">
        <f t="shared" si="15"/>
        <v>44460</v>
      </c>
    </row>
    <row r="91" spans="1:18" ht="16.5" customHeight="1">
      <c r="A91" s="177">
        <v>43189</v>
      </c>
      <c r="B91" s="178">
        <f t="shared" si="10"/>
        <v>43189</v>
      </c>
      <c r="C91" s="178">
        <f t="shared" si="16"/>
        <v>43189</v>
      </c>
      <c r="D91" s="178">
        <f t="shared" si="16"/>
        <v>43189</v>
      </c>
      <c r="E91" s="178">
        <f t="shared" si="16"/>
        <v>43189</v>
      </c>
      <c r="F91" s="178">
        <f t="shared" si="16"/>
        <v>43189</v>
      </c>
      <c r="G91" s="178">
        <f t="shared" si="11"/>
        <v>43189</v>
      </c>
      <c r="H91" s="179">
        <f t="shared" si="12"/>
        <v>1066.5</v>
      </c>
      <c r="I91" s="180">
        <f t="shared" si="13"/>
        <v>7</v>
      </c>
      <c r="J91" s="180">
        <f t="shared" si="14"/>
        <v>7</v>
      </c>
      <c r="K91" s="171"/>
      <c r="L91" s="187">
        <v>42870</v>
      </c>
      <c r="M91" s="181">
        <v>1123.5999999999999</v>
      </c>
      <c r="N91" s="172"/>
      <c r="O91" s="185">
        <v>44461</v>
      </c>
      <c r="Q91" s="188" t="s">
        <v>2115</v>
      </c>
      <c r="R91" s="184">
        <f t="shared" si="15"/>
        <v>44461</v>
      </c>
    </row>
    <row r="92" spans="1:18" ht="16.5" customHeight="1">
      <c r="A92" s="177">
        <v>43190</v>
      </c>
      <c r="B92" s="178">
        <f t="shared" si="10"/>
        <v>43189</v>
      </c>
      <c r="C92" s="178">
        <f t="shared" si="16"/>
        <v>43189</v>
      </c>
      <c r="D92" s="178">
        <f t="shared" si="16"/>
        <v>43189</v>
      </c>
      <c r="E92" s="178">
        <f t="shared" si="16"/>
        <v>43189</v>
      </c>
      <c r="F92" s="178">
        <f t="shared" si="16"/>
        <v>43189</v>
      </c>
      <c r="G92" s="178">
        <f t="shared" si="11"/>
        <v>43189</v>
      </c>
      <c r="H92" s="179">
        <f t="shared" si="12"/>
        <v>1066.5</v>
      </c>
      <c r="I92" s="180">
        <f t="shared" si="13"/>
        <v>1</v>
      </c>
      <c r="J92" s="180">
        <f t="shared" si="14"/>
        <v>7</v>
      </c>
      <c r="K92" s="171"/>
      <c r="L92" s="187">
        <v>42871</v>
      </c>
      <c r="M92" s="181">
        <v>1116</v>
      </c>
      <c r="N92" s="172"/>
      <c r="O92" s="185">
        <v>44473</v>
      </c>
      <c r="Q92" s="188" t="s">
        <v>2116</v>
      </c>
      <c r="R92" s="184">
        <f t="shared" si="15"/>
        <v>44473</v>
      </c>
    </row>
    <row r="93" spans="1:18" ht="16.5" customHeight="1">
      <c r="A93" s="177">
        <v>43191</v>
      </c>
      <c r="B93" s="178">
        <f t="shared" si="10"/>
        <v>43189</v>
      </c>
      <c r="C93" s="178">
        <f t="shared" si="16"/>
        <v>43189</v>
      </c>
      <c r="D93" s="178">
        <f t="shared" si="16"/>
        <v>43189</v>
      </c>
      <c r="E93" s="178">
        <f t="shared" si="16"/>
        <v>43189</v>
      </c>
      <c r="F93" s="178">
        <f t="shared" si="16"/>
        <v>43189</v>
      </c>
      <c r="G93" s="178">
        <f t="shared" si="11"/>
        <v>43189</v>
      </c>
      <c r="H93" s="179">
        <f t="shared" si="12"/>
        <v>1066.5</v>
      </c>
      <c r="I93" s="180">
        <f t="shared" si="13"/>
        <v>2</v>
      </c>
      <c r="J93" s="180">
        <f t="shared" si="14"/>
        <v>7</v>
      </c>
      <c r="K93" s="171"/>
      <c r="L93" s="187">
        <v>42872</v>
      </c>
      <c r="M93" s="181">
        <v>1118.3</v>
      </c>
      <c r="N93" s="172"/>
      <c r="O93" s="185">
        <v>44480</v>
      </c>
      <c r="Q93" s="188" t="s">
        <v>2117</v>
      </c>
      <c r="R93" s="184">
        <f t="shared" si="15"/>
        <v>44480</v>
      </c>
    </row>
    <row r="94" spans="1:18" ht="16.5" customHeight="1">
      <c r="A94" s="177">
        <v>43192</v>
      </c>
      <c r="B94" s="178">
        <f t="shared" si="10"/>
        <v>43192</v>
      </c>
      <c r="C94" s="178">
        <f t="shared" si="16"/>
        <v>43192</v>
      </c>
      <c r="D94" s="178">
        <f t="shared" si="16"/>
        <v>43192</v>
      </c>
      <c r="E94" s="178">
        <f t="shared" si="16"/>
        <v>43192</v>
      </c>
      <c r="F94" s="178">
        <f t="shared" si="16"/>
        <v>43192</v>
      </c>
      <c r="G94" s="178">
        <f t="shared" si="11"/>
        <v>43192</v>
      </c>
      <c r="H94" s="179">
        <f t="shared" si="12"/>
        <v>1064.4000000000001</v>
      </c>
      <c r="I94" s="180">
        <f t="shared" si="13"/>
        <v>3</v>
      </c>
      <c r="J94" s="180">
        <f t="shared" si="14"/>
        <v>3</v>
      </c>
      <c r="K94" s="171"/>
      <c r="L94" s="187">
        <v>42873</v>
      </c>
      <c r="M94" s="181">
        <v>1124.5</v>
      </c>
      <c r="N94" s="172"/>
      <c r="O94" s="176"/>
      <c r="Q94" s="188" t="s">
        <v>1601</v>
      </c>
      <c r="R94" s="184">
        <f t="shared" si="15"/>
        <v>44333</v>
      </c>
    </row>
    <row r="95" spans="1:18" ht="16.5" customHeight="1">
      <c r="A95" s="177">
        <v>43193</v>
      </c>
      <c r="B95" s="178">
        <f t="shared" si="10"/>
        <v>43193</v>
      </c>
      <c r="C95" s="178">
        <f t="shared" si="16"/>
        <v>43193</v>
      </c>
      <c r="D95" s="178">
        <f t="shared" si="16"/>
        <v>43193</v>
      </c>
      <c r="E95" s="178">
        <f t="shared" si="16"/>
        <v>43193</v>
      </c>
      <c r="F95" s="178">
        <f t="shared" si="16"/>
        <v>43193</v>
      </c>
      <c r="G95" s="178">
        <f t="shared" si="11"/>
        <v>43193</v>
      </c>
      <c r="H95" s="179">
        <f t="shared" si="12"/>
        <v>1058.0999999999999</v>
      </c>
      <c r="I95" s="180">
        <f t="shared" si="13"/>
        <v>4</v>
      </c>
      <c r="J95" s="180">
        <f t="shared" si="14"/>
        <v>4</v>
      </c>
      <c r="K95" s="171"/>
      <c r="L95" s="187">
        <v>42874</v>
      </c>
      <c r="M95" s="181">
        <v>1127.2</v>
      </c>
      <c r="N95" s="172"/>
      <c r="O95" s="185">
        <v>44562</v>
      </c>
      <c r="Q95" s="188" t="s">
        <v>2118</v>
      </c>
      <c r="R95" s="184">
        <f t="shared" si="15"/>
        <v>44562</v>
      </c>
    </row>
    <row r="96" spans="1:18" ht="16.5" customHeight="1">
      <c r="A96" s="177">
        <v>43194</v>
      </c>
      <c r="B96" s="178">
        <f t="shared" si="10"/>
        <v>43194</v>
      </c>
      <c r="C96" s="178">
        <f t="shared" si="16"/>
        <v>43194</v>
      </c>
      <c r="D96" s="178">
        <f t="shared" si="16"/>
        <v>43194</v>
      </c>
      <c r="E96" s="178">
        <f t="shared" si="16"/>
        <v>43194</v>
      </c>
      <c r="F96" s="178">
        <f t="shared" si="16"/>
        <v>43194</v>
      </c>
      <c r="G96" s="178">
        <f t="shared" si="11"/>
        <v>43194</v>
      </c>
      <c r="H96" s="179">
        <f t="shared" si="12"/>
        <v>1057.8</v>
      </c>
      <c r="I96" s="180">
        <f t="shared" si="13"/>
        <v>5</v>
      </c>
      <c r="J96" s="180">
        <f t="shared" si="14"/>
        <v>5</v>
      </c>
      <c r="K96" s="171"/>
      <c r="L96" s="187">
        <v>42877</v>
      </c>
      <c r="M96" s="181">
        <v>1118.5999999999999</v>
      </c>
      <c r="N96" s="172"/>
      <c r="O96" s="185">
        <v>44592</v>
      </c>
      <c r="Q96" s="188" t="s">
        <v>2119</v>
      </c>
      <c r="R96" s="184">
        <f t="shared" si="15"/>
        <v>44592</v>
      </c>
    </row>
    <row r="97" spans="1:18" ht="16.5" customHeight="1">
      <c r="A97" s="177">
        <v>43195</v>
      </c>
      <c r="B97" s="178">
        <f t="shared" si="10"/>
        <v>43195</v>
      </c>
      <c r="C97" s="178">
        <f t="shared" si="16"/>
        <v>43195</v>
      </c>
      <c r="D97" s="178">
        <f t="shared" si="16"/>
        <v>43195</v>
      </c>
      <c r="E97" s="178">
        <f t="shared" si="16"/>
        <v>43195</v>
      </c>
      <c r="F97" s="178">
        <f t="shared" si="16"/>
        <v>43195</v>
      </c>
      <c r="G97" s="178">
        <f t="shared" si="11"/>
        <v>43195</v>
      </c>
      <c r="H97" s="179">
        <f t="shared" si="12"/>
        <v>1057.5999999999999</v>
      </c>
      <c r="I97" s="180">
        <f t="shared" si="13"/>
        <v>6</v>
      </c>
      <c r="J97" s="180">
        <f t="shared" si="14"/>
        <v>6</v>
      </c>
      <c r="K97" s="171"/>
      <c r="L97" s="187">
        <v>42878</v>
      </c>
      <c r="M97" s="181">
        <v>1124.2</v>
      </c>
      <c r="N97" s="172"/>
      <c r="O97" s="185">
        <v>44593</v>
      </c>
      <c r="Q97" s="188" t="s">
        <v>2120</v>
      </c>
      <c r="R97" s="184">
        <f t="shared" si="15"/>
        <v>44593</v>
      </c>
    </row>
    <row r="98" spans="1:18" ht="16.5" customHeight="1">
      <c r="A98" s="177">
        <v>43196</v>
      </c>
      <c r="B98" s="178">
        <f t="shared" si="10"/>
        <v>43196</v>
      </c>
      <c r="C98" s="178">
        <f t="shared" si="16"/>
        <v>43196</v>
      </c>
      <c r="D98" s="178">
        <f t="shared" si="16"/>
        <v>43196</v>
      </c>
      <c r="E98" s="178">
        <f t="shared" si="16"/>
        <v>43196</v>
      </c>
      <c r="F98" s="178">
        <f t="shared" si="16"/>
        <v>43196</v>
      </c>
      <c r="G98" s="178">
        <f t="shared" si="11"/>
        <v>43196</v>
      </c>
      <c r="H98" s="179">
        <f t="shared" si="12"/>
        <v>1059.5</v>
      </c>
      <c r="I98" s="180">
        <f t="shared" si="13"/>
        <v>7</v>
      </c>
      <c r="J98" s="180">
        <f t="shared" si="14"/>
        <v>7</v>
      </c>
      <c r="K98" s="171"/>
      <c r="L98" s="187">
        <v>42879</v>
      </c>
      <c r="M98" s="181">
        <v>1126.8</v>
      </c>
      <c r="N98" s="172"/>
      <c r="O98" s="185">
        <v>44594</v>
      </c>
      <c r="Q98" s="188" t="s">
        <v>2121</v>
      </c>
      <c r="R98" s="184">
        <f t="shared" si="15"/>
        <v>44594</v>
      </c>
    </row>
    <row r="99" spans="1:18" ht="16.5" customHeight="1">
      <c r="A99" s="177">
        <v>43197</v>
      </c>
      <c r="B99" s="178">
        <f t="shared" si="10"/>
        <v>43196</v>
      </c>
      <c r="C99" s="178">
        <f t="shared" si="16"/>
        <v>43196</v>
      </c>
      <c r="D99" s="178">
        <f t="shared" si="16"/>
        <v>43196</v>
      </c>
      <c r="E99" s="178">
        <f t="shared" si="16"/>
        <v>43196</v>
      </c>
      <c r="F99" s="178">
        <f t="shared" si="16"/>
        <v>43196</v>
      </c>
      <c r="G99" s="178">
        <f t="shared" si="11"/>
        <v>43196</v>
      </c>
      <c r="H99" s="179">
        <f t="shared" si="12"/>
        <v>1059.5</v>
      </c>
      <c r="I99" s="180">
        <f t="shared" si="13"/>
        <v>1</v>
      </c>
      <c r="J99" s="180">
        <f t="shared" si="14"/>
        <v>7</v>
      </c>
      <c r="K99" s="171"/>
      <c r="L99" s="187">
        <v>42880</v>
      </c>
      <c r="M99" s="181">
        <v>1116.5</v>
      </c>
      <c r="N99" s="172"/>
      <c r="O99" s="185">
        <v>44621</v>
      </c>
      <c r="Q99" s="188" t="s">
        <v>2122</v>
      </c>
      <c r="R99" s="184">
        <f t="shared" si="15"/>
        <v>44621</v>
      </c>
    </row>
    <row r="100" spans="1:18" ht="16.5" customHeight="1">
      <c r="A100" s="177">
        <v>43198</v>
      </c>
      <c r="B100" s="178">
        <f t="shared" si="10"/>
        <v>43196</v>
      </c>
      <c r="C100" s="178">
        <f t="shared" si="16"/>
        <v>43196</v>
      </c>
      <c r="D100" s="178">
        <f t="shared" si="16"/>
        <v>43196</v>
      </c>
      <c r="E100" s="178">
        <f t="shared" si="16"/>
        <v>43196</v>
      </c>
      <c r="F100" s="178">
        <f t="shared" si="16"/>
        <v>43196</v>
      </c>
      <c r="G100" s="178">
        <f t="shared" si="11"/>
        <v>43196</v>
      </c>
      <c r="H100" s="179">
        <f t="shared" si="12"/>
        <v>1059.5</v>
      </c>
      <c r="I100" s="180">
        <f t="shared" si="13"/>
        <v>2</v>
      </c>
      <c r="J100" s="180">
        <f t="shared" si="14"/>
        <v>7</v>
      </c>
      <c r="K100" s="171"/>
      <c r="L100" s="187">
        <v>42881</v>
      </c>
      <c r="M100" s="181">
        <v>1120.7</v>
      </c>
      <c r="N100" s="172"/>
      <c r="O100" s="185">
        <v>44629</v>
      </c>
      <c r="Q100" s="188" t="s">
        <v>2123</v>
      </c>
      <c r="R100" s="184">
        <f t="shared" si="15"/>
        <v>44629</v>
      </c>
    </row>
    <row r="101" spans="1:18" ht="16.5" customHeight="1">
      <c r="A101" s="177">
        <v>43199</v>
      </c>
      <c r="B101" s="178">
        <f t="shared" si="10"/>
        <v>43199</v>
      </c>
      <c r="C101" s="178">
        <f t="shared" si="16"/>
        <v>43199</v>
      </c>
      <c r="D101" s="178">
        <f t="shared" si="16"/>
        <v>43199</v>
      </c>
      <c r="E101" s="178">
        <f t="shared" si="16"/>
        <v>43199</v>
      </c>
      <c r="F101" s="178">
        <f t="shared" si="16"/>
        <v>43199</v>
      </c>
      <c r="G101" s="178">
        <f t="shared" si="11"/>
        <v>43199</v>
      </c>
      <c r="H101" s="179">
        <f t="shared" si="12"/>
        <v>1066</v>
      </c>
      <c r="I101" s="180">
        <f t="shared" si="13"/>
        <v>3</v>
      </c>
      <c r="J101" s="180">
        <f t="shared" si="14"/>
        <v>3</v>
      </c>
      <c r="K101" s="171"/>
      <c r="L101" s="177">
        <v>42884</v>
      </c>
      <c r="M101" s="181">
        <v>1121.7</v>
      </c>
      <c r="N101" s="172"/>
      <c r="O101" s="185">
        <v>44686</v>
      </c>
      <c r="Q101" s="188" t="s">
        <v>2124</v>
      </c>
      <c r="R101" s="184">
        <f t="shared" si="15"/>
        <v>44686</v>
      </c>
    </row>
    <row r="102" spans="1:18" ht="16.5" customHeight="1">
      <c r="A102" s="177">
        <v>43200</v>
      </c>
      <c r="B102" s="178">
        <f t="shared" si="10"/>
        <v>43200</v>
      </c>
      <c r="C102" s="178">
        <f t="shared" si="16"/>
        <v>43200</v>
      </c>
      <c r="D102" s="178">
        <f t="shared" si="16"/>
        <v>43200</v>
      </c>
      <c r="E102" s="178">
        <f t="shared" si="16"/>
        <v>43200</v>
      </c>
      <c r="F102" s="178">
        <f t="shared" si="16"/>
        <v>43200</v>
      </c>
      <c r="G102" s="178">
        <f t="shared" si="11"/>
        <v>43200</v>
      </c>
      <c r="H102" s="179">
        <f t="shared" si="12"/>
        <v>1067.5</v>
      </c>
      <c r="I102" s="180">
        <f t="shared" si="13"/>
        <v>4</v>
      </c>
      <c r="J102" s="180">
        <f t="shared" si="14"/>
        <v>4</v>
      </c>
      <c r="K102" s="171"/>
      <c r="L102" s="177">
        <v>42885</v>
      </c>
      <c r="M102" s="181">
        <v>1125.0999999999999</v>
      </c>
      <c r="N102" s="172"/>
      <c r="O102" s="185">
        <v>44689</v>
      </c>
      <c r="Q102" s="188" t="s">
        <v>2125</v>
      </c>
      <c r="R102" s="184">
        <f t="shared" si="15"/>
        <v>44689</v>
      </c>
    </row>
    <row r="103" spans="1:18" ht="16.5" customHeight="1">
      <c r="A103" s="177">
        <v>43201</v>
      </c>
      <c r="B103" s="178">
        <f t="shared" si="10"/>
        <v>43201</v>
      </c>
      <c r="C103" s="178">
        <f t="shared" ref="C103:F122" si="17">IF(COUNTIF($O:$O,B103)=1,DATE(YEAR(B103),MONTH(B103),DAY(B103)-1),B103)</f>
        <v>43201</v>
      </c>
      <c r="D103" s="178">
        <f t="shared" si="17"/>
        <v>43201</v>
      </c>
      <c r="E103" s="178">
        <f t="shared" si="17"/>
        <v>43201</v>
      </c>
      <c r="F103" s="178">
        <f t="shared" si="17"/>
        <v>43201</v>
      </c>
      <c r="G103" s="178">
        <f t="shared" si="11"/>
        <v>43201</v>
      </c>
      <c r="H103" s="179">
        <f t="shared" si="12"/>
        <v>1067.7</v>
      </c>
      <c r="I103" s="180">
        <f t="shared" si="13"/>
        <v>5</v>
      </c>
      <c r="J103" s="180">
        <f t="shared" si="14"/>
        <v>5</v>
      </c>
      <c r="K103" s="171"/>
      <c r="L103" s="177">
        <v>42886</v>
      </c>
      <c r="M103" s="181">
        <v>1119.5</v>
      </c>
      <c r="N103" s="172"/>
      <c r="O103" s="185">
        <v>44713</v>
      </c>
      <c r="Q103" s="188" t="s">
        <v>2126</v>
      </c>
      <c r="R103" s="184">
        <f t="shared" si="15"/>
        <v>44713</v>
      </c>
    </row>
    <row r="104" spans="1:18" ht="16.5" customHeight="1">
      <c r="A104" s="177">
        <v>43202</v>
      </c>
      <c r="B104" s="178">
        <f t="shared" si="10"/>
        <v>43202</v>
      </c>
      <c r="C104" s="178">
        <f t="shared" si="17"/>
        <v>43202</v>
      </c>
      <c r="D104" s="178">
        <f t="shared" si="17"/>
        <v>43202</v>
      </c>
      <c r="E104" s="178">
        <f t="shared" si="17"/>
        <v>43202</v>
      </c>
      <c r="F104" s="178">
        <f t="shared" si="17"/>
        <v>43202</v>
      </c>
      <c r="G104" s="178">
        <f t="shared" si="11"/>
        <v>43202</v>
      </c>
      <c r="H104" s="179">
        <f t="shared" si="12"/>
        <v>1066.4000000000001</v>
      </c>
      <c r="I104" s="180">
        <f t="shared" si="13"/>
        <v>6</v>
      </c>
      <c r="J104" s="180">
        <f t="shared" si="14"/>
        <v>6</v>
      </c>
      <c r="K104" s="171"/>
      <c r="L104" s="177">
        <v>42887</v>
      </c>
      <c r="M104" s="181">
        <v>1122</v>
      </c>
      <c r="N104" s="172"/>
      <c r="O104" s="185">
        <v>44718</v>
      </c>
      <c r="Q104" s="188" t="s">
        <v>2127</v>
      </c>
      <c r="R104" s="184">
        <f t="shared" si="15"/>
        <v>44718</v>
      </c>
    </row>
    <row r="105" spans="1:18" ht="16.5" customHeight="1">
      <c r="A105" s="177">
        <v>43203</v>
      </c>
      <c r="B105" s="178">
        <f t="shared" si="10"/>
        <v>43203</v>
      </c>
      <c r="C105" s="178">
        <f t="shared" si="17"/>
        <v>43203</v>
      </c>
      <c r="D105" s="178">
        <f t="shared" si="17"/>
        <v>43203</v>
      </c>
      <c r="E105" s="178">
        <f t="shared" si="17"/>
        <v>43203</v>
      </c>
      <c r="F105" s="178">
        <f t="shared" si="17"/>
        <v>43203</v>
      </c>
      <c r="G105" s="178">
        <f t="shared" si="11"/>
        <v>43203</v>
      </c>
      <c r="H105" s="179">
        <f t="shared" si="12"/>
        <v>1068.7</v>
      </c>
      <c r="I105" s="180">
        <f t="shared" si="13"/>
        <v>7</v>
      </c>
      <c r="J105" s="180">
        <f t="shared" si="14"/>
        <v>7</v>
      </c>
      <c r="K105" s="171"/>
      <c r="L105" s="177">
        <v>42888</v>
      </c>
      <c r="M105" s="181">
        <v>1121.8</v>
      </c>
      <c r="N105" s="172"/>
      <c r="O105" s="185">
        <v>44788</v>
      </c>
      <c r="Q105" s="188" t="s">
        <v>2128</v>
      </c>
      <c r="R105" s="184">
        <f t="shared" si="15"/>
        <v>44788</v>
      </c>
    </row>
    <row r="106" spans="1:18" ht="16.5" customHeight="1">
      <c r="A106" s="177">
        <v>43204</v>
      </c>
      <c r="B106" s="178">
        <f t="shared" si="10"/>
        <v>43203</v>
      </c>
      <c r="C106" s="178">
        <f t="shared" si="17"/>
        <v>43203</v>
      </c>
      <c r="D106" s="178">
        <f t="shared" si="17"/>
        <v>43203</v>
      </c>
      <c r="E106" s="178">
        <f t="shared" si="17"/>
        <v>43203</v>
      </c>
      <c r="F106" s="178">
        <f t="shared" si="17"/>
        <v>43203</v>
      </c>
      <c r="G106" s="178">
        <f t="shared" si="11"/>
        <v>43203</v>
      </c>
      <c r="H106" s="179">
        <f t="shared" si="12"/>
        <v>1068.7</v>
      </c>
      <c r="I106" s="180">
        <f t="shared" si="13"/>
        <v>1</v>
      </c>
      <c r="J106" s="180">
        <f t="shared" si="14"/>
        <v>7</v>
      </c>
      <c r="K106" s="171"/>
      <c r="L106" s="177">
        <v>42891</v>
      </c>
      <c r="M106" s="181">
        <v>1118.3</v>
      </c>
      <c r="N106" s="172"/>
      <c r="O106" s="185">
        <v>44813</v>
      </c>
      <c r="Q106" s="188" t="s">
        <v>2129</v>
      </c>
      <c r="R106" s="184">
        <f t="shared" si="15"/>
        <v>44813</v>
      </c>
    </row>
    <row r="107" spans="1:18" ht="16.5" customHeight="1">
      <c r="A107" s="177">
        <v>43205</v>
      </c>
      <c r="B107" s="178">
        <f t="shared" si="10"/>
        <v>43203</v>
      </c>
      <c r="C107" s="178">
        <f t="shared" si="17"/>
        <v>43203</v>
      </c>
      <c r="D107" s="178">
        <f t="shared" si="17"/>
        <v>43203</v>
      </c>
      <c r="E107" s="178">
        <f t="shared" si="17"/>
        <v>43203</v>
      </c>
      <c r="F107" s="178">
        <f t="shared" si="17"/>
        <v>43203</v>
      </c>
      <c r="G107" s="178">
        <f t="shared" si="11"/>
        <v>43203</v>
      </c>
      <c r="H107" s="179">
        <f t="shared" si="12"/>
        <v>1068.7</v>
      </c>
      <c r="I107" s="180">
        <f t="shared" si="13"/>
        <v>2</v>
      </c>
      <c r="J107" s="180">
        <f t="shared" si="14"/>
        <v>7</v>
      </c>
      <c r="K107" s="171"/>
      <c r="L107" s="177">
        <v>42893</v>
      </c>
      <c r="M107" s="181">
        <v>1124</v>
      </c>
      <c r="N107" s="172"/>
      <c r="O107" s="185">
        <v>44814</v>
      </c>
      <c r="Q107" s="188" t="s">
        <v>2130</v>
      </c>
      <c r="R107" s="184">
        <f t="shared" si="15"/>
        <v>44814</v>
      </c>
    </row>
    <row r="108" spans="1:18" ht="16.5" customHeight="1">
      <c r="A108" s="177">
        <v>43206</v>
      </c>
      <c r="B108" s="178">
        <f t="shared" si="10"/>
        <v>43206</v>
      </c>
      <c r="C108" s="178">
        <f t="shared" si="17"/>
        <v>43206</v>
      </c>
      <c r="D108" s="178">
        <f t="shared" si="17"/>
        <v>43206</v>
      </c>
      <c r="E108" s="178">
        <f t="shared" si="17"/>
        <v>43206</v>
      </c>
      <c r="F108" s="178">
        <f t="shared" si="17"/>
        <v>43206</v>
      </c>
      <c r="G108" s="178">
        <f t="shared" si="11"/>
        <v>43206</v>
      </c>
      <c r="H108" s="179">
        <f t="shared" si="12"/>
        <v>1070</v>
      </c>
      <c r="I108" s="180">
        <f t="shared" si="13"/>
        <v>3</v>
      </c>
      <c r="J108" s="180">
        <f t="shared" si="14"/>
        <v>3</v>
      </c>
      <c r="K108" s="171"/>
      <c r="L108" s="177">
        <v>42894</v>
      </c>
      <c r="M108" s="181">
        <v>1122.0999999999999</v>
      </c>
      <c r="N108" s="172"/>
      <c r="O108" s="185">
        <v>44815</v>
      </c>
      <c r="Q108" s="188" t="s">
        <v>2131</v>
      </c>
      <c r="R108" s="184">
        <f t="shared" si="15"/>
        <v>44815</v>
      </c>
    </row>
    <row r="109" spans="1:18" ht="16.5" customHeight="1">
      <c r="A109" s="177">
        <v>43207</v>
      </c>
      <c r="B109" s="178">
        <f t="shared" si="10"/>
        <v>43207</v>
      </c>
      <c r="C109" s="178">
        <f t="shared" si="17"/>
        <v>43207</v>
      </c>
      <c r="D109" s="178">
        <f t="shared" si="17"/>
        <v>43207</v>
      </c>
      <c r="E109" s="178">
        <f t="shared" si="17"/>
        <v>43207</v>
      </c>
      <c r="F109" s="178">
        <f t="shared" si="17"/>
        <v>43207</v>
      </c>
      <c r="G109" s="178">
        <f t="shared" si="11"/>
        <v>43207</v>
      </c>
      <c r="H109" s="179">
        <f t="shared" si="12"/>
        <v>1073.0999999999999</v>
      </c>
      <c r="I109" s="180">
        <f t="shared" si="13"/>
        <v>4</v>
      </c>
      <c r="J109" s="180">
        <f t="shared" si="14"/>
        <v>4</v>
      </c>
      <c r="K109" s="171"/>
      <c r="L109" s="177">
        <v>42895</v>
      </c>
      <c r="M109" s="181">
        <v>1123.2</v>
      </c>
      <c r="N109" s="172"/>
      <c r="O109" s="185">
        <v>44816</v>
      </c>
      <c r="Q109" s="188" t="s">
        <v>2132</v>
      </c>
      <c r="R109" s="184">
        <f t="shared" si="15"/>
        <v>44816</v>
      </c>
    </row>
    <row r="110" spans="1:18" ht="16.5" customHeight="1">
      <c r="A110" s="177">
        <v>43208</v>
      </c>
      <c r="B110" s="178">
        <f t="shared" si="10"/>
        <v>43208</v>
      </c>
      <c r="C110" s="178">
        <f t="shared" si="17"/>
        <v>43208</v>
      </c>
      <c r="D110" s="178">
        <f t="shared" si="17"/>
        <v>43208</v>
      </c>
      <c r="E110" s="178">
        <f t="shared" si="17"/>
        <v>43208</v>
      </c>
      <c r="F110" s="178">
        <f t="shared" si="17"/>
        <v>43208</v>
      </c>
      <c r="G110" s="178">
        <f t="shared" si="11"/>
        <v>43208</v>
      </c>
      <c r="H110" s="179">
        <f t="shared" si="12"/>
        <v>1068.4000000000001</v>
      </c>
      <c r="I110" s="180">
        <f t="shared" si="13"/>
        <v>5</v>
      </c>
      <c r="J110" s="180">
        <f t="shared" si="14"/>
        <v>5</v>
      </c>
      <c r="K110" s="171"/>
      <c r="L110" s="177">
        <v>42898</v>
      </c>
      <c r="M110" s="181">
        <v>1127.3</v>
      </c>
      <c r="N110" s="172"/>
      <c r="O110" s="176">
        <v>44837</v>
      </c>
      <c r="Q110" s="188" t="s">
        <v>2133</v>
      </c>
      <c r="R110" s="184">
        <f t="shared" si="15"/>
        <v>44837</v>
      </c>
    </row>
    <row r="111" spans="1:18" ht="16.5" customHeight="1">
      <c r="A111" s="177">
        <v>43209</v>
      </c>
      <c r="B111" s="178">
        <f t="shared" si="10"/>
        <v>43209</v>
      </c>
      <c r="C111" s="178">
        <f t="shared" si="17"/>
        <v>43209</v>
      </c>
      <c r="D111" s="178">
        <f t="shared" si="17"/>
        <v>43209</v>
      </c>
      <c r="E111" s="178">
        <f t="shared" si="17"/>
        <v>43209</v>
      </c>
      <c r="F111" s="178">
        <f t="shared" si="17"/>
        <v>43209</v>
      </c>
      <c r="G111" s="178">
        <f t="shared" si="11"/>
        <v>43209</v>
      </c>
      <c r="H111" s="179">
        <f t="shared" si="12"/>
        <v>1066.5</v>
      </c>
      <c r="I111" s="180">
        <f t="shared" si="13"/>
        <v>6</v>
      </c>
      <c r="J111" s="180">
        <f t="shared" si="14"/>
        <v>6</v>
      </c>
      <c r="K111" s="171"/>
      <c r="L111" s="177">
        <v>42899</v>
      </c>
      <c r="M111" s="181">
        <v>1128.3</v>
      </c>
      <c r="N111" s="172"/>
      <c r="O111" s="185">
        <v>44843</v>
      </c>
      <c r="Q111" s="188" t="s">
        <v>2134</v>
      </c>
      <c r="R111" s="184">
        <f t="shared" si="15"/>
        <v>44843</v>
      </c>
    </row>
    <row r="112" spans="1:18" ht="16.5" customHeight="1">
      <c r="A112" s="177">
        <v>43210</v>
      </c>
      <c r="B112" s="178">
        <f t="shared" si="10"/>
        <v>43210</v>
      </c>
      <c r="C112" s="178">
        <f t="shared" si="17"/>
        <v>43210</v>
      </c>
      <c r="D112" s="178">
        <f t="shared" si="17"/>
        <v>43210</v>
      </c>
      <c r="E112" s="178">
        <f t="shared" si="17"/>
        <v>43210</v>
      </c>
      <c r="F112" s="178">
        <f t="shared" si="17"/>
        <v>43210</v>
      </c>
      <c r="G112" s="178">
        <f t="shared" si="11"/>
        <v>43210</v>
      </c>
      <c r="H112" s="179">
        <f t="shared" si="12"/>
        <v>1063.5</v>
      </c>
      <c r="I112" s="180">
        <f t="shared" si="13"/>
        <v>7</v>
      </c>
      <c r="J112" s="180">
        <f t="shared" si="14"/>
        <v>7</v>
      </c>
      <c r="K112" s="171"/>
      <c r="L112" s="177">
        <v>42900</v>
      </c>
      <c r="M112" s="181">
        <v>1123.9000000000001</v>
      </c>
      <c r="N112" s="172"/>
      <c r="O112" s="185">
        <v>44844</v>
      </c>
      <c r="Q112" s="188" t="s">
        <v>2135</v>
      </c>
      <c r="R112" s="184">
        <f t="shared" si="15"/>
        <v>44844</v>
      </c>
    </row>
    <row r="113" spans="1:18" ht="16.5" customHeight="1">
      <c r="A113" s="177">
        <v>43211</v>
      </c>
      <c r="B113" s="178">
        <f t="shared" si="10"/>
        <v>43210</v>
      </c>
      <c r="C113" s="178">
        <f t="shared" si="17"/>
        <v>43210</v>
      </c>
      <c r="D113" s="178">
        <f t="shared" si="17"/>
        <v>43210</v>
      </c>
      <c r="E113" s="178">
        <f t="shared" si="17"/>
        <v>43210</v>
      </c>
      <c r="F113" s="178">
        <f t="shared" si="17"/>
        <v>43210</v>
      </c>
      <c r="G113" s="178">
        <f t="shared" si="11"/>
        <v>43210</v>
      </c>
      <c r="H113" s="179">
        <f t="shared" si="12"/>
        <v>1063.5</v>
      </c>
      <c r="I113" s="180">
        <f t="shared" si="13"/>
        <v>1</v>
      </c>
      <c r="J113" s="180">
        <f t="shared" si="14"/>
        <v>7</v>
      </c>
      <c r="K113" s="171"/>
      <c r="L113" s="177">
        <v>42901</v>
      </c>
      <c r="M113" s="181">
        <v>1124.0999999999999</v>
      </c>
      <c r="N113" s="172"/>
      <c r="O113" s="185">
        <v>44920</v>
      </c>
      <c r="Q113" s="188" t="s">
        <v>2136</v>
      </c>
      <c r="R113" s="184">
        <f t="shared" si="15"/>
        <v>44920</v>
      </c>
    </row>
    <row r="114" spans="1:18" ht="16.5" customHeight="1">
      <c r="A114" s="177">
        <v>43212</v>
      </c>
      <c r="B114" s="178">
        <f t="shared" si="10"/>
        <v>43210</v>
      </c>
      <c r="C114" s="178">
        <f t="shared" si="17"/>
        <v>43210</v>
      </c>
      <c r="D114" s="178">
        <f t="shared" si="17"/>
        <v>43210</v>
      </c>
      <c r="E114" s="178">
        <f t="shared" si="17"/>
        <v>43210</v>
      </c>
      <c r="F114" s="178">
        <f t="shared" si="17"/>
        <v>43210</v>
      </c>
      <c r="G114" s="178">
        <f t="shared" si="11"/>
        <v>43210</v>
      </c>
      <c r="H114" s="179">
        <f t="shared" si="12"/>
        <v>1063.5</v>
      </c>
      <c r="I114" s="180">
        <f t="shared" si="13"/>
        <v>2</v>
      </c>
      <c r="J114" s="180">
        <f t="shared" si="14"/>
        <v>7</v>
      </c>
      <c r="K114" s="171"/>
      <c r="L114" s="177">
        <v>42902</v>
      </c>
      <c r="M114" s="181">
        <v>1134.0999999999999</v>
      </c>
      <c r="N114" s="172"/>
      <c r="O114" s="185">
        <v>44574</v>
      </c>
      <c r="Q114" s="188" t="s">
        <v>32</v>
      </c>
      <c r="R114" s="184">
        <f t="shared" si="15"/>
        <v>44362</v>
      </c>
    </row>
    <row r="115" spans="1:18" ht="16.5" customHeight="1">
      <c r="A115" s="177">
        <v>43213</v>
      </c>
      <c r="B115" s="178">
        <f t="shared" si="10"/>
        <v>43213</v>
      </c>
      <c r="C115" s="178">
        <f t="shared" si="17"/>
        <v>43213</v>
      </c>
      <c r="D115" s="178">
        <f t="shared" si="17"/>
        <v>43213</v>
      </c>
      <c r="E115" s="178">
        <f t="shared" si="17"/>
        <v>43213</v>
      </c>
      <c r="F115" s="178">
        <f t="shared" si="17"/>
        <v>43213</v>
      </c>
      <c r="G115" s="178">
        <f t="shared" si="11"/>
        <v>43213</v>
      </c>
      <c r="H115" s="179">
        <f t="shared" si="12"/>
        <v>1067.3</v>
      </c>
      <c r="I115" s="180">
        <f t="shared" si="13"/>
        <v>3</v>
      </c>
      <c r="J115" s="180">
        <f t="shared" si="14"/>
        <v>3</v>
      </c>
      <c r="K115" s="171"/>
      <c r="L115" s="177">
        <v>42905</v>
      </c>
      <c r="M115" s="181">
        <v>1132.7</v>
      </c>
      <c r="N115" s="172"/>
      <c r="O115" s="185"/>
      <c r="Q115" s="188" t="s">
        <v>67</v>
      </c>
      <c r="R115" s="184">
        <f t="shared" si="15"/>
        <v>44363</v>
      </c>
    </row>
    <row r="116" spans="1:18" ht="16.5" customHeight="1">
      <c r="A116" s="177">
        <v>43214</v>
      </c>
      <c r="B116" s="178">
        <f t="shared" si="10"/>
        <v>43214</v>
      </c>
      <c r="C116" s="178">
        <f t="shared" si="17"/>
        <v>43214</v>
      </c>
      <c r="D116" s="178">
        <f t="shared" si="17"/>
        <v>43214</v>
      </c>
      <c r="E116" s="178">
        <f t="shared" si="17"/>
        <v>43214</v>
      </c>
      <c r="F116" s="178">
        <f t="shared" si="17"/>
        <v>43214</v>
      </c>
      <c r="G116" s="178">
        <f t="shared" si="11"/>
        <v>43214</v>
      </c>
      <c r="H116" s="179">
        <f t="shared" si="12"/>
        <v>1068.9000000000001</v>
      </c>
      <c r="I116" s="180">
        <f t="shared" si="13"/>
        <v>4</v>
      </c>
      <c r="J116" s="180">
        <f t="shared" si="14"/>
        <v>4</v>
      </c>
      <c r="K116" s="171"/>
      <c r="L116" s="177">
        <v>42906</v>
      </c>
      <c r="M116" s="181">
        <v>1135.4000000000001</v>
      </c>
      <c r="N116" s="172"/>
      <c r="O116" s="185"/>
      <c r="Q116" s="188" t="s">
        <v>1602</v>
      </c>
      <c r="R116" s="184">
        <f t="shared" si="15"/>
        <v>44364</v>
      </c>
    </row>
    <row r="117" spans="1:18" ht="16.5" customHeight="1">
      <c r="A117" s="177">
        <v>43215</v>
      </c>
      <c r="B117" s="178">
        <f t="shared" si="10"/>
        <v>43215</v>
      </c>
      <c r="C117" s="178">
        <f t="shared" si="17"/>
        <v>43215</v>
      </c>
      <c r="D117" s="178">
        <f t="shared" si="17"/>
        <v>43215</v>
      </c>
      <c r="E117" s="178">
        <f t="shared" si="17"/>
        <v>43215</v>
      </c>
      <c r="F117" s="178">
        <f t="shared" si="17"/>
        <v>43215</v>
      </c>
      <c r="G117" s="178">
        <f t="shared" si="11"/>
        <v>43215</v>
      </c>
      <c r="H117" s="179">
        <f t="shared" si="12"/>
        <v>1076.9000000000001</v>
      </c>
      <c r="I117" s="180">
        <f t="shared" si="13"/>
        <v>5</v>
      </c>
      <c r="J117" s="180">
        <f t="shared" si="14"/>
        <v>5</v>
      </c>
      <c r="K117" s="171"/>
      <c r="L117" s="177">
        <v>42907</v>
      </c>
      <c r="M117" s="181">
        <v>1144</v>
      </c>
      <c r="N117" s="172"/>
      <c r="O117" s="185"/>
      <c r="Q117" s="188" t="s">
        <v>33</v>
      </c>
      <c r="R117" s="184">
        <f t="shared" si="15"/>
        <v>44365</v>
      </c>
    </row>
    <row r="118" spans="1:18" ht="16.5" customHeight="1">
      <c r="A118" s="177">
        <v>43216</v>
      </c>
      <c r="B118" s="178">
        <f t="shared" si="10"/>
        <v>43216</v>
      </c>
      <c r="C118" s="178">
        <f t="shared" si="17"/>
        <v>43216</v>
      </c>
      <c r="D118" s="178">
        <f t="shared" si="17"/>
        <v>43216</v>
      </c>
      <c r="E118" s="178">
        <f t="shared" si="17"/>
        <v>43216</v>
      </c>
      <c r="F118" s="178">
        <f t="shared" si="17"/>
        <v>43216</v>
      </c>
      <c r="G118" s="178">
        <f t="shared" si="11"/>
        <v>43216</v>
      </c>
      <c r="H118" s="179">
        <f t="shared" si="12"/>
        <v>1078.7</v>
      </c>
      <c r="I118" s="180">
        <f t="shared" si="13"/>
        <v>6</v>
      </c>
      <c r="J118" s="180">
        <f t="shared" si="14"/>
        <v>6</v>
      </c>
      <c r="K118" s="171"/>
      <c r="L118" s="177">
        <v>42908</v>
      </c>
      <c r="M118" s="181">
        <v>1140.9000000000001</v>
      </c>
      <c r="N118" s="172"/>
      <c r="O118" s="185"/>
      <c r="Q118" s="188" t="s">
        <v>1603</v>
      </c>
      <c r="R118" s="184">
        <f t="shared" si="15"/>
        <v>44368</v>
      </c>
    </row>
    <row r="119" spans="1:18" ht="16.5" customHeight="1">
      <c r="A119" s="177">
        <v>43217</v>
      </c>
      <c r="B119" s="178">
        <f t="shared" si="10"/>
        <v>43217</v>
      </c>
      <c r="C119" s="178">
        <f t="shared" si="17"/>
        <v>43217</v>
      </c>
      <c r="D119" s="178">
        <f t="shared" si="17"/>
        <v>43217</v>
      </c>
      <c r="E119" s="178">
        <f t="shared" si="17"/>
        <v>43217</v>
      </c>
      <c r="F119" s="178">
        <f t="shared" si="17"/>
        <v>43217</v>
      </c>
      <c r="G119" s="178">
        <f t="shared" si="11"/>
        <v>43217</v>
      </c>
      <c r="H119" s="179">
        <f t="shared" si="12"/>
        <v>1079.7</v>
      </c>
      <c r="I119" s="180">
        <f t="shared" si="13"/>
        <v>7</v>
      </c>
      <c r="J119" s="180">
        <f t="shared" si="14"/>
        <v>7</v>
      </c>
      <c r="K119" s="171"/>
      <c r="L119" s="177">
        <v>42909</v>
      </c>
      <c r="M119" s="181">
        <v>1138.8</v>
      </c>
      <c r="N119" s="172"/>
      <c r="O119" s="185"/>
      <c r="Q119" s="188" t="s">
        <v>1604</v>
      </c>
      <c r="R119" s="184">
        <f t="shared" si="15"/>
        <v>44369</v>
      </c>
    </row>
    <row r="120" spans="1:18" ht="16.5" customHeight="1">
      <c r="A120" s="177">
        <v>43218</v>
      </c>
      <c r="B120" s="178">
        <f t="shared" si="10"/>
        <v>43217</v>
      </c>
      <c r="C120" s="178">
        <f t="shared" si="17"/>
        <v>43217</v>
      </c>
      <c r="D120" s="178">
        <f t="shared" si="17"/>
        <v>43217</v>
      </c>
      <c r="E120" s="178">
        <f t="shared" si="17"/>
        <v>43217</v>
      </c>
      <c r="F120" s="178">
        <f t="shared" si="17"/>
        <v>43217</v>
      </c>
      <c r="G120" s="178">
        <f t="shared" si="11"/>
        <v>43217</v>
      </c>
      <c r="H120" s="179">
        <f t="shared" si="12"/>
        <v>1079.7</v>
      </c>
      <c r="I120" s="180">
        <f t="shared" si="13"/>
        <v>1</v>
      </c>
      <c r="J120" s="180">
        <f t="shared" si="14"/>
        <v>7</v>
      </c>
      <c r="K120" s="171"/>
      <c r="L120" s="177">
        <v>42912</v>
      </c>
      <c r="M120" s="181">
        <v>1137.0999999999999</v>
      </c>
      <c r="N120" s="172"/>
      <c r="O120" s="185"/>
      <c r="Q120" s="188" t="s">
        <v>68</v>
      </c>
      <c r="R120" s="184">
        <f t="shared" si="15"/>
        <v>44370</v>
      </c>
    </row>
    <row r="121" spans="1:18" ht="16.5" customHeight="1">
      <c r="A121" s="177">
        <v>43219</v>
      </c>
      <c r="B121" s="178">
        <f t="shared" si="10"/>
        <v>43217</v>
      </c>
      <c r="C121" s="178">
        <f t="shared" si="17"/>
        <v>43217</v>
      </c>
      <c r="D121" s="178">
        <f t="shared" si="17"/>
        <v>43217</v>
      </c>
      <c r="E121" s="178">
        <f t="shared" si="17"/>
        <v>43217</v>
      </c>
      <c r="F121" s="178">
        <f t="shared" si="17"/>
        <v>43217</v>
      </c>
      <c r="G121" s="178">
        <f t="shared" si="11"/>
        <v>43217</v>
      </c>
      <c r="H121" s="179">
        <f t="shared" si="12"/>
        <v>1079.7</v>
      </c>
      <c r="I121" s="180">
        <f t="shared" si="13"/>
        <v>2</v>
      </c>
      <c r="J121" s="180">
        <f t="shared" si="14"/>
        <v>7</v>
      </c>
      <c r="K121" s="171"/>
      <c r="L121" s="177">
        <v>42913</v>
      </c>
      <c r="M121" s="181">
        <v>1136.9000000000001</v>
      </c>
      <c r="N121" s="172"/>
      <c r="O121" s="185"/>
      <c r="Q121" s="188" t="s">
        <v>1605</v>
      </c>
      <c r="R121" s="184">
        <f t="shared" si="15"/>
        <v>44371</v>
      </c>
    </row>
    <row r="122" spans="1:18" ht="16.5" customHeight="1">
      <c r="A122" s="177">
        <v>43220</v>
      </c>
      <c r="B122" s="178">
        <f t="shared" si="10"/>
        <v>43220</v>
      </c>
      <c r="C122" s="178">
        <f t="shared" si="17"/>
        <v>43220</v>
      </c>
      <c r="D122" s="178">
        <f t="shared" si="17"/>
        <v>43220</v>
      </c>
      <c r="E122" s="178">
        <f t="shared" si="17"/>
        <v>43220</v>
      </c>
      <c r="F122" s="178">
        <f t="shared" si="17"/>
        <v>43220</v>
      </c>
      <c r="G122" s="178">
        <f t="shared" si="11"/>
        <v>43220</v>
      </c>
      <c r="H122" s="179">
        <f t="shared" si="12"/>
        <v>1076.2</v>
      </c>
      <c r="I122" s="180">
        <f t="shared" si="13"/>
        <v>3</v>
      </c>
      <c r="J122" s="180">
        <f t="shared" si="14"/>
        <v>3</v>
      </c>
      <c r="K122" s="171"/>
      <c r="L122" s="177">
        <v>42914</v>
      </c>
      <c r="M122" s="181">
        <v>1144</v>
      </c>
      <c r="N122" s="172"/>
      <c r="O122" s="185"/>
      <c r="Q122" s="188" t="s">
        <v>1606</v>
      </c>
      <c r="R122" s="184">
        <f t="shared" si="15"/>
        <v>44372</v>
      </c>
    </row>
    <row r="123" spans="1:18" ht="16.5" customHeight="1">
      <c r="A123" s="177">
        <v>43221</v>
      </c>
      <c r="B123" s="178">
        <f t="shared" si="10"/>
        <v>43221</v>
      </c>
      <c r="C123" s="178">
        <f t="shared" ref="C123:F142" si="18">IF(COUNTIF($O:$O,B123)=1,DATE(YEAR(B123),MONTH(B123),DAY(B123)-1),B123)</f>
        <v>43220</v>
      </c>
      <c r="D123" s="178">
        <f t="shared" si="18"/>
        <v>43220</v>
      </c>
      <c r="E123" s="178">
        <f t="shared" si="18"/>
        <v>43220</v>
      </c>
      <c r="F123" s="178">
        <f t="shared" si="18"/>
        <v>43220</v>
      </c>
      <c r="G123" s="178">
        <f t="shared" si="11"/>
        <v>43220</v>
      </c>
      <c r="H123" s="179">
        <f t="shared" si="12"/>
        <v>1076.2</v>
      </c>
      <c r="I123" s="180">
        <f t="shared" si="13"/>
        <v>4</v>
      </c>
      <c r="J123" s="180">
        <f t="shared" si="14"/>
        <v>3</v>
      </c>
      <c r="K123" s="171"/>
      <c r="L123" s="177">
        <v>42915</v>
      </c>
      <c r="M123" s="181">
        <v>1141.0999999999999</v>
      </c>
      <c r="N123" s="172"/>
      <c r="O123" s="185"/>
      <c r="Q123" s="188" t="s">
        <v>1607</v>
      </c>
      <c r="R123" s="184">
        <f t="shared" si="15"/>
        <v>44375</v>
      </c>
    </row>
    <row r="124" spans="1:18" ht="16.5" customHeight="1">
      <c r="A124" s="177">
        <v>43222</v>
      </c>
      <c r="B124" s="178">
        <f t="shared" si="10"/>
        <v>43222</v>
      </c>
      <c r="C124" s="178">
        <f t="shared" si="18"/>
        <v>43222</v>
      </c>
      <c r="D124" s="178">
        <f t="shared" si="18"/>
        <v>43222</v>
      </c>
      <c r="E124" s="178">
        <f t="shared" si="18"/>
        <v>43222</v>
      </c>
      <c r="F124" s="178">
        <f t="shared" si="18"/>
        <v>43222</v>
      </c>
      <c r="G124" s="178">
        <f t="shared" si="11"/>
        <v>43222</v>
      </c>
      <c r="H124" s="179">
        <f t="shared" si="12"/>
        <v>1067.5</v>
      </c>
      <c r="I124" s="180">
        <f t="shared" si="13"/>
        <v>5</v>
      </c>
      <c r="J124" s="180">
        <f t="shared" si="14"/>
        <v>5</v>
      </c>
      <c r="K124" s="171"/>
      <c r="L124" s="177">
        <v>42916</v>
      </c>
      <c r="M124" s="181">
        <v>1144.0999999999999</v>
      </c>
      <c r="N124" s="172"/>
      <c r="O124" s="185"/>
      <c r="Q124" s="188" t="s">
        <v>1608</v>
      </c>
      <c r="R124" s="184">
        <f t="shared" si="15"/>
        <v>44376</v>
      </c>
    </row>
    <row r="125" spans="1:18" ht="16.5" customHeight="1">
      <c r="A125" s="177">
        <v>43223</v>
      </c>
      <c r="B125" s="178">
        <f t="shared" si="10"/>
        <v>43223</v>
      </c>
      <c r="C125" s="178">
        <f t="shared" si="18"/>
        <v>43223</v>
      </c>
      <c r="D125" s="178">
        <f t="shared" si="18"/>
        <v>43223</v>
      </c>
      <c r="E125" s="178">
        <f t="shared" si="18"/>
        <v>43223</v>
      </c>
      <c r="F125" s="178">
        <f t="shared" si="18"/>
        <v>43223</v>
      </c>
      <c r="G125" s="178">
        <f t="shared" si="11"/>
        <v>43223</v>
      </c>
      <c r="H125" s="179">
        <f t="shared" si="12"/>
        <v>1074.9000000000001</v>
      </c>
      <c r="I125" s="180">
        <f t="shared" si="13"/>
        <v>6</v>
      </c>
      <c r="J125" s="180">
        <f t="shared" si="14"/>
        <v>6</v>
      </c>
      <c r="K125" s="171"/>
      <c r="L125" s="177">
        <v>42919</v>
      </c>
      <c r="M125" s="181">
        <v>1146.9000000000001</v>
      </c>
      <c r="N125" s="172"/>
      <c r="O125" s="185"/>
      <c r="Q125" s="188" t="s">
        <v>1609</v>
      </c>
      <c r="R125" s="184">
        <f t="shared" si="15"/>
        <v>44377</v>
      </c>
    </row>
    <row r="126" spans="1:18" ht="16.5" customHeight="1">
      <c r="A126" s="177">
        <v>43224</v>
      </c>
      <c r="B126" s="178">
        <f t="shared" si="10"/>
        <v>43224</v>
      </c>
      <c r="C126" s="178">
        <f t="shared" si="18"/>
        <v>43224</v>
      </c>
      <c r="D126" s="178">
        <f t="shared" si="18"/>
        <v>43224</v>
      </c>
      <c r="E126" s="178">
        <f t="shared" si="18"/>
        <v>43224</v>
      </c>
      <c r="F126" s="178">
        <f t="shared" si="18"/>
        <v>43224</v>
      </c>
      <c r="G126" s="178">
        <f t="shared" si="11"/>
        <v>43224</v>
      </c>
      <c r="H126" s="179">
        <f t="shared" si="12"/>
        <v>1076.5</v>
      </c>
      <c r="I126" s="180">
        <f t="shared" si="13"/>
        <v>7</v>
      </c>
      <c r="J126" s="180">
        <f t="shared" si="14"/>
        <v>7</v>
      </c>
      <c r="K126" s="171"/>
      <c r="L126" s="177">
        <v>42920</v>
      </c>
      <c r="M126" s="181">
        <v>1150.5999999999999</v>
      </c>
      <c r="N126" s="172"/>
      <c r="O126" s="176"/>
      <c r="Q126" s="188" t="s">
        <v>1610</v>
      </c>
      <c r="R126" s="184">
        <f t="shared" si="15"/>
        <v>44378</v>
      </c>
    </row>
    <row r="127" spans="1:18" ht="16.5" customHeight="1">
      <c r="A127" s="177">
        <v>43225</v>
      </c>
      <c r="B127" s="178">
        <f t="shared" si="10"/>
        <v>43224</v>
      </c>
      <c r="C127" s="178">
        <f t="shared" si="18"/>
        <v>43224</v>
      </c>
      <c r="D127" s="178">
        <f t="shared" si="18"/>
        <v>43224</v>
      </c>
      <c r="E127" s="178">
        <f t="shared" si="18"/>
        <v>43224</v>
      </c>
      <c r="F127" s="178">
        <f t="shared" si="18"/>
        <v>43224</v>
      </c>
      <c r="G127" s="178">
        <f t="shared" si="11"/>
        <v>43224</v>
      </c>
      <c r="H127" s="179">
        <f t="shared" si="12"/>
        <v>1076.5</v>
      </c>
      <c r="I127" s="180">
        <f t="shared" si="13"/>
        <v>1</v>
      </c>
      <c r="J127" s="180">
        <f t="shared" si="14"/>
        <v>7</v>
      </c>
      <c r="K127" s="171"/>
      <c r="L127" s="177">
        <v>42921</v>
      </c>
      <c r="M127" s="181">
        <v>1150.5</v>
      </c>
      <c r="N127" s="172"/>
      <c r="Q127" s="188" t="s">
        <v>1611</v>
      </c>
      <c r="R127" s="184">
        <f t="shared" si="15"/>
        <v>44379</v>
      </c>
    </row>
    <row r="128" spans="1:18" ht="16.5" customHeight="1">
      <c r="A128" s="177">
        <v>43226</v>
      </c>
      <c r="B128" s="178">
        <f t="shared" si="10"/>
        <v>43224</v>
      </c>
      <c r="C128" s="178">
        <f t="shared" si="18"/>
        <v>43224</v>
      </c>
      <c r="D128" s="178">
        <f t="shared" si="18"/>
        <v>43224</v>
      </c>
      <c r="E128" s="178">
        <f t="shared" si="18"/>
        <v>43224</v>
      </c>
      <c r="F128" s="178">
        <f t="shared" si="18"/>
        <v>43224</v>
      </c>
      <c r="G128" s="178">
        <f t="shared" si="11"/>
        <v>43224</v>
      </c>
      <c r="H128" s="179">
        <f t="shared" si="12"/>
        <v>1076.5</v>
      </c>
      <c r="I128" s="180">
        <f t="shared" si="13"/>
        <v>2</v>
      </c>
      <c r="J128" s="180">
        <f t="shared" si="14"/>
        <v>7</v>
      </c>
      <c r="K128" s="171"/>
      <c r="L128" s="177">
        <v>42922</v>
      </c>
      <c r="M128" s="181">
        <v>1157.4000000000001</v>
      </c>
      <c r="N128" s="172"/>
      <c r="Q128" s="188" t="s">
        <v>69</v>
      </c>
      <c r="R128" s="184">
        <f t="shared" si="15"/>
        <v>44382</v>
      </c>
    </row>
    <row r="129" spans="1:18" ht="16.5" customHeight="1">
      <c r="A129" s="177">
        <v>43227</v>
      </c>
      <c r="B129" s="178">
        <f t="shared" si="10"/>
        <v>43224</v>
      </c>
      <c r="C129" s="178">
        <f t="shared" si="18"/>
        <v>43224</v>
      </c>
      <c r="D129" s="178">
        <f t="shared" si="18"/>
        <v>43224</v>
      </c>
      <c r="E129" s="178">
        <f t="shared" si="18"/>
        <v>43224</v>
      </c>
      <c r="F129" s="178">
        <f t="shared" si="18"/>
        <v>43224</v>
      </c>
      <c r="G129" s="178">
        <f t="shared" si="11"/>
        <v>43224</v>
      </c>
      <c r="H129" s="179">
        <f t="shared" si="12"/>
        <v>1076.5</v>
      </c>
      <c r="I129" s="180">
        <f t="shared" si="13"/>
        <v>3</v>
      </c>
      <c r="J129" s="180">
        <f t="shared" si="14"/>
        <v>7</v>
      </c>
      <c r="K129" s="171"/>
      <c r="L129" s="177">
        <v>42923</v>
      </c>
      <c r="M129" s="181">
        <v>1154.3</v>
      </c>
      <c r="N129" s="172"/>
      <c r="Q129" s="188" t="s">
        <v>36</v>
      </c>
      <c r="R129" s="184">
        <f t="shared" si="15"/>
        <v>44383</v>
      </c>
    </row>
    <row r="130" spans="1:18" ht="16.5" customHeight="1">
      <c r="A130" s="177">
        <v>43228</v>
      </c>
      <c r="B130" s="178">
        <f t="shared" si="10"/>
        <v>43228</v>
      </c>
      <c r="C130" s="178">
        <f t="shared" si="18"/>
        <v>43228</v>
      </c>
      <c r="D130" s="178">
        <f t="shared" si="18"/>
        <v>43228</v>
      </c>
      <c r="E130" s="178">
        <f t="shared" si="18"/>
        <v>43228</v>
      </c>
      <c r="F130" s="178">
        <f t="shared" si="18"/>
        <v>43228</v>
      </c>
      <c r="G130" s="178">
        <f t="shared" si="11"/>
        <v>43228</v>
      </c>
      <c r="H130" s="179">
        <f t="shared" si="12"/>
        <v>1076.7</v>
      </c>
      <c r="I130" s="180">
        <f t="shared" si="13"/>
        <v>4</v>
      </c>
      <c r="J130" s="180">
        <f t="shared" si="14"/>
        <v>4</v>
      </c>
      <c r="K130" s="171"/>
      <c r="L130" s="177">
        <v>42926</v>
      </c>
      <c r="M130" s="181">
        <v>1149.5</v>
      </c>
      <c r="N130" s="172"/>
      <c r="Q130" s="188" t="s">
        <v>71</v>
      </c>
      <c r="R130" s="184">
        <f t="shared" si="15"/>
        <v>44384</v>
      </c>
    </row>
    <row r="131" spans="1:18" ht="16.5" customHeight="1">
      <c r="A131" s="177">
        <v>43229</v>
      </c>
      <c r="B131" s="178">
        <f t="shared" ref="B131:B194" si="19">IF($I131&lt;4,IF($I131&lt;3,DATE(YEAR(A131),MONTH(A131),DAY(A131)-$I131),IF(COUNTIF($O:$O,A131)=1,DATE(YEAR(A131),MONTH(A131),DAY(A131)-$I131),A131)),A131)</f>
        <v>43229</v>
      </c>
      <c r="C131" s="178">
        <f t="shared" si="18"/>
        <v>43229</v>
      </c>
      <c r="D131" s="178">
        <f t="shared" si="18"/>
        <v>43229</v>
      </c>
      <c r="E131" s="178">
        <f t="shared" si="18"/>
        <v>43229</v>
      </c>
      <c r="F131" s="178">
        <f t="shared" si="18"/>
        <v>43229</v>
      </c>
      <c r="G131" s="178">
        <f t="shared" ref="G131:G194" si="20">IF($J131&lt;4,IF($J131&lt;3,DATE(YEAR(F131),MONTH(F131),DAY(F131)-$J131),IF(COUNTIF($O:$O,F131)=1,DATE(YEAR(F131),MONTH(F131),DAY(F131)-$J131),F131)),F131)</f>
        <v>43229</v>
      </c>
      <c r="H131" s="179">
        <f t="shared" ref="H131:H194" si="21">VLOOKUP(G131,L:M,2,0)</f>
        <v>1078.2</v>
      </c>
      <c r="I131" s="180">
        <f t="shared" ref="I131:I194" si="22">WEEKDAY(A131,16)</f>
        <v>5</v>
      </c>
      <c r="J131" s="180">
        <f t="shared" ref="J131:J194" si="23">WEEKDAY(F131,16)</f>
        <v>5</v>
      </c>
      <c r="K131" s="171"/>
      <c r="L131" s="177">
        <v>42927</v>
      </c>
      <c r="M131" s="181">
        <v>1151.0999999999999</v>
      </c>
      <c r="N131" s="172"/>
      <c r="Q131" s="188" t="s">
        <v>1612</v>
      </c>
      <c r="R131" s="184">
        <f t="shared" ref="R131:R194" si="24">VALUE(SUBSTITUTE(Q131,".","/"))</f>
        <v>44385</v>
      </c>
    </row>
    <row r="132" spans="1:18" ht="16.5" customHeight="1">
      <c r="A132" s="177">
        <v>43230</v>
      </c>
      <c r="B132" s="178">
        <f t="shared" si="19"/>
        <v>43230</v>
      </c>
      <c r="C132" s="178">
        <f t="shared" si="18"/>
        <v>43230</v>
      </c>
      <c r="D132" s="178">
        <f t="shared" si="18"/>
        <v>43230</v>
      </c>
      <c r="E132" s="178">
        <f t="shared" si="18"/>
        <v>43230</v>
      </c>
      <c r="F132" s="178">
        <f t="shared" si="18"/>
        <v>43230</v>
      </c>
      <c r="G132" s="178">
        <f t="shared" si="20"/>
        <v>43230</v>
      </c>
      <c r="H132" s="179">
        <f t="shared" si="21"/>
        <v>1081.3</v>
      </c>
      <c r="I132" s="180">
        <f t="shared" si="22"/>
        <v>6</v>
      </c>
      <c r="J132" s="180">
        <f t="shared" si="23"/>
        <v>6</v>
      </c>
      <c r="K132" s="171"/>
      <c r="L132" s="177">
        <v>42928</v>
      </c>
      <c r="M132" s="181">
        <v>1145.0999999999999</v>
      </c>
      <c r="N132" s="172"/>
      <c r="Q132" s="188" t="s">
        <v>1613</v>
      </c>
      <c r="R132" s="184">
        <f t="shared" si="24"/>
        <v>44386</v>
      </c>
    </row>
    <row r="133" spans="1:18" ht="16.5" customHeight="1">
      <c r="A133" s="177">
        <v>43231</v>
      </c>
      <c r="B133" s="178">
        <f t="shared" si="19"/>
        <v>43231</v>
      </c>
      <c r="C133" s="178">
        <f t="shared" si="18"/>
        <v>43231</v>
      </c>
      <c r="D133" s="178">
        <f t="shared" si="18"/>
        <v>43231</v>
      </c>
      <c r="E133" s="178">
        <f t="shared" si="18"/>
        <v>43231</v>
      </c>
      <c r="F133" s="178">
        <f t="shared" si="18"/>
        <v>43231</v>
      </c>
      <c r="G133" s="178">
        <f t="shared" si="20"/>
        <v>43231</v>
      </c>
      <c r="H133" s="179">
        <f t="shared" si="21"/>
        <v>1075.3</v>
      </c>
      <c r="I133" s="180">
        <f t="shared" si="22"/>
        <v>7</v>
      </c>
      <c r="J133" s="180">
        <f t="shared" si="23"/>
        <v>7</v>
      </c>
      <c r="K133" s="171"/>
      <c r="L133" s="177">
        <v>42929</v>
      </c>
      <c r="M133" s="181">
        <v>1136.3</v>
      </c>
      <c r="N133" s="172"/>
      <c r="Q133" s="188" t="s">
        <v>73</v>
      </c>
      <c r="R133" s="184">
        <f t="shared" si="24"/>
        <v>44389</v>
      </c>
    </row>
    <row r="134" spans="1:18" ht="16.5" customHeight="1">
      <c r="A134" s="177">
        <v>43232</v>
      </c>
      <c r="B134" s="178">
        <f t="shared" si="19"/>
        <v>43231</v>
      </c>
      <c r="C134" s="178">
        <f t="shared" si="18"/>
        <v>43231</v>
      </c>
      <c r="D134" s="178">
        <f t="shared" si="18"/>
        <v>43231</v>
      </c>
      <c r="E134" s="178">
        <f t="shared" si="18"/>
        <v>43231</v>
      </c>
      <c r="F134" s="178">
        <f t="shared" si="18"/>
        <v>43231</v>
      </c>
      <c r="G134" s="178">
        <f t="shared" si="20"/>
        <v>43231</v>
      </c>
      <c r="H134" s="179">
        <f t="shared" si="21"/>
        <v>1075.3</v>
      </c>
      <c r="I134" s="180">
        <f t="shared" si="22"/>
        <v>1</v>
      </c>
      <c r="J134" s="180">
        <f t="shared" si="23"/>
        <v>7</v>
      </c>
      <c r="K134" s="171"/>
      <c r="L134" s="177">
        <v>42930</v>
      </c>
      <c r="M134" s="181">
        <v>1133.3</v>
      </c>
      <c r="N134" s="172"/>
      <c r="Q134" s="188" t="s">
        <v>39</v>
      </c>
      <c r="R134" s="184">
        <f t="shared" si="24"/>
        <v>44390</v>
      </c>
    </row>
    <row r="135" spans="1:18" ht="16.5" customHeight="1">
      <c r="A135" s="177">
        <v>43233</v>
      </c>
      <c r="B135" s="178">
        <f t="shared" si="19"/>
        <v>43231</v>
      </c>
      <c r="C135" s="178">
        <f t="shared" si="18"/>
        <v>43231</v>
      </c>
      <c r="D135" s="178">
        <f t="shared" si="18"/>
        <v>43231</v>
      </c>
      <c r="E135" s="178">
        <f t="shared" si="18"/>
        <v>43231</v>
      </c>
      <c r="F135" s="178">
        <f t="shared" si="18"/>
        <v>43231</v>
      </c>
      <c r="G135" s="178">
        <f t="shared" si="20"/>
        <v>43231</v>
      </c>
      <c r="H135" s="179">
        <f t="shared" si="21"/>
        <v>1075.3</v>
      </c>
      <c r="I135" s="180">
        <f t="shared" si="22"/>
        <v>2</v>
      </c>
      <c r="J135" s="180">
        <f t="shared" si="23"/>
        <v>7</v>
      </c>
      <c r="K135" s="171"/>
      <c r="L135" s="61">
        <v>42933</v>
      </c>
      <c r="M135" s="181">
        <v>1128.3</v>
      </c>
      <c r="N135" s="172"/>
      <c r="Q135" s="188" t="s">
        <v>1614</v>
      </c>
      <c r="R135" s="184">
        <f t="shared" si="24"/>
        <v>44391</v>
      </c>
    </row>
    <row r="136" spans="1:18" ht="16.5" customHeight="1">
      <c r="A136" s="177">
        <v>43234</v>
      </c>
      <c r="B136" s="178">
        <f t="shared" si="19"/>
        <v>43234</v>
      </c>
      <c r="C136" s="178">
        <f t="shared" si="18"/>
        <v>43234</v>
      </c>
      <c r="D136" s="178">
        <f t="shared" si="18"/>
        <v>43234</v>
      </c>
      <c r="E136" s="178">
        <f t="shared" si="18"/>
        <v>43234</v>
      </c>
      <c r="F136" s="178">
        <f t="shared" si="18"/>
        <v>43234</v>
      </c>
      <c r="G136" s="178">
        <f t="shared" si="20"/>
        <v>43234</v>
      </c>
      <c r="H136" s="179">
        <f t="shared" si="21"/>
        <v>1068.5999999999999</v>
      </c>
      <c r="I136" s="180">
        <f t="shared" si="22"/>
        <v>3</v>
      </c>
      <c r="J136" s="180">
        <f t="shared" si="23"/>
        <v>3</v>
      </c>
      <c r="K136" s="171"/>
      <c r="L136" s="61">
        <v>42934</v>
      </c>
      <c r="M136" s="181">
        <v>1123.0999999999999</v>
      </c>
      <c r="N136" s="172"/>
      <c r="Q136" s="188" t="s">
        <v>1615</v>
      </c>
      <c r="R136" s="184">
        <f t="shared" si="24"/>
        <v>44392</v>
      </c>
    </row>
    <row r="137" spans="1:18" ht="16.5" customHeight="1">
      <c r="A137" s="177">
        <v>43235</v>
      </c>
      <c r="B137" s="178">
        <f t="shared" si="19"/>
        <v>43235</v>
      </c>
      <c r="C137" s="178">
        <f t="shared" si="18"/>
        <v>43235</v>
      </c>
      <c r="D137" s="178">
        <f t="shared" si="18"/>
        <v>43235</v>
      </c>
      <c r="E137" s="178">
        <f t="shared" si="18"/>
        <v>43235</v>
      </c>
      <c r="F137" s="178">
        <f t="shared" si="18"/>
        <v>43235</v>
      </c>
      <c r="G137" s="178">
        <f t="shared" si="20"/>
        <v>43235</v>
      </c>
      <c r="H137" s="179">
        <f t="shared" si="21"/>
        <v>1066.5999999999999</v>
      </c>
      <c r="I137" s="180">
        <f t="shared" si="22"/>
        <v>4</v>
      </c>
      <c r="J137" s="180">
        <f t="shared" si="23"/>
        <v>4</v>
      </c>
      <c r="K137" s="171"/>
      <c r="L137" s="61">
        <v>42935</v>
      </c>
      <c r="M137" s="181">
        <v>1120.5999999999999</v>
      </c>
      <c r="N137" s="172"/>
      <c r="Q137" s="188" t="s">
        <v>74</v>
      </c>
      <c r="R137" s="184">
        <f t="shared" si="24"/>
        <v>44393</v>
      </c>
    </row>
    <row r="138" spans="1:18" ht="16.5" customHeight="1">
      <c r="A138" s="177">
        <v>43236</v>
      </c>
      <c r="B138" s="178">
        <f t="shared" si="19"/>
        <v>43236</v>
      </c>
      <c r="C138" s="178">
        <f t="shared" si="18"/>
        <v>43236</v>
      </c>
      <c r="D138" s="178">
        <f t="shared" si="18"/>
        <v>43236</v>
      </c>
      <c r="E138" s="178">
        <f t="shared" si="18"/>
        <v>43236</v>
      </c>
      <c r="F138" s="178">
        <f t="shared" si="18"/>
        <v>43236</v>
      </c>
      <c r="G138" s="178">
        <f t="shared" si="20"/>
        <v>43236</v>
      </c>
      <c r="H138" s="179">
        <f t="shared" si="21"/>
        <v>1072.5999999999999</v>
      </c>
      <c r="I138" s="180">
        <f t="shared" si="22"/>
        <v>5</v>
      </c>
      <c r="J138" s="180">
        <f t="shared" si="23"/>
        <v>5</v>
      </c>
      <c r="K138" s="171"/>
      <c r="L138" s="61">
        <v>42936</v>
      </c>
      <c r="M138" s="181">
        <v>1125.5</v>
      </c>
      <c r="N138" s="172"/>
      <c r="Q138" s="188" t="s">
        <v>1616</v>
      </c>
      <c r="R138" s="184">
        <f t="shared" si="24"/>
        <v>44396</v>
      </c>
    </row>
    <row r="139" spans="1:18" ht="16.5" customHeight="1">
      <c r="A139" s="177">
        <v>43237</v>
      </c>
      <c r="B139" s="178">
        <f t="shared" si="19"/>
        <v>43237</v>
      </c>
      <c r="C139" s="178">
        <f t="shared" si="18"/>
        <v>43237</v>
      </c>
      <c r="D139" s="178">
        <f t="shared" si="18"/>
        <v>43237</v>
      </c>
      <c r="E139" s="178">
        <f t="shared" si="18"/>
        <v>43237</v>
      </c>
      <c r="F139" s="178">
        <f t="shared" si="18"/>
        <v>43237</v>
      </c>
      <c r="G139" s="178">
        <f t="shared" si="20"/>
        <v>43237</v>
      </c>
      <c r="H139" s="179">
        <f t="shared" si="21"/>
        <v>1078.7</v>
      </c>
      <c r="I139" s="180">
        <f t="shared" si="22"/>
        <v>6</v>
      </c>
      <c r="J139" s="180">
        <f t="shared" si="23"/>
        <v>6</v>
      </c>
      <c r="K139" s="171"/>
      <c r="L139" s="61">
        <v>42937</v>
      </c>
      <c r="M139" s="181">
        <v>1118.2</v>
      </c>
      <c r="N139" s="172"/>
      <c r="Q139" s="188" t="s">
        <v>1617</v>
      </c>
      <c r="R139" s="184">
        <f t="shared" si="24"/>
        <v>44397</v>
      </c>
    </row>
    <row r="140" spans="1:18" ht="16.5" customHeight="1">
      <c r="A140" s="177">
        <v>43238</v>
      </c>
      <c r="B140" s="178">
        <f t="shared" si="19"/>
        <v>43238</v>
      </c>
      <c r="C140" s="178">
        <f t="shared" si="18"/>
        <v>43238</v>
      </c>
      <c r="D140" s="178">
        <f t="shared" si="18"/>
        <v>43238</v>
      </c>
      <c r="E140" s="178">
        <f t="shared" si="18"/>
        <v>43238</v>
      </c>
      <c r="F140" s="178">
        <f t="shared" si="18"/>
        <v>43238</v>
      </c>
      <c r="G140" s="178">
        <f t="shared" si="20"/>
        <v>43238</v>
      </c>
      <c r="H140" s="179">
        <f t="shared" si="21"/>
        <v>1079.3</v>
      </c>
      <c r="I140" s="180">
        <f t="shared" si="22"/>
        <v>7</v>
      </c>
      <c r="J140" s="180">
        <f t="shared" si="23"/>
        <v>7</v>
      </c>
      <c r="K140" s="171"/>
      <c r="L140" s="61">
        <v>42940</v>
      </c>
      <c r="M140" s="181">
        <v>1114</v>
      </c>
      <c r="N140" s="172"/>
      <c r="Q140" s="188" t="s">
        <v>75</v>
      </c>
      <c r="R140" s="184">
        <f t="shared" si="24"/>
        <v>44398</v>
      </c>
    </row>
    <row r="141" spans="1:18" ht="16.5" customHeight="1">
      <c r="A141" s="177">
        <v>43239</v>
      </c>
      <c r="B141" s="178">
        <f t="shared" si="19"/>
        <v>43238</v>
      </c>
      <c r="C141" s="178">
        <f t="shared" si="18"/>
        <v>43238</v>
      </c>
      <c r="D141" s="178">
        <f t="shared" si="18"/>
        <v>43238</v>
      </c>
      <c r="E141" s="178">
        <f t="shared" si="18"/>
        <v>43238</v>
      </c>
      <c r="F141" s="178">
        <f t="shared" si="18"/>
        <v>43238</v>
      </c>
      <c r="G141" s="178">
        <f t="shared" si="20"/>
        <v>43238</v>
      </c>
      <c r="H141" s="179">
        <f t="shared" si="21"/>
        <v>1079.3</v>
      </c>
      <c r="I141" s="180">
        <f t="shared" si="22"/>
        <v>1</v>
      </c>
      <c r="J141" s="180">
        <f t="shared" si="23"/>
        <v>7</v>
      </c>
      <c r="K141" s="171"/>
      <c r="L141" s="61">
        <v>42941</v>
      </c>
      <c r="M141" s="181">
        <v>1115.3</v>
      </c>
      <c r="N141" s="172"/>
      <c r="Q141" s="188" t="s">
        <v>1618</v>
      </c>
      <c r="R141" s="184">
        <f t="shared" si="24"/>
        <v>44399</v>
      </c>
    </row>
    <row r="142" spans="1:18" ht="16.5" customHeight="1">
      <c r="A142" s="177">
        <v>43240</v>
      </c>
      <c r="B142" s="178">
        <f t="shared" si="19"/>
        <v>43238</v>
      </c>
      <c r="C142" s="178">
        <f t="shared" si="18"/>
        <v>43238</v>
      </c>
      <c r="D142" s="178">
        <f t="shared" si="18"/>
        <v>43238</v>
      </c>
      <c r="E142" s="178">
        <f t="shared" si="18"/>
        <v>43238</v>
      </c>
      <c r="F142" s="178">
        <f t="shared" si="18"/>
        <v>43238</v>
      </c>
      <c r="G142" s="178">
        <f t="shared" si="20"/>
        <v>43238</v>
      </c>
      <c r="H142" s="179">
        <f t="shared" si="21"/>
        <v>1079.3</v>
      </c>
      <c r="I142" s="180">
        <f t="shared" si="22"/>
        <v>2</v>
      </c>
      <c r="J142" s="180">
        <f t="shared" si="23"/>
        <v>7</v>
      </c>
      <c r="K142" s="171"/>
      <c r="L142" s="61">
        <v>42942</v>
      </c>
      <c r="M142" s="181">
        <v>1121.8</v>
      </c>
      <c r="N142" s="172"/>
      <c r="Q142" s="188" t="s">
        <v>1619</v>
      </c>
      <c r="R142" s="184">
        <f t="shared" si="24"/>
        <v>44400</v>
      </c>
    </row>
    <row r="143" spans="1:18" ht="16.5" customHeight="1">
      <c r="A143" s="177">
        <v>43241</v>
      </c>
      <c r="B143" s="178">
        <f t="shared" si="19"/>
        <v>43241</v>
      </c>
      <c r="C143" s="178">
        <f t="shared" ref="C143:F162" si="25">IF(COUNTIF($O:$O,B143)=1,DATE(YEAR(B143),MONTH(B143),DAY(B143)-1),B143)</f>
        <v>43241</v>
      </c>
      <c r="D143" s="178">
        <f t="shared" si="25"/>
        <v>43241</v>
      </c>
      <c r="E143" s="178">
        <f t="shared" si="25"/>
        <v>43241</v>
      </c>
      <c r="F143" s="178">
        <f t="shared" si="25"/>
        <v>43241</v>
      </c>
      <c r="G143" s="178">
        <f t="shared" si="20"/>
        <v>43241</v>
      </c>
      <c r="H143" s="179">
        <f t="shared" si="21"/>
        <v>1080</v>
      </c>
      <c r="I143" s="180">
        <f t="shared" si="22"/>
        <v>3</v>
      </c>
      <c r="J143" s="180">
        <f t="shared" si="23"/>
        <v>3</v>
      </c>
      <c r="K143" s="171"/>
      <c r="L143" s="61">
        <v>42943</v>
      </c>
      <c r="M143" s="181">
        <v>1112.8</v>
      </c>
      <c r="N143" s="172"/>
      <c r="Q143" s="188" t="s">
        <v>77</v>
      </c>
      <c r="R143" s="184">
        <f t="shared" si="24"/>
        <v>44403</v>
      </c>
    </row>
    <row r="144" spans="1:18" ht="16.5" customHeight="1">
      <c r="A144" s="177">
        <v>43242</v>
      </c>
      <c r="B144" s="178">
        <f t="shared" si="19"/>
        <v>43242</v>
      </c>
      <c r="C144" s="178">
        <f t="shared" si="25"/>
        <v>43241</v>
      </c>
      <c r="D144" s="178">
        <f t="shared" si="25"/>
        <v>43241</v>
      </c>
      <c r="E144" s="178">
        <f t="shared" si="25"/>
        <v>43241</v>
      </c>
      <c r="F144" s="178">
        <f t="shared" si="25"/>
        <v>43241</v>
      </c>
      <c r="G144" s="178">
        <f t="shared" si="20"/>
        <v>43241</v>
      </c>
      <c r="H144" s="179">
        <f t="shared" si="21"/>
        <v>1080</v>
      </c>
      <c r="I144" s="180">
        <f t="shared" si="22"/>
        <v>4</v>
      </c>
      <c r="J144" s="180">
        <f t="shared" si="23"/>
        <v>3</v>
      </c>
      <c r="K144" s="171"/>
      <c r="L144" s="61">
        <v>42944</v>
      </c>
      <c r="M144" s="181">
        <v>1122.0999999999999</v>
      </c>
      <c r="N144" s="172"/>
      <c r="Q144" s="188" t="s">
        <v>78</v>
      </c>
      <c r="R144" s="184">
        <f t="shared" si="24"/>
        <v>44404</v>
      </c>
    </row>
    <row r="145" spans="1:18" ht="16.5" customHeight="1">
      <c r="A145" s="177">
        <v>43243</v>
      </c>
      <c r="B145" s="178">
        <f t="shared" si="19"/>
        <v>43243</v>
      </c>
      <c r="C145" s="178">
        <f t="shared" si="25"/>
        <v>43243</v>
      </c>
      <c r="D145" s="178">
        <f t="shared" si="25"/>
        <v>43243</v>
      </c>
      <c r="E145" s="178">
        <f t="shared" si="25"/>
        <v>43243</v>
      </c>
      <c r="F145" s="178">
        <f t="shared" si="25"/>
        <v>43243</v>
      </c>
      <c r="G145" s="178">
        <f t="shared" si="20"/>
        <v>43243</v>
      </c>
      <c r="H145" s="179">
        <f t="shared" si="21"/>
        <v>1083.8</v>
      </c>
      <c r="I145" s="180">
        <f t="shared" si="22"/>
        <v>5</v>
      </c>
      <c r="J145" s="180">
        <f t="shared" si="23"/>
        <v>5</v>
      </c>
      <c r="K145" s="171"/>
      <c r="L145" s="61">
        <v>42947</v>
      </c>
      <c r="M145" s="181">
        <v>1119</v>
      </c>
      <c r="N145" s="172"/>
      <c r="Q145" s="188" t="s">
        <v>1620</v>
      </c>
      <c r="R145" s="184">
        <f t="shared" si="24"/>
        <v>44405</v>
      </c>
    </row>
    <row r="146" spans="1:18" ht="16.5" customHeight="1">
      <c r="A146" s="177">
        <v>43244</v>
      </c>
      <c r="B146" s="178">
        <f t="shared" si="19"/>
        <v>43244</v>
      </c>
      <c r="C146" s="178">
        <f t="shared" si="25"/>
        <v>43244</v>
      </c>
      <c r="D146" s="178">
        <f t="shared" si="25"/>
        <v>43244</v>
      </c>
      <c r="E146" s="178">
        <f t="shared" si="25"/>
        <v>43244</v>
      </c>
      <c r="F146" s="178">
        <f t="shared" si="25"/>
        <v>43244</v>
      </c>
      <c r="G146" s="178">
        <f t="shared" si="20"/>
        <v>43244</v>
      </c>
      <c r="H146" s="179">
        <f t="shared" si="21"/>
        <v>1078.8</v>
      </c>
      <c r="I146" s="180">
        <f t="shared" si="22"/>
        <v>6</v>
      </c>
      <c r="J146" s="180">
        <f t="shared" si="23"/>
        <v>6</v>
      </c>
      <c r="K146" s="171"/>
      <c r="L146" s="61">
        <v>42948</v>
      </c>
      <c r="M146" s="181">
        <v>1121.3</v>
      </c>
      <c r="N146" s="172"/>
      <c r="Q146" s="188" t="s">
        <v>1621</v>
      </c>
      <c r="R146" s="184">
        <f t="shared" si="24"/>
        <v>44406</v>
      </c>
    </row>
    <row r="147" spans="1:18" ht="16.5" customHeight="1">
      <c r="A147" s="177">
        <v>43245</v>
      </c>
      <c r="B147" s="178">
        <f t="shared" si="19"/>
        <v>43245</v>
      </c>
      <c r="C147" s="178">
        <f t="shared" si="25"/>
        <v>43245</v>
      </c>
      <c r="D147" s="178">
        <f t="shared" si="25"/>
        <v>43245</v>
      </c>
      <c r="E147" s="178">
        <f t="shared" si="25"/>
        <v>43245</v>
      </c>
      <c r="F147" s="178">
        <f t="shared" si="25"/>
        <v>43245</v>
      </c>
      <c r="G147" s="178">
        <f t="shared" si="20"/>
        <v>43245</v>
      </c>
      <c r="H147" s="179">
        <f t="shared" si="21"/>
        <v>1079.7</v>
      </c>
      <c r="I147" s="180">
        <f t="shared" si="22"/>
        <v>7</v>
      </c>
      <c r="J147" s="180">
        <f t="shared" si="23"/>
        <v>7</v>
      </c>
      <c r="K147" s="171"/>
      <c r="L147" s="61">
        <v>42949</v>
      </c>
      <c r="M147" s="181">
        <v>1124</v>
      </c>
      <c r="N147" s="172"/>
      <c r="Q147" s="188" t="s">
        <v>42</v>
      </c>
      <c r="R147" s="184">
        <f t="shared" si="24"/>
        <v>44407</v>
      </c>
    </row>
    <row r="148" spans="1:18" ht="16.5" customHeight="1">
      <c r="A148" s="177">
        <v>43246</v>
      </c>
      <c r="B148" s="178">
        <f t="shared" si="19"/>
        <v>43245</v>
      </c>
      <c r="C148" s="178">
        <f t="shared" si="25"/>
        <v>43245</v>
      </c>
      <c r="D148" s="178">
        <f t="shared" si="25"/>
        <v>43245</v>
      </c>
      <c r="E148" s="178">
        <f t="shared" si="25"/>
        <v>43245</v>
      </c>
      <c r="F148" s="178">
        <f t="shared" si="25"/>
        <v>43245</v>
      </c>
      <c r="G148" s="178">
        <f t="shared" si="20"/>
        <v>43245</v>
      </c>
      <c r="H148" s="179">
        <f t="shared" si="21"/>
        <v>1079.7</v>
      </c>
      <c r="I148" s="180">
        <f t="shared" si="22"/>
        <v>1</v>
      </c>
      <c r="J148" s="180">
        <f t="shared" si="23"/>
        <v>7</v>
      </c>
      <c r="K148" s="171"/>
      <c r="L148" s="61">
        <v>42950</v>
      </c>
      <c r="M148" s="181">
        <v>1128.8</v>
      </c>
      <c r="N148" s="172"/>
      <c r="Q148" s="188" t="s">
        <v>1622</v>
      </c>
      <c r="R148" s="184">
        <f t="shared" si="24"/>
        <v>44410</v>
      </c>
    </row>
    <row r="149" spans="1:18" ht="16.5" customHeight="1">
      <c r="A149" s="177">
        <v>43247</v>
      </c>
      <c r="B149" s="178">
        <f t="shared" si="19"/>
        <v>43245</v>
      </c>
      <c r="C149" s="178">
        <f t="shared" si="25"/>
        <v>43245</v>
      </c>
      <c r="D149" s="178">
        <f t="shared" si="25"/>
        <v>43245</v>
      </c>
      <c r="E149" s="178">
        <f t="shared" si="25"/>
        <v>43245</v>
      </c>
      <c r="F149" s="178">
        <f t="shared" si="25"/>
        <v>43245</v>
      </c>
      <c r="G149" s="178">
        <f t="shared" si="20"/>
        <v>43245</v>
      </c>
      <c r="H149" s="179">
        <f t="shared" si="21"/>
        <v>1079.7</v>
      </c>
      <c r="I149" s="180">
        <f t="shared" si="22"/>
        <v>2</v>
      </c>
      <c r="J149" s="180">
        <f t="shared" si="23"/>
        <v>7</v>
      </c>
      <c r="K149" s="171"/>
      <c r="L149" s="61">
        <v>42951</v>
      </c>
      <c r="M149" s="181">
        <v>1125</v>
      </c>
      <c r="N149" s="172"/>
      <c r="Q149" s="188" t="s">
        <v>1623</v>
      </c>
      <c r="R149" s="184">
        <f t="shared" si="24"/>
        <v>44411</v>
      </c>
    </row>
    <row r="150" spans="1:18" ht="16.5" customHeight="1">
      <c r="A150" s="177">
        <v>43248</v>
      </c>
      <c r="B150" s="178">
        <f t="shared" si="19"/>
        <v>43248</v>
      </c>
      <c r="C150" s="178">
        <f t="shared" si="25"/>
        <v>43248</v>
      </c>
      <c r="D150" s="178">
        <f t="shared" si="25"/>
        <v>43248</v>
      </c>
      <c r="E150" s="178">
        <f t="shared" si="25"/>
        <v>43248</v>
      </c>
      <c r="F150" s="178">
        <f t="shared" si="25"/>
        <v>43248</v>
      </c>
      <c r="G150" s="178">
        <f t="shared" si="20"/>
        <v>43248</v>
      </c>
      <c r="H150" s="179">
        <f t="shared" si="21"/>
        <v>1078.7</v>
      </c>
      <c r="I150" s="180">
        <f t="shared" si="22"/>
        <v>3</v>
      </c>
      <c r="J150" s="180">
        <f t="shared" si="23"/>
        <v>3</v>
      </c>
      <c r="K150" s="171"/>
      <c r="L150" s="61">
        <v>42954</v>
      </c>
      <c r="M150" s="181">
        <v>1127.0999999999999</v>
      </c>
      <c r="N150" s="172"/>
      <c r="Q150" s="188" t="s">
        <v>1624</v>
      </c>
      <c r="R150" s="184">
        <f t="shared" si="24"/>
        <v>44412</v>
      </c>
    </row>
    <row r="151" spans="1:18" ht="16.5" customHeight="1">
      <c r="A151" s="177">
        <v>43249</v>
      </c>
      <c r="B151" s="178">
        <f t="shared" si="19"/>
        <v>43249</v>
      </c>
      <c r="C151" s="178">
        <f t="shared" si="25"/>
        <v>43249</v>
      </c>
      <c r="D151" s="178">
        <f t="shared" si="25"/>
        <v>43249</v>
      </c>
      <c r="E151" s="178">
        <f t="shared" si="25"/>
        <v>43249</v>
      </c>
      <c r="F151" s="178">
        <f t="shared" si="25"/>
        <v>43249</v>
      </c>
      <c r="G151" s="178">
        <f t="shared" si="20"/>
        <v>43249</v>
      </c>
      <c r="H151" s="179">
        <f t="shared" si="21"/>
        <v>1073.2</v>
      </c>
      <c r="I151" s="180">
        <f t="shared" si="22"/>
        <v>4</v>
      </c>
      <c r="J151" s="180">
        <f t="shared" si="23"/>
        <v>4</v>
      </c>
      <c r="K151" s="171"/>
      <c r="L151" s="61">
        <v>42955</v>
      </c>
      <c r="M151" s="181">
        <v>1125.0999999999999</v>
      </c>
      <c r="N151" s="172"/>
      <c r="Q151" s="188" t="s">
        <v>1625</v>
      </c>
      <c r="R151" s="184">
        <f t="shared" si="24"/>
        <v>44413</v>
      </c>
    </row>
    <row r="152" spans="1:18" ht="16.5" customHeight="1">
      <c r="A152" s="177">
        <v>43250</v>
      </c>
      <c r="B152" s="178">
        <f t="shared" si="19"/>
        <v>43250</v>
      </c>
      <c r="C152" s="178">
        <f t="shared" si="25"/>
        <v>43250</v>
      </c>
      <c r="D152" s="178">
        <f t="shared" si="25"/>
        <v>43250</v>
      </c>
      <c r="E152" s="178">
        <f t="shared" si="25"/>
        <v>43250</v>
      </c>
      <c r="F152" s="178">
        <f t="shared" si="25"/>
        <v>43250</v>
      </c>
      <c r="G152" s="178">
        <f t="shared" si="20"/>
        <v>43250</v>
      </c>
      <c r="H152" s="179">
        <f t="shared" si="21"/>
        <v>1076.0999999999999</v>
      </c>
      <c r="I152" s="180">
        <f t="shared" si="22"/>
        <v>5</v>
      </c>
      <c r="J152" s="180">
        <f t="shared" si="23"/>
        <v>5</v>
      </c>
      <c r="K152" s="171"/>
      <c r="L152" s="61">
        <v>42956</v>
      </c>
      <c r="M152" s="181">
        <v>1135.2</v>
      </c>
      <c r="N152" s="172"/>
      <c r="Q152" s="188" t="s">
        <v>1626</v>
      </c>
      <c r="R152" s="184">
        <f t="shared" si="24"/>
        <v>44414</v>
      </c>
    </row>
    <row r="153" spans="1:18" ht="16.5" customHeight="1">
      <c r="A153" s="177">
        <v>43251</v>
      </c>
      <c r="B153" s="178">
        <f t="shared" si="19"/>
        <v>43251</v>
      </c>
      <c r="C153" s="178">
        <f t="shared" si="25"/>
        <v>43251</v>
      </c>
      <c r="D153" s="178">
        <f t="shared" si="25"/>
        <v>43251</v>
      </c>
      <c r="E153" s="178">
        <f t="shared" si="25"/>
        <v>43251</v>
      </c>
      <c r="F153" s="178">
        <f t="shared" si="25"/>
        <v>43251</v>
      </c>
      <c r="G153" s="178">
        <f t="shared" si="20"/>
        <v>43251</v>
      </c>
      <c r="H153" s="179">
        <f t="shared" si="21"/>
        <v>1081.3</v>
      </c>
      <c r="I153" s="180">
        <f t="shared" si="22"/>
        <v>6</v>
      </c>
      <c r="J153" s="180">
        <f t="shared" si="23"/>
        <v>6</v>
      </c>
      <c r="K153" s="171"/>
      <c r="L153" s="61">
        <v>42957</v>
      </c>
      <c r="M153" s="181">
        <v>1142</v>
      </c>
      <c r="N153" s="172"/>
      <c r="Q153" s="188" t="s">
        <v>81</v>
      </c>
      <c r="R153" s="184">
        <f t="shared" si="24"/>
        <v>44417</v>
      </c>
    </row>
    <row r="154" spans="1:18" ht="16.5" customHeight="1">
      <c r="A154" s="177">
        <v>43252</v>
      </c>
      <c r="B154" s="178">
        <f t="shared" si="19"/>
        <v>43252</v>
      </c>
      <c r="C154" s="178">
        <f t="shared" si="25"/>
        <v>43252</v>
      </c>
      <c r="D154" s="178">
        <f t="shared" si="25"/>
        <v>43252</v>
      </c>
      <c r="E154" s="178">
        <f t="shared" si="25"/>
        <v>43252</v>
      </c>
      <c r="F154" s="178">
        <f t="shared" si="25"/>
        <v>43252</v>
      </c>
      <c r="G154" s="178">
        <f t="shared" si="20"/>
        <v>43252</v>
      </c>
      <c r="H154" s="179">
        <f t="shared" si="21"/>
        <v>1076.4000000000001</v>
      </c>
      <c r="I154" s="180">
        <f t="shared" si="22"/>
        <v>7</v>
      </c>
      <c r="J154" s="180">
        <f t="shared" si="23"/>
        <v>7</v>
      </c>
      <c r="K154" s="171"/>
      <c r="L154" s="61">
        <v>42958</v>
      </c>
      <c r="M154" s="181">
        <v>1143.5</v>
      </c>
      <c r="N154" s="172"/>
      <c r="Q154" s="188" t="s">
        <v>1627</v>
      </c>
      <c r="R154" s="184">
        <f t="shared" si="24"/>
        <v>44418</v>
      </c>
    </row>
    <row r="155" spans="1:18" ht="16.5" customHeight="1">
      <c r="A155" s="177">
        <v>43253</v>
      </c>
      <c r="B155" s="178">
        <f t="shared" si="19"/>
        <v>43252</v>
      </c>
      <c r="C155" s="178">
        <f t="shared" si="25"/>
        <v>43252</v>
      </c>
      <c r="D155" s="178">
        <f t="shared" si="25"/>
        <v>43252</v>
      </c>
      <c r="E155" s="178">
        <f t="shared" si="25"/>
        <v>43252</v>
      </c>
      <c r="F155" s="178">
        <f t="shared" si="25"/>
        <v>43252</v>
      </c>
      <c r="G155" s="178">
        <f t="shared" si="20"/>
        <v>43252</v>
      </c>
      <c r="H155" s="179">
        <f t="shared" si="21"/>
        <v>1076.4000000000001</v>
      </c>
      <c r="I155" s="180">
        <f t="shared" si="22"/>
        <v>1</v>
      </c>
      <c r="J155" s="180">
        <f t="shared" si="23"/>
        <v>7</v>
      </c>
      <c r="K155" s="171"/>
      <c r="L155" s="61">
        <v>42961</v>
      </c>
      <c r="M155" s="181">
        <v>1139.7</v>
      </c>
      <c r="N155" s="172"/>
      <c r="Q155" s="188" t="s">
        <v>1628</v>
      </c>
      <c r="R155" s="184">
        <f t="shared" si="24"/>
        <v>44419</v>
      </c>
    </row>
    <row r="156" spans="1:18" ht="16.5" customHeight="1">
      <c r="A156" s="177">
        <v>43254</v>
      </c>
      <c r="B156" s="178">
        <f t="shared" si="19"/>
        <v>43252</v>
      </c>
      <c r="C156" s="178">
        <f t="shared" si="25"/>
        <v>43252</v>
      </c>
      <c r="D156" s="178">
        <f t="shared" si="25"/>
        <v>43252</v>
      </c>
      <c r="E156" s="178">
        <f t="shared" si="25"/>
        <v>43252</v>
      </c>
      <c r="F156" s="178">
        <f t="shared" si="25"/>
        <v>43252</v>
      </c>
      <c r="G156" s="178">
        <f t="shared" si="20"/>
        <v>43252</v>
      </c>
      <c r="H156" s="179">
        <f t="shared" si="21"/>
        <v>1076.4000000000001</v>
      </c>
      <c r="I156" s="180">
        <f t="shared" si="22"/>
        <v>2</v>
      </c>
      <c r="J156" s="180">
        <f t="shared" si="23"/>
        <v>7</v>
      </c>
      <c r="K156" s="171"/>
      <c r="L156" s="61">
        <v>42963</v>
      </c>
      <c r="M156" s="181">
        <v>1141.5</v>
      </c>
      <c r="N156" s="172"/>
      <c r="Q156" s="188" t="s">
        <v>1629</v>
      </c>
      <c r="R156" s="184">
        <f t="shared" si="24"/>
        <v>44420</v>
      </c>
    </row>
    <row r="157" spans="1:18" ht="16.5" customHeight="1">
      <c r="A157" s="177">
        <v>43255</v>
      </c>
      <c r="B157" s="178">
        <f t="shared" si="19"/>
        <v>43255</v>
      </c>
      <c r="C157" s="178">
        <f t="shared" si="25"/>
        <v>43255</v>
      </c>
      <c r="D157" s="178">
        <f t="shared" si="25"/>
        <v>43255</v>
      </c>
      <c r="E157" s="178">
        <f t="shared" si="25"/>
        <v>43255</v>
      </c>
      <c r="F157" s="178">
        <f t="shared" si="25"/>
        <v>43255</v>
      </c>
      <c r="G157" s="178">
        <f t="shared" si="20"/>
        <v>43255</v>
      </c>
      <c r="H157" s="179">
        <f t="shared" si="21"/>
        <v>1076</v>
      </c>
      <c r="I157" s="180">
        <f t="shared" si="22"/>
        <v>3</v>
      </c>
      <c r="J157" s="180">
        <f t="shared" si="23"/>
        <v>3</v>
      </c>
      <c r="K157" s="171"/>
      <c r="L157" s="61">
        <v>42964</v>
      </c>
      <c r="M157" s="181">
        <v>1137.2</v>
      </c>
      <c r="N157" s="172"/>
      <c r="Q157" s="188" t="s">
        <v>82</v>
      </c>
      <c r="R157" s="184">
        <f t="shared" si="24"/>
        <v>44421</v>
      </c>
    </row>
    <row r="158" spans="1:18" ht="16.5" customHeight="1">
      <c r="A158" s="177">
        <v>43256</v>
      </c>
      <c r="B158" s="178">
        <f t="shared" si="19"/>
        <v>43256</v>
      </c>
      <c r="C158" s="178">
        <f t="shared" si="25"/>
        <v>43256</v>
      </c>
      <c r="D158" s="178">
        <f t="shared" si="25"/>
        <v>43256</v>
      </c>
      <c r="E158" s="178">
        <f t="shared" si="25"/>
        <v>43256</v>
      </c>
      <c r="F158" s="178">
        <f t="shared" si="25"/>
        <v>43256</v>
      </c>
      <c r="G158" s="178">
        <f t="shared" si="20"/>
        <v>43256</v>
      </c>
      <c r="H158" s="179">
        <f t="shared" si="21"/>
        <v>1070.9000000000001</v>
      </c>
      <c r="I158" s="180">
        <f t="shared" si="22"/>
        <v>4</v>
      </c>
      <c r="J158" s="180">
        <f t="shared" si="23"/>
        <v>4</v>
      </c>
      <c r="K158" s="171"/>
      <c r="L158" s="61">
        <v>42965</v>
      </c>
      <c r="M158" s="181">
        <v>1141.3</v>
      </c>
      <c r="N158" s="172"/>
      <c r="Q158" s="188" t="s">
        <v>83</v>
      </c>
      <c r="R158" s="184">
        <f t="shared" si="24"/>
        <v>44425</v>
      </c>
    </row>
    <row r="159" spans="1:18" ht="16.5" customHeight="1">
      <c r="A159" s="177">
        <v>43257</v>
      </c>
      <c r="B159" s="178">
        <f t="shared" si="19"/>
        <v>43257</v>
      </c>
      <c r="C159" s="178">
        <f t="shared" si="25"/>
        <v>43256</v>
      </c>
      <c r="D159" s="178">
        <f t="shared" si="25"/>
        <v>43256</v>
      </c>
      <c r="E159" s="178">
        <f t="shared" si="25"/>
        <v>43256</v>
      </c>
      <c r="F159" s="178">
        <f t="shared" si="25"/>
        <v>43256</v>
      </c>
      <c r="G159" s="178">
        <f t="shared" si="20"/>
        <v>43256</v>
      </c>
      <c r="H159" s="179">
        <f t="shared" si="21"/>
        <v>1070.9000000000001</v>
      </c>
      <c r="I159" s="180">
        <f t="shared" si="22"/>
        <v>5</v>
      </c>
      <c r="J159" s="180">
        <f t="shared" si="23"/>
        <v>4</v>
      </c>
      <c r="K159" s="171"/>
      <c r="L159" s="61">
        <v>42968</v>
      </c>
      <c r="M159" s="181">
        <v>1139</v>
      </c>
      <c r="N159" s="172"/>
      <c r="Q159" s="188" t="s">
        <v>1630</v>
      </c>
      <c r="R159" s="184">
        <f t="shared" si="24"/>
        <v>44426</v>
      </c>
    </row>
    <row r="160" spans="1:18" ht="16.5" customHeight="1">
      <c r="A160" s="177">
        <v>43258</v>
      </c>
      <c r="B160" s="178">
        <f t="shared" si="19"/>
        <v>43258</v>
      </c>
      <c r="C160" s="178">
        <f t="shared" si="25"/>
        <v>43258</v>
      </c>
      <c r="D160" s="178">
        <f t="shared" si="25"/>
        <v>43258</v>
      </c>
      <c r="E160" s="178">
        <f t="shared" si="25"/>
        <v>43258</v>
      </c>
      <c r="F160" s="178">
        <f t="shared" si="25"/>
        <v>43258</v>
      </c>
      <c r="G160" s="178">
        <f t="shared" si="20"/>
        <v>43258</v>
      </c>
      <c r="H160" s="179">
        <f t="shared" si="21"/>
        <v>1069.5999999999999</v>
      </c>
      <c r="I160" s="180">
        <f t="shared" si="22"/>
        <v>6</v>
      </c>
      <c r="J160" s="180">
        <f t="shared" si="23"/>
        <v>6</v>
      </c>
      <c r="K160" s="171"/>
      <c r="L160" s="61">
        <v>42969</v>
      </c>
      <c r="M160" s="181">
        <v>1133.8</v>
      </c>
      <c r="N160" s="172"/>
      <c r="Q160" s="188" t="s">
        <v>84</v>
      </c>
      <c r="R160" s="184">
        <f t="shared" si="24"/>
        <v>44427</v>
      </c>
    </row>
    <row r="161" spans="1:18" ht="16.5" customHeight="1">
      <c r="A161" s="177">
        <v>43259</v>
      </c>
      <c r="B161" s="178">
        <f t="shared" si="19"/>
        <v>43259</v>
      </c>
      <c r="C161" s="178">
        <f t="shared" si="25"/>
        <v>43259</v>
      </c>
      <c r="D161" s="178">
        <f t="shared" si="25"/>
        <v>43259</v>
      </c>
      <c r="E161" s="178">
        <f t="shared" si="25"/>
        <v>43259</v>
      </c>
      <c r="F161" s="178">
        <f t="shared" si="25"/>
        <v>43259</v>
      </c>
      <c r="G161" s="178">
        <f t="shared" si="20"/>
        <v>43259</v>
      </c>
      <c r="H161" s="179">
        <f t="shared" si="21"/>
        <v>1067.9000000000001</v>
      </c>
      <c r="I161" s="180">
        <f t="shared" si="22"/>
        <v>7</v>
      </c>
      <c r="J161" s="180">
        <f t="shared" si="23"/>
        <v>7</v>
      </c>
      <c r="K161" s="171"/>
      <c r="L161" s="61">
        <v>42970</v>
      </c>
      <c r="M161" s="181">
        <v>1131.8</v>
      </c>
      <c r="N161" s="172"/>
      <c r="Q161" s="188" t="s">
        <v>1631</v>
      </c>
      <c r="R161" s="184">
        <f t="shared" si="24"/>
        <v>44428</v>
      </c>
    </row>
    <row r="162" spans="1:18" ht="16.5" customHeight="1">
      <c r="A162" s="177">
        <v>43260</v>
      </c>
      <c r="B162" s="178">
        <f t="shared" si="19"/>
        <v>43259</v>
      </c>
      <c r="C162" s="178">
        <f t="shared" si="25"/>
        <v>43259</v>
      </c>
      <c r="D162" s="178">
        <f t="shared" si="25"/>
        <v>43259</v>
      </c>
      <c r="E162" s="178">
        <f t="shared" si="25"/>
        <v>43259</v>
      </c>
      <c r="F162" s="178">
        <f t="shared" si="25"/>
        <v>43259</v>
      </c>
      <c r="G162" s="178">
        <f t="shared" si="20"/>
        <v>43259</v>
      </c>
      <c r="H162" s="179">
        <f t="shared" si="21"/>
        <v>1067.9000000000001</v>
      </c>
      <c r="I162" s="180">
        <f t="shared" si="22"/>
        <v>1</v>
      </c>
      <c r="J162" s="180">
        <f t="shared" si="23"/>
        <v>7</v>
      </c>
      <c r="K162" s="171"/>
      <c r="L162" s="61">
        <v>42971</v>
      </c>
      <c r="M162" s="181">
        <v>1127.9000000000001</v>
      </c>
      <c r="N162" s="172"/>
      <c r="Q162" s="188" t="s">
        <v>1632</v>
      </c>
      <c r="R162" s="184">
        <f t="shared" si="24"/>
        <v>44431</v>
      </c>
    </row>
    <row r="163" spans="1:18" ht="16.5" customHeight="1">
      <c r="A163" s="177">
        <v>43261</v>
      </c>
      <c r="B163" s="178">
        <f t="shared" si="19"/>
        <v>43259</v>
      </c>
      <c r="C163" s="178">
        <f t="shared" ref="C163:F182" si="26">IF(COUNTIF($O:$O,B163)=1,DATE(YEAR(B163),MONTH(B163),DAY(B163)-1),B163)</f>
        <v>43259</v>
      </c>
      <c r="D163" s="178">
        <f t="shared" si="26"/>
        <v>43259</v>
      </c>
      <c r="E163" s="178">
        <f t="shared" si="26"/>
        <v>43259</v>
      </c>
      <c r="F163" s="178">
        <f t="shared" si="26"/>
        <v>43259</v>
      </c>
      <c r="G163" s="178">
        <f t="shared" si="20"/>
        <v>43259</v>
      </c>
      <c r="H163" s="179">
        <f t="shared" si="21"/>
        <v>1067.9000000000001</v>
      </c>
      <c r="I163" s="180">
        <f t="shared" si="22"/>
        <v>2</v>
      </c>
      <c r="J163" s="180">
        <f t="shared" si="23"/>
        <v>7</v>
      </c>
      <c r="K163" s="171"/>
      <c r="L163" s="61">
        <v>42972</v>
      </c>
      <c r="M163" s="181">
        <v>1128.2</v>
      </c>
      <c r="N163" s="172"/>
      <c r="Q163" s="188" t="s">
        <v>1633</v>
      </c>
      <c r="R163" s="184">
        <f t="shared" si="24"/>
        <v>44432</v>
      </c>
    </row>
    <row r="164" spans="1:18" ht="16.5" customHeight="1">
      <c r="A164" s="177">
        <v>43262</v>
      </c>
      <c r="B164" s="178">
        <f t="shared" si="19"/>
        <v>43262</v>
      </c>
      <c r="C164" s="178">
        <f t="shared" si="26"/>
        <v>43262</v>
      </c>
      <c r="D164" s="178">
        <f t="shared" si="26"/>
        <v>43262</v>
      </c>
      <c r="E164" s="178">
        <f t="shared" si="26"/>
        <v>43262</v>
      </c>
      <c r="F164" s="178">
        <f t="shared" si="26"/>
        <v>43262</v>
      </c>
      <c r="G164" s="178">
        <f t="shared" si="20"/>
        <v>43262</v>
      </c>
      <c r="H164" s="179">
        <f t="shared" si="21"/>
        <v>1073.2</v>
      </c>
      <c r="I164" s="180">
        <f t="shared" si="22"/>
        <v>3</v>
      </c>
      <c r="J164" s="180">
        <f t="shared" si="23"/>
        <v>3</v>
      </c>
      <c r="K164" s="171"/>
      <c r="L164" s="61">
        <v>42975</v>
      </c>
      <c r="M164" s="181">
        <v>1120.0999999999999</v>
      </c>
      <c r="N164" s="172"/>
      <c r="Q164" s="188" t="s">
        <v>85</v>
      </c>
      <c r="R164" s="184">
        <f t="shared" si="24"/>
        <v>44433</v>
      </c>
    </row>
    <row r="165" spans="1:18" ht="16.5" customHeight="1">
      <c r="A165" s="177">
        <v>43263</v>
      </c>
      <c r="B165" s="178">
        <f t="shared" si="19"/>
        <v>43263</v>
      </c>
      <c r="C165" s="178">
        <f t="shared" si="26"/>
        <v>43263</v>
      </c>
      <c r="D165" s="178">
        <f t="shared" si="26"/>
        <v>43263</v>
      </c>
      <c r="E165" s="178">
        <f t="shared" si="26"/>
        <v>43263</v>
      </c>
      <c r="F165" s="178">
        <f t="shared" si="26"/>
        <v>43263</v>
      </c>
      <c r="G165" s="178">
        <f t="shared" si="20"/>
        <v>43263</v>
      </c>
      <c r="H165" s="179">
        <f t="shared" si="21"/>
        <v>1073.5</v>
      </c>
      <c r="I165" s="180">
        <f t="shared" si="22"/>
        <v>4</v>
      </c>
      <c r="J165" s="180">
        <f t="shared" si="23"/>
        <v>4</v>
      </c>
      <c r="K165" s="171"/>
      <c r="L165" s="61">
        <v>42976</v>
      </c>
      <c r="M165" s="181">
        <v>1126.4000000000001</v>
      </c>
      <c r="N165" s="172"/>
      <c r="Q165" s="188" t="s">
        <v>1634</v>
      </c>
      <c r="R165" s="184">
        <f t="shared" si="24"/>
        <v>44434</v>
      </c>
    </row>
    <row r="166" spans="1:18" ht="16.5" customHeight="1">
      <c r="A166" s="177">
        <v>43264</v>
      </c>
      <c r="B166" s="178">
        <f t="shared" si="19"/>
        <v>43264</v>
      </c>
      <c r="C166" s="178">
        <f t="shared" si="26"/>
        <v>43263</v>
      </c>
      <c r="D166" s="178">
        <f t="shared" si="26"/>
        <v>43263</v>
      </c>
      <c r="E166" s="178">
        <f t="shared" si="26"/>
        <v>43263</v>
      </c>
      <c r="F166" s="178">
        <f t="shared" si="26"/>
        <v>43263</v>
      </c>
      <c r="G166" s="178">
        <f t="shared" si="20"/>
        <v>43263</v>
      </c>
      <c r="H166" s="179">
        <f t="shared" si="21"/>
        <v>1073.5</v>
      </c>
      <c r="I166" s="180">
        <f t="shared" si="22"/>
        <v>5</v>
      </c>
      <c r="J166" s="180">
        <f t="shared" si="23"/>
        <v>4</v>
      </c>
      <c r="K166" s="171"/>
      <c r="L166" s="61">
        <v>42977</v>
      </c>
      <c r="M166" s="181">
        <v>1124.2</v>
      </c>
      <c r="N166" s="172"/>
      <c r="Q166" s="188" t="s">
        <v>1635</v>
      </c>
      <c r="R166" s="184">
        <f t="shared" si="24"/>
        <v>44435</v>
      </c>
    </row>
    <row r="167" spans="1:18" ht="16.5" customHeight="1">
      <c r="A167" s="177">
        <v>43265</v>
      </c>
      <c r="B167" s="178">
        <f t="shared" si="19"/>
        <v>43265</v>
      </c>
      <c r="C167" s="178">
        <f t="shared" si="26"/>
        <v>43265</v>
      </c>
      <c r="D167" s="178">
        <f t="shared" si="26"/>
        <v>43265</v>
      </c>
      <c r="E167" s="178">
        <f t="shared" si="26"/>
        <v>43265</v>
      </c>
      <c r="F167" s="178">
        <f t="shared" si="26"/>
        <v>43265</v>
      </c>
      <c r="G167" s="178">
        <f t="shared" si="20"/>
        <v>43265</v>
      </c>
      <c r="H167" s="179">
        <f t="shared" si="21"/>
        <v>1075.0999999999999</v>
      </c>
      <c r="I167" s="180">
        <f t="shared" si="22"/>
        <v>6</v>
      </c>
      <c r="J167" s="180">
        <f t="shared" si="23"/>
        <v>6</v>
      </c>
      <c r="K167" s="171"/>
      <c r="L167" s="61">
        <v>42978</v>
      </c>
      <c r="M167" s="181">
        <v>1127.8</v>
      </c>
      <c r="N167" s="172"/>
      <c r="Q167" s="188" t="s">
        <v>1636</v>
      </c>
      <c r="R167" s="184">
        <f t="shared" si="24"/>
        <v>44438</v>
      </c>
    </row>
    <row r="168" spans="1:18" ht="16.5" customHeight="1">
      <c r="A168" s="177">
        <v>43266</v>
      </c>
      <c r="B168" s="178">
        <f t="shared" si="19"/>
        <v>43266</v>
      </c>
      <c r="C168" s="178">
        <f t="shared" si="26"/>
        <v>43266</v>
      </c>
      <c r="D168" s="178">
        <f t="shared" si="26"/>
        <v>43266</v>
      </c>
      <c r="E168" s="178">
        <f t="shared" si="26"/>
        <v>43266</v>
      </c>
      <c r="F168" s="178">
        <f t="shared" si="26"/>
        <v>43266</v>
      </c>
      <c r="G168" s="178">
        <f t="shared" si="20"/>
        <v>43266</v>
      </c>
      <c r="H168" s="179">
        <f t="shared" si="21"/>
        <v>1082.5</v>
      </c>
      <c r="I168" s="180">
        <f t="shared" si="22"/>
        <v>7</v>
      </c>
      <c r="J168" s="180">
        <f t="shared" si="23"/>
        <v>7</v>
      </c>
      <c r="K168" s="171"/>
      <c r="L168" s="61">
        <v>42979</v>
      </c>
      <c r="M168" s="181">
        <v>1122.8</v>
      </c>
      <c r="N168" s="172"/>
      <c r="Q168" s="188" t="s">
        <v>1637</v>
      </c>
      <c r="R168" s="184">
        <f t="shared" si="24"/>
        <v>44439</v>
      </c>
    </row>
    <row r="169" spans="1:18" ht="16.5" customHeight="1">
      <c r="A169" s="177">
        <v>43267</v>
      </c>
      <c r="B169" s="178">
        <f t="shared" si="19"/>
        <v>43266</v>
      </c>
      <c r="C169" s="178">
        <f t="shared" si="26"/>
        <v>43266</v>
      </c>
      <c r="D169" s="178">
        <f t="shared" si="26"/>
        <v>43266</v>
      </c>
      <c r="E169" s="178">
        <f t="shared" si="26"/>
        <v>43266</v>
      </c>
      <c r="F169" s="178">
        <f t="shared" si="26"/>
        <v>43266</v>
      </c>
      <c r="G169" s="178">
        <f t="shared" si="20"/>
        <v>43266</v>
      </c>
      <c r="H169" s="179">
        <f t="shared" si="21"/>
        <v>1082.5</v>
      </c>
      <c r="I169" s="180">
        <f t="shared" si="22"/>
        <v>1</v>
      </c>
      <c r="J169" s="180">
        <f t="shared" si="23"/>
        <v>7</v>
      </c>
      <c r="K169" s="171"/>
      <c r="L169" s="61">
        <v>42982</v>
      </c>
      <c r="M169" s="181">
        <v>1133</v>
      </c>
      <c r="N169" s="172"/>
      <c r="Q169" s="188" t="s">
        <v>1638</v>
      </c>
      <c r="R169" s="184">
        <f t="shared" si="24"/>
        <v>44440</v>
      </c>
    </row>
    <row r="170" spans="1:18" ht="16.5" customHeight="1">
      <c r="A170" s="177">
        <v>43268</v>
      </c>
      <c r="B170" s="178">
        <f t="shared" si="19"/>
        <v>43266</v>
      </c>
      <c r="C170" s="178">
        <f t="shared" si="26"/>
        <v>43266</v>
      </c>
      <c r="D170" s="178">
        <f t="shared" si="26"/>
        <v>43266</v>
      </c>
      <c r="E170" s="178">
        <f t="shared" si="26"/>
        <v>43266</v>
      </c>
      <c r="F170" s="178">
        <f t="shared" si="26"/>
        <v>43266</v>
      </c>
      <c r="G170" s="178">
        <f t="shared" si="20"/>
        <v>43266</v>
      </c>
      <c r="H170" s="179">
        <f t="shared" si="21"/>
        <v>1082.5</v>
      </c>
      <c r="I170" s="180">
        <f t="shared" si="22"/>
        <v>2</v>
      </c>
      <c r="J170" s="180">
        <f t="shared" si="23"/>
        <v>7</v>
      </c>
      <c r="K170" s="171"/>
      <c r="L170" s="61">
        <v>42983</v>
      </c>
      <c r="M170" s="181">
        <v>1131.0999999999999</v>
      </c>
      <c r="N170" s="172"/>
      <c r="Q170" s="188" t="s">
        <v>1639</v>
      </c>
      <c r="R170" s="184">
        <f t="shared" si="24"/>
        <v>44441</v>
      </c>
    </row>
    <row r="171" spans="1:18" ht="16.5" customHeight="1">
      <c r="A171" s="177">
        <v>43269</v>
      </c>
      <c r="B171" s="178">
        <f t="shared" si="19"/>
        <v>43269</v>
      </c>
      <c r="C171" s="178">
        <f t="shared" si="26"/>
        <v>43269</v>
      </c>
      <c r="D171" s="178">
        <f t="shared" si="26"/>
        <v>43269</v>
      </c>
      <c r="E171" s="178">
        <f t="shared" si="26"/>
        <v>43269</v>
      </c>
      <c r="F171" s="178">
        <f t="shared" si="26"/>
        <v>43269</v>
      </c>
      <c r="G171" s="178">
        <f t="shared" si="20"/>
        <v>43269</v>
      </c>
      <c r="H171" s="179">
        <f t="shared" si="21"/>
        <v>1091.4000000000001</v>
      </c>
      <c r="I171" s="180">
        <f t="shared" si="22"/>
        <v>3</v>
      </c>
      <c r="J171" s="180">
        <f t="shared" si="23"/>
        <v>3</v>
      </c>
      <c r="K171" s="171"/>
      <c r="L171" s="61">
        <v>42984</v>
      </c>
      <c r="M171" s="181">
        <v>1135.4000000000001</v>
      </c>
      <c r="N171" s="172"/>
      <c r="Q171" s="188" t="s">
        <v>43</v>
      </c>
      <c r="R171" s="184">
        <f t="shared" si="24"/>
        <v>44442</v>
      </c>
    </row>
    <row r="172" spans="1:18" ht="16.5" customHeight="1">
      <c r="A172" s="177">
        <v>43270</v>
      </c>
      <c r="B172" s="178">
        <f t="shared" si="19"/>
        <v>43270</v>
      </c>
      <c r="C172" s="178">
        <f t="shared" si="26"/>
        <v>43270</v>
      </c>
      <c r="D172" s="178">
        <f t="shared" si="26"/>
        <v>43270</v>
      </c>
      <c r="E172" s="178">
        <f t="shared" si="26"/>
        <v>43270</v>
      </c>
      <c r="F172" s="178">
        <f t="shared" si="26"/>
        <v>43270</v>
      </c>
      <c r="G172" s="178">
        <f t="shared" si="20"/>
        <v>43270</v>
      </c>
      <c r="H172" s="179">
        <f t="shared" si="21"/>
        <v>1104.4000000000001</v>
      </c>
      <c r="I172" s="180">
        <f t="shared" si="22"/>
        <v>4</v>
      </c>
      <c r="J172" s="180">
        <f t="shared" si="23"/>
        <v>4</v>
      </c>
      <c r="K172" s="171"/>
      <c r="L172" s="61">
        <v>42985</v>
      </c>
      <c r="M172" s="181">
        <v>1129.4000000000001</v>
      </c>
      <c r="N172" s="172"/>
      <c r="Q172" s="188" t="s">
        <v>86</v>
      </c>
      <c r="R172" s="184">
        <f t="shared" si="24"/>
        <v>44445</v>
      </c>
    </row>
    <row r="173" spans="1:18" ht="16.5" customHeight="1">
      <c r="A173" s="177">
        <v>43271</v>
      </c>
      <c r="B173" s="178">
        <f t="shared" si="19"/>
        <v>43271</v>
      </c>
      <c r="C173" s="178">
        <f t="shared" si="26"/>
        <v>43271</v>
      </c>
      <c r="D173" s="178">
        <f t="shared" si="26"/>
        <v>43271</v>
      </c>
      <c r="E173" s="178">
        <f t="shared" si="26"/>
        <v>43271</v>
      </c>
      <c r="F173" s="178">
        <f t="shared" si="26"/>
        <v>43271</v>
      </c>
      <c r="G173" s="178">
        <f t="shared" si="20"/>
        <v>43271</v>
      </c>
      <c r="H173" s="179">
        <f t="shared" si="21"/>
        <v>1105.5</v>
      </c>
      <c r="I173" s="180">
        <f t="shared" si="22"/>
        <v>5</v>
      </c>
      <c r="J173" s="180">
        <f t="shared" si="23"/>
        <v>5</v>
      </c>
      <c r="K173" s="171"/>
      <c r="L173" s="61">
        <v>42986</v>
      </c>
      <c r="M173" s="181">
        <v>1127.5</v>
      </c>
      <c r="N173" s="172"/>
      <c r="Q173" s="188" t="s">
        <v>45</v>
      </c>
      <c r="R173" s="184">
        <f t="shared" si="24"/>
        <v>44446</v>
      </c>
    </row>
    <row r="174" spans="1:18" ht="16.5" customHeight="1">
      <c r="A174" s="177">
        <v>43272</v>
      </c>
      <c r="B174" s="178">
        <f t="shared" si="19"/>
        <v>43272</v>
      </c>
      <c r="C174" s="178">
        <f t="shared" si="26"/>
        <v>43272</v>
      </c>
      <c r="D174" s="178">
        <f t="shared" si="26"/>
        <v>43272</v>
      </c>
      <c r="E174" s="178">
        <f t="shared" si="26"/>
        <v>43272</v>
      </c>
      <c r="F174" s="178">
        <f t="shared" si="26"/>
        <v>43272</v>
      </c>
      <c r="G174" s="178">
        <f t="shared" si="20"/>
        <v>43272</v>
      </c>
      <c r="H174" s="179">
        <f t="shared" si="21"/>
        <v>1108</v>
      </c>
      <c r="I174" s="180">
        <f t="shared" si="22"/>
        <v>6</v>
      </c>
      <c r="J174" s="180">
        <f t="shared" si="23"/>
        <v>6</v>
      </c>
      <c r="K174" s="171"/>
      <c r="L174" s="61">
        <v>42989</v>
      </c>
      <c r="M174" s="181">
        <v>1131.9000000000001</v>
      </c>
      <c r="N174" s="172"/>
      <c r="Q174" s="188" t="s">
        <v>1640</v>
      </c>
      <c r="R174" s="184">
        <f t="shared" si="24"/>
        <v>44447</v>
      </c>
    </row>
    <row r="175" spans="1:18" ht="16.5" customHeight="1">
      <c r="A175" s="177">
        <v>43273</v>
      </c>
      <c r="B175" s="178">
        <f t="shared" si="19"/>
        <v>43273</v>
      </c>
      <c r="C175" s="178">
        <f t="shared" si="26"/>
        <v>43273</v>
      </c>
      <c r="D175" s="178">
        <f t="shared" si="26"/>
        <v>43273</v>
      </c>
      <c r="E175" s="178">
        <f t="shared" si="26"/>
        <v>43273</v>
      </c>
      <c r="F175" s="178">
        <f t="shared" si="26"/>
        <v>43273</v>
      </c>
      <c r="G175" s="178">
        <f t="shared" si="20"/>
        <v>43273</v>
      </c>
      <c r="H175" s="179">
        <f t="shared" si="21"/>
        <v>1109</v>
      </c>
      <c r="I175" s="180">
        <f t="shared" si="22"/>
        <v>7</v>
      </c>
      <c r="J175" s="180">
        <f t="shared" si="23"/>
        <v>7</v>
      </c>
      <c r="K175" s="171"/>
      <c r="L175" s="61">
        <v>42990</v>
      </c>
      <c r="M175" s="181">
        <v>1128.5</v>
      </c>
      <c r="N175" s="172"/>
      <c r="Q175" s="188" t="s">
        <v>1641</v>
      </c>
      <c r="R175" s="184">
        <f t="shared" si="24"/>
        <v>44448</v>
      </c>
    </row>
    <row r="176" spans="1:18" ht="16.5" customHeight="1">
      <c r="A176" s="177">
        <v>43274</v>
      </c>
      <c r="B176" s="178">
        <f t="shared" si="19"/>
        <v>43273</v>
      </c>
      <c r="C176" s="178">
        <f t="shared" si="26"/>
        <v>43273</v>
      </c>
      <c r="D176" s="178">
        <f t="shared" si="26"/>
        <v>43273</v>
      </c>
      <c r="E176" s="178">
        <f t="shared" si="26"/>
        <v>43273</v>
      </c>
      <c r="F176" s="178">
        <f t="shared" si="26"/>
        <v>43273</v>
      </c>
      <c r="G176" s="178">
        <f t="shared" si="20"/>
        <v>43273</v>
      </c>
      <c r="H176" s="179">
        <f t="shared" si="21"/>
        <v>1109</v>
      </c>
      <c r="I176" s="180">
        <f t="shared" si="22"/>
        <v>1</v>
      </c>
      <c r="J176" s="180">
        <f t="shared" si="23"/>
        <v>7</v>
      </c>
      <c r="K176" s="171"/>
      <c r="L176" s="61">
        <v>42991</v>
      </c>
      <c r="M176" s="181">
        <v>1128.5</v>
      </c>
      <c r="N176" s="172"/>
      <c r="Q176" s="188" t="s">
        <v>1642</v>
      </c>
      <c r="R176" s="184">
        <f t="shared" si="24"/>
        <v>44449</v>
      </c>
    </row>
    <row r="177" spans="1:18" ht="16.5" customHeight="1">
      <c r="A177" s="177">
        <v>43275</v>
      </c>
      <c r="B177" s="178">
        <f t="shared" si="19"/>
        <v>43273</v>
      </c>
      <c r="C177" s="178">
        <f t="shared" si="26"/>
        <v>43273</v>
      </c>
      <c r="D177" s="178">
        <f t="shared" si="26"/>
        <v>43273</v>
      </c>
      <c r="E177" s="178">
        <f t="shared" si="26"/>
        <v>43273</v>
      </c>
      <c r="F177" s="178">
        <f t="shared" si="26"/>
        <v>43273</v>
      </c>
      <c r="G177" s="178">
        <f t="shared" si="20"/>
        <v>43273</v>
      </c>
      <c r="H177" s="179">
        <f t="shared" si="21"/>
        <v>1109</v>
      </c>
      <c r="I177" s="180">
        <f t="shared" si="22"/>
        <v>2</v>
      </c>
      <c r="J177" s="180">
        <f t="shared" si="23"/>
        <v>7</v>
      </c>
      <c r="K177" s="171"/>
      <c r="L177" s="61">
        <v>42992</v>
      </c>
      <c r="M177" s="181">
        <v>1132.5999999999999</v>
      </c>
      <c r="N177" s="172"/>
      <c r="Q177" s="188" t="s">
        <v>88</v>
      </c>
      <c r="R177" s="184">
        <f t="shared" si="24"/>
        <v>44452</v>
      </c>
    </row>
    <row r="178" spans="1:18" ht="16.5" customHeight="1">
      <c r="A178" s="177">
        <v>43276</v>
      </c>
      <c r="B178" s="178">
        <f t="shared" si="19"/>
        <v>43276</v>
      </c>
      <c r="C178" s="178">
        <f t="shared" si="26"/>
        <v>43276</v>
      </c>
      <c r="D178" s="178">
        <f t="shared" si="26"/>
        <v>43276</v>
      </c>
      <c r="E178" s="178">
        <f t="shared" si="26"/>
        <v>43276</v>
      </c>
      <c r="F178" s="178">
        <f t="shared" si="26"/>
        <v>43276</v>
      </c>
      <c r="G178" s="178">
        <f t="shared" si="20"/>
        <v>43276</v>
      </c>
      <c r="H178" s="179">
        <f t="shared" si="21"/>
        <v>1108.9000000000001</v>
      </c>
      <c r="I178" s="180">
        <f t="shared" si="22"/>
        <v>3</v>
      </c>
      <c r="J178" s="180">
        <f t="shared" si="23"/>
        <v>3</v>
      </c>
      <c r="K178" s="171"/>
      <c r="L178" s="61">
        <v>42993</v>
      </c>
      <c r="M178" s="181">
        <v>1131.7</v>
      </c>
      <c r="N178" s="172"/>
      <c r="Q178" s="188" t="s">
        <v>1643</v>
      </c>
      <c r="R178" s="184">
        <f t="shared" si="24"/>
        <v>44453</v>
      </c>
    </row>
    <row r="179" spans="1:18" ht="16.5" customHeight="1">
      <c r="A179" s="177">
        <v>43277</v>
      </c>
      <c r="B179" s="178">
        <f t="shared" si="19"/>
        <v>43277</v>
      </c>
      <c r="C179" s="178">
        <f t="shared" si="26"/>
        <v>43277</v>
      </c>
      <c r="D179" s="178">
        <f t="shared" si="26"/>
        <v>43277</v>
      </c>
      <c r="E179" s="178">
        <f t="shared" si="26"/>
        <v>43277</v>
      </c>
      <c r="F179" s="178">
        <f t="shared" si="26"/>
        <v>43277</v>
      </c>
      <c r="G179" s="178">
        <f t="shared" si="20"/>
        <v>43277</v>
      </c>
      <c r="H179" s="179">
        <f t="shared" si="21"/>
        <v>1116.0999999999999</v>
      </c>
      <c r="I179" s="180">
        <f t="shared" si="22"/>
        <v>4</v>
      </c>
      <c r="J179" s="180">
        <f t="shared" si="23"/>
        <v>4</v>
      </c>
      <c r="K179" s="171"/>
      <c r="L179" s="61">
        <v>42996</v>
      </c>
      <c r="M179" s="181">
        <v>1126.5999999999999</v>
      </c>
      <c r="N179" s="172"/>
      <c r="Q179" s="188" t="s">
        <v>1644</v>
      </c>
      <c r="R179" s="184">
        <f t="shared" si="24"/>
        <v>44454</v>
      </c>
    </row>
    <row r="180" spans="1:18" ht="16.5" customHeight="1">
      <c r="A180" s="177">
        <v>43278</v>
      </c>
      <c r="B180" s="178">
        <f t="shared" si="19"/>
        <v>43278</v>
      </c>
      <c r="C180" s="178">
        <f t="shared" si="26"/>
        <v>43278</v>
      </c>
      <c r="D180" s="178">
        <f t="shared" si="26"/>
        <v>43278</v>
      </c>
      <c r="E180" s="178">
        <f t="shared" si="26"/>
        <v>43278</v>
      </c>
      <c r="F180" s="178">
        <f t="shared" si="26"/>
        <v>43278</v>
      </c>
      <c r="G180" s="178">
        <f t="shared" si="20"/>
        <v>43278</v>
      </c>
      <c r="H180" s="179">
        <f t="shared" si="21"/>
        <v>1115.2</v>
      </c>
      <c r="I180" s="180">
        <f t="shared" si="22"/>
        <v>5</v>
      </c>
      <c r="J180" s="180">
        <f t="shared" si="23"/>
        <v>5</v>
      </c>
      <c r="K180" s="171"/>
      <c r="L180" s="61">
        <v>42997</v>
      </c>
      <c r="M180" s="181">
        <v>1131.3</v>
      </c>
      <c r="N180" s="172"/>
      <c r="Q180" s="188" t="s">
        <v>89</v>
      </c>
      <c r="R180" s="184">
        <f t="shared" si="24"/>
        <v>44455</v>
      </c>
    </row>
    <row r="181" spans="1:18" ht="16.5" customHeight="1">
      <c r="A181" s="177">
        <v>43279</v>
      </c>
      <c r="B181" s="178">
        <f t="shared" si="19"/>
        <v>43279</v>
      </c>
      <c r="C181" s="178">
        <f t="shared" si="26"/>
        <v>43279</v>
      </c>
      <c r="D181" s="178">
        <f t="shared" si="26"/>
        <v>43279</v>
      </c>
      <c r="E181" s="178">
        <f t="shared" si="26"/>
        <v>43279</v>
      </c>
      <c r="F181" s="178">
        <f t="shared" si="26"/>
        <v>43279</v>
      </c>
      <c r="G181" s="178">
        <f t="shared" si="20"/>
        <v>43279</v>
      </c>
      <c r="H181" s="179">
        <f t="shared" si="21"/>
        <v>1117.9000000000001</v>
      </c>
      <c r="I181" s="180">
        <f t="shared" si="22"/>
        <v>6</v>
      </c>
      <c r="J181" s="180">
        <f t="shared" si="23"/>
        <v>6</v>
      </c>
      <c r="K181" s="171"/>
      <c r="L181" s="61">
        <v>42998</v>
      </c>
      <c r="M181" s="181">
        <v>1128.3</v>
      </c>
      <c r="N181" s="172"/>
      <c r="Q181" s="188" t="s">
        <v>47</v>
      </c>
      <c r="R181" s="184">
        <f t="shared" si="24"/>
        <v>44456</v>
      </c>
    </row>
    <row r="182" spans="1:18" ht="16.5" customHeight="1">
      <c r="A182" s="177">
        <v>43280</v>
      </c>
      <c r="B182" s="178">
        <f t="shared" si="19"/>
        <v>43280</v>
      </c>
      <c r="C182" s="178">
        <f t="shared" si="26"/>
        <v>43280</v>
      </c>
      <c r="D182" s="178">
        <f t="shared" si="26"/>
        <v>43280</v>
      </c>
      <c r="E182" s="178">
        <f t="shared" si="26"/>
        <v>43280</v>
      </c>
      <c r="F182" s="178">
        <f t="shared" si="26"/>
        <v>43280</v>
      </c>
      <c r="G182" s="178">
        <f t="shared" si="20"/>
        <v>43280</v>
      </c>
      <c r="H182" s="179">
        <f t="shared" si="21"/>
        <v>1121.7</v>
      </c>
      <c r="I182" s="180">
        <f t="shared" si="22"/>
        <v>7</v>
      </c>
      <c r="J182" s="180">
        <f t="shared" si="23"/>
        <v>7</v>
      </c>
      <c r="K182" s="171"/>
      <c r="L182" s="61">
        <v>42999</v>
      </c>
      <c r="M182" s="181">
        <v>1132.7</v>
      </c>
      <c r="N182" s="172"/>
      <c r="Q182" s="188" t="s">
        <v>1645</v>
      </c>
      <c r="R182" s="184">
        <f t="shared" si="24"/>
        <v>44462</v>
      </c>
    </row>
    <row r="183" spans="1:18" ht="16.5" customHeight="1">
      <c r="A183" s="177">
        <v>43281</v>
      </c>
      <c r="B183" s="178">
        <f t="shared" si="19"/>
        <v>43280</v>
      </c>
      <c r="C183" s="178">
        <f t="shared" ref="C183:F202" si="27">IF(COUNTIF($O:$O,B183)=1,DATE(YEAR(B183),MONTH(B183),DAY(B183)-1),B183)</f>
        <v>43280</v>
      </c>
      <c r="D183" s="178">
        <f t="shared" si="27"/>
        <v>43280</v>
      </c>
      <c r="E183" s="178">
        <f t="shared" si="27"/>
        <v>43280</v>
      </c>
      <c r="F183" s="178">
        <f t="shared" si="27"/>
        <v>43280</v>
      </c>
      <c r="G183" s="178">
        <f t="shared" si="20"/>
        <v>43280</v>
      </c>
      <c r="H183" s="179">
        <f t="shared" si="21"/>
        <v>1121.7</v>
      </c>
      <c r="I183" s="180">
        <f t="shared" si="22"/>
        <v>1</v>
      </c>
      <c r="J183" s="180">
        <f t="shared" si="23"/>
        <v>7</v>
      </c>
      <c r="K183" s="171"/>
      <c r="L183" s="61">
        <v>43000</v>
      </c>
      <c r="M183" s="181">
        <v>1136.5</v>
      </c>
      <c r="N183" s="172"/>
      <c r="Q183" s="188" t="s">
        <v>49</v>
      </c>
      <c r="R183" s="184">
        <f t="shared" si="24"/>
        <v>44463</v>
      </c>
    </row>
    <row r="184" spans="1:18" ht="16.5" customHeight="1">
      <c r="A184" s="177">
        <v>43282</v>
      </c>
      <c r="B184" s="178">
        <f t="shared" si="19"/>
        <v>43280</v>
      </c>
      <c r="C184" s="178">
        <f t="shared" si="27"/>
        <v>43280</v>
      </c>
      <c r="D184" s="178">
        <f t="shared" si="27"/>
        <v>43280</v>
      </c>
      <c r="E184" s="178">
        <f t="shared" si="27"/>
        <v>43280</v>
      </c>
      <c r="F184" s="178">
        <f t="shared" si="27"/>
        <v>43280</v>
      </c>
      <c r="G184" s="178">
        <f t="shared" si="20"/>
        <v>43280</v>
      </c>
      <c r="H184" s="179">
        <f t="shared" si="21"/>
        <v>1121.7</v>
      </c>
      <c r="I184" s="180">
        <f t="shared" si="22"/>
        <v>2</v>
      </c>
      <c r="J184" s="180">
        <f t="shared" si="23"/>
        <v>7</v>
      </c>
      <c r="K184" s="171"/>
      <c r="L184" s="61">
        <v>43003</v>
      </c>
      <c r="M184" s="181">
        <v>1131.8</v>
      </c>
      <c r="N184" s="172"/>
      <c r="Q184" s="188" t="s">
        <v>1646</v>
      </c>
      <c r="R184" s="184">
        <f t="shared" si="24"/>
        <v>44466</v>
      </c>
    </row>
    <row r="185" spans="1:18" ht="16.5" customHeight="1">
      <c r="A185" s="177">
        <v>43283</v>
      </c>
      <c r="B185" s="178">
        <f t="shared" si="19"/>
        <v>43283</v>
      </c>
      <c r="C185" s="178">
        <f t="shared" si="27"/>
        <v>43283</v>
      </c>
      <c r="D185" s="178">
        <f t="shared" si="27"/>
        <v>43283</v>
      </c>
      <c r="E185" s="178">
        <f t="shared" si="27"/>
        <v>43283</v>
      </c>
      <c r="F185" s="178">
        <f t="shared" si="27"/>
        <v>43283</v>
      </c>
      <c r="G185" s="178">
        <f t="shared" si="20"/>
        <v>43283</v>
      </c>
      <c r="H185" s="179">
        <f t="shared" si="21"/>
        <v>1117.2</v>
      </c>
      <c r="I185" s="180">
        <f t="shared" si="22"/>
        <v>3</v>
      </c>
      <c r="J185" s="180">
        <f t="shared" si="23"/>
        <v>3</v>
      </c>
      <c r="K185" s="171"/>
      <c r="L185" s="61">
        <v>43004</v>
      </c>
      <c r="M185" s="181">
        <v>1136.8</v>
      </c>
      <c r="N185" s="172"/>
      <c r="Q185" s="188" t="s">
        <v>1647</v>
      </c>
      <c r="R185" s="184">
        <f t="shared" si="24"/>
        <v>44467</v>
      </c>
    </row>
    <row r="186" spans="1:18" ht="16.5" customHeight="1">
      <c r="A186" s="177">
        <v>43284</v>
      </c>
      <c r="B186" s="178">
        <f t="shared" si="19"/>
        <v>43284</v>
      </c>
      <c r="C186" s="178">
        <f t="shared" si="27"/>
        <v>43284</v>
      </c>
      <c r="D186" s="178">
        <f t="shared" si="27"/>
        <v>43284</v>
      </c>
      <c r="E186" s="178">
        <f t="shared" si="27"/>
        <v>43284</v>
      </c>
      <c r="F186" s="178">
        <f t="shared" si="27"/>
        <v>43284</v>
      </c>
      <c r="G186" s="178">
        <f t="shared" si="20"/>
        <v>43284</v>
      </c>
      <c r="H186" s="179">
        <f t="shared" si="21"/>
        <v>1117.4000000000001</v>
      </c>
      <c r="I186" s="180">
        <f t="shared" si="22"/>
        <v>4</v>
      </c>
      <c r="J186" s="180">
        <f t="shared" si="23"/>
        <v>4</v>
      </c>
      <c r="K186" s="171"/>
      <c r="L186" s="61">
        <v>43005</v>
      </c>
      <c r="M186" s="181">
        <v>1140.7</v>
      </c>
      <c r="N186" s="172"/>
      <c r="Q186" s="188" t="s">
        <v>1648</v>
      </c>
      <c r="R186" s="184">
        <f t="shared" si="24"/>
        <v>44468</v>
      </c>
    </row>
    <row r="187" spans="1:18" ht="16.5" customHeight="1">
      <c r="A187" s="177">
        <v>43285</v>
      </c>
      <c r="B187" s="178">
        <f t="shared" si="19"/>
        <v>43285</v>
      </c>
      <c r="C187" s="178">
        <f t="shared" si="27"/>
        <v>43285</v>
      </c>
      <c r="D187" s="178">
        <f t="shared" si="27"/>
        <v>43285</v>
      </c>
      <c r="E187" s="178">
        <f t="shared" si="27"/>
        <v>43285</v>
      </c>
      <c r="F187" s="178">
        <f t="shared" si="27"/>
        <v>43285</v>
      </c>
      <c r="G187" s="178">
        <f t="shared" si="20"/>
        <v>43285</v>
      </c>
      <c r="H187" s="179">
        <f t="shared" si="21"/>
        <v>1121.0999999999999</v>
      </c>
      <c r="I187" s="180">
        <f t="shared" si="22"/>
        <v>5</v>
      </c>
      <c r="J187" s="180">
        <f t="shared" si="23"/>
        <v>5</v>
      </c>
      <c r="K187" s="171"/>
      <c r="L187" s="61">
        <v>43006</v>
      </c>
      <c r="M187" s="181">
        <v>1149.0999999999999</v>
      </c>
      <c r="N187" s="172"/>
      <c r="Q187" s="188" t="s">
        <v>1649</v>
      </c>
      <c r="R187" s="184">
        <f t="shared" si="24"/>
        <v>44469</v>
      </c>
    </row>
    <row r="188" spans="1:18" ht="16.5" customHeight="1">
      <c r="A188" s="177">
        <v>43286</v>
      </c>
      <c r="B188" s="178">
        <f t="shared" si="19"/>
        <v>43286</v>
      </c>
      <c r="C188" s="178">
        <f t="shared" si="27"/>
        <v>43286</v>
      </c>
      <c r="D188" s="178">
        <f t="shared" si="27"/>
        <v>43286</v>
      </c>
      <c r="E188" s="178">
        <f t="shared" si="27"/>
        <v>43286</v>
      </c>
      <c r="F188" s="178">
        <f t="shared" si="27"/>
        <v>43286</v>
      </c>
      <c r="G188" s="178">
        <f t="shared" si="20"/>
        <v>43286</v>
      </c>
      <c r="H188" s="179">
        <f t="shared" si="21"/>
        <v>1115.3</v>
      </c>
      <c r="I188" s="180">
        <f t="shared" si="22"/>
        <v>6</v>
      </c>
      <c r="J188" s="180">
        <f t="shared" si="23"/>
        <v>6</v>
      </c>
      <c r="K188" s="171"/>
      <c r="L188" s="61">
        <v>43007</v>
      </c>
      <c r="M188" s="181">
        <v>1145.4000000000001</v>
      </c>
      <c r="N188" s="172"/>
      <c r="Q188" s="188" t="s">
        <v>1650</v>
      </c>
      <c r="R188" s="184">
        <f t="shared" si="24"/>
        <v>44470</v>
      </c>
    </row>
    <row r="189" spans="1:18" ht="16.5" customHeight="1">
      <c r="A189" s="177">
        <v>43287</v>
      </c>
      <c r="B189" s="178">
        <f t="shared" si="19"/>
        <v>43287</v>
      </c>
      <c r="C189" s="178">
        <f t="shared" si="27"/>
        <v>43287</v>
      </c>
      <c r="D189" s="178">
        <f t="shared" si="27"/>
        <v>43287</v>
      </c>
      <c r="E189" s="178">
        <f t="shared" si="27"/>
        <v>43287</v>
      </c>
      <c r="F189" s="178">
        <f t="shared" si="27"/>
        <v>43287</v>
      </c>
      <c r="G189" s="178">
        <f t="shared" si="20"/>
        <v>43287</v>
      </c>
      <c r="H189" s="179">
        <f t="shared" si="21"/>
        <v>1118.4000000000001</v>
      </c>
      <c r="I189" s="180">
        <f t="shared" si="22"/>
        <v>7</v>
      </c>
      <c r="J189" s="180">
        <f t="shared" si="23"/>
        <v>7</v>
      </c>
      <c r="K189" s="171"/>
      <c r="L189" s="61">
        <v>43018</v>
      </c>
      <c r="M189" s="181">
        <v>1135.0999999999999</v>
      </c>
      <c r="N189" s="172"/>
      <c r="Q189" s="188" t="s">
        <v>90</v>
      </c>
      <c r="R189" s="184">
        <f t="shared" si="24"/>
        <v>44474</v>
      </c>
    </row>
    <row r="190" spans="1:18" ht="16.5" customHeight="1">
      <c r="A190" s="177">
        <v>43288</v>
      </c>
      <c r="B190" s="178">
        <f t="shared" si="19"/>
        <v>43287</v>
      </c>
      <c r="C190" s="178">
        <f t="shared" si="27"/>
        <v>43287</v>
      </c>
      <c r="D190" s="178">
        <f t="shared" si="27"/>
        <v>43287</v>
      </c>
      <c r="E190" s="178">
        <f t="shared" si="27"/>
        <v>43287</v>
      </c>
      <c r="F190" s="178">
        <f t="shared" si="27"/>
        <v>43287</v>
      </c>
      <c r="G190" s="178">
        <f t="shared" si="20"/>
        <v>43287</v>
      </c>
      <c r="H190" s="179">
        <f t="shared" si="21"/>
        <v>1118.4000000000001</v>
      </c>
      <c r="I190" s="180">
        <f t="shared" si="22"/>
        <v>1</v>
      </c>
      <c r="J190" s="180">
        <f t="shared" si="23"/>
        <v>7</v>
      </c>
      <c r="K190" s="171"/>
      <c r="L190" s="61">
        <v>43019</v>
      </c>
      <c r="M190" s="181">
        <v>1135.2</v>
      </c>
      <c r="N190" s="172"/>
      <c r="Q190" s="188" t="s">
        <v>1651</v>
      </c>
      <c r="R190" s="184">
        <f t="shared" si="24"/>
        <v>44475</v>
      </c>
    </row>
    <row r="191" spans="1:18" ht="16.5" customHeight="1">
      <c r="A191" s="177">
        <v>43289</v>
      </c>
      <c r="B191" s="178">
        <f t="shared" si="19"/>
        <v>43287</v>
      </c>
      <c r="C191" s="178">
        <f t="shared" si="27"/>
        <v>43287</v>
      </c>
      <c r="D191" s="178">
        <f t="shared" si="27"/>
        <v>43287</v>
      </c>
      <c r="E191" s="178">
        <f t="shared" si="27"/>
        <v>43287</v>
      </c>
      <c r="F191" s="178">
        <f t="shared" si="27"/>
        <v>43287</v>
      </c>
      <c r="G191" s="178">
        <f t="shared" si="20"/>
        <v>43287</v>
      </c>
      <c r="H191" s="179">
        <f t="shared" si="21"/>
        <v>1118.4000000000001</v>
      </c>
      <c r="I191" s="180">
        <f t="shared" si="22"/>
        <v>2</v>
      </c>
      <c r="J191" s="180">
        <f t="shared" si="23"/>
        <v>7</v>
      </c>
      <c r="K191" s="171"/>
      <c r="L191" s="61">
        <v>43020</v>
      </c>
      <c r="M191" s="181">
        <v>1133.2</v>
      </c>
      <c r="N191" s="172"/>
      <c r="Q191" s="188" t="s">
        <v>1652</v>
      </c>
      <c r="R191" s="184">
        <f t="shared" si="24"/>
        <v>44476</v>
      </c>
    </row>
    <row r="192" spans="1:18" ht="16.5" customHeight="1">
      <c r="A192" s="177">
        <v>43290</v>
      </c>
      <c r="B192" s="178">
        <f t="shared" si="19"/>
        <v>43290</v>
      </c>
      <c r="C192" s="178">
        <f t="shared" si="27"/>
        <v>43290</v>
      </c>
      <c r="D192" s="178">
        <f t="shared" si="27"/>
        <v>43290</v>
      </c>
      <c r="E192" s="178">
        <f t="shared" si="27"/>
        <v>43290</v>
      </c>
      <c r="F192" s="178">
        <f t="shared" si="27"/>
        <v>43290</v>
      </c>
      <c r="G192" s="178">
        <f t="shared" si="20"/>
        <v>43290</v>
      </c>
      <c r="H192" s="179">
        <f t="shared" si="21"/>
        <v>1117.8</v>
      </c>
      <c r="I192" s="180">
        <f t="shared" si="22"/>
        <v>3</v>
      </c>
      <c r="J192" s="180">
        <f t="shared" si="23"/>
        <v>3</v>
      </c>
      <c r="K192" s="171"/>
      <c r="L192" s="61">
        <v>43021</v>
      </c>
      <c r="M192" s="181">
        <v>1128.9000000000001</v>
      </c>
      <c r="N192" s="172"/>
      <c r="Q192" s="188" t="s">
        <v>91</v>
      </c>
      <c r="R192" s="184">
        <f t="shared" si="24"/>
        <v>44477</v>
      </c>
    </row>
    <row r="193" spans="1:18" ht="16.5" customHeight="1">
      <c r="A193" s="177">
        <v>43291</v>
      </c>
      <c r="B193" s="178">
        <f t="shared" si="19"/>
        <v>43291</v>
      </c>
      <c r="C193" s="178">
        <f t="shared" si="27"/>
        <v>43291</v>
      </c>
      <c r="D193" s="178">
        <f t="shared" si="27"/>
        <v>43291</v>
      </c>
      <c r="E193" s="178">
        <f t="shared" si="27"/>
        <v>43291</v>
      </c>
      <c r="F193" s="178">
        <f t="shared" si="27"/>
        <v>43291</v>
      </c>
      <c r="G193" s="178">
        <f t="shared" si="20"/>
        <v>43291</v>
      </c>
      <c r="H193" s="179">
        <f t="shared" si="21"/>
        <v>1112.3</v>
      </c>
      <c r="I193" s="180">
        <f t="shared" si="22"/>
        <v>4</v>
      </c>
      <c r="J193" s="180">
        <f t="shared" si="23"/>
        <v>4</v>
      </c>
      <c r="K193" s="171"/>
      <c r="L193" s="61">
        <v>43024</v>
      </c>
      <c r="M193" s="181">
        <v>1127.8</v>
      </c>
      <c r="N193" s="172"/>
      <c r="Q193" s="188" t="s">
        <v>1653</v>
      </c>
      <c r="R193" s="184">
        <f t="shared" si="24"/>
        <v>44481</v>
      </c>
    </row>
    <row r="194" spans="1:18" ht="16.5" customHeight="1">
      <c r="A194" s="177">
        <v>43292</v>
      </c>
      <c r="B194" s="178">
        <f t="shared" si="19"/>
        <v>43292</v>
      </c>
      <c r="C194" s="178">
        <f t="shared" si="27"/>
        <v>43292</v>
      </c>
      <c r="D194" s="178">
        <f t="shared" si="27"/>
        <v>43292</v>
      </c>
      <c r="E194" s="178">
        <f t="shared" si="27"/>
        <v>43292</v>
      </c>
      <c r="F194" s="178">
        <f t="shared" si="27"/>
        <v>43292</v>
      </c>
      <c r="G194" s="178">
        <f t="shared" si="20"/>
        <v>43292</v>
      </c>
      <c r="H194" s="179">
        <f t="shared" si="21"/>
        <v>1113.8</v>
      </c>
      <c r="I194" s="180">
        <f t="shared" si="22"/>
        <v>5</v>
      </c>
      <c r="J194" s="180">
        <f t="shared" si="23"/>
        <v>5</v>
      </c>
      <c r="K194" s="171"/>
      <c r="L194" s="61">
        <v>43025</v>
      </c>
      <c r="M194" s="181">
        <v>1132.5</v>
      </c>
      <c r="N194" s="172"/>
      <c r="Q194" s="188" t="s">
        <v>92</v>
      </c>
      <c r="R194" s="184">
        <f t="shared" si="24"/>
        <v>44482</v>
      </c>
    </row>
    <row r="195" spans="1:18" ht="16.5" customHeight="1">
      <c r="A195" s="177">
        <v>43293</v>
      </c>
      <c r="B195" s="178">
        <f t="shared" ref="B195:B258" si="28">IF($I195&lt;4,IF($I195&lt;3,DATE(YEAR(A195),MONTH(A195),DAY(A195)-$I195),IF(COUNTIF($O:$O,A195)=1,DATE(YEAR(A195),MONTH(A195),DAY(A195)-$I195),A195)),A195)</f>
        <v>43293</v>
      </c>
      <c r="C195" s="178">
        <f t="shared" si="27"/>
        <v>43293</v>
      </c>
      <c r="D195" s="178">
        <f t="shared" si="27"/>
        <v>43293</v>
      </c>
      <c r="E195" s="178">
        <f t="shared" si="27"/>
        <v>43293</v>
      </c>
      <c r="F195" s="178">
        <f t="shared" si="27"/>
        <v>43293</v>
      </c>
      <c r="G195" s="178">
        <f t="shared" ref="G195:G258" si="29">IF($J195&lt;4,IF($J195&lt;3,DATE(YEAR(F195),MONTH(F195),DAY(F195)-$J195),IF(COUNTIF($O:$O,F195)=1,DATE(YEAR(F195),MONTH(F195),DAY(F195)-$J195),F195)),F195)</f>
        <v>43293</v>
      </c>
      <c r="H195" s="179">
        <f t="shared" ref="H195:H258" si="30">VLOOKUP(G195,L:M,2,0)</f>
        <v>1120.8</v>
      </c>
      <c r="I195" s="180">
        <f t="shared" ref="I195:I258" si="31">WEEKDAY(A195,16)</f>
        <v>6</v>
      </c>
      <c r="J195" s="180">
        <f t="shared" ref="J195:J258" si="32">WEEKDAY(F195,16)</f>
        <v>6</v>
      </c>
      <c r="K195" s="171"/>
      <c r="L195" s="61">
        <v>43026</v>
      </c>
      <c r="M195" s="181">
        <v>1129.9000000000001</v>
      </c>
      <c r="N195" s="172"/>
      <c r="Q195" s="188" t="s">
        <v>1654</v>
      </c>
      <c r="R195" s="184">
        <f t="shared" ref="R195:R258" si="33">VALUE(SUBSTITUTE(Q195,".","/"))</f>
        <v>44483</v>
      </c>
    </row>
    <row r="196" spans="1:18" ht="16.5" customHeight="1">
      <c r="A196" s="177">
        <v>43294</v>
      </c>
      <c r="B196" s="178">
        <f t="shared" si="28"/>
        <v>43294</v>
      </c>
      <c r="C196" s="178">
        <f t="shared" si="27"/>
        <v>43294</v>
      </c>
      <c r="D196" s="178">
        <f t="shared" si="27"/>
        <v>43294</v>
      </c>
      <c r="E196" s="178">
        <f t="shared" si="27"/>
        <v>43294</v>
      </c>
      <c r="F196" s="178">
        <f t="shared" si="27"/>
        <v>43294</v>
      </c>
      <c r="G196" s="178">
        <f t="shared" si="29"/>
        <v>43294</v>
      </c>
      <c r="H196" s="179">
        <f t="shared" si="30"/>
        <v>1127.8</v>
      </c>
      <c r="I196" s="180">
        <f t="shared" si="31"/>
        <v>7</v>
      </c>
      <c r="J196" s="180">
        <f t="shared" si="32"/>
        <v>7</v>
      </c>
      <c r="K196" s="171"/>
      <c r="L196" s="61">
        <v>43027</v>
      </c>
      <c r="M196" s="181">
        <v>1132.4000000000001</v>
      </c>
      <c r="N196" s="172"/>
      <c r="Q196" s="188" t="s">
        <v>1655</v>
      </c>
      <c r="R196" s="184">
        <f t="shared" si="33"/>
        <v>44484</v>
      </c>
    </row>
    <row r="197" spans="1:18" ht="16.5" customHeight="1">
      <c r="A197" s="177">
        <v>43295</v>
      </c>
      <c r="B197" s="178">
        <f t="shared" si="28"/>
        <v>43294</v>
      </c>
      <c r="C197" s="178">
        <f t="shared" si="27"/>
        <v>43294</v>
      </c>
      <c r="D197" s="178">
        <f t="shared" si="27"/>
        <v>43294</v>
      </c>
      <c r="E197" s="178">
        <f t="shared" si="27"/>
        <v>43294</v>
      </c>
      <c r="F197" s="178">
        <f t="shared" si="27"/>
        <v>43294</v>
      </c>
      <c r="G197" s="178">
        <f t="shared" si="29"/>
        <v>43294</v>
      </c>
      <c r="H197" s="179">
        <f t="shared" si="30"/>
        <v>1127.8</v>
      </c>
      <c r="I197" s="180">
        <f t="shared" si="31"/>
        <v>1</v>
      </c>
      <c r="J197" s="180">
        <f t="shared" si="32"/>
        <v>7</v>
      </c>
      <c r="K197" s="171"/>
      <c r="L197" s="61">
        <v>43028</v>
      </c>
      <c r="M197" s="181">
        <v>1131</v>
      </c>
      <c r="N197" s="172"/>
      <c r="Q197" s="188" t="s">
        <v>1656</v>
      </c>
      <c r="R197" s="184">
        <f t="shared" si="33"/>
        <v>44487</v>
      </c>
    </row>
    <row r="198" spans="1:18" ht="16.5" customHeight="1">
      <c r="A198" s="177">
        <v>43296</v>
      </c>
      <c r="B198" s="178">
        <f t="shared" si="28"/>
        <v>43294</v>
      </c>
      <c r="C198" s="178">
        <f t="shared" si="27"/>
        <v>43294</v>
      </c>
      <c r="D198" s="178">
        <f t="shared" si="27"/>
        <v>43294</v>
      </c>
      <c r="E198" s="178">
        <f t="shared" si="27"/>
        <v>43294</v>
      </c>
      <c r="F198" s="178">
        <f t="shared" si="27"/>
        <v>43294</v>
      </c>
      <c r="G198" s="178">
        <f t="shared" si="29"/>
        <v>43294</v>
      </c>
      <c r="H198" s="179">
        <f t="shared" si="30"/>
        <v>1127.8</v>
      </c>
      <c r="I198" s="180">
        <f t="shared" si="31"/>
        <v>2</v>
      </c>
      <c r="J198" s="180">
        <f t="shared" si="32"/>
        <v>7</v>
      </c>
      <c r="K198" s="171"/>
      <c r="L198" s="61">
        <v>43031</v>
      </c>
      <c r="M198" s="181">
        <v>1130.2</v>
      </c>
      <c r="N198" s="172"/>
      <c r="Q198" s="188" t="s">
        <v>1657</v>
      </c>
      <c r="R198" s="184">
        <f t="shared" si="33"/>
        <v>44488</v>
      </c>
    </row>
    <row r="199" spans="1:18" ht="16.5" customHeight="1">
      <c r="A199" s="177">
        <v>43297</v>
      </c>
      <c r="B199" s="178">
        <f t="shared" si="28"/>
        <v>43297</v>
      </c>
      <c r="C199" s="178">
        <f t="shared" si="27"/>
        <v>43297</v>
      </c>
      <c r="D199" s="178">
        <f t="shared" si="27"/>
        <v>43297</v>
      </c>
      <c r="E199" s="178">
        <f t="shared" si="27"/>
        <v>43297</v>
      </c>
      <c r="F199" s="178">
        <f t="shared" si="27"/>
        <v>43297</v>
      </c>
      <c r="G199" s="178">
        <f t="shared" si="29"/>
        <v>43297</v>
      </c>
      <c r="H199" s="179">
        <f t="shared" si="30"/>
        <v>1123.4000000000001</v>
      </c>
      <c r="I199" s="180">
        <f t="shared" si="31"/>
        <v>3</v>
      </c>
      <c r="J199" s="180">
        <f t="shared" si="32"/>
        <v>3</v>
      </c>
      <c r="K199" s="171"/>
      <c r="L199" s="61">
        <v>43032</v>
      </c>
      <c r="M199" s="181">
        <v>1127.4000000000001</v>
      </c>
      <c r="N199" s="172"/>
      <c r="Q199" s="188" t="s">
        <v>1658</v>
      </c>
      <c r="R199" s="184">
        <f t="shared" si="33"/>
        <v>44489</v>
      </c>
    </row>
    <row r="200" spans="1:18" ht="16.5" customHeight="1">
      <c r="A200" s="177">
        <v>43298</v>
      </c>
      <c r="B200" s="178">
        <f t="shared" si="28"/>
        <v>43298</v>
      </c>
      <c r="C200" s="178">
        <f t="shared" si="27"/>
        <v>43298</v>
      </c>
      <c r="D200" s="178">
        <f t="shared" si="27"/>
        <v>43298</v>
      </c>
      <c r="E200" s="178">
        <f t="shared" si="27"/>
        <v>43298</v>
      </c>
      <c r="F200" s="178">
        <f t="shared" si="27"/>
        <v>43298</v>
      </c>
      <c r="G200" s="178">
        <f t="shared" si="29"/>
        <v>43298</v>
      </c>
      <c r="H200" s="179">
        <f t="shared" si="30"/>
        <v>1128.7</v>
      </c>
      <c r="I200" s="180">
        <f t="shared" si="31"/>
        <v>4</v>
      </c>
      <c r="J200" s="180">
        <f t="shared" si="32"/>
        <v>4</v>
      </c>
      <c r="K200" s="171"/>
      <c r="L200" s="61">
        <v>43033</v>
      </c>
      <c r="M200" s="181">
        <v>1127.9000000000001</v>
      </c>
      <c r="N200" s="172"/>
      <c r="Q200" s="188" t="s">
        <v>93</v>
      </c>
      <c r="R200" s="184">
        <f t="shared" si="33"/>
        <v>44490</v>
      </c>
    </row>
    <row r="201" spans="1:18" ht="16.5" customHeight="1">
      <c r="A201" s="177">
        <v>43299</v>
      </c>
      <c r="B201" s="178">
        <f t="shared" si="28"/>
        <v>43299</v>
      </c>
      <c r="C201" s="178">
        <f t="shared" si="27"/>
        <v>43299</v>
      </c>
      <c r="D201" s="178">
        <f t="shared" si="27"/>
        <v>43299</v>
      </c>
      <c r="E201" s="178">
        <f t="shared" si="27"/>
        <v>43299</v>
      </c>
      <c r="F201" s="178">
        <f t="shared" si="27"/>
        <v>43299</v>
      </c>
      <c r="G201" s="178">
        <f t="shared" si="29"/>
        <v>43299</v>
      </c>
      <c r="H201" s="179">
        <f t="shared" si="30"/>
        <v>1125.2</v>
      </c>
      <c r="I201" s="180">
        <f t="shared" si="31"/>
        <v>5</v>
      </c>
      <c r="J201" s="180">
        <f t="shared" si="32"/>
        <v>5</v>
      </c>
      <c r="K201" s="171"/>
      <c r="L201" s="61">
        <v>43034</v>
      </c>
      <c r="M201" s="181">
        <v>1124.5999999999999</v>
      </c>
      <c r="N201" s="172"/>
      <c r="Q201" s="188" t="s">
        <v>1659</v>
      </c>
      <c r="R201" s="184">
        <f t="shared" si="33"/>
        <v>44491</v>
      </c>
    </row>
    <row r="202" spans="1:18" ht="16.5" customHeight="1">
      <c r="A202" s="177">
        <v>43300</v>
      </c>
      <c r="B202" s="178">
        <f t="shared" si="28"/>
        <v>43300</v>
      </c>
      <c r="C202" s="178">
        <f t="shared" si="27"/>
        <v>43300</v>
      </c>
      <c r="D202" s="178">
        <f t="shared" si="27"/>
        <v>43300</v>
      </c>
      <c r="E202" s="178">
        <f t="shared" si="27"/>
        <v>43300</v>
      </c>
      <c r="F202" s="178">
        <f t="shared" si="27"/>
        <v>43300</v>
      </c>
      <c r="G202" s="178">
        <f t="shared" si="29"/>
        <v>43300</v>
      </c>
      <c r="H202" s="179">
        <f t="shared" si="30"/>
        <v>1128.9000000000001</v>
      </c>
      <c r="I202" s="180">
        <f t="shared" si="31"/>
        <v>6</v>
      </c>
      <c r="J202" s="180">
        <f t="shared" si="32"/>
        <v>6</v>
      </c>
      <c r="K202" s="171"/>
      <c r="L202" s="61">
        <v>43035</v>
      </c>
      <c r="M202" s="181">
        <v>1130.5</v>
      </c>
      <c r="N202" s="172"/>
      <c r="Q202" s="188" t="s">
        <v>1660</v>
      </c>
      <c r="R202" s="184">
        <f t="shared" si="33"/>
        <v>44494</v>
      </c>
    </row>
    <row r="203" spans="1:18" ht="16.5" customHeight="1">
      <c r="A203" s="177">
        <v>43301</v>
      </c>
      <c r="B203" s="178">
        <f t="shared" si="28"/>
        <v>43301</v>
      </c>
      <c r="C203" s="178">
        <f t="shared" ref="C203:F222" si="34">IF(COUNTIF($O:$O,B203)=1,DATE(YEAR(B203),MONTH(B203),DAY(B203)-1),B203)</f>
        <v>43301</v>
      </c>
      <c r="D203" s="178">
        <f t="shared" si="34"/>
        <v>43301</v>
      </c>
      <c r="E203" s="178">
        <f t="shared" si="34"/>
        <v>43301</v>
      </c>
      <c r="F203" s="178">
        <f t="shared" si="34"/>
        <v>43301</v>
      </c>
      <c r="G203" s="178">
        <f t="shared" si="29"/>
        <v>43301</v>
      </c>
      <c r="H203" s="179">
        <f t="shared" si="30"/>
        <v>1131.2</v>
      </c>
      <c r="I203" s="180">
        <f t="shared" si="31"/>
        <v>7</v>
      </c>
      <c r="J203" s="180">
        <f t="shared" si="32"/>
        <v>7</v>
      </c>
      <c r="K203" s="171"/>
      <c r="L203" s="61">
        <v>43038</v>
      </c>
      <c r="M203" s="181">
        <v>1124.5999999999999</v>
      </c>
      <c r="N203" s="172"/>
      <c r="Q203" s="188" t="s">
        <v>1661</v>
      </c>
      <c r="R203" s="184">
        <f t="shared" si="33"/>
        <v>44495</v>
      </c>
    </row>
    <row r="204" spans="1:18" ht="16.5" customHeight="1">
      <c r="A204" s="177">
        <v>43302</v>
      </c>
      <c r="B204" s="178">
        <f t="shared" si="28"/>
        <v>43301</v>
      </c>
      <c r="C204" s="178">
        <f t="shared" si="34"/>
        <v>43301</v>
      </c>
      <c r="D204" s="178">
        <f t="shared" si="34"/>
        <v>43301</v>
      </c>
      <c r="E204" s="178">
        <f t="shared" si="34"/>
        <v>43301</v>
      </c>
      <c r="F204" s="178">
        <f t="shared" si="34"/>
        <v>43301</v>
      </c>
      <c r="G204" s="178">
        <f t="shared" si="29"/>
        <v>43301</v>
      </c>
      <c r="H204" s="179">
        <f t="shared" si="30"/>
        <v>1131.2</v>
      </c>
      <c r="I204" s="180">
        <f t="shared" si="31"/>
        <v>1</v>
      </c>
      <c r="J204" s="180">
        <f t="shared" si="32"/>
        <v>7</v>
      </c>
      <c r="K204" s="171"/>
      <c r="L204" s="61">
        <v>43039</v>
      </c>
      <c r="M204" s="181">
        <v>1120.4000000000001</v>
      </c>
      <c r="N204" s="172"/>
      <c r="Q204" s="188" t="s">
        <v>51</v>
      </c>
      <c r="R204" s="184">
        <f t="shared" si="33"/>
        <v>44496</v>
      </c>
    </row>
    <row r="205" spans="1:18" ht="16.5" customHeight="1">
      <c r="A205" s="177">
        <v>43303</v>
      </c>
      <c r="B205" s="178">
        <f t="shared" si="28"/>
        <v>43301</v>
      </c>
      <c r="C205" s="178">
        <f t="shared" si="34"/>
        <v>43301</v>
      </c>
      <c r="D205" s="178">
        <f t="shared" si="34"/>
        <v>43301</v>
      </c>
      <c r="E205" s="178">
        <f t="shared" si="34"/>
        <v>43301</v>
      </c>
      <c r="F205" s="178">
        <f t="shared" si="34"/>
        <v>43301</v>
      </c>
      <c r="G205" s="178">
        <f t="shared" si="29"/>
        <v>43301</v>
      </c>
      <c r="H205" s="179">
        <f t="shared" si="30"/>
        <v>1131.2</v>
      </c>
      <c r="I205" s="180">
        <f t="shared" si="31"/>
        <v>2</v>
      </c>
      <c r="J205" s="180">
        <f t="shared" si="32"/>
        <v>7</v>
      </c>
      <c r="K205" s="171"/>
      <c r="L205" s="61">
        <v>43040</v>
      </c>
      <c r="M205" s="181">
        <v>1114.5</v>
      </c>
      <c r="N205" s="172"/>
      <c r="Q205" s="188" t="s">
        <v>1662</v>
      </c>
      <c r="R205" s="184">
        <f t="shared" si="33"/>
        <v>44497</v>
      </c>
    </row>
    <row r="206" spans="1:18" ht="16.5" customHeight="1">
      <c r="A206" s="177">
        <v>43304</v>
      </c>
      <c r="B206" s="178">
        <f t="shared" si="28"/>
        <v>43304</v>
      </c>
      <c r="C206" s="178">
        <f t="shared" si="34"/>
        <v>43304</v>
      </c>
      <c r="D206" s="178">
        <f t="shared" si="34"/>
        <v>43304</v>
      </c>
      <c r="E206" s="178">
        <f t="shared" si="34"/>
        <v>43304</v>
      </c>
      <c r="F206" s="178">
        <f t="shared" si="34"/>
        <v>43304</v>
      </c>
      <c r="G206" s="178">
        <f t="shared" si="29"/>
        <v>43304</v>
      </c>
      <c r="H206" s="179">
        <f t="shared" si="30"/>
        <v>1134.8</v>
      </c>
      <c r="I206" s="180">
        <f t="shared" si="31"/>
        <v>3</v>
      </c>
      <c r="J206" s="180">
        <f t="shared" si="32"/>
        <v>3</v>
      </c>
      <c r="K206" s="171"/>
      <c r="L206" s="61">
        <v>43041</v>
      </c>
      <c r="M206" s="181">
        <v>1114.4000000000001</v>
      </c>
      <c r="N206" s="172"/>
      <c r="Q206" s="188" t="s">
        <v>95</v>
      </c>
      <c r="R206" s="184">
        <f t="shared" si="33"/>
        <v>44498</v>
      </c>
    </row>
    <row r="207" spans="1:18" ht="16.5" customHeight="1">
      <c r="A207" s="177">
        <v>43305</v>
      </c>
      <c r="B207" s="178">
        <f t="shared" si="28"/>
        <v>43305</v>
      </c>
      <c r="C207" s="178">
        <f t="shared" si="34"/>
        <v>43305</v>
      </c>
      <c r="D207" s="178">
        <f t="shared" si="34"/>
        <v>43305</v>
      </c>
      <c r="E207" s="178">
        <f t="shared" si="34"/>
        <v>43305</v>
      </c>
      <c r="F207" s="178">
        <f t="shared" si="34"/>
        <v>43305</v>
      </c>
      <c r="G207" s="178">
        <f t="shared" si="29"/>
        <v>43305</v>
      </c>
      <c r="H207" s="179">
        <f t="shared" si="30"/>
        <v>1128.5</v>
      </c>
      <c r="I207" s="180">
        <f t="shared" si="31"/>
        <v>4</v>
      </c>
      <c r="J207" s="180">
        <f t="shared" si="32"/>
        <v>4</v>
      </c>
      <c r="K207" s="171"/>
      <c r="L207" s="61">
        <v>43042</v>
      </c>
      <c r="M207" s="181">
        <v>1113.8</v>
      </c>
      <c r="N207" s="172"/>
      <c r="Q207" s="188" t="s">
        <v>97</v>
      </c>
      <c r="R207" s="184">
        <f t="shared" si="33"/>
        <v>44501</v>
      </c>
    </row>
    <row r="208" spans="1:18" ht="16.5" customHeight="1">
      <c r="A208" s="177">
        <v>43306</v>
      </c>
      <c r="B208" s="178">
        <f t="shared" si="28"/>
        <v>43306</v>
      </c>
      <c r="C208" s="178">
        <f t="shared" si="34"/>
        <v>43306</v>
      </c>
      <c r="D208" s="178">
        <f t="shared" si="34"/>
        <v>43306</v>
      </c>
      <c r="E208" s="178">
        <f t="shared" si="34"/>
        <v>43306</v>
      </c>
      <c r="F208" s="178">
        <f t="shared" si="34"/>
        <v>43306</v>
      </c>
      <c r="G208" s="178">
        <f t="shared" si="29"/>
        <v>43306</v>
      </c>
      <c r="H208" s="179">
        <f t="shared" si="30"/>
        <v>1135.2</v>
      </c>
      <c r="I208" s="180">
        <f t="shared" si="31"/>
        <v>5</v>
      </c>
      <c r="J208" s="180">
        <f t="shared" si="32"/>
        <v>5</v>
      </c>
      <c r="K208" s="171"/>
      <c r="L208" s="61">
        <v>43045</v>
      </c>
      <c r="M208" s="181">
        <v>1115</v>
      </c>
      <c r="N208" s="172"/>
      <c r="Q208" s="188" t="s">
        <v>1663</v>
      </c>
      <c r="R208" s="184">
        <f t="shared" si="33"/>
        <v>44502</v>
      </c>
    </row>
    <row r="209" spans="1:18" ht="16.5" customHeight="1">
      <c r="A209" s="177">
        <v>43307</v>
      </c>
      <c r="B209" s="178">
        <f t="shared" si="28"/>
        <v>43307</v>
      </c>
      <c r="C209" s="178">
        <f t="shared" si="34"/>
        <v>43307</v>
      </c>
      <c r="D209" s="178">
        <f t="shared" si="34"/>
        <v>43307</v>
      </c>
      <c r="E209" s="178">
        <f t="shared" si="34"/>
        <v>43307</v>
      </c>
      <c r="F209" s="178">
        <f t="shared" si="34"/>
        <v>43307</v>
      </c>
      <c r="G209" s="178">
        <f t="shared" si="29"/>
        <v>43307</v>
      </c>
      <c r="H209" s="179">
        <f t="shared" si="30"/>
        <v>1127.5</v>
      </c>
      <c r="I209" s="180">
        <f t="shared" si="31"/>
        <v>6</v>
      </c>
      <c r="J209" s="180">
        <f t="shared" si="32"/>
        <v>6</v>
      </c>
      <c r="K209" s="171"/>
      <c r="L209" s="61">
        <v>43046</v>
      </c>
      <c r="M209" s="181">
        <v>1111.9000000000001</v>
      </c>
      <c r="N209" s="172"/>
      <c r="Q209" s="188" t="s">
        <v>1664</v>
      </c>
      <c r="R209" s="184">
        <f t="shared" si="33"/>
        <v>44503</v>
      </c>
    </row>
    <row r="210" spans="1:18" ht="16.5" customHeight="1">
      <c r="A210" s="177">
        <v>43308</v>
      </c>
      <c r="B210" s="178">
        <f t="shared" si="28"/>
        <v>43308</v>
      </c>
      <c r="C210" s="178">
        <f t="shared" si="34"/>
        <v>43308</v>
      </c>
      <c r="D210" s="178">
        <f t="shared" si="34"/>
        <v>43308</v>
      </c>
      <c r="E210" s="178">
        <f t="shared" si="34"/>
        <v>43308</v>
      </c>
      <c r="F210" s="178">
        <f t="shared" si="34"/>
        <v>43308</v>
      </c>
      <c r="G210" s="178">
        <f t="shared" si="29"/>
        <v>43308</v>
      </c>
      <c r="H210" s="179">
        <f t="shared" si="30"/>
        <v>1119.5999999999999</v>
      </c>
      <c r="I210" s="180">
        <f t="shared" si="31"/>
        <v>7</v>
      </c>
      <c r="J210" s="180">
        <f t="shared" si="32"/>
        <v>7</v>
      </c>
      <c r="K210" s="171"/>
      <c r="L210" s="61">
        <v>43047</v>
      </c>
      <c r="M210" s="181">
        <v>1115.5999999999999</v>
      </c>
      <c r="N210" s="172"/>
      <c r="Q210" s="188" t="s">
        <v>1665</v>
      </c>
      <c r="R210" s="184">
        <f t="shared" si="33"/>
        <v>44504</v>
      </c>
    </row>
    <row r="211" spans="1:18" ht="16.5" customHeight="1">
      <c r="A211" s="177">
        <v>43309</v>
      </c>
      <c r="B211" s="178">
        <f t="shared" si="28"/>
        <v>43308</v>
      </c>
      <c r="C211" s="178">
        <f t="shared" si="34"/>
        <v>43308</v>
      </c>
      <c r="D211" s="178">
        <f t="shared" si="34"/>
        <v>43308</v>
      </c>
      <c r="E211" s="178">
        <f t="shared" si="34"/>
        <v>43308</v>
      </c>
      <c r="F211" s="178">
        <f t="shared" si="34"/>
        <v>43308</v>
      </c>
      <c r="G211" s="178">
        <f t="shared" si="29"/>
        <v>43308</v>
      </c>
      <c r="H211" s="179">
        <f t="shared" si="30"/>
        <v>1119.5999999999999</v>
      </c>
      <c r="I211" s="180">
        <f t="shared" si="31"/>
        <v>1</v>
      </c>
      <c r="J211" s="180">
        <f t="shared" si="32"/>
        <v>7</v>
      </c>
      <c r="K211" s="171"/>
      <c r="L211" s="61">
        <v>43048</v>
      </c>
      <c r="M211" s="181">
        <v>1115.5999999999999</v>
      </c>
      <c r="N211" s="172"/>
      <c r="Q211" s="188" t="s">
        <v>98</v>
      </c>
      <c r="R211" s="184">
        <f t="shared" si="33"/>
        <v>44505</v>
      </c>
    </row>
    <row r="212" spans="1:18" ht="16.5" customHeight="1">
      <c r="A212" s="177">
        <v>43310</v>
      </c>
      <c r="B212" s="178">
        <f t="shared" si="28"/>
        <v>43308</v>
      </c>
      <c r="C212" s="178">
        <f t="shared" si="34"/>
        <v>43308</v>
      </c>
      <c r="D212" s="178">
        <f t="shared" si="34"/>
        <v>43308</v>
      </c>
      <c r="E212" s="178">
        <f t="shared" si="34"/>
        <v>43308</v>
      </c>
      <c r="F212" s="178">
        <f t="shared" si="34"/>
        <v>43308</v>
      </c>
      <c r="G212" s="178">
        <f t="shared" si="29"/>
        <v>43308</v>
      </c>
      <c r="H212" s="179">
        <f t="shared" si="30"/>
        <v>1119.5999999999999</v>
      </c>
      <c r="I212" s="180">
        <f t="shared" si="31"/>
        <v>2</v>
      </c>
      <c r="J212" s="180">
        <f t="shared" si="32"/>
        <v>7</v>
      </c>
      <c r="K212" s="171"/>
      <c r="L212" s="61">
        <v>43049</v>
      </c>
      <c r="M212" s="181">
        <v>1117.0999999999999</v>
      </c>
      <c r="N212" s="172"/>
      <c r="Q212" s="188" t="s">
        <v>1666</v>
      </c>
      <c r="R212" s="184">
        <f t="shared" si="33"/>
        <v>44508</v>
      </c>
    </row>
    <row r="213" spans="1:18" ht="16.5" customHeight="1">
      <c r="A213" s="177">
        <v>43311</v>
      </c>
      <c r="B213" s="178">
        <f t="shared" si="28"/>
        <v>43311</v>
      </c>
      <c r="C213" s="178">
        <f t="shared" si="34"/>
        <v>43311</v>
      </c>
      <c r="D213" s="178">
        <f t="shared" si="34"/>
        <v>43311</v>
      </c>
      <c r="E213" s="178">
        <f t="shared" si="34"/>
        <v>43311</v>
      </c>
      <c r="F213" s="178">
        <f t="shared" si="34"/>
        <v>43311</v>
      </c>
      <c r="G213" s="178">
        <f t="shared" si="29"/>
        <v>43311</v>
      </c>
      <c r="H213" s="179">
        <f t="shared" si="30"/>
        <v>1120</v>
      </c>
      <c r="I213" s="180">
        <f t="shared" si="31"/>
        <v>3</v>
      </c>
      <c r="J213" s="180">
        <f t="shared" si="32"/>
        <v>3</v>
      </c>
      <c r="K213" s="171"/>
      <c r="L213" s="61">
        <v>43052</v>
      </c>
      <c r="M213" s="181">
        <v>1120.5999999999999</v>
      </c>
      <c r="N213" s="172"/>
      <c r="Q213" s="188" t="s">
        <v>1667</v>
      </c>
      <c r="R213" s="184">
        <f t="shared" si="33"/>
        <v>44509</v>
      </c>
    </row>
    <row r="214" spans="1:18" ht="16.5" customHeight="1">
      <c r="A214" s="177">
        <v>43312</v>
      </c>
      <c r="B214" s="178">
        <f t="shared" si="28"/>
        <v>43312</v>
      </c>
      <c r="C214" s="178">
        <f t="shared" si="34"/>
        <v>43312</v>
      </c>
      <c r="D214" s="178">
        <f t="shared" si="34"/>
        <v>43312</v>
      </c>
      <c r="E214" s="178">
        <f t="shared" si="34"/>
        <v>43312</v>
      </c>
      <c r="F214" s="178">
        <f t="shared" si="34"/>
        <v>43312</v>
      </c>
      <c r="G214" s="178">
        <f t="shared" si="29"/>
        <v>43312</v>
      </c>
      <c r="H214" s="179">
        <f t="shared" si="30"/>
        <v>1116.7</v>
      </c>
      <c r="I214" s="180">
        <f t="shared" si="31"/>
        <v>4</v>
      </c>
      <c r="J214" s="180">
        <f t="shared" si="32"/>
        <v>4</v>
      </c>
      <c r="K214" s="171"/>
      <c r="L214" s="61">
        <v>43053</v>
      </c>
      <c r="M214" s="181">
        <v>1118.0999999999999</v>
      </c>
      <c r="N214" s="172"/>
      <c r="Q214" s="188" t="s">
        <v>99</v>
      </c>
      <c r="R214" s="184">
        <f t="shared" si="33"/>
        <v>44510</v>
      </c>
    </row>
    <row r="215" spans="1:18" ht="16.5" customHeight="1">
      <c r="A215" s="177">
        <v>43313</v>
      </c>
      <c r="B215" s="178">
        <f t="shared" si="28"/>
        <v>43313</v>
      </c>
      <c r="C215" s="178">
        <f t="shared" si="34"/>
        <v>43313</v>
      </c>
      <c r="D215" s="178">
        <f t="shared" si="34"/>
        <v>43313</v>
      </c>
      <c r="E215" s="178">
        <f t="shared" si="34"/>
        <v>43313</v>
      </c>
      <c r="F215" s="178">
        <f t="shared" si="34"/>
        <v>43313</v>
      </c>
      <c r="G215" s="178">
        <f t="shared" si="29"/>
        <v>43313</v>
      </c>
      <c r="H215" s="179">
        <f t="shared" si="30"/>
        <v>1117.9000000000001</v>
      </c>
      <c r="I215" s="180">
        <f t="shared" si="31"/>
        <v>5</v>
      </c>
      <c r="J215" s="180">
        <f t="shared" si="32"/>
        <v>5</v>
      </c>
      <c r="K215" s="171"/>
      <c r="L215" s="61">
        <v>43054</v>
      </c>
      <c r="M215" s="181">
        <v>1112.3</v>
      </c>
      <c r="N215" s="172"/>
      <c r="Q215" s="188" t="s">
        <v>1668</v>
      </c>
      <c r="R215" s="184">
        <f t="shared" si="33"/>
        <v>44511</v>
      </c>
    </row>
    <row r="216" spans="1:18" ht="16.5" customHeight="1">
      <c r="A216" s="177">
        <v>43314</v>
      </c>
      <c r="B216" s="178">
        <f t="shared" si="28"/>
        <v>43314</v>
      </c>
      <c r="C216" s="178">
        <f t="shared" si="34"/>
        <v>43314</v>
      </c>
      <c r="D216" s="178">
        <f t="shared" si="34"/>
        <v>43314</v>
      </c>
      <c r="E216" s="178">
        <f t="shared" si="34"/>
        <v>43314</v>
      </c>
      <c r="F216" s="178">
        <f t="shared" si="34"/>
        <v>43314</v>
      </c>
      <c r="G216" s="178">
        <f t="shared" si="29"/>
        <v>43314</v>
      </c>
      <c r="H216" s="179">
        <f t="shared" si="30"/>
        <v>1126.0999999999999</v>
      </c>
      <c r="I216" s="180">
        <f t="shared" si="31"/>
        <v>6</v>
      </c>
      <c r="J216" s="180">
        <f t="shared" si="32"/>
        <v>6</v>
      </c>
      <c r="K216" s="171"/>
      <c r="L216" s="61">
        <v>43055</v>
      </c>
      <c r="M216" s="181">
        <v>1101.4000000000001</v>
      </c>
      <c r="N216" s="172"/>
      <c r="Q216" s="188" t="s">
        <v>1669</v>
      </c>
      <c r="R216" s="184">
        <f t="shared" si="33"/>
        <v>44512</v>
      </c>
    </row>
    <row r="217" spans="1:18" ht="16.5" customHeight="1">
      <c r="A217" s="177">
        <v>43315</v>
      </c>
      <c r="B217" s="178">
        <f t="shared" si="28"/>
        <v>43315</v>
      </c>
      <c r="C217" s="178">
        <f t="shared" si="34"/>
        <v>43315</v>
      </c>
      <c r="D217" s="178">
        <f t="shared" si="34"/>
        <v>43315</v>
      </c>
      <c r="E217" s="178">
        <f t="shared" si="34"/>
        <v>43315</v>
      </c>
      <c r="F217" s="178">
        <f t="shared" si="34"/>
        <v>43315</v>
      </c>
      <c r="G217" s="178">
        <f t="shared" si="29"/>
        <v>43315</v>
      </c>
      <c r="H217" s="179">
        <f t="shared" si="30"/>
        <v>1127.5999999999999</v>
      </c>
      <c r="I217" s="180">
        <f t="shared" si="31"/>
        <v>7</v>
      </c>
      <c r="J217" s="180">
        <f t="shared" si="32"/>
        <v>7</v>
      </c>
      <c r="K217" s="171"/>
      <c r="L217" s="61">
        <v>43056</v>
      </c>
      <c r="M217" s="181">
        <v>1097.5</v>
      </c>
      <c r="N217" s="172"/>
      <c r="Q217" s="188" t="s">
        <v>1670</v>
      </c>
      <c r="R217" s="184">
        <f t="shared" si="33"/>
        <v>44515</v>
      </c>
    </row>
    <row r="218" spans="1:18" ht="16.5" customHeight="1">
      <c r="A218" s="177">
        <v>43316</v>
      </c>
      <c r="B218" s="178">
        <f t="shared" si="28"/>
        <v>43315</v>
      </c>
      <c r="C218" s="178">
        <f t="shared" si="34"/>
        <v>43315</v>
      </c>
      <c r="D218" s="178">
        <f t="shared" si="34"/>
        <v>43315</v>
      </c>
      <c r="E218" s="178">
        <f t="shared" si="34"/>
        <v>43315</v>
      </c>
      <c r="F218" s="178">
        <f t="shared" si="34"/>
        <v>43315</v>
      </c>
      <c r="G218" s="178">
        <f t="shared" si="29"/>
        <v>43315</v>
      </c>
      <c r="H218" s="179">
        <f t="shared" si="30"/>
        <v>1127.5999999999999</v>
      </c>
      <c r="I218" s="180">
        <f t="shared" si="31"/>
        <v>1</v>
      </c>
      <c r="J218" s="180">
        <f t="shared" si="32"/>
        <v>7</v>
      </c>
      <c r="K218" s="171"/>
      <c r="L218" s="61">
        <v>43059</v>
      </c>
      <c r="M218" s="181">
        <v>1100.5999999999999</v>
      </c>
      <c r="N218" s="172"/>
      <c r="Q218" s="188" t="s">
        <v>1671</v>
      </c>
      <c r="R218" s="184">
        <f t="shared" si="33"/>
        <v>44516</v>
      </c>
    </row>
    <row r="219" spans="1:18" ht="16.5" customHeight="1">
      <c r="A219" s="177">
        <v>43317</v>
      </c>
      <c r="B219" s="178">
        <f t="shared" si="28"/>
        <v>43315</v>
      </c>
      <c r="C219" s="178">
        <f t="shared" si="34"/>
        <v>43315</v>
      </c>
      <c r="D219" s="178">
        <f t="shared" si="34"/>
        <v>43315</v>
      </c>
      <c r="E219" s="178">
        <f t="shared" si="34"/>
        <v>43315</v>
      </c>
      <c r="F219" s="178">
        <f t="shared" si="34"/>
        <v>43315</v>
      </c>
      <c r="G219" s="178">
        <f t="shared" si="29"/>
        <v>43315</v>
      </c>
      <c r="H219" s="179">
        <f t="shared" si="30"/>
        <v>1127.5999999999999</v>
      </c>
      <c r="I219" s="180">
        <f t="shared" si="31"/>
        <v>2</v>
      </c>
      <c r="J219" s="180">
        <f t="shared" si="32"/>
        <v>7</v>
      </c>
      <c r="K219" s="171"/>
      <c r="L219" s="61">
        <v>43060</v>
      </c>
      <c r="M219" s="181">
        <v>1095.8</v>
      </c>
      <c r="N219" s="172"/>
      <c r="Q219" s="188" t="s">
        <v>100</v>
      </c>
      <c r="R219" s="184">
        <f t="shared" si="33"/>
        <v>44517</v>
      </c>
    </row>
    <row r="220" spans="1:18" ht="16.5" customHeight="1">
      <c r="A220" s="177">
        <v>43318</v>
      </c>
      <c r="B220" s="178">
        <f t="shared" si="28"/>
        <v>43318</v>
      </c>
      <c r="C220" s="178">
        <f t="shared" si="34"/>
        <v>43318</v>
      </c>
      <c r="D220" s="178">
        <f t="shared" si="34"/>
        <v>43318</v>
      </c>
      <c r="E220" s="178">
        <f t="shared" si="34"/>
        <v>43318</v>
      </c>
      <c r="F220" s="178">
        <f t="shared" si="34"/>
        <v>43318</v>
      </c>
      <c r="G220" s="178">
        <f t="shared" si="29"/>
        <v>43318</v>
      </c>
      <c r="H220" s="179">
        <f t="shared" si="30"/>
        <v>1119.9000000000001</v>
      </c>
      <c r="I220" s="180">
        <f t="shared" si="31"/>
        <v>3</v>
      </c>
      <c r="J220" s="180">
        <f t="shared" si="32"/>
        <v>3</v>
      </c>
      <c r="K220" s="171"/>
      <c r="L220" s="61">
        <v>43061</v>
      </c>
      <c r="M220" s="181">
        <v>1089.0999999999999</v>
      </c>
      <c r="N220" s="172"/>
      <c r="Q220" s="188" t="s">
        <v>1672</v>
      </c>
      <c r="R220" s="184">
        <f t="shared" si="33"/>
        <v>44518</v>
      </c>
    </row>
    <row r="221" spans="1:18" ht="16.5" customHeight="1">
      <c r="A221" s="177">
        <v>43319</v>
      </c>
      <c r="B221" s="178">
        <f t="shared" si="28"/>
        <v>43319</v>
      </c>
      <c r="C221" s="178">
        <f t="shared" si="34"/>
        <v>43319</v>
      </c>
      <c r="D221" s="178">
        <f t="shared" si="34"/>
        <v>43319</v>
      </c>
      <c r="E221" s="178">
        <f t="shared" si="34"/>
        <v>43319</v>
      </c>
      <c r="F221" s="178">
        <f t="shared" si="34"/>
        <v>43319</v>
      </c>
      <c r="G221" s="178">
        <f t="shared" si="29"/>
        <v>43319</v>
      </c>
      <c r="H221" s="179">
        <f t="shared" si="30"/>
        <v>1117.2</v>
      </c>
      <c r="I221" s="180">
        <f t="shared" si="31"/>
        <v>4</v>
      </c>
      <c r="J221" s="180">
        <f t="shared" si="32"/>
        <v>4</v>
      </c>
      <c r="K221" s="171"/>
      <c r="L221" s="61">
        <v>43062</v>
      </c>
      <c r="M221" s="181">
        <v>1085.4000000000001</v>
      </c>
      <c r="N221" s="172"/>
      <c r="Q221" s="188" t="s">
        <v>101</v>
      </c>
      <c r="R221" s="184">
        <f t="shared" si="33"/>
        <v>44519</v>
      </c>
    </row>
    <row r="222" spans="1:18" ht="16.5" customHeight="1">
      <c r="A222" s="177">
        <v>43320</v>
      </c>
      <c r="B222" s="178">
        <f t="shared" si="28"/>
        <v>43320</v>
      </c>
      <c r="C222" s="178">
        <f t="shared" si="34"/>
        <v>43320</v>
      </c>
      <c r="D222" s="178">
        <f t="shared" si="34"/>
        <v>43320</v>
      </c>
      <c r="E222" s="178">
        <f t="shared" si="34"/>
        <v>43320</v>
      </c>
      <c r="F222" s="178">
        <f t="shared" si="34"/>
        <v>43320</v>
      </c>
      <c r="G222" s="178">
        <f t="shared" si="29"/>
        <v>43320</v>
      </c>
      <c r="H222" s="179">
        <f t="shared" si="30"/>
        <v>1128.9000000000001</v>
      </c>
      <c r="I222" s="180">
        <f t="shared" si="31"/>
        <v>5</v>
      </c>
      <c r="J222" s="180">
        <f t="shared" si="32"/>
        <v>5</v>
      </c>
      <c r="K222" s="171"/>
      <c r="L222" s="61">
        <v>43063</v>
      </c>
      <c r="M222" s="181">
        <v>1085.4000000000001</v>
      </c>
      <c r="N222" s="172"/>
      <c r="Q222" s="188" t="s">
        <v>1673</v>
      </c>
      <c r="R222" s="184">
        <f t="shared" si="33"/>
        <v>44522</v>
      </c>
    </row>
    <row r="223" spans="1:18" ht="16.5" customHeight="1">
      <c r="A223" s="177">
        <v>43321</v>
      </c>
      <c r="B223" s="178">
        <f t="shared" si="28"/>
        <v>43321</v>
      </c>
      <c r="C223" s="178">
        <f t="shared" ref="C223:F242" si="35">IF(COUNTIF($O:$O,B223)=1,DATE(YEAR(B223),MONTH(B223),DAY(B223)-1),B223)</f>
        <v>43321</v>
      </c>
      <c r="D223" s="178">
        <f t="shared" si="35"/>
        <v>43321</v>
      </c>
      <c r="E223" s="178">
        <f t="shared" si="35"/>
        <v>43321</v>
      </c>
      <c r="F223" s="178">
        <f t="shared" si="35"/>
        <v>43321</v>
      </c>
      <c r="G223" s="178">
        <f t="shared" si="29"/>
        <v>43321</v>
      </c>
      <c r="H223" s="179">
        <f t="shared" si="30"/>
        <v>1133.9000000000001</v>
      </c>
      <c r="I223" s="180">
        <f t="shared" si="31"/>
        <v>6</v>
      </c>
      <c r="J223" s="180">
        <f t="shared" si="32"/>
        <v>6</v>
      </c>
      <c r="K223" s="171"/>
      <c r="L223" s="61">
        <v>43066</v>
      </c>
      <c r="M223" s="181">
        <v>1088.5999999999999</v>
      </c>
      <c r="N223" s="172"/>
      <c r="Q223" s="188" t="s">
        <v>1674</v>
      </c>
      <c r="R223" s="184">
        <f t="shared" si="33"/>
        <v>44523</v>
      </c>
    </row>
    <row r="224" spans="1:18" ht="16.5" customHeight="1">
      <c r="A224" s="177">
        <v>43322</v>
      </c>
      <c r="B224" s="178">
        <f t="shared" si="28"/>
        <v>43322</v>
      </c>
      <c r="C224" s="178">
        <f t="shared" si="35"/>
        <v>43322</v>
      </c>
      <c r="D224" s="178">
        <f t="shared" si="35"/>
        <v>43322</v>
      </c>
      <c r="E224" s="178">
        <f t="shared" si="35"/>
        <v>43322</v>
      </c>
      <c r="F224" s="178">
        <f t="shared" si="35"/>
        <v>43322</v>
      </c>
      <c r="G224" s="178">
        <f t="shared" si="29"/>
        <v>43322</v>
      </c>
      <c r="H224" s="179">
        <f t="shared" si="30"/>
        <v>1127.9000000000001</v>
      </c>
      <c r="I224" s="180">
        <f t="shared" si="31"/>
        <v>7</v>
      </c>
      <c r="J224" s="180">
        <f t="shared" si="32"/>
        <v>7</v>
      </c>
      <c r="K224" s="171"/>
      <c r="L224" s="61">
        <v>43067</v>
      </c>
      <c r="M224" s="181">
        <v>1084.4000000000001</v>
      </c>
      <c r="N224" s="172"/>
      <c r="Q224" s="188" t="s">
        <v>102</v>
      </c>
      <c r="R224" s="184">
        <f t="shared" si="33"/>
        <v>44524</v>
      </c>
    </row>
    <row r="225" spans="1:18" ht="16.5" customHeight="1">
      <c r="A225" s="177">
        <v>43323</v>
      </c>
      <c r="B225" s="178">
        <f t="shared" si="28"/>
        <v>43322</v>
      </c>
      <c r="C225" s="178">
        <f t="shared" si="35"/>
        <v>43322</v>
      </c>
      <c r="D225" s="178">
        <f t="shared" si="35"/>
        <v>43322</v>
      </c>
      <c r="E225" s="178">
        <f t="shared" si="35"/>
        <v>43322</v>
      </c>
      <c r="F225" s="178">
        <f t="shared" si="35"/>
        <v>43322</v>
      </c>
      <c r="G225" s="178">
        <f t="shared" si="29"/>
        <v>43322</v>
      </c>
      <c r="H225" s="179">
        <f t="shared" si="30"/>
        <v>1127.9000000000001</v>
      </c>
      <c r="I225" s="180">
        <f t="shared" si="31"/>
        <v>1</v>
      </c>
      <c r="J225" s="180">
        <f t="shared" si="32"/>
        <v>7</v>
      </c>
      <c r="K225" s="171"/>
      <c r="L225" s="61">
        <v>43068</v>
      </c>
      <c r="M225" s="181">
        <v>1076.8</v>
      </c>
      <c r="N225" s="172"/>
      <c r="Q225" s="188" t="s">
        <v>1675</v>
      </c>
      <c r="R225" s="184">
        <f t="shared" si="33"/>
        <v>44525</v>
      </c>
    </row>
    <row r="226" spans="1:18" ht="16.5" customHeight="1">
      <c r="A226" s="177">
        <v>43324</v>
      </c>
      <c r="B226" s="178">
        <f t="shared" si="28"/>
        <v>43322</v>
      </c>
      <c r="C226" s="178">
        <f t="shared" si="35"/>
        <v>43322</v>
      </c>
      <c r="D226" s="178">
        <f t="shared" si="35"/>
        <v>43322</v>
      </c>
      <c r="E226" s="178">
        <f t="shared" si="35"/>
        <v>43322</v>
      </c>
      <c r="F226" s="178">
        <f t="shared" si="35"/>
        <v>43322</v>
      </c>
      <c r="G226" s="178">
        <f t="shared" si="29"/>
        <v>43322</v>
      </c>
      <c r="H226" s="179">
        <f t="shared" si="30"/>
        <v>1127.9000000000001</v>
      </c>
      <c r="I226" s="180">
        <f t="shared" si="31"/>
        <v>2</v>
      </c>
      <c r="J226" s="180">
        <f t="shared" si="32"/>
        <v>7</v>
      </c>
      <c r="K226" s="171"/>
      <c r="L226" s="61">
        <v>43069</v>
      </c>
      <c r="M226" s="181">
        <v>1088.2</v>
      </c>
      <c r="N226" s="172"/>
      <c r="Q226" s="188" t="s">
        <v>1676</v>
      </c>
      <c r="R226" s="184">
        <f t="shared" si="33"/>
        <v>44526</v>
      </c>
    </row>
    <row r="227" spans="1:18" ht="16.5" customHeight="1">
      <c r="A227" s="177">
        <v>43325</v>
      </c>
      <c r="B227" s="178">
        <f t="shared" si="28"/>
        <v>43325</v>
      </c>
      <c r="C227" s="178">
        <f t="shared" si="35"/>
        <v>43325</v>
      </c>
      <c r="D227" s="178">
        <f t="shared" si="35"/>
        <v>43325</v>
      </c>
      <c r="E227" s="178">
        <f t="shared" si="35"/>
        <v>43325</v>
      </c>
      <c r="F227" s="178">
        <f t="shared" si="35"/>
        <v>43325</v>
      </c>
      <c r="G227" s="178">
        <f t="shared" si="29"/>
        <v>43325</v>
      </c>
      <c r="H227" s="179">
        <f t="shared" si="30"/>
        <v>1123.0999999999999</v>
      </c>
      <c r="I227" s="180">
        <f t="shared" si="31"/>
        <v>3</v>
      </c>
      <c r="J227" s="180">
        <f t="shared" si="32"/>
        <v>3</v>
      </c>
      <c r="K227" s="171"/>
      <c r="L227" s="61">
        <v>43070</v>
      </c>
      <c r="M227" s="181">
        <v>1086.4000000000001</v>
      </c>
      <c r="N227" s="172"/>
      <c r="Q227" s="188" t="s">
        <v>1677</v>
      </c>
      <c r="R227" s="184">
        <f t="shared" si="33"/>
        <v>44529</v>
      </c>
    </row>
    <row r="228" spans="1:18" ht="16.5" customHeight="1">
      <c r="A228" s="177">
        <v>43326</v>
      </c>
      <c r="B228" s="178">
        <f t="shared" si="28"/>
        <v>43326</v>
      </c>
      <c r="C228" s="178">
        <f t="shared" si="35"/>
        <v>43326</v>
      </c>
      <c r="D228" s="178">
        <f t="shared" si="35"/>
        <v>43326</v>
      </c>
      <c r="E228" s="178">
        <f t="shared" si="35"/>
        <v>43326</v>
      </c>
      <c r="F228" s="178">
        <f t="shared" si="35"/>
        <v>43326</v>
      </c>
      <c r="G228" s="178">
        <f t="shared" si="29"/>
        <v>43326</v>
      </c>
      <c r="H228" s="179">
        <f t="shared" si="30"/>
        <v>1118.4000000000001</v>
      </c>
      <c r="I228" s="180">
        <f t="shared" si="31"/>
        <v>4</v>
      </c>
      <c r="J228" s="180">
        <f t="shared" si="32"/>
        <v>4</v>
      </c>
      <c r="K228" s="171"/>
      <c r="L228" s="61">
        <v>43073</v>
      </c>
      <c r="M228" s="181">
        <v>1088.7</v>
      </c>
      <c r="N228" s="172"/>
      <c r="Q228" s="188" t="s">
        <v>103</v>
      </c>
      <c r="R228" s="184">
        <f t="shared" si="33"/>
        <v>44530</v>
      </c>
    </row>
    <row r="229" spans="1:18" ht="16.5" customHeight="1">
      <c r="A229" s="177">
        <v>43327</v>
      </c>
      <c r="B229" s="178">
        <f t="shared" si="28"/>
        <v>43327</v>
      </c>
      <c r="C229" s="178">
        <f t="shared" si="35"/>
        <v>43326</v>
      </c>
      <c r="D229" s="178">
        <f t="shared" si="35"/>
        <v>43326</v>
      </c>
      <c r="E229" s="178">
        <f t="shared" si="35"/>
        <v>43326</v>
      </c>
      <c r="F229" s="178">
        <f t="shared" si="35"/>
        <v>43326</v>
      </c>
      <c r="G229" s="178">
        <f t="shared" si="29"/>
        <v>43326</v>
      </c>
      <c r="H229" s="179">
        <f t="shared" si="30"/>
        <v>1118.4000000000001</v>
      </c>
      <c r="I229" s="180">
        <f t="shared" si="31"/>
        <v>5</v>
      </c>
      <c r="J229" s="180">
        <f t="shared" si="32"/>
        <v>4</v>
      </c>
      <c r="K229" s="171"/>
      <c r="L229" s="61">
        <v>43074</v>
      </c>
      <c r="M229" s="181">
        <v>1085.8</v>
      </c>
      <c r="N229" s="172"/>
      <c r="Q229" s="188" t="s">
        <v>104</v>
      </c>
      <c r="R229" s="184">
        <f t="shared" si="33"/>
        <v>44531</v>
      </c>
    </row>
    <row r="230" spans="1:18" ht="16.5" customHeight="1">
      <c r="A230" s="177">
        <v>43328</v>
      </c>
      <c r="B230" s="178">
        <f t="shared" si="28"/>
        <v>43328</v>
      </c>
      <c r="C230" s="178">
        <f t="shared" si="35"/>
        <v>43328</v>
      </c>
      <c r="D230" s="178">
        <f t="shared" si="35"/>
        <v>43328</v>
      </c>
      <c r="E230" s="178">
        <f t="shared" si="35"/>
        <v>43328</v>
      </c>
      <c r="F230" s="178">
        <f t="shared" si="35"/>
        <v>43328</v>
      </c>
      <c r="G230" s="178">
        <f t="shared" si="29"/>
        <v>43328</v>
      </c>
      <c r="H230" s="179">
        <f t="shared" si="30"/>
        <v>1121.4000000000001</v>
      </c>
      <c r="I230" s="180">
        <f t="shared" si="31"/>
        <v>6</v>
      </c>
      <c r="J230" s="180">
        <f t="shared" si="32"/>
        <v>6</v>
      </c>
      <c r="K230" s="171"/>
      <c r="L230" s="61">
        <v>43075</v>
      </c>
      <c r="M230" s="181">
        <v>1093.7</v>
      </c>
      <c r="N230" s="172"/>
      <c r="Q230" s="188" t="s">
        <v>106</v>
      </c>
      <c r="R230" s="184">
        <f t="shared" si="33"/>
        <v>44532</v>
      </c>
    </row>
    <row r="231" spans="1:18" ht="16.5" customHeight="1">
      <c r="A231" s="177">
        <v>43329</v>
      </c>
      <c r="B231" s="178">
        <f t="shared" si="28"/>
        <v>43329</v>
      </c>
      <c r="C231" s="178">
        <f t="shared" si="35"/>
        <v>43329</v>
      </c>
      <c r="D231" s="178">
        <f t="shared" si="35"/>
        <v>43329</v>
      </c>
      <c r="E231" s="178">
        <f t="shared" si="35"/>
        <v>43329</v>
      </c>
      <c r="F231" s="178">
        <f t="shared" si="35"/>
        <v>43329</v>
      </c>
      <c r="G231" s="178">
        <f t="shared" si="29"/>
        <v>43329</v>
      </c>
      <c r="H231" s="179">
        <f t="shared" si="30"/>
        <v>1118.9000000000001</v>
      </c>
      <c r="I231" s="180">
        <f t="shared" si="31"/>
        <v>7</v>
      </c>
      <c r="J231" s="180">
        <f t="shared" si="32"/>
        <v>7</v>
      </c>
      <c r="K231" s="171"/>
      <c r="L231" s="61">
        <v>43076</v>
      </c>
      <c r="M231" s="181">
        <v>1093.5</v>
      </c>
      <c r="N231" s="172"/>
      <c r="Q231" s="188" t="s">
        <v>107</v>
      </c>
      <c r="R231" s="184">
        <f t="shared" si="33"/>
        <v>44533</v>
      </c>
    </row>
    <row r="232" spans="1:18" ht="16.5" customHeight="1">
      <c r="A232" s="177">
        <v>43330</v>
      </c>
      <c r="B232" s="178">
        <f t="shared" si="28"/>
        <v>43329</v>
      </c>
      <c r="C232" s="178">
        <f t="shared" si="35"/>
        <v>43329</v>
      </c>
      <c r="D232" s="178">
        <f t="shared" si="35"/>
        <v>43329</v>
      </c>
      <c r="E232" s="178">
        <f t="shared" si="35"/>
        <v>43329</v>
      </c>
      <c r="F232" s="178">
        <f t="shared" si="35"/>
        <v>43329</v>
      </c>
      <c r="G232" s="178">
        <f t="shared" si="29"/>
        <v>43329</v>
      </c>
      <c r="H232" s="179">
        <f t="shared" si="30"/>
        <v>1118.9000000000001</v>
      </c>
      <c r="I232" s="180">
        <f t="shared" si="31"/>
        <v>1</v>
      </c>
      <c r="J232" s="180">
        <f t="shared" si="32"/>
        <v>7</v>
      </c>
      <c r="K232" s="171"/>
      <c r="L232" s="61">
        <v>43077</v>
      </c>
      <c r="M232" s="181">
        <v>1093.3</v>
      </c>
      <c r="N232" s="172"/>
      <c r="Q232" s="188" t="s">
        <v>1678</v>
      </c>
      <c r="R232" s="184">
        <f t="shared" si="33"/>
        <v>44536</v>
      </c>
    </row>
    <row r="233" spans="1:18" ht="16.5" customHeight="1">
      <c r="A233" s="177">
        <v>43331</v>
      </c>
      <c r="B233" s="178">
        <f t="shared" si="28"/>
        <v>43329</v>
      </c>
      <c r="C233" s="178">
        <f t="shared" si="35"/>
        <v>43329</v>
      </c>
      <c r="D233" s="178">
        <f t="shared" si="35"/>
        <v>43329</v>
      </c>
      <c r="E233" s="178">
        <f t="shared" si="35"/>
        <v>43329</v>
      </c>
      <c r="F233" s="178">
        <f t="shared" si="35"/>
        <v>43329</v>
      </c>
      <c r="G233" s="178">
        <f t="shared" si="29"/>
        <v>43329</v>
      </c>
      <c r="H233" s="179">
        <f t="shared" si="30"/>
        <v>1118.9000000000001</v>
      </c>
      <c r="I233" s="180">
        <f t="shared" si="31"/>
        <v>2</v>
      </c>
      <c r="J233" s="180">
        <f t="shared" si="32"/>
        <v>7</v>
      </c>
      <c r="K233" s="171"/>
      <c r="L233" s="61">
        <v>43080</v>
      </c>
      <c r="M233" s="181">
        <v>1092.3</v>
      </c>
      <c r="N233" s="172"/>
      <c r="Q233" s="188" t="s">
        <v>1679</v>
      </c>
      <c r="R233" s="184">
        <f t="shared" si="33"/>
        <v>44537</v>
      </c>
    </row>
    <row r="234" spans="1:18" ht="16.5" customHeight="1">
      <c r="A234" s="177">
        <v>43332</v>
      </c>
      <c r="B234" s="178">
        <f t="shared" si="28"/>
        <v>43332</v>
      </c>
      <c r="C234" s="178">
        <f t="shared" si="35"/>
        <v>43332</v>
      </c>
      <c r="D234" s="178">
        <f t="shared" si="35"/>
        <v>43332</v>
      </c>
      <c r="E234" s="178">
        <f t="shared" si="35"/>
        <v>43332</v>
      </c>
      <c r="F234" s="178">
        <f t="shared" si="35"/>
        <v>43332</v>
      </c>
      <c r="G234" s="178">
        <f t="shared" si="29"/>
        <v>43332</v>
      </c>
      <c r="H234" s="179">
        <f t="shared" si="30"/>
        <v>1110.2</v>
      </c>
      <c r="I234" s="180">
        <f t="shared" si="31"/>
        <v>3</v>
      </c>
      <c r="J234" s="180">
        <f t="shared" si="32"/>
        <v>3</v>
      </c>
      <c r="K234" s="171"/>
      <c r="L234" s="61">
        <v>43081</v>
      </c>
      <c r="M234" s="181">
        <v>1092.4000000000001</v>
      </c>
      <c r="N234" s="172"/>
      <c r="Q234" s="188" t="s">
        <v>1680</v>
      </c>
      <c r="R234" s="184">
        <f t="shared" si="33"/>
        <v>44538</v>
      </c>
    </row>
    <row r="235" spans="1:18" ht="16.5" customHeight="1">
      <c r="A235" s="177">
        <v>43333</v>
      </c>
      <c r="B235" s="178">
        <f t="shared" si="28"/>
        <v>43333</v>
      </c>
      <c r="C235" s="178">
        <f t="shared" si="35"/>
        <v>43333</v>
      </c>
      <c r="D235" s="178">
        <f t="shared" si="35"/>
        <v>43333</v>
      </c>
      <c r="E235" s="178">
        <f t="shared" si="35"/>
        <v>43333</v>
      </c>
      <c r="F235" s="178">
        <f t="shared" si="35"/>
        <v>43333</v>
      </c>
      <c r="G235" s="178">
        <f t="shared" si="29"/>
        <v>43333</v>
      </c>
      <c r="H235" s="179">
        <f t="shared" si="30"/>
        <v>1108.5999999999999</v>
      </c>
      <c r="I235" s="180">
        <f t="shared" si="31"/>
        <v>4</v>
      </c>
      <c r="J235" s="180">
        <f t="shared" si="32"/>
        <v>4</v>
      </c>
      <c r="K235" s="171"/>
      <c r="L235" s="61">
        <v>43082</v>
      </c>
      <c r="M235" s="181">
        <v>1090.7</v>
      </c>
      <c r="N235" s="172"/>
      <c r="Q235" s="188" t="s">
        <v>108</v>
      </c>
      <c r="R235" s="184">
        <f t="shared" si="33"/>
        <v>44539</v>
      </c>
    </row>
    <row r="236" spans="1:18" ht="16.5" customHeight="1">
      <c r="A236" s="177">
        <v>43334</v>
      </c>
      <c r="B236" s="178">
        <f t="shared" si="28"/>
        <v>43334</v>
      </c>
      <c r="C236" s="178">
        <f t="shared" si="35"/>
        <v>43334</v>
      </c>
      <c r="D236" s="178">
        <f t="shared" si="35"/>
        <v>43334</v>
      </c>
      <c r="E236" s="178">
        <f t="shared" si="35"/>
        <v>43334</v>
      </c>
      <c r="F236" s="178">
        <f t="shared" si="35"/>
        <v>43334</v>
      </c>
      <c r="G236" s="178">
        <f t="shared" si="29"/>
        <v>43334</v>
      </c>
      <c r="H236" s="179">
        <f t="shared" si="30"/>
        <v>1112.9000000000001</v>
      </c>
      <c r="I236" s="180">
        <f t="shared" si="31"/>
        <v>5</v>
      </c>
      <c r="J236" s="180">
        <f t="shared" si="32"/>
        <v>5</v>
      </c>
      <c r="K236" s="171"/>
      <c r="L236" s="61">
        <v>43083</v>
      </c>
      <c r="M236" s="181">
        <v>1089.0999999999999</v>
      </c>
      <c r="N236" s="172"/>
      <c r="Q236" s="188" t="s">
        <v>1505</v>
      </c>
      <c r="R236" s="184">
        <f t="shared" si="33"/>
        <v>44540</v>
      </c>
    </row>
    <row r="237" spans="1:18" ht="16.5" customHeight="1">
      <c r="A237" s="177">
        <v>43335</v>
      </c>
      <c r="B237" s="178">
        <f t="shared" si="28"/>
        <v>43335</v>
      </c>
      <c r="C237" s="178">
        <f t="shared" si="35"/>
        <v>43335</v>
      </c>
      <c r="D237" s="178">
        <f t="shared" si="35"/>
        <v>43335</v>
      </c>
      <c r="E237" s="178">
        <f t="shared" si="35"/>
        <v>43335</v>
      </c>
      <c r="F237" s="178">
        <f t="shared" si="35"/>
        <v>43335</v>
      </c>
      <c r="G237" s="178">
        <f t="shared" si="29"/>
        <v>43335</v>
      </c>
      <c r="H237" s="179">
        <f t="shared" si="30"/>
        <v>1110.3</v>
      </c>
      <c r="I237" s="180">
        <f t="shared" si="31"/>
        <v>6</v>
      </c>
      <c r="J237" s="180">
        <f t="shared" si="32"/>
        <v>6</v>
      </c>
      <c r="K237" s="171"/>
      <c r="L237" s="61">
        <v>43084</v>
      </c>
      <c r="M237" s="181">
        <v>1089.8</v>
      </c>
      <c r="N237" s="172"/>
      <c r="Q237" s="188" t="s">
        <v>1681</v>
      </c>
      <c r="R237" s="184">
        <f t="shared" si="33"/>
        <v>44543</v>
      </c>
    </row>
    <row r="238" spans="1:18" ht="16.5" customHeight="1">
      <c r="A238" s="177">
        <v>43336</v>
      </c>
      <c r="B238" s="178">
        <f t="shared" si="28"/>
        <v>43336</v>
      </c>
      <c r="C238" s="178">
        <f t="shared" si="35"/>
        <v>43336</v>
      </c>
      <c r="D238" s="178">
        <f t="shared" si="35"/>
        <v>43336</v>
      </c>
      <c r="E238" s="178">
        <f t="shared" si="35"/>
        <v>43336</v>
      </c>
      <c r="F238" s="178">
        <f t="shared" si="35"/>
        <v>43336</v>
      </c>
      <c r="G238" s="178">
        <f t="shared" si="29"/>
        <v>43336</v>
      </c>
      <c r="H238" s="179">
        <f t="shared" si="30"/>
        <v>1114.9000000000001</v>
      </c>
      <c r="I238" s="180">
        <f t="shared" si="31"/>
        <v>7</v>
      </c>
      <c r="J238" s="180">
        <f t="shared" si="32"/>
        <v>7</v>
      </c>
      <c r="K238" s="171"/>
      <c r="L238" s="61">
        <v>43087</v>
      </c>
      <c r="M238" s="181">
        <v>1088.5</v>
      </c>
      <c r="N238" s="172"/>
      <c r="Q238" s="188" t="s">
        <v>1682</v>
      </c>
      <c r="R238" s="184">
        <f t="shared" si="33"/>
        <v>44544</v>
      </c>
    </row>
    <row r="239" spans="1:18" ht="16.5" customHeight="1">
      <c r="A239" s="177">
        <v>43337</v>
      </c>
      <c r="B239" s="178">
        <f t="shared" si="28"/>
        <v>43336</v>
      </c>
      <c r="C239" s="178">
        <f t="shared" si="35"/>
        <v>43336</v>
      </c>
      <c r="D239" s="178">
        <f t="shared" si="35"/>
        <v>43336</v>
      </c>
      <c r="E239" s="178">
        <f t="shared" si="35"/>
        <v>43336</v>
      </c>
      <c r="F239" s="178">
        <f t="shared" si="35"/>
        <v>43336</v>
      </c>
      <c r="G239" s="178">
        <f t="shared" si="29"/>
        <v>43336</v>
      </c>
      <c r="H239" s="179">
        <f t="shared" si="30"/>
        <v>1114.9000000000001</v>
      </c>
      <c r="I239" s="180">
        <f t="shared" si="31"/>
        <v>1</v>
      </c>
      <c r="J239" s="180">
        <f t="shared" si="32"/>
        <v>7</v>
      </c>
      <c r="K239" s="171"/>
      <c r="L239" s="61">
        <v>43088</v>
      </c>
      <c r="M239" s="181">
        <v>1084.9000000000001</v>
      </c>
      <c r="N239" s="172"/>
      <c r="Q239" s="188" t="s">
        <v>1683</v>
      </c>
      <c r="R239" s="184">
        <f t="shared" si="33"/>
        <v>44545</v>
      </c>
    </row>
    <row r="240" spans="1:18" ht="16.5" customHeight="1">
      <c r="A240" s="177">
        <v>43338</v>
      </c>
      <c r="B240" s="178">
        <f t="shared" si="28"/>
        <v>43336</v>
      </c>
      <c r="C240" s="178">
        <f t="shared" si="35"/>
        <v>43336</v>
      </c>
      <c r="D240" s="178">
        <f t="shared" si="35"/>
        <v>43336</v>
      </c>
      <c r="E240" s="178">
        <f t="shared" si="35"/>
        <v>43336</v>
      </c>
      <c r="F240" s="178">
        <f t="shared" si="35"/>
        <v>43336</v>
      </c>
      <c r="G240" s="178">
        <f t="shared" si="29"/>
        <v>43336</v>
      </c>
      <c r="H240" s="179">
        <f t="shared" si="30"/>
        <v>1114.9000000000001</v>
      </c>
      <c r="I240" s="180">
        <f t="shared" si="31"/>
        <v>2</v>
      </c>
      <c r="J240" s="180">
        <f t="shared" si="32"/>
        <v>7</v>
      </c>
      <c r="K240" s="171"/>
      <c r="L240" s="61">
        <v>43089</v>
      </c>
      <c r="M240" s="181">
        <v>1080.9000000000001</v>
      </c>
      <c r="N240" s="172"/>
      <c r="Q240" s="188" t="s">
        <v>1684</v>
      </c>
      <c r="R240" s="184">
        <f t="shared" si="33"/>
        <v>44546</v>
      </c>
    </row>
    <row r="241" spans="1:18" ht="16.5" customHeight="1">
      <c r="A241" s="177">
        <v>43339</v>
      </c>
      <c r="B241" s="178">
        <f t="shared" si="28"/>
        <v>43339</v>
      </c>
      <c r="C241" s="178">
        <f t="shared" si="35"/>
        <v>43339</v>
      </c>
      <c r="D241" s="178">
        <f t="shared" si="35"/>
        <v>43339</v>
      </c>
      <c r="E241" s="178">
        <f t="shared" si="35"/>
        <v>43339</v>
      </c>
      <c r="F241" s="178">
        <f t="shared" si="35"/>
        <v>43339</v>
      </c>
      <c r="G241" s="178">
        <f t="shared" si="29"/>
        <v>43339</v>
      </c>
      <c r="H241" s="179">
        <f t="shared" si="30"/>
        <v>1122.8</v>
      </c>
      <c r="I241" s="180">
        <f t="shared" si="31"/>
        <v>3</v>
      </c>
      <c r="J241" s="180">
        <f t="shared" si="32"/>
        <v>3</v>
      </c>
      <c r="K241" s="171"/>
      <c r="L241" s="61">
        <v>43090</v>
      </c>
      <c r="M241" s="181">
        <v>1082.7</v>
      </c>
      <c r="N241" s="172"/>
      <c r="Q241" s="188" t="s">
        <v>1685</v>
      </c>
      <c r="R241" s="184">
        <f t="shared" si="33"/>
        <v>44547</v>
      </c>
    </row>
    <row r="242" spans="1:18" ht="16.5" customHeight="1">
      <c r="A242" s="177">
        <v>43340</v>
      </c>
      <c r="B242" s="178">
        <f t="shared" si="28"/>
        <v>43340</v>
      </c>
      <c r="C242" s="178">
        <f t="shared" si="35"/>
        <v>43340</v>
      </c>
      <c r="D242" s="178">
        <f t="shared" si="35"/>
        <v>43340</v>
      </c>
      <c r="E242" s="178">
        <f t="shared" si="35"/>
        <v>43340</v>
      </c>
      <c r="F242" s="178">
        <f t="shared" si="35"/>
        <v>43340</v>
      </c>
      <c r="G242" s="178">
        <f t="shared" si="29"/>
        <v>43340</v>
      </c>
      <c r="H242" s="179">
        <f t="shared" si="30"/>
        <v>1128.4000000000001</v>
      </c>
      <c r="I242" s="180">
        <f t="shared" si="31"/>
        <v>4</v>
      </c>
      <c r="J242" s="180">
        <f t="shared" si="32"/>
        <v>4</v>
      </c>
      <c r="K242" s="171"/>
      <c r="L242" s="61">
        <v>43091</v>
      </c>
      <c r="M242" s="181">
        <v>1079.7</v>
      </c>
      <c r="N242" s="172"/>
      <c r="Q242" s="188" t="s">
        <v>1506</v>
      </c>
      <c r="R242" s="184">
        <f t="shared" si="33"/>
        <v>44550</v>
      </c>
    </row>
    <row r="243" spans="1:18" ht="16.5" customHeight="1">
      <c r="A243" s="177">
        <v>43341</v>
      </c>
      <c r="B243" s="178">
        <f t="shared" si="28"/>
        <v>43341</v>
      </c>
      <c r="C243" s="178">
        <f t="shared" ref="C243:F262" si="36">IF(COUNTIF($O:$O,B243)=1,DATE(YEAR(B243),MONTH(B243),DAY(B243)-1),B243)</f>
        <v>43341</v>
      </c>
      <c r="D243" s="178">
        <f t="shared" si="36"/>
        <v>43341</v>
      </c>
      <c r="E243" s="178">
        <f t="shared" si="36"/>
        <v>43341</v>
      </c>
      <c r="F243" s="178">
        <f t="shared" si="36"/>
        <v>43341</v>
      </c>
      <c r="G243" s="178">
        <f t="shared" si="29"/>
        <v>43341</v>
      </c>
      <c r="H243" s="179">
        <f t="shared" si="30"/>
        <v>1125.3</v>
      </c>
      <c r="I243" s="180">
        <f t="shared" si="31"/>
        <v>5</v>
      </c>
      <c r="J243" s="180">
        <f t="shared" si="32"/>
        <v>5</v>
      </c>
      <c r="K243" s="171"/>
      <c r="L243" s="61">
        <v>43095</v>
      </c>
      <c r="M243" s="181">
        <v>1076.0999999999999</v>
      </c>
      <c r="N243" s="172"/>
      <c r="Q243" s="188" t="s">
        <v>1686</v>
      </c>
      <c r="R243" s="184">
        <f t="shared" si="33"/>
        <v>44551</v>
      </c>
    </row>
    <row r="244" spans="1:18" ht="16.5" customHeight="1">
      <c r="A244" s="177">
        <v>43342</v>
      </c>
      <c r="B244" s="178">
        <f t="shared" si="28"/>
        <v>43342</v>
      </c>
      <c r="C244" s="178">
        <f t="shared" si="36"/>
        <v>43342</v>
      </c>
      <c r="D244" s="178">
        <f t="shared" si="36"/>
        <v>43342</v>
      </c>
      <c r="E244" s="178">
        <f t="shared" si="36"/>
        <v>43342</v>
      </c>
      <c r="F244" s="178">
        <f t="shared" si="36"/>
        <v>43342</v>
      </c>
      <c r="G244" s="178">
        <f t="shared" si="29"/>
        <v>43342</v>
      </c>
      <c r="H244" s="179">
        <f t="shared" si="30"/>
        <v>1128.5999999999999</v>
      </c>
      <c r="I244" s="180">
        <f t="shared" si="31"/>
        <v>6</v>
      </c>
      <c r="J244" s="180">
        <f t="shared" si="32"/>
        <v>6</v>
      </c>
      <c r="K244" s="171"/>
      <c r="L244" s="61">
        <v>43096</v>
      </c>
      <c r="M244" s="181">
        <v>1074.0999999999999</v>
      </c>
      <c r="N244" s="172"/>
      <c r="Q244" s="188" t="s">
        <v>1507</v>
      </c>
      <c r="R244" s="184">
        <f t="shared" si="33"/>
        <v>44552</v>
      </c>
    </row>
    <row r="245" spans="1:18" ht="16.5" customHeight="1">
      <c r="A245" s="177">
        <v>43343</v>
      </c>
      <c r="B245" s="178">
        <f t="shared" si="28"/>
        <v>43343</v>
      </c>
      <c r="C245" s="178">
        <f t="shared" si="36"/>
        <v>43343</v>
      </c>
      <c r="D245" s="178">
        <f t="shared" si="36"/>
        <v>43343</v>
      </c>
      <c r="E245" s="178">
        <f t="shared" si="36"/>
        <v>43343</v>
      </c>
      <c r="F245" s="178">
        <f t="shared" si="36"/>
        <v>43343</v>
      </c>
      <c r="G245" s="178">
        <f t="shared" si="29"/>
        <v>43343</v>
      </c>
      <c r="H245" s="179">
        <f t="shared" si="30"/>
        <v>1122.4000000000001</v>
      </c>
      <c r="I245" s="180">
        <f t="shared" si="31"/>
        <v>7</v>
      </c>
      <c r="J245" s="180">
        <f t="shared" si="32"/>
        <v>7</v>
      </c>
      <c r="K245" s="171"/>
      <c r="L245" s="61">
        <v>43097</v>
      </c>
      <c r="M245" s="181">
        <v>1070.5</v>
      </c>
      <c r="N245" s="172"/>
      <c r="Q245" s="188" t="s">
        <v>1687</v>
      </c>
      <c r="R245" s="184">
        <f t="shared" si="33"/>
        <v>44553</v>
      </c>
    </row>
    <row r="246" spans="1:18" ht="16.5" customHeight="1">
      <c r="A246" s="177">
        <v>43344</v>
      </c>
      <c r="B246" s="178">
        <f t="shared" si="28"/>
        <v>43343</v>
      </c>
      <c r="C246" s="178">
        <f t="shared" si="36"/>
        <v>43343</v>
      </c>
      <c r="D246" s="178">
        <f t="shared" si="36"/>
        <v>43343</v>
      </c>
      <c r="E246" s="178">
        <f t="shared" si="36"/>
        <v>43343</v>
      </c>
      <c r="F246" s="178">
        <f t="shared" si="36"/>
        <v>43343</v>
      </c>
      <c r="G246" s="178">
        <f t="shared" si="29"/>
        <v>43343</v>
      </c>
      <c r="H246" s="179">
        <f t="shared" si="30"/>
        <v>1122.4000000000001</v>
      </c>
      <c r="I246" s="180">
        <f t="shared" si="31"/>
        <v>1</v>
      </c>
      <c r="J246" s="180">
        <f t="shared" si="32"/>
        <v>7</v>
      </c>
      <c r="K246" s="171"/>
      <c r="L246" s="61">
        <v>43098</v>
      </c>
      <c r="M246" s="181">
        <v>1067.5</v>
      </c>
      <c r="N246" s="172"/>
      <c r="Q246" s="188" t="s">
        <v>1688</v>
      </c>
      <c r="R246" s="184">
        <f t="shared" si="33"/>
        <v>44554</v>
      </c>
    </row>
    <row r="247" spans="1:18" ht="16.5" customHeight="1">
      <c r="A247" s="177">
        <v>43345</v>
      </c>
      <c r="B247" s="178">
        <f t="shared" si="28"/>
        <v>43343</v>
      </c>
      <c r="C247" s="178">
        <f t="shared" si="36"/>
        <v>43343</v>
      </c>
      <c r="D247" s="178">
        <f t="shared" si="36"/>
        <v>43343</v>
      </c>
      <c r="E247" s="178">
        <f t="shared" si="36"/>
        <v>43343</v>
      </c>
      <c r="F247" s="178">
        <f t="shared" si="36"/>
        <v>43343</v>
      </c>
      <c r="G247" s="178">
        <f t="shared" si="29"/>
        <v>43343</v>
      </c>
      <c r="H247" s="179">
        <f t="shared" si="30"/>
        <v>1122.4000000000001</v>
      </c>
      <c r="I247" s="180">
        <f t="shared" si="31"/>
        <v>2</v>
      </c>
      <c r="J247" s="180">
        <f t="shared" si="32"/>
        <v>7</v>
      </c>
      <c r="K247" s="171"/>
      <c r="L247" s="61">
        <v>43102</v>
      </c>
      <c r="M247" s="181">
        <v>1061.2</v>
      </c>
      <c r="N247" s="172"/>
      <c r="Q247" s="188" t="s">
        <v>1689</v>
      </c>
      <c r="R247" s="184">
        <f t="shared" si="33"/>
        <v>44557</v>
      </c>
    </row>
    <row r="248" spans="1:18" ht="16.5" customHeight="1">
      <c r="A248" s="177">
        <v>43346</v>
      </c>
      <c r="B248" s="178">
        <f t="shared" si="28"/>
        <v>43346</v>
      </c>
      <c r="C248" s="178">
        <f t="shared" si="36"/>
        <v>43346</v>
      </c>
      <c r="D248" s="178">
        <f t="shared" si="36"/>
        <v>43346</v>
      </c>
      <c r="E248" s="178">
        <f t="shared" si="36"/>
        <v>43346</v>
      </c>
      <c r="F248" s="178">
        <f t="shared" si="36"/>
        <v>43346</v>
      </c>
      <c r="G248" s="178">
        <f t="shared" si="29"/>
        <v>43346</v>
      </c>
      <c r="H248" s="179">
        <f t="shared" si="30"/>
        <v>1123.2</v>
      </c>
      <c r="I248" s="180">
        <f t="shared" si="31"/>
        <v>3</v>
      </c>
      <c r="J248" s="180">
        <f t="shared" si="32"/>
        <v>3</v>
      </c>
      <c r="K248" s="171"/>
      <c r="L248" s="61">
        <v>43103</v>
      </c>
      <c r="M248" s="181">
        <v>1064.5</v>
      </c>
      <c r="N248" s="172"/>
      <c r="Q248" s="188" t="s">
        <v>1690</v>
      </c>
      <c r="R248" s="184">
        <f t="shared" si="33"/>
        <v>44558</v>
      </c>
    </row>
    <row r="249" spans="1:18" ht="16.5" customHeight="1">
      <c r="A249" s="177">
        <v>43347</v>
      </c>
      <c r="B249" s="178">
        <f t="shared" si="28"/>
        <v>43347</v>
      </c>
      <c r="C249" s="178">
        <f t="shared" si="36"/>
        <v>43347</v>
      </c>
      <c r="D249" s="178">
        <f t="shared" si="36"/>
        <v>43347</v>
      </c>
      <c r="E249" s="178">
        <f t="shared" si="36"/>
        <v>43347</v>
      </c>
      <c r="F249" s="178">
        <f t="shared" si="36"/>
        <v>43347</v>
      </c>
      <c r="G249" s="178">
        <f t="shared" si="29"/>
        <v>43347</v>
      </c>
      <c r="H249" s="179">
        <f t="shared" si="30"/>
        <v>1121.0999999999999</v>
      </c>
      <c r="I249" s="180">
        <f t="shared" si="31"/>
        <v>4</v>
      </c>
      <c r="J249" s="180">
        <f t="shared" si="32"/>
        <v>4</v>
      </c>
      <c r="K249" s="171"/>
      <c r="L249" s="61">
        <v>43104</v>
      </c>
      <c r="M249" s="181">
        <v>1062.2</v>
      </c>
      <c r="N249" s="172"/>
      <c r="Q249" s="188" t="s">
        <v>1691</v>
      </c>
      <c r="R249" s="184">
        <f t="shared" si="33"/>
        <v>44559</v>
      </c>
    </row>
    <row r="250" spans="1:18" ht="16.5" customHeight="1">
      <c r="A250" s="177">
        <v>43348</v>
      </c>
      <c r="B250" s="178">
        <f t="shared" si="28"/>
        <v>43348</v>
      </c>
      <c r="C250" s="178">
        <f t="shared" si="36"/>
        <v>43348</v>
      </c>
      <c r="D250" s="178">
        <f t="shared" si="36"/>
        <v>43348</v>
      </c>
      <c r="E250" s="178">
        <f t="shared" si="36"/>
        <v>43348</v>
      </c>
      <c r="F250" s="178">
        <f t="shared" si="36"/>
        <v>43348</v>
      </c>
      <c r="G250" s="178">
        <f t="shared" si="29"/>
        <v>43348</v>
      </c>
      <c r="H250" s="179">
        <f t="shared" si="30"/>
        <v>1120.4000000000001</v>
      </c>
      <c r="I250" s="180">
        <f t="shared" si="31"/>
        <v>5</v>
      </c>
      <c r="J250" s="180">
        <f t="shared" si="32"/>
        <v>5</v>
      </c>
      <c r="K250" s="171"/>
      <c r="L250" s="61">
        <v>43105</v>
      </c>
      <c r="M250" s="181">
        <v>1062.7</v>
      </c>
      <c r="N250" s="172"/>
      <c r="Q250" s="188" t="s">
        <v>1508</v>
      </c>
      <c r="R250" s="184">
        <f t="shared" si="33"/>
        <v>44560</v>
      </c>
    </row>
    <row r="251" spans="1:18" ht="16.5" customHeight="1">
      <c r="A251" s="177">
        <v>43349</v>
      </c>
      <c r="B251" s="178">
        <f t="shared" si="28"/>
        <v>43349</v>
      </c>
      <c r="C251" s="178">
        <f t="shared" si="36"/>
        <v>43349</v>
      </c>
      <c r="D251" s="178">
        <f t="shared" si="36"/>
        <v>43349</v>
      </c>
      <c r="E251" s="178">
        <f t="shared" si="36"/>
        <v>43349</v>
      </c>
      <c r="F251" s="178">
        <f t="shared" si="36"/>
        <v>43349</v>
      </c>
      <c r="G251" s="178">
        <f t="shared" si="29"/>
        <v>43349</v>
      </c>
      <c r="H251" s="179">
        <f t="shared" si="30"/>
        <v>1115.3</v>
      </c>
      <c r="I251" s="180">
        <f t="shared" si="31"/>
        <v>6</v>
      </c>
      <c r="J251" s="180">
        <f t="shared" si="32"/>
        <v>6</v>
      </c>
      <c r="K251" s="171"/>
      <c r="L251" s="61">
        <v>43108</v>
      </c>
      <c r="M251" s="181">
        <v>1066</v>
      </c>
      <c r="N251" s="172"/>
      <c r="Q251" s="188" t="s">
        <v>1557</v>
      </c>
      <c r="R251" s="184">
        <f t="shared" si="33"/>
        <v>44561</v>
      </c>
    </row>
    <row r="252" spans="1:18" ht="16.5" customHeight="1">
      <c r="A252" s="177">
        <v>43350</v>
      </c>
      <c r="B252" s="178">
        <f t="shared" si="28"/>
        <v>43350</v>
      </c>
      <c r="C252" s="178">
        <f t="shared" si="36"/>
        <v>43350</v>
      </c>
      <c r="D252" s="178">
        <f t="shared" si="36"/>
        <v>43350</v>
      </c>
      <c r="E252" s="178">
        <f t="shared" si="36"/>
        <v>43350</v>
      </c>
      <c r="F252" s="178">
        <f t="shared" si="36"/>
        <v>43350</v>
      </c>
      <c r="G252" s="178">
        <f t="shared" si="29"/>
        <v>43350</v>
      </c>
      <c r="H252" s="179">
        <f t="shared" si="30"/>
        <v>1112.5</v>
      </c>
      <c r="I252" s="180">
        <f t="shared" si="31"/>
        <v>7</v>
      </c>
      <c r="J252" s="180">
        <f t="shared" si="32"/>
        <v>7</v>
      </c>
      <c r="K252" s="171"/>
      <c r="L252" s="61">
        <v>43109</v>
      </c>
      <c r="M252" s="181">
        <v>1067.0999999999999</v>
      </c>
      <c r="N252" s="172"/>
      <c r="Q252" s="188" t="s">
        <v>1692</v>
      </c>
      <c r="R252" s="184">
        <f t="shared" si="33"/>
        <v>44564</v>
      </c>
    </row>
    <row r="253" spans="1:18" ht="16.5" customHeight="1">
      <c r="A253" s="177">
        <v>43351</v>
      </c>
      <c r="B253" s="178">
        <f t="shared" si="28"/>
        <v>43350</v>
      </c>
      <c r="C253" s="178">
        <f t="shared" si="36"/>
        <v>43350</v>
      </c>
      <c r="D253" s="178">
        <f t="shared" si="36"/>
        <v>43350</v>
      </c>
      <c r="E253" s="178">
        <f t="shared" si="36"/>
        <v>43350</v>
      </c>
      <c r="F253" s="178">
        <f t="shared" si="36"/>
        <v>43350</v>
      </c>
      <c r="G253" s="178">
        <f t="shared" si="29"/>
        <v>43350</v>
      </c>
      <c r="H253" s="179">
        <f t="shared" si="30"/>
        <v>1112.5</v>
      </c>
      <c r="I253" s="180">
        <f t="shared" si="31"/>
        <v>1</v>
      </c>
      <c r="J253" s="180">
        <f t="shared" si="32"/>
        <v>7</v>
      </c>
      <c r="K253" s="171"/>
      <c r="L253" s="61">
        <v>43110</v>
      </c>
      <c r="M253" s="181">
        <v>1071.9000000000001</v>
      </c>
      <c r="N253" s="172"/>
      <c r="Q253" s="188" t="s">
        <v>1509</v>
      </c>
      <c r="R253" s="184">
        <f t="shared" si="33"/>
        <v>44565</v>
      </c>
    </row>
    <row r="254" spans="1:18" ht="16.5" customHeight="1">
      <c r="A254" s="177">
        <v>43352</v>
      </c>
      <c r="B254" s="178">
        <f t="shared" si="28"/>
        <v>43350</v>
      </c>
      <c r="C254" s="178">
        <f t="shared" si="36"/>
        <v>43350</v>
      </c>
      <c r="D254" s="178">
        <f t="shared" si="36"/>
        <v>43350</v>
      </c>
      <c r="E254" s="178">
        <f t="shared" si="36"/>
        <v>43350</v>
      </c>
      <c r="F254" s="178">
        <f t="shared" si="36"/>
        <v>43350</v>
      </c>
      <c r="G254" s="178">
        <f t="shared" si="29"/>
        <v>43350</v>
      </c>
      <c r="H254" s="179">
        <f t="shared" si="30"/>
        <v>1112.5</v>
      </c>
      <c r="I254" s="180">
        <f t="shared" si="31"/>
        <v>2</v>
      </c>
      <c r="J254" s="180">
        <f t="shared" si="32"/>
        <v>7</v>
      </c>
      <c r="K254" s="171"/>
      <c r="L254" s="61">
        <v>43111</v>
      </c>
      <c r="M254" s="181">
        <v>1072</v>
      </c>
      <c r="N254" s="172"/>
      <c r="Q254" s="188" t="s">
        <v>1510</v>
      </c>
      <c r="R254" s="184">
        <f t="shared" si="33"/>
        <v>44566</v>
      </c>
    </row>
    <row r="255" spans="1:18" ht="16.5" customHeight="1">
      <c r="A255" s="177">
        <v>43353</v>
      </c>
      <c r="B255" s="178">
        <f t="shared" si="28"/>
        <v>43353</v>
      </c>
      <c r="C255" s="178">
        <f t="shared" si="36"/>
        <v>43353</v>
      </c>
      <c r="D255" s="178">
        <f t="shared" si="36"/>
        <v>43353</v>
      </c>
      <c r="E255" s="178">
        <f t="shared" si="36"/>
        <v>43353</v>
      </c>
      <c r="F255" s="178">
        <f t="shared" si="36"/>
        <v>43353</v>
      </c>
      <c r="G255" s="178">
        <f t="shared" si="29"/>
        <v>43353</v>
      </c>
      <c r="H255" s="179">
        <f t="shared" si="30"/>
        <v>1119.2</v>
      </c>
      <c r="I255" s="180">
        <f t="shared" si="31"/>
        <v>3</v>
      </c>
      <c r="J255" s="180">
        <f t="shared" si="32"/>
        <v>3</v>
      </c>
      <c r="K255" s="171"/>
      <c r="L255" s="61">
        <v>43112</v>
      </c>
      <c r="M255" s="181">
        <v>1064.8</v>
      </c>
      <c r="N255" s="172"/>
      <c r="Q255" s="188" t="s">
        <v>1693</v>
      </c>
      <c r="R255" s="184">
        <f t="shared" si="33"/>
        <v>44567</v>
      </c>
    </row>
    <row r="256" spans="1:18" ht="16.5" customHeight="1">
      <c r="A256" s="177">
        <v>43354</v>
      </c>
      <c r="B256" s="178">
        <f t="shared" si="28"/>
        <v>43354</v>
      </c>
      <c r="C256" s="178">
        <f t="shared" si="36"/>
        <v>43354</v>
      </c>
      <c r="D256" s="178">
        <f t="shared" si="36"/>
        <v>43354</v>
      </c>
      <c r="E256" s="178">
        <f t="shared" si="36"/>
        <v>43354</v>
      </c>
      <c r="F256" s="178">
        <f t="shared" si="36"/>
        <v>43354</v>
      </c>
      <c r="G256" s="178">
        <f t="shared" si="29"/>
        <v>43354</v>
      </c>
      <c r="H256" s="179">
        <f t="shared" si="30"/>
        <v>1129.9000000000001</v>
      </c>
      <c r="I256" s="180">
        <f t="shared" si="31"/>
        <v>4</v>
      </c>
      <c r="J256" s="180">
        <f t="shared" si="32"/>
        <v>4</v>
      </c>
      <c r="K256" s="171"/>
      <c r="L256" s="61">
        <v>43115</v>
      </c>
      <c r="M256" s="181">
        <v>1062.7</v>
      </c>
      <c r="N256" s="172"/>
      <c r="Q256" s="188" t="s">
        <v>1694</v>
      </c>
      <c r="R256" s="184">
        <f t="shared" si="33"/>
        <v>44568</v>
      </c>
    </row>
    <row r="257" spans="1:18" ht="16.5" customHeight="1">
      <c r="A257" s="177">
        <v>43355</v>
      </c>
      <c r="B257" s="178">
        <f t="shared" si="28"/>
        <v>43355</v>
      </c>
      <c r="C257" s="178">
        <f t="shared" si="36"/>
        <v>43355</v>
      </c>
      <c r="D257" s="178">
        <f t="shared" si="36"/>
        <v>43355</v>
      </c>
      <c r="E257" s="178">
        <f t="shared" si="36"/>
        <v>43355</v>
      </c>
      <c r="F257" s="178">
        <f t="shared" si="36"/>
        <v>43355</v>
      </c>
      <c r="G257" s="178">
        <f t="shared" si="29"/>
        <v>43355</v>
      </c>
      <c r="H257" s="179">
        <f t="shared" si="30"/>
        <v>1130.4000000000001</v>
      </c>
      <c r="I257" s="180">
        <f t="shared" si="31"/>
        <v>5</v>
      </c>
      <c r="J257" s="180">
        <f t="shared" si="32"/>
        <v>5</v>
      </c>
      <c r="K257" s="171"/>
      <c r="L257" s="61">
        <v>43116</v>
      </c>
      <c r="M257" s="181">
        <v>1062.7</v>
      </c>
      <c r="N257" s="172"/>
      <c r="Q257" s="42" t="s">
        <v>1511</v>
      </c>
      <c r="R257" s="184">
        <f t="shared" si="33"/>
        <v>44571</v>
      </c>
    </row>
    <row r="258" spans="1:18" ht="16.5" customHeight="1">
      <c r="A258" s="177">
        <v>43356</v>
      </c>
      <c r="B258" s="178">
        <f t="shared" si="28"/>
        <v>43356</v>
      </c>
      <c r="C258" s="178">
        <f t="shared" si="36"/>
        <v>43356</v>
      </c>
      <c r="D258" s="178">
        <f t="shared" si="36"/>
        <v>43356</v>
      </c>
      <c r="E258" s="178">
        <f t="shared" si="36"/>
        <v>43356</v>
      </c>
      <c r="F258" s="178">
        <f t="shared" si="36"/>
        <v>43356</v>
      </c>
      <c r="G258" s="178">
        <f t="shared" si="29"/>
        <v>43356</v>
      </c>
      <c r="H258" s="179">
        <f t="shared" si="30"/>
        <v>1132.7</v>
      </c>
      <c r="I258" s="180">
        <f t="shared" si="31"/>
        <v>6</v>
      </c>
      <c r="J258" s="180">
        <f t="shared" si="32"/>
        <v>6</v>
      </c>
      <c r="K258" s="171"/>
      <c r="L258" s="61">
        <v>43117</v>
      </c>
      <c r="M258" s="181">
        <v>1064</v>
      </c>
      <c r="N258" s="172"/>
      <c r="Q258" s="42" t="s">
        <v>1512</v>
      </c>
      <c r="R258" s="184">
        <f t="shared" si="33"/>
        <v>44572</v>
      </c>
    </row>
    <row r="259" spans="1:18" ht="16.5" customHeight="1">
      <c r="A259" s="177">
        <v>43357</v>
      </c>
      <c r="B259" s="178">
        <f t="shared" ref="B259:B322" si="37">IF($I259&lt;4,IF($I259&lt;3,DATE(YEAR(A259),MONTH(A259),DAY(A259)-$I259),IF(COUNTIF($O:$O,A259)=1,DATE(YEAR(A259),MONTH(A259),DAY(A259)-$I259),A259)),A259)</f>
        <v>43357</v>
      </c>
      <c r="C259" s="178">
        <f t="shared" si="36"/>
        <v>43357</v>
      </c>
      <c r="D259" s="178">
        <f t="shared" si="36"/>
        <v>43357</v>
      </c>
      <c r="E259" s="178">
        <f t="shared" si="36"/>
        <v>43357</v>
      </c>
      <c r="F259" s="178">
        <f t="shared" si="36"/>
        <v>43357</v>
      </c>
      <c r="G259" s="178">
        <f t="shared" ref="G259:G322" si="38">IF($J259&lt;4,IF($J259&lt;3,DATE(YEAR(F259),MONTH(F259),DAY(F259)-$J259),IF(COUNTIF($O:$O,F259)=1,DATE(YEAR(F259),MONTH(F259),DAY(F259)-$J259),F259)),F259)</f>
        <v>43357</v>
      </c>
      <c r="H259" s="179">
        <f t="shared" ref="H259:H322" si="39">VLOOKUP(G259,L:M,2,0)</f>
        <v>1134</v>
      </c>
      <c r="I259" s="180">
        <f t="shared" ref="I259:I322" si="40">WEEKDAY(A259,16)</f>
        <v>7</v>
      </c>
      <c r="J259" s="180">
        <f t="shared" ref="J259:J322" si="41">WEEKDAY(F259,16)</f>
        <v>7</v>
      </c>
      <c r="K259" s="171"/>
      <c r="L259" s="61">
        <v>43118</v>
      </c>
      <c r="M259" s="181">
        <v>1065.8</v>
      </c>
      <c r="N259" s="172"/>
      <c r="Q259" s="42" t="s">
        <v>1695</v>
      </c>
      <c r="R259" s="184">
        <f t="shared" ref="R259:R292" si="42">VALUE(SUBSTITUTE(Q259,".","/"))</f>
        <v>44573</v>
      </c>
    </row>
    <row r="260" spans="1:18" ht="16.5" customHeight="1">
      <c r="A260" s="177">
        <v>43358</v>
      </c>
      <c r="B260" s="178">
        <f t="shared" si="37"/>
        <v>43357</v>
      </c>
      <c r="C260" s="178">
        <f t="shared" si="36"/>
        <v>43357</v>
      </c>
      <c r="D260" s="178">
        <f t="shared" si="36"/>
        <v>43357</v>
      </c>
      <c r="E260" s="178">
        <f t="shared" si="36"/>
        <v>43357</v>
      </c>
      <c r="F260" s="178">
        <f t="shared" si="36"/>
        <v>43357</v>
      </c>
      <c r="G260" s="178">
        <f t="shared" si="38"/>
        <v>43357</v>
      </c>
      <c r="H260" s="179">
        <f t="shared" si="39"/>
        <v>1134</v>
      </c>
      <c r="I260" s="180">
        <f t="shared" si="40"/>
        <v>1</v>
      </c>
      <c r="J260" s="180">
        <f t="shared" si="41"/>
        <v>7</v>
      </c>
      <c r="K260" s="171"/>
      <c r="L260" s="61">
        <v>43119</v>
      </c>
      <c r="M260" s="181">
        <v>1069.4000000000001</v>
      </c>
      <c r="N260" s="172"/>
      <c r="Q260" s="42" t="s">
        <v>1053</v>
      </c>
      <c r="R260" s="184">
        <f t="shared" si="42"/>
        <v>43846</v>
      </c>
    </row>
    <row r="261" spans="1:18" ht="16.5" customHeight="1">
      <c r="A261" s="177">
        <v>43359</v>
      </c>
      <c r="B261" s="178">
        <f t="shared" si="37"/>
        <v>43357</v>
      </c>
      <c r="C261" s="178">
        <f t="shared" si="36"/>
        <v>43357</v>
      </c>
      <c r="D261" s="178">
        <f t="shared" si="36"/>
        <v>43357</v>
      </c>
      <c r="E261" s="178">
        <f t="shared" si="36"/>
        <v>43357</v>
      </c>
      <c r="F261" s="178">
        <f t="shared" si="36"/>
        <v>43357</v>
      </c>
      <c r="G261" s="178">
        <f t="shared" si="38"/>
        <v>43357</v>
      </c>
      <c r="H261" s="179">
        <f t="shared" si="39"/>
        <v>1134</v>
      </c>
      <c r="I261" s="180">
        <f t="shared" si="40"/>
        <v>2</v>
      </c>
      <c r="J261" s="180">
        <f t="shared" si="41"/>
        <v>7</v>
      </c>
      <c r="K261" s="171"/>
      <c r="L261" s="61">
        <v>43122</v>
      </c>
      <c r="M261" s="181">
        <v>1067.3</v>
      </c>
      <c r="N261" s="172"/>
      <c r="Q261" s="42" t="s">
        <v>1054</v>
      </c>
      <c r="R261" s="184">
        <f t="shared" si="42"/>
        <v>43847</v>
      </c>
    </row>
    <row r="262" spans="1:18" ht="16.5" customHeight="1">
      <c r="A262" s="177">
        <v>43360</v>
      </c>
      <c r="B262" s="178">
        <f t="shared" si="37"/>
        <v>43360</v>
      </c>
      <c r="C262" s="178">
        <f t="shared" si="36"/>
        <v>43360</v>
      </c>
      <c r="D262" s="178">
        <f t="shared" si="36"/>
        <v>43360</v>
      </c>
      <c r="E262" s="178">
        <f t="shared" si="36"/>
        <v>43360</v>
      </c>
      <c r="F262" s="178">
        <f t="shared" si="36"/>
        <v>43360</v>
      </c>
      <c r="G262" s="178">
        <f t="shared" si="38"/>
        <v>43360</v>
      </c>
      <c r="H262" s="179">
        <f t="shared" si="39"/>
        <v>1134.3</v>
      </c>
      <c r="I262" s="180">
        <f t="shared" si="40"/>
        <v>3</v>
      </c>
      <c r="J262" s="180">
        <f t="shared" si="41"/>
        <v>3</v>
      </c>
      <c r="K262" s="171"/>
      <c r="L262" s="61">
        <v>43123</v>
      </c>
      <c r="M262" s="181">
        <v>1068.9000000000001</v>
      </c>
      <c r="N262" s="172"/>
      <c r="Q262" s="42" t="s">
        <v>1055</v>
      </c>
      <c r="R262" s="184">
        <f t="shared" si="42"/>
        <v>43850</v>
      </c>
    </row>
    <row r="263" spans="1:18" ht="16.5" customHeight="1">
      <c r="A263" s="177">
        <v>43361</v>
      </c>
      <c r="B263" s="178">
        <f t="shared" si="37"/>
        <v>43361</v>
      </c>
      <c r="C263" s="178">
        <f t="shared" ref="C263:F282" si="43">IF(COUNTIF($O:$O,B263)=1,DATE(YEAR(B263),MONTH(B263),DAY(B263)-1),B263)</f>
        <v>43361</v>
      </c>
      <c r="D263" s="178">
        <f t="shared" si="43"/>
        <v>43361</v>
      </c>
      <c r="E263" s="178">
        <f t="shared" si="43"/>
        <v>43361</v>
      </c>
      <c r="F263" s="178">
        <f t="shared" si="43"/>
        <v>43361</v>
      </c>
      <c r="G263" s="178">
        <f t="shared" si="38"/>
        <v>43361</v>
      </c>
      <c r="H263" s="179">
        <f t="shared" si="39"/>
        <v>1128</v>
      </c>
      <c r="I263" s="180">
        <f t="shared" si="40"/>
        <v>4</v>
      </c>
      <c r="J263" s="180">
        <f t="shared" si="41"/>
        <v>4</v>
      </c>
      <c r="K263" s="171"/>
      <c r="L263" s="61">
        <v>43124</v>
      </c>
      <c r="M263" s="181">
        <v>1069.7</v>
      </c>
      <c r="N263" s="172"/>
      <c r="Q263" s="42" t="s">
        <v>1056</v>
      </c>
      <c r="R263" s="184">
        <f t="shared" si="42"/>
        <v>43851</v>
      </c>
    </row>
    <row r="264" spans="1:18" ht="16.5" customHeight="1">
      <c r="A264" s="177">
        <v>43362</v>
      </c>
      <c r="B264" s="178">
        <f t="shared" si="37"/>
        <v>43362</v>
      </c>
      <c r="C264" s="178">
        <f t="shared" si="43"/>
        <v>43362</v>
      </c>
      <c r="D264" s="178">
        <f t="shared" si="43"/>
        <v>43362</v>
      </c>
      <c r="E264" s="178">
        <f t="shared" si="43"/>
        <v>43362</v>
      </c>
      <c r="F264" s="178">
        <f t="shared" si="43"/>
        <v>43362</v>
      </c>
      <c r="G264" s="178">
        <f t="shared" si="38"/>
        <v>43362</v>
      </c>
      <c r="H264" s="179">
        <f t="shared" si="39"/>
        <v>1126.5</v>
      </c>
      <c r="I264" s="180">
        <f t="shared" si="40"/>
        <v>5</v>
      </c>
      <c r="J264" s="180">
        <f t="shared" si="41"/>
        <v>5</v>
      </c>
      <c r="K264" s="171"/>
      <c r="L264" s="61">
        <v>43125</v>
      </c>
      <c r="M264" s="181">
        <v>1070.5999999999999</v>
      </c>
      <c r="N264" s="172"/>
      <c r="Q264" s="42" t="s">
        <v>1057</v>
      </c>
      <c r="R264" s="184">
        <f t="shared" si="42"/>
        <v>43852</v>
      </c>
    </row>
    <row r="265" spans="1:18" ht="16.5" customHeight="1">
      <c r="A265" s="177">
        <v>43363</v>
      </c>
      <c r="B265" s="178">
        <f t="shared" si="37"/>
        <v>43363</v>
      </c>
      <c r="C265" s="178">
        <f t="shared" si="43"/>
        <v>43363</v>
      </c>
      <c r="D265" s="178">
        <f t="shared" si="43"/>
        <v>43363</v>
      </c>
      <c r="E265" s="178">
        <f t="shared" si="43"/>
        <v>43363</v>
      </c>
      <c r="F265" s="178">
        <f t="shared" si="43"/>
        <v>43363</v>
      </c>
      <c r="G265" s="178">
        <f t="shared" si="38"/>
        <v>43363</v>
      </c>
      <c r="H265" s="179">
        <f t="shared" si="39"/>
        <v>1135.2</v>
      </c>
      <c r="I265" s="180">
        <f t="shared" si="40"/>
        <v>6</v>
      </c>
      <c r="J265" s="180">
        <f t="shared" si="41"/>
        <v>6</v>
      </c>
      <c r="K265" s="171"/>
      <c r="L265" s="61">
        <v>43126</v>
      </c>
      <c r="M265" s="181">
        <v>1061.7</v>
      </c>
      <c r="N265" s="172"/>
      <c r="Q265" s="42" t="s">
        <v>1058</v>
      </c>
      <c r="R265" s="184">
        <f t="shared" si="42"/>
        <v>43853</v>
      </c>
    </row>
    <row r="266" spans="1:18" ht="16.5" customHeight="1">
      <c r="A266" s="177">
        <v>43364</v>
      </c>
      <c r="B266" s="178">
        <f t="shared" si="37"/>
        <v>43364</v>
      </c>
      <c r="C266" s="178">
        <f t="shared" si="43"/>
        <v>43364</v>
      </c>
      <c r="D266" s="178">
        <f t="shared" si="43"/>
        <v>43364</v>
      </c>
      <c r="E266" s="178">
        <f t="shared" si="43"/>
        <v>43364</v>
      </c>
      <c r="F266" s="178">
        <f t="shared" si="43"/>
        <v>43364</v>
      </c>
      <c r="G266" s="178">
        <f t="shared" si="38"/>
        <v>43364</v>
      </c>
      <c r="H266" s="179">
        <f t="shared" si="39"/>
        <v>1132.0999999999999</v>
      </c>
      <c r="I266" s="180">
        <f t="shared" si="40"/>
        <v>7</v>
      </c>
      <c r="J266" s="180">
        <f t="shared" si="41"/>
        <v>7</v>
      </c>
      <c r="K266" s="171"/>
      <c r="L266" s="61">
        <v>43129</v>
      </c>
      <c r="M266" s="181">
        <v>1064.8</v>
      </c>
      <c r="N266" s="172"/>
      <c r="Q266" s="42" t="s">
        <v>1059</v>
      </c>
      <c r="R266" s="184">
        <f t="shared" si="42"/>
        <v>43858</v>
      </c>
    </row>
    <row r="267" spans="1:18" ht="16.5" customHeight="1">
      <c r="A267" s="177">
        <v>43365</v>
      </c>
      <c r="B267" s="178">
        <f t="shared" si="37"/>
        <v>43364</v>
      </c>
      <c r="C267" s="178">
        <f t="shared" si="43"/>
        <v>43364</v>
      </c>
      <c r="D267" s="178">
        <f t="shared" si="43"/>
        <v>43364</v>
      </c>
      <c r="E267" s="178">
        <f t="shared" si="43"/>
        <v>43364</v>
      </c>
      <c r="F267" s="178">
        <f t="shared" si="43"/>
        <v>43364</v>
      </c>
      <c r="G267" s="178">
        <f t="shared" si="38"/>
        <v>43364</v>
      </c>
      <c r="H267" s="179">
        <f t="shared" si="39"/>
        <v>1132.0999999999999</v>
      </c>
      <c r="I267" s="180">
        <f t="shared" si="40"/>
        <v>1</v>
      </c>
      <c r="J267" s="180">
        <f t="shared" si="41"/>
        <v>7</v>
      </c>
      <c r="K267" s="171"/>
      <c r="L267" s="61">
        <v>43130</v>
      </c>
      <c r="M267" s="181">
        <v>1064.8</v>
      </c>
      <c r="N267" s="172"/>
      <c r="Q267" s="42" t="s">
        <v>1060</v>
      </c>
      <c r="R267" s="184">
        <f t="shared" si="42"/>
        <v>43859</v>
      </c>
    </row>
    <row r="268" spans="1:18" ht="16.5" customHeight="1">
      <c r="A268" s="177">
        <v>43366</v>
      </c>
      <c r="B268" s="178">
        <f t="shared" si="37"/>
        <v>43364</v>
      </c>
      <c r="C268" s="178">
        <f t="shared" si="43"/>
        <v>43364</v>
      </c>
      <c r="D268" s="178">
        <f t="shared" si="43"/>
        <v>43364</v>
      </c>
      <c r="E268" s="178">
        <f t="shared" si="43"/>
        <v>43364</v>
      </c>
      <c r="F268" s="178">
        <f t="shared" si="43"/>
        <v>43364</v>
      </c>
      <c r="G268" s="178">
        <f t="shared" si="38"/>
        <v>43364</v>
      </c>
      <c r="H268" s="179">
        <f t="shared" si="39"/>
        <v>1132.0999999999999</v>
      </c>
      <c r="I268" s="180">
        <f t="shared" si="40"/>
        <v>2</v>
      </c>
      <c r="J268" s="180">
        <f t="shared" si="41"/>
        <v>7</v>
      </c>
      <c r="K268" s="171"/>
      <c r="L268" s="61">
        <v>43131</v>
      </c>
      <c r="M268" s="181">
        <v>1071.5</v>
      </c>
      <c r="N268" s="172"/>
      <c r="Q268" s="42" t="s">
        <v>1061</v>
      </c>
      <c r="R268" s="184">
        <f t="shared" si="42"/>
        <v>43860</v>
      </c>
    </row>
    <row r="269" spans="1:18" ht="16.5" customHeight="1">
      <c r="A269" s="177">
        <v>43367</v>
      </c>
      <c r="B269" s="178">
        <f t="shared" si="37"/>
        <v>43364</v>
      </c>
      <c r="C269" s="178">
        <f t="shared" si="43"/>
        <v>43364</v>
      </c>
      <c r="D269" s="178">
        <f t="shared" si="43"/>
        <v>43364</v>
      </c>
      <c r="E269" s="178">
        <f t="shared" si="43"/>
        <v>43364</v>
      </c>
      <c r="F269" s="178">
        <f t="shared" si="43"/>
        <v>43364</v>
      </c>
      <c r="G269" s="178">
        <f t="shared" si="38"/>
        <v>43364</v>
      </c>
      <c r="H269" s="179">
        <f t="shared" si="39"/>
        <v>1132.0999999999999</v>
      </c>
      <c r="I269" s="180">
        <f t="shared" si="40"/>
        <v>3</v>
      </c>
      <c r="J269" s="180">
        <f t="shared" si="41"/>
        <v>7</v>
      </c>
      <c r="K269" s="171"/>
      <c r="L269" s="61">
        <v>43132</v>
      </c>
      <c r="M269" s="181">
        <v>1071</v>
      </c>
      <c r="N269" s="172"/>
      <c r="Q269" s="42" t="s">
        <v>1062</v>
      </c>
      <c r="R269" s="184">
        <f t="shared" si="42"/>
        <v>43861</v>
      </c>
    </row>
    <row r="270" spans="1:18" ht="16.5" customHeight="1">
      <c r="A270" s="177">
        <v>43368</v>
      </c>
      <c r="B270" s="178">
        <f t="shared" si="37"/>
        <v>43368</v>
      </c>
      <c r="C270" s="178">
        <f t="shared" si="43"/>
        <v>43367</v>
      </c>
      <c r="D270" s="178">
        <f t="shared" si="43"/>
        <v>43366</v>
      </c>
      <c r="E270" s="178">
        <f t="shared" si="43"/>
        <v>43365</v>
      </c>
      <c r="F270" s="178">
        <f t="shared" si="43"/>
        <v>43365</v>
      </c>
      <c r="G270" s="178">
        <f t="shared" si="38"/>
        <v>43364</v>
      </c>
      <c r="H270" s="179">
        <f t="shared" si="39"/>
        <v>1132.0999999999999</v>
      </c>
      <c r="I270" s="180">
        <f t="shared" si="40"/>
        <v>4</v>
      </c>
      <c r="J270" s="180">
        <f t="shared" si="41"/>
        <v>1</v>
      </c>
      <c r="K270" s="171"/>
      <c r="L270" s="61">
        <v>43133</v>
      </c>
      <c r="M270" s="181">
        <v>1071.0999999999999</v>
      </c>
      <c r="N270" s="172"/>
      <c r="Q270" s="42" t="s">
        <v>1063</v>
      </c>
      <c r="R270" s="184">
        <f t="shared" si="42"/>
        <v>43864</v>
      </c>
    </row>
    <row r="271" spans="1:18" ht="16.5" customHeight="1">
      <c r="A271" s="177">
        <v>43369</v>
      </c>
      <c r="B271" s="178">
        <f t="shared" si="37"/>
        <v>43369</v>
      </c>
      <c r="C271" s="178">
        <f t="shared" si="43"/>
        <v>43368</v>
      </c>
      <c r="D271" s="178">
        <f t="shared" si="43"/>
        <v>43367</v>
      </c>
      <c r="E271" s="178">
        <f t="shared" si="43"/>
        <v>43366</v>
      </c>
      <c r="F271" s="178">
        <f t="shared" si="43"/>
        <v>43365</v>
      </c>
      <c r="G271" s="178">
        <f t="shared" si="38"/>
        <v>43364</v>
      </c>
      <c r="H271" s="179">
        <f t="shared" si="39"/>
        <v>1132.0999999999999</v>
      </c>
      <c r="I271" s="180">
        <f t="shared" si="40"/>
        <v>5</v>
      </c>
      <c r="J271" s="180">
        <f t="shared" si="41"/>
        <v>1</v>
      </c>
      <c r="K271" s="171"/>
      <c r="L271" s="61">
        <v>43136</v>
      </c>
      <c r="M271" s="181">
        <v>1076.7</v>
      </c>
      <c r="N271" s="172"/>
      <c r="Q271" s="42" t="s">
        <v>1064</v>
      </c>
      <c r="R271" s="184">
        <f t="shared" si="42"/>
        <v>43865</v>
      </c>
    </row>
    <row r="272" spans="1:18" ht="16.5" customHeight="1">
      <c r="A272" s="177">
        <v>43370</v>
      </c>
      <c r="B272" s="178">
        <f t="shared" si="37"/>
        <v>43370</v>
      </c>
      <c r="C272" s="178">
        <f t="shared" si="43"/>
        <v>43370</v>
      </c>
      <c r="D272" s="178">
        <f t="shared" si="43"/>
        <v>43370</v>
      </c>
      <c r="E272" s="178">
        <f t="shared" si="43"/>
        <v>43370</v>
      </c>
      <c r="F272" s="178">
        <f t="shared" si="43"/>
        <v>43370</v>
      </c>
      <c r="G272" s="178">
        <f t="shared" si="38"/>
        <v>43370</v>
      </c>
      <c r="H272" s="179">
        <f t="shared" si="39"/>
        <v>1141.4000000000001</v>
      </c>
      <c r="I272" s="180">
        <f t="shared" si="40"/>
        <v>6</v>
      </c>
      <c r="J272" s="180">
        <f t="shared" si="41"/>
        <v>6</v>
      </c>
      <c r="K272" s="171"/>
      <c r="L272" s="61">
        <v>43137</v>
      </c>
      <c r="M272" s="181">
        <v>1089.8</v>
      </c>
      <c r="N272" s="172"/>
      <c r="Q272" s="42" t="s">
        <v>1065</v>
      </c>
      <c r="R272" s="184">
        <f t="shared" si="42"/>
        <v>43866</v>
      </c>
    </row>
    <row r="273" spans="1:18" ht="16.5" customHeight="1">
      <c r="A273" s="177">
        <v>43371</v>
      </c>
      <c r="B273" s="178">
        <f t="shared" si="37"/>
        <v>43371</v>
      </c>
      <c r="C273" s="178">
        <f t="shared" si="43"/>
        <v>43371</v>
      </c>
      <c r="D273" s="178">
        <f t="shared" si="43"/>
        <v>43371</v>
      </c>
      <c r="E273" s="178">
        <f t="shared" si="43"/>
        <v>43371</v>
      </c>
      <c r="F273" s="178">
        <f t="shared" si="43"/>
        <v>43371</v>
      </c>
      <c r="G273" s="178">
        <f t="shared" si="38"/>
        <v>43371</v>
      </c>
      <c r="H273" s="179">
        <f t="shared" si="39"/>
        <v>1139.2</v>
      </c>
      <c r="I273" s="180">
        <f t="shared" si="40"/>
        <v>7</v>
      </c>
      <c r="J273" s="180">
        <f t="shared" si="41"/>
        <v>7</v>
      </c>
      <c r="K273" s="171"/>
      <c r="L273" s="61">
        <v>43138</v>
      </c>
      <c r="M273" s="181">
        <v>1094.3</v>
      </c>
      <c r="N273" s="172"/>
      <c r="Q273" s="42" t="s">
        <v>1066</v>
      </c>
      <c r="R273" s="184">
        <f t="shared" si="42"/>
        <v>43867</v>
      </c>
    </row>
    <row r="274" spans="1:18" ht="16.5" customHeight="1">
      <c r="A274" s="177">
        <v>43372</v>
      </c>
      <c r="B274" s="178">
        <f t="shared" si="37"/>
        <v>43371</v>
      </c>
      <c r="C274" s="178">
        <f t="shared" si="43"/>
        <v>43371</v>
      </c>
      <c r="D274" s="178">
        <f t="shared" si="43"/>
        <v>43371</v>
      </c>
      <c r="E274" s="178">
        <f t="shared" si="43"/>
        <v>43371</v>
      </c>
      <c r="F274" s="178">
        <f t="shared" si="43"/>
        <v>43371</v>
      </c>
      <c r="G274" s="178">
        <f t="shared" si="38"/>
        <v>43371</v>
      </c>
      <c r="H274" s="179">
        <f t="shared" si="39"/>
        <v>1139.2</v>
      </c>
      <c r="I274" s="180">
        <f t="shared" si="40"/>
        <v>1</v>
      </c>
      <c r="J274" s="180">
        <f t="shared" si="41"/>
        <v>7</v>
      </c>
      <c r="K274" s="171"/>
      <c r="L274" s="61">
        <v>43139</v>
      </c>
      <c r="M274" s="181">
        <v>1083.3</v>
      </c>
      <c r="N274" s="172"/>
      <c r="Q274" s="42" t="s">
        <v>1067</v>
      </c>
      <c r="R274" s="184">
        <f t="shared" si="42"/>
        <v>43868</v>
      </c>
    </row>
    <row r="275" spans="1:18" ht="16.5" customHeight="1">
      <c r="A275" s="177">
        <v>43373</v>
      </c>
      <c r="B275" s="178">
        <f t="shared" si="37"/>
        <v>43371</v>
      </c>
      <c r="C275" s="178">
        <f t="shared" si="43"/>
        <v>43371</v>
      </c>
      <c r="D275" s="178">
        <f t="shared" si="43"/>
        <v>43371</v>
      </c>
      <c r="E275" s="178">
        <f t="shared" si="43"/>
        <v>43371</v>
      </c>
      <c r="F275" s="178">
        <f t="shared" si="43"/>
        <v>43371</v>
      </c>
      <c r="G275" s="178">
        <f t="shared" si="38"/>
        <v>43371</v>
      </c>
      <c r="H275" s="179">
        <f t="shared" si="39"/>
        <v>1139.2</v>
      </c>
      <c r="I275" s="180">
        <f t="shared" si="40"/>
        <v>2</v>
      </c>
      <c r="J275" s="180">
        <f t="shared" si="41"/>
        <v>7</v>
      </c>
      <c r="K275" s="171"/>
      <c r="L275" s="61">
        <v>43140</v>
      </c>
      <c r="M275" s="181">
        <v>1087.8</v>
      </c>
      <c r="N275" s="172"/>
      <c r="Q275" s="42" t="s">
        <v>1068</v>
      </c>
      <c r="R275" s="184">
        <f t="shared" si="42"/>
        <v>43871</v>
      </c>
    </row>
    <row r="276" spans="1:18" ht="16.5" customHeight="1">
      <c r="A276" s="177">
        <v>43374</v>
      </c>
      <c r="B276" s="178">
        <f t="shared" si="37"/>
        <v>43374</v>
      </c>
      <c r="C276" s="178">
        <f t="shared" si="43"/>
        <v>43374</v>
      </c>
      <c r="D276" s="178">
        <f t="shared" si="43"/>
        <v>43374</v>
      </c>
      <c r="E276" s="178">
        <f t="shared" si="43"/>
        <v>43374</v>
      </c>
      <c r="F276" s="178">
        <f t="shared" si="43"/>
        <v>43374</v>
      </c>
      <c r="G276" s="178">
        <f t="shared" si="38"/>
        <v>43374</v>
      </c>
      <c r="H276" s="179">
        <f t="shared" si="39"/>
        <v>1121.5999999999999</v>
      </c>
      <c r="I276" s="180">
        <f t="shared" si="40"/>
        <v>3</v>
      </c>
      <c r="J276" s="180">
        <f t="shared" si="41"/>
        <v>3</v>
      </c>
      <c r="K276" s="171"/>
      <c r="L276" s="61">
        <v>43143</v>
      </c>
      <c r="M276" s="181">
        <v>1092.7</v>
      </c>
      <c r="N276" s="172"/>
      <c r="Q276" s="42" t="s">
        <v>1069</v>
      </c>
      <c r="R276" s="184">
        <f t="shared" si="42"/>
        <v>43872</v>
      </c>
    </row>
    <row r="277" spans="1:18" ht="16.5" customHeight="1">
      <c r="A277" s="177">
        <v>43375</v>
      </c>
      <c r="B277" s="178">
        <f t="shared" si="37"/>
        <v>43375</v>
      </c>
      <c r="C277" s="178">
        <f t="shared" si="43"/>
        <v>43375</v>
      </c>
      <c r="D277" s="178">
        <f t="shared" si="43"/>
        <v>43375</v>
      </c>
      <c r="E277" s="178">
        <f t="shared" si="43"/>
        <v>43375</v>
      </c>
      <c r="F277" s="178">
        <f t="shared" si="43"/>
        <v>43375</v>
      </c>
      <c r="G277" s="178">
        <f t="shared" si="38"/>
        <v>43375</v>
      </c>
      <c r="H277" s="179">
        <f t="shared" si="39"/>
        <v>1123.5</v>
      </c>
      <c r="I277" s="180">
        <f t="shared" si="40"/>
        <v>4</v>
      </c>
      <c r="J277" s="180">
        <f t="shared" si="41"/>
        <v>4</v>
      </c>
      <c r="K277" s="171"/>
      <c r="L277" s="61">
        <v>43144</v>
      </c>
      <c r="M277" s="181">
        <v>1083.4000000000001</v>
      </c>
      <c r="N277" s="172"/>
      <c r="Q277" s="42" t="s">
        <v>1070</v>
      </c>
      <c r="R277" s="184">
        <f t="shared" si="42"/>
        <v>43873</v>
      </c>
    </row>
    <row r="278" spans="1:18" ht="16.5" customHeight="1">
      <c r="A278" s="177">
        <v>43376</v>
      </c>
      <c r="B278" s="178">
        <f t="shared" si="37"/>
        <v>43376</v>
      </c>
      <c r="C278" s="178">
        <f t="shared" si="43"/>
        <v>43375</v>
      </c>
      <c r="D278" s="178">
        <f t="shared" si="43"/>
        <v>43375</v>
      </c>
      <c r="E278" s="178">
        <f t="shared" si="43"/>
        <v>43375</v>
      </c>
      <c r="F278" s="178">
        <f t="shared" si="43"/>
        <v>43375</v>
      </c>
      <c r="G278" s="178">
        <f t="shared" si="38"/>
        <v>43375</v>
      </c>
      <c r="H278" s="179">
        <f t="shared" si="39"/>
        <v>1123.5</v>
      </c>
      <c r="I278" s="180">
        <f t="shared" si="40"/>
        <v>5</v>
      </c>
      <c r="J278" s="180">
        <f t="shared" si="41"/>
        <v>4</v>
      </c>
      <c r="K278" s="171"/>
      <c r="L278" s="61">
        <v>43145</v>
      </c>
      <c r="M278" s="181">
        <v>1082.8</v>
      </c>
      <c r="N278" s="172"/>
      <c r="Q278" s="42" t="s">
        <v>1071</v>
      </c>
      <c r="R278" s="184">
        <f t="shared" si="42"/>
        <v>43874</v>
      </c>
    </row>
    <row r="279" spans="1:18" ht="16.5" customHeight="1">
      <c r="A279" s="177">
        <v>43377</v>
      </c>
      <c r="B279" s="178">
        <f t="shared" si="37"/>
        <v>43377</v>
      </c>
      <c r="C279" s="178">
        <f t="shared" si="43"/>
        <v>43377</v>
      </c>
      <c r="D279" s="178">
        <f t="shared" si="43"/>
        <v>43377</v>
      </c>
      <c r="E279" s="178">
        <f t="shared" si="43"/>
        <v>43377</v>
      </c>
      <c r="F279" s="178">
        <f t="shared" si="43"/>
        <v>43377</v>
      </c>
      <c r="G279" s="178">
        <f t="shared" si="38"/>
        <v>43377</v>
      </c>
      <c r="H279" s="179">
        <f t="shared" si="39"/>
        <v>1123.3</v>
      </c>
      <c r="I279" s="180">
        <f t="shared" si="40"/>
        <v>6</v>
      </c>
      <c r="J279" s="180">
        <f t="shared" si="41"/>
        <v>6</v>
      </c>
      <c r="K279" s="171"/>
      <c r="L279" s="61">
        <v>43150</v>
      </c>
      <c r="M279" s="181">
        <v>1079.9000000000001</v>
      </c>
      <c r="N279" s="172"/>
      <c r="Q279" s="42" t="s">
        <v>1072</v>
      </c>
      <c r="R279" s="184">
        <f t="shared" si="42"/>
        <v>43875</v>
      </c>
    </row>
    <row r="280" spans="1:18" ht="16.5" customHeight="1">
      <c r="A280" s="177">
        <v>43378</v>
      </c>
      <c r="B280" s="178">
        <f t="shared" si="37"/>
        <v>43378</v>
      </c>
      <c r="C280" s="178">
        <f t="shared" si="43"/>
        <v>43378</v>
      </c>
      <c r="D280" s="178">
        <f t="shared" si="43"/>
        <v>43378</v>
      </c>
      <c r="E280" s="178">
        <f t="shared" si="43"/>
        <v>43378</v>
      </c>
      <c r="F280" s="178">
        <f t="shared" si="43"/>
        <v>43378</v>
      </c>
      <c r="G280" s="178">
        <f t="shared" si="38"/>
        <v>43378</v>
      </c>
      <c r="H280" s="179">
        <f t="shared" si="39"/>
        <v>1117.3</v>
      </c>
      <c r="I280" s="180">
        <f t="shared" si="40"/>
        <v>7</v>
      </c>
      <c r="J280" s="180">
        <f t="shared" si="41"/>
        <v>7</v>
      </c>
      <c r="K280" s="171"/>
      <c r="L280" s="61">
        <v>43151</v>
      </c>
      <c r="M280" s="181">
        <v>1068</v>
      </c>
      <c r="N280" s="172"/>
      <c r="Q280" s="42" t="s">
        <v>1073</v>
      </c>
      <c r="R280" s="184">
        <f t="shared" si="42"/>
        <v>43878</v>
      </c>
    </row>
    <row r="281" spans="1:18" ht="16.5" customHeight="1">
      <c r="A281" s="177">
        <v>43379</v>
      </c>
      <c r="B281" s="178">
        <f t="shared" si="37"/>
        <v>43378</v>
      </c>
      <c r="C281" s="178">
        <f t="shared" si="43"/>
        <v>43378</v>
      </c>
      <c r="D281" s="178">
        <f t="shared" si="43"/>
        <v>43378</v>
      </c>
      <c r="E281" s="178">
        <f t="shared" si="43"/>
        <v>43378</v>
      </c>
      <c r="F281" s="178">
        <f t="shared" si="43"/>
        <v>43378</v>
      </c>
      <c r="G281" s="178">
        <f t="shared" si="38"/>
        <v>43378</v>
      </c>
      <c r="H281" s="179">
        <f t="shared" si="39"/>
        <v>1117.3</v>
      </c>
      <c r="I281" s="180">
        <f t="shared" si="40"/>
        <v>1</v>
      </c>
      <c r="J281" s="180">
        <f t="shared" si="41"/>
        <v>7</v>
      </c>
      <c r="K281" s="171"/>
      <c r="L281" s="61">
        <v>43152</v>
      </c>
      <c r="M281" s="181">
        <v>1070.3</v>
      </c>
      <c r="N281" s="172"/>
      <c r="Q281" s="42" t="s">
        <v>1074</v>
      </c>
      <c r="R281" s="184">
        <f t="shared" si="42"/>
        <v>43879</v>
      </c>
    </row>
    <row r="282" spans="1:18" ht="16.5" customHeight="1">
      <c r="A282" s="177">
        <v>43380</v>
      </c>
      <c r="B282" s="178">
        <f t="shared" si="37"/>
        <v>43378</v>
      </c>
      <c r="C282" s="178">
        <f t="shared" si="43"/>
        <v>43378</v>
      </c>
      <c r="D282" s="178">
        <f t="shared" si="43"/>
        <v>43378</v>
      </c>
      <c r="E282" s="178">
        <f t="shared" si="43"/>
        <v>43378</v>
      </c>
      <c r="F282" s="178">
        <f t="shared" si="43"/>
        <v>43378</v>
      </c>
      <c r="G282" s="178">
        <f t="shared" si="38"/>
        <v>43378</v>
      </c>
      <c r="H282" s="179">
        <f t="shared" si="39"/>
        <v>1117.3</v>
      </c>
      <c r="I282" s="180">
        <f t="shared" si="40"/>
        <v>2</v>
      </c>
      <c r="J282" s="180">
        <f t="shared" si="41"/>
        <v>7</v>
      </c>
      <c r="K282" s="171"/>
      <c r="L282" s="61">
        <v>43153</v>
      </c>
      <c r="M282" s="181">
        <v>1075.3</v>
      </c>
      <c r="N282" s="172"/>
      <c r="Q282" s="42" t="s">
        <v>1075</v>
      </c>
      <c r="R282" s="184">
        <f t="shared" si="42"/>
        <v>43880</v>
      </c>
    </row>
    <row r="283" spans="1:18" ht="16.5" customHeight="1">
      <c r="A283" s="177">
        <v>43381</v>
      </c>
      <c r="B283" s="178">
        <f t="shared" si="37"/>
        <v>43381</v>
      </c>
      <c r="C283" s="178">
        <f t="shared" ref="C283:F302" si="44">IF(COUNTIF($O:$O,B283)=1,DATE(YEAR(B283),MONTH(B283),DAY(B283)-1),B283)</f>
        <v>43381</v>
      </c>
      <c r="D283" s="178">
        <f t="shared" si="44"/>
        <v>43381</v>
      </c>
      <c r="E283" s="178">
        <f t="shared" si="44"/>
        <v>43381</v>
      </c>
      <c r="F283" s="178">
        <f t="shared" si="44"/>
        <v>43381</v>
      </c>
      <c r="G283" s="178">
        <f t="shared" si="38"/>
        <v>43381</v>
      </c>
      <c r="H283" s="179">
        <f t="shared" si="39"/>
        <v>1133.3</v>
      </c>
      <c r="I283" s="180">
        <f t="shared" si="40"/>
        <v>3</v>
      </c>
      <c r="J283" s="180">
        <f t="shared" si="41"/>
        <v>3</v>
      </c>
      <c r="K283" s="171"/>
      <c r="L283" s="61">
        <v>43154</v>
      </c>
      <c r="M283" s="181">
        <v>1082.9000000000001</v>
      </c>
      <c r="N283" s="172"/>
      <c r="Q283" s="42" t="s">
        <v>1076</v>
      </c>
      <c r="R283" s="184">
        <f t="shared" si="42"/>
        <v>43881</v>
      </c>
    </row>
    <row r="284" spans="1:18" ht="16.5" customHeight="1">
      <c r="A284" s="177">
        <v>43382</v>
      </c>
      <c r="B284" s="178">
        <f t="shared" si="37"/>
        <v>43382</v>
      </c>
      <c r="C284" s="178">
        <f t="shared" si="44"/>
        <v>43381</v>
      </c>
      <c r="D284" s="178">
        <f t="shared" si="44"/>
        <v>43381</v>
      </c>
      <c r="E284" s="178">
        <f t="shared" si="44"/>
        <v>43381</v>
      </c>
      <c r="F284" s="178">
        <f t="shared" si="44"/>
        <v>43381</v>
      </c>
      <c r="G284" s="178">
        <f t="shared" si="38"/>
        <v>43381</v>
      </c>
      <c r="H284" s="179">
        <f t="shared" si="39"/>
        <v>1133.3</v>
      </c>
      <c r="I284" s="180">
        <f t="shared" si="40"/>
        <v>4</v>
      </c>
      <c r="J284" s="180">
        <f t="shared" si="41"/>
        <v>3</v>
      </c>
      <c r="K284" s="171"/>
      <c r="L284" s="61">
        <v>43157</v>
      </c>
      <c r="M284" s="181">
        <v>1078.5</v>
      </c>
      <c r="N284" s="172"/>
      <c r="Q284" s="42" t="s">
        <v>1077</v>
      </c>
      <c r="R284" s="184">
        <f t="shared" si="42"/>
        <v>43882</v>
      </c>
    </row>
    <row r="285" spans="1:18" ht="16.5" customHeight="1">
      <c r="A285" s="177">
        <v>43383</v>
      </c>
      <c r="B285" s="178">
        <f t="shared" si="37"/>
        <v>43383</v>
      </c>
      <c r="C285" s="178">
        <f t="shared" si="44"/>
        <v>43383</v>
      </c>
      <c r="D285" s="178">
        <f t="shared" si="44"/>
        <v>43383</v>
      </c>
      <c r="E285" s="178">
        <f t="shared" si="44"/>
        <v>43383</v>
      </c>
      <c r="F285" s="178">
        <f t="shared" si="44"/>
        <v>43383</v>
      </c>
      <c r="G285" s="178">
        <f t="shared" si="38"/>
        <v>43383</v>
      </c>
      <c r="H285" s="179">
        <f t="shared" si="39"/>
        <v>1129.2</v>
      </c>
      <c r="I285" s="180">
        <f t="shared" si="40"/>
        <v>5</v>
      </c>
      <c r="J285" s="180">
        <f t="shared" si="41"/>
        <v>5</v>
      </c>
      <c r="K285" s="171"/>
      <c r="L285" s="61">
        <v>43158</v>
      </c>
      <c r="M285" s="181">
        <v>1073.7</v>
      </c>
      <c r="N285" s="172"/>
      <c r="Q285" s="42" t="s">
        <v>1078</v>
      </c>
      <c r="R285" s="184">
        <f t="shared" si="42"/>
        <v>43885</v>
      </c>
    </row>
    <row r="286" spans="1:18" ht="16.5" customHeight="1">
      <c r="A286" s="177">
        <v>43384</v>
      </c>
      <c r="B286" s="178">
        <f t="shared" si="37"/>
        <v>43384</v>
      </c>
      <c r="C286" s="178">
        <f t="shared" si="44"/>
        <v>43384</v>
      </c>
      <c r="D286" s="178">
        <f t="shared" si="44"/>
        <v>43384</v>
      </c>
      <c r="E286" s="178">
        <f t="shared" si="44"/>
        <v>43384</v>
      </c>
      <c r="F286" s="178">
        <f t="shared" si="44"/>
        <v>43384</v>
      </c>
      <c r="G286" s="178">
        <f t="shared" si="38"/>
        <v>43384</v>
      </c>
      <c r="H286" s="179">
        <f t="shared" si="39"/>
        <v>1128.5</v>
      </c>
      <c r="I286" s="180">
        <f t="shared" si="40"/>
        <v>6</v>
      </c>
      <c r="J286" s="180">
        <f t="shared" si="41"/>
        <v>6</v>
      </c>
      <c r="K286" s="171"/>
      <c r="L286" s="61">
        <v>43159</v>
      </c>
      <c r="M286" s="181">
        <v>1071</v>
      </c>
      <c r="N286" s="172"/>
      <c r="Q286" s="42" t="s">
        <v>1079</v>
      </c>
      <c r="R286" s="184">
        <f t="shared" si="42"/>
        <v>43886</v>
      </c>
    </row>
    <row r="287" spans="1:18" ht="16.5" customHeight="1">
      <c r="A287" s="177">
        <v>43385</v>
      </c>
      <c r="B287" s="178">
        <f t="shared" si="37"/>
        <v>43385</v>
      </c>
      <c r="C287" s="178">
        <f t="shared" si="44"/>
        <v>43385</v>
      </c>
      <c r="D287" s="178">
        <f t="shared" si="44"/>
        <v>43385</v>
      </c>
      <c r="E287" s="178">
        <f t="shared" si="44"/>
        <v>43385</v>
      </c>
      <c r="F287" s="178">
        <f t="shared" si="44"/>
        <v>43385</v>
      </c>
      <c r="G287" s="178">
        <f t="shared" si="38"/>
        <v>43385</v>
      </c>
      <c r="H287" s="179">
        <f t="shared" si="39"/>
        <v>1128.5999999999999</v>
      </c>
      <c r="I287" s="180">
        <f t="shared" si="40"/>
        <v>7</v>
      </c>
      <c r="J287" s="180">
        <f t="shared" si="41"/>
        <v>7</v>
      </c>
      <c r="K287" s="171"/>
      <c r="L287" s="61">
        <v>43161</v>
      </c>
      <c r="M287" s="181">
        <v>1081.9000000000001</v>
      </c>
      <c r="N287" s="172"/>
      <c r="Q287" s="42" t="s">
        <v>1080</v>
      </c>
      <c r="R287" s="184">
        <f t="shared" si="42"/>
        <v>43887</v>
      </c>
    </row>
    <row r="288" spans="1:18" ht="16.5" customHeight="1">
      <c r="A288" s="177">
        <v>43386</v>
      </c>
      <c r="B288" s="178">
        <f t="shared" si="37"/>
        <v>43385</v>
      </c>
      <c r="C288" s="178">
        <f t="shared" si="44"/>
        <v>43385</v>
      </c>
      <c r="D288" s="178">
        <f t="shared" si="44"/>
        <v>43385</v>
      </c>
      <c r="E288" s="178">
        <f t="shared" si="44"/>
        <v>43385</v>
      </c>
      <c r="F288" s="178">
        <f t="shared" si="44"/>
        <v>43385</v>
      </c>
      <c r="G288" s="178">
        <f t="shared" si="38"/>
        <v>43385</v>
      </c>
      <c r="H288" s="179">
        <f t="shared" si="39"/>
        <v>1128.5999999999999</v>
      </c>
      <c r="I288" s="180">
        <f t="shared" si="40"/>
        <v>1</v>
      </c>
      <c r="J288" s="180">
        <f t="shared" si="41"/>
        <v>7</v>
      </c>
      <c r="K288" s="171"/>
      <c r="L288" s="61">
        <v>43164</v>
      </c>
      <c r="M288" s="181">
        <v>1081.3</v>
      </c>
      <c r="N288" s="172"/>
      <c r="Q288" s="42" t="s">
        <v>1081</v>
      </c>
      <c r="R288" s="184">
        <f t="shared" si="42"/>
        <v>43888</v>
      </c>
    </row>
    <row r="289" spans="1:18" ht="16.5" customHeight="1">
      <c r="A289" s="177">
        <v>43387</v>
      </c>
      <c r="B289" s="178">
        <f t="shared" si="37"/>
        <v>43385</v>
      </c>
      <c r="C289" s="178">
        <f t="shared" si="44"/>
        <v>43385</v>
      </c>
      <c r="D289" s="178">
        <f t="shared" si="44"/>
        <v>43385</v>
      </c>
      <c r="E289" s="178">
        <f t="shared" si="44"/>
        <v>43385</v>
      </c>
      <c r="F289" s="178">
        <f t="shared" si="44"/>
        <v>43385</v>
      </c>
      <c r="G289" s="178">
        <f t="shared" si="38"/>
        <v>43385</v>
      </c>
      <c r="H289" s="179">
        <f t="shared" si="39"/>
        <v>1128.5999999999999</v>
      </c>
      <c r="I289" s="180">
        <f t="shared" si="40"/>
        <v>2</v>
      </c>
      <c r="J289" s="180">
        <f t="shared" si="41"/>
        <v>7</v>
      </c>
      <c r="K289" s="171"/>
      <c r="L289" s="61">
        <v>43165</v>
      </c>
      <c r="M289" s="181">
        <v>1080.5</v>
      </c>
      <c r="N289" s="172"/>
      <c r="Q289" s="42" t="s">
        <v>1082</v>
      </c>
      <c r="R289" s="184">
        <f t="shared" si="42"/>
        <v>43889</v>
      </c>
    </row>
    <row r="290" spans="1:18" ht="16.5" customHeight="1">
      <c r="A290" s="177">
        <v>43388</v>
      </c>
      <c r="B290" s="178">
        <f t="shared" si="37"/>
        <v>43388</v>
      </c>
      <c r="C290" s="178">
        <f t="shared" si="44"/>
        <v>43388</v>
      </c>
      <c r="D290" s="178">
        <f t="shared" si="44"/>
        <v>43388</v>
      </c>
      <c r="E290" s="178">
        <f t="shared" si="44"/>
        <v>43388</v>
      </c>
      <c r="F290" s="178">
        <f t="shared" si="44"/>
        <v>43388</v>
      </c>
      <c r="G290" s="178">
        <f t="shared" si="38"/>
        <v>43388</v>
      </c>
      <c r="H290" s="179">
        <f t="shared" si="39"/>
        <v>1129.2</v>
      </c>
      <c r="I290" s="180">
        <f t="shared" si="40"/>
        <v>3</v>
      </c>
      <c r="J290" s="180">
        <f t="shared" si="41"/>
        <v>3</v>
      </c>
      <c r="K290" s="171"/>
      <c r="L290" s="61">
        <v>43166</v>
      </c>
      <c r="M290" s="181">
        <v>1075.4000000000001</v>
      </c>
      <c r="N290" s="172"/>
      <c r="Q290" s="42" t="s">
        <v>1083</v>
      </c>
      <c r="R290" s="184">
        <f t="shared" si="42"/>
        <v>43892</v>
      </c>
    </row>
    <row r="291" spans="1:18" ht="16.5" customHeight="1">
      <c r="A291" s="177">
        <v>43389</v>
      </c>
      <c r="B291" s="178">
        <f t="shared" si="37"/>
        <v>43389</v>
      </c>
      <c r="C291" s="178">
        <f t="shared" si="44"/>
        <v>43389</v>
      </c>
      <c r="D291" s="178">
        <f t="shared" si="44"/>
        <v>43389</v>
      </c>
      <c r="E291" s="178">
        <f t="shared" si="44"/>
        <v>43389</v>
      </c>
      <c r="F291" s="178">
        <f t="shared" si="44"/>
        <v>43389</v>
      </c>
      <c r="G291" s="178">
        <f t="shared" si="38"/>
        <v>43389</v>
      </c>
      <c r="H291" s="179">
        <f t="shared" si="39"/>
        <v>1130.5</v>
      </c>
      <c r="I291" s="180">
        <f t="shared" si="40"/>
        <v>4</v>
      </c>
      <c r="J291" s="180">
        <f t="shared" si="41"/>
        <v>4</v>
      </c>
      <c r="K291" s="171"/>
      <c r="L291" s="61">
        <v>43167</v>
      </c>
      <c r="M291" s="181">
        <v>1068.7</v>
      </c>
      <c r="N291" s="172"/>
      <c r="Q291" s="42" t="s">
        <v>1084</v>
      </c>
      <c r="R291" s="184">
        <f t="shared" si="42"/>
        <v>43893</v>
      </c>
    </row>
    <row r="292" spans="1:18" ht="16.5" customHeight="1">
      <c r="A292" s="177">
        <v>43390</v>
      </c>
      <c r="B292" s="178">
        <f t="shared" si="37"/>
        <v>43390</v>
      </c>
      <c r="C292" s="178">
        <f t="shared" si="44"/>
        <v>43390</v>
      </c>
      <c r="D292" s="178">
        <f t="shared" si="44"/>
        <v>43390</v>
      </c>
      <c r="E292" s="178">
        <f t="shared" si="44"/>
        <v>43390</v>
      </c>
      <c r="F292" s="178">
        <f t="shared" si="44"/>
        <v>43390</v>
      </c>
      <c r="G292" s="178">
        <f t="shared" si="38"/>
        <v>43390</v>
      </c>
      <c r="H292" s="179">
        <f t="shared" si="39"/>
        <v>1128.9000000000001</v>
      </c>
      <c r="I292" s="180">
        <f t="shared" si="40"/>
        <v>5</v>
      </c>
      <c r="J292" s="180">
        <f t="shared" si="41"/>
        <v>5</v>
      </c>
      <c r="K292" s="171"/>
      <c r="L292" s="61">
        <v>43168</v>
      </c>
      <c r="M292" s="181">
        <v>1068.4000000000001</v>
      </c>
      <c r="N292" s="172"/>
      <c r="Q292" s="42" t="s">
        <v>1085</v>
      </c>
      <c r="R292" s="184">
        <f t="shared" si="42"/>
        <v>43894</v>
      </c>
    </row>
    <row r="293" spans="1:18" ht="16.5" customHeight="1">
      <c r="A293" s="177">
        <v>43391</v>
      </c>
      <c r="B293" s="178">
        <f t="shared" si="37"/>
        <v>43391</v>
      </c>
      <c r="C293" s="178">
        <f t="shared" si="44"/>
        <v>43391</v>
      </c>
      <c r="D293" s="178">
        <f t="shared" si="44"/>
        <v>43391</v>
      </c>
      <c r="E293" s="178">
        <f t="shared" si="44"/>
        <v>43391</v>
      </c>
      <c r="F293" s="178">
        <f t="shared" si="44"/>
        <v>43391</v>
      </c>
      <c r="G293" s="178">
        <f t="shared" si="38"/>
        <v>43391</v>
      </c>
      <c r="H293" s="179">
        <f t="shared" si="39"/>
        <v>1129.4000000000001</v>
      </c>
      <c r="I293" s="180">
        <f t="shared" si="40"/>
        <v>6</v>
      </c>
      <c r="J293" s="180">
        <f t="shared" si="41"/>
        <v>6</v>
      </c>
      <c r="K293" s="171"/>
      <c r="L293" s="61">
        <v>43171</v>
      </c>
      <c r="M293" s="181">
        <v>1069.2</v>
      </c>
      <c r="N293" s="172"/>
    </row>
    <row r="294" spans="1:18" ht="16.5" customHeight="1">
      <c r="A294" s="177">
        <v>43392</v>
      </c>
      <c r="B294" s="178">
        <f t="shared" si="37"/>
        <v>43392</v>
      </c>
      <c r="C294" s="178">
        <f t="shared" si="44"/>
        <v>43392</v>
      </c>
      <c r="D294" s="178">
        <f t="shared" si="44"/>
        <v>43392</v>
      </c>
      <c r="E294" s="178">
        <f t="shared" si="44"/>
        <v>43392</v>
      </c>
      <c r="F294" s="178">
        <f t="shared" si="44"/>
        <v>43392</v>
      </c>
      <c r="G294" s="178">
        <f t="shared" si="38"/>
        <v>43392</v>
      </c>
      <c r="H294" s="179">
        <f t="shared" si="39"/>
        <v>1126.5</v>
      </c>
      <c r="I294" s="180">
        <f t="shared" si="40"/>
        <v>7</v>
      </c>
      <c r="J294" s="180">
        <f t="shared" si="41"/>
        <v>7</v>
      </c>
      <c r="K294" s="171"/>
      <c r="L294" s="61">
        <v>43172</v>
      </c>
      <c r="M294" s="181">
        <v>1064.3</v>
      </c>
      <c r="N294" s="172"/>
    </row>
    <row r="295" spans="1:18" ht="16.5" customHeight="1">
      <c r="A295" s="177">
        <v>43393</v>
      </c>
      <c r="B295" s="178">
        <f t="shared" si="37"/>
        <v>43392</v>
      </c>
      <c r="C295" s="178">
        <f t="shared" si="44"/>
        <v>43392</v>
      </c>
      <c r="D295" s="178">
        <f t="shared" si="44"/>
        <v>43392</v>
      </c>
      <c r="E295" s="178">
        <f t="shared" si="44"/>
        <v>43392</v>
      </c>
      <c r="F295" s="178">
        <f t="shared" si="44"/>
        <v>43392</v>
      </c>
      <c r="G295" s="178">
        <f t="shared" si="38"/>
        <v>43392</v>
      </c>
      <c r="H295" s="179">
        <f t="shared" si="39"/>
        <v>1126.5</v>
      </c>
      <c r="I295" s="180">
        <f t="shared" si="40"/>
        <v>1</v>
      </c>
      <c r="J295" s="180">
        <f t="shared" si="41"/>
        <v>7</v>
      </c>
      <c r="K295" s="171"/>
      <c r="L295" s="61">
        <v>43173</v>
      </c>
      <c r="M295" s="181">
        <v>1065.8</v>
      </c>
      <c r="N295" s="172"/>
    </row>
    <row r="296" spans="1:18" ht="16.5" customHeight="1">
      <c r="A296" s="177">
        <v>43394</v>
      </c>
      <c r="B296" s="178">
        <f t="shared" si="37"/>
        <v>43392</v>
      </c>
      <c r="C296" s="178">
        <f t="shared" si="44"/>
        <v>43392</v>
      </c>
      <c r="D296" s="178">
        <f t="shared" si="44"/>
        <v>43392</v>
      </c>
      <c r="E296" s="178">
        <f t="shared" si="44"/>
        <v>43392</v>
      </c>
      <c r="F296" s="178">
        <f t="shared" si="44"/>
        <v>43392</v>
      </c>
      <c r="G296" s="178">
        <f t="shared" si="38"/>
        <v>43392</v>
      </c>
      <c r="H296" s="179">
        <f t="shared" si="39"/>
        <v>1126.5</v>
      </c>
      <c r="I296" s="180">
        <f t="shared" si="40"/>
        <v>2</v>
      </c>
      <c r="J296" s="180">
        <f t="shared" si="41"/>
        <v>7</v>
      </c>
      <c r="K296" s="171"/>
      <c r="L296" s="61">
        <v>43174</v>
      </c>
      <c r="M296" s="181">
        <v>1065.8</v>
      </c>
      <c r="N296" s="172"/>
    </row>
    <row r="297" spans="1:18" ht="16.5" customHeight="1">
      <c r="A297" s="177">
        <v>43395</v>
      </c>
      <c r="B297" s="178">
        <f t="shared" si="37"/>
        <v>43395</v>
      </c>
      <c r="C297" s="178">
        <f t="shared" si="44"/>
        <v>43395</v>
      </c>
      <c r="D297" s="178">
        <f t="shared" si="44"/>
        <v>43395</v>
      </c>
      <c r="E297" s="178">
        <f t="shared" si="44"/>
        <v>43395</v>
      </c>
      <c r="F297" s="178">
        <f t="shared" si="44"/>
        <v>43395</v>
      </c>
      <c r="G297" s="178">
        <f t="shared" si="38"/>
        <v>43395</v>
      </c>
      <c r="H297" s="179">
        <f t="shared" si="39"/>
        <v>1110.7</v>
      </c>
      <c r="I297" s="180">
        <f t="shared" si="40"/>
        <v>3</v>
      </c>
      <c r="J297" s="180">
        <f t="shared" si="41"/>
        <v>3</v>
      </c>
      <c r="K297" s="171"/>
      <c r="L297" s="61">
        <v>43175</v>
      </c>
      <c r="M297" s="181">
        <v>1065.8</v>
      </c>
      <c r="N297" s="172"/>
    </row>
    <row r="298" spans="1:18" ht="16.5" customHeight="1">
      <c r="A298" s="177">
        <v>43396</v>
      </c>
      <c r="B298" s="178">
        <f t="shared" si="37"/>
        <v>43396</v>
      </c>
      <c r="C298" s="178">
        <f t="shared" si="44"/>
        <v>43396</v>
      </c>
      <c r="D298" s="178">
        <f t="shared" si="44"/>
        <v>43396</v>
      </c>
      <c r="E298" s="178">
        <f t="shared" si="44"/>
        <v>43396</v>
      </c>
      <c r="F298" s="178">
        <f t="shared" si="44"/>
        <v>43396</v>
      </c>
      <c r="G298" s="178">
        <f t="shared" si="38"/>
        <v>43396</v>
      </c>
      <c r="H298" s="179">
        <f t="shared" si="39"/>
        <v>1137.5999999999999</v>
      </c>
      <c r="I298" s="180">
        <f t="shared" si="40"/>
        <v>4</v>
      </c>
      <c r="J298" s="180">
        <f t="shared" si="41"/>
        <v>4</v>
      </c>
      <c r="K298" s="171"/>
      <c r="L298" s="61">
        <v>43178</v>
      </c>
      <c r="M298" s="181">
        <v>1069.5999999999999</v>
      </c>
      <c r="N298" s="172"/>
    </row>
    <row r="299" spans="1:18" ht="16.5" customHeight="1">
      <c r="A299" s="177">
        <v>43397</v>
      </c>
      <c r="B299" s="178">
        <f t="shared" si="37"/>
        <v>43397</v>
      </c>
      <c r="C299" s="178">
        <f t="shared" si="44"/>
        <v>43397</v>
      </c>
      <c r="D299" s="178">
        <f t="shared" si="44"/>
        <v>43397</v>
      </c>
      <c r="E299" s="178">
        <f t="shared" si="44"/>
        <v>43397</v>
      </c>
      <c r="F299" s="178">
        <f t="shared" si="44"/>
        <v>43397</v>
      </c>
      <c r="G299" s="178">
        <f t="shared" si="38"/>
        <v>43397</v>
      </c>
      <c r="H299" s="179">
        <f t="shared" si="39"/>
        <v>1132.3</v>
      </c>
      <c r="I299" s="180">
        <f t="shared" si="40"/>
        <v>5</v>
      </c>
      <c r="J299" s="180">
        <f t="shared" si="41"/>
        <v>5</v>
      </c>
      <c r="K299" s="171"/>
      <c r="L299" s="61">
        <v>43179</v>
      </c>
      <c r="M299" s="181">
        <v>1071.2</v>
      </c>
      <c r="N299" s="172"/>
    </row>
    <row r="300" spans="1:18" ht="16.5" customHeight="1">
      <c r="A300" s="177">
        <v>43398</v>
      </c>
      <c r="B300" s="178">
        <f t="shared" si="37"/>
        <v>43398</v>
      </c>
      <c r="C300" s="178">
        <f t="shared" si="44"/>
        <v>43398</v>
      </c>
      <c r="D300" s="178">
        <f t="shared" si="44"/>
        <v>43398</v>
      </c>
      <c r="E300" s="178">
        <f t="shared" si="44"/>
        <v>43398</v>
      </c>
      <c r="F300" s="178">
        <f t="shared" si="44"/>
        <v>43398</v>
      </c>
      <c r="G300" s="178">
        <f t="shared" si="38"/>
        <v>43398</v>
      </c>
      <c r="H300" s="179">
        <f t="shared" si="39"/>
        <v>1138</v>
      </c>
      <c r="I300" s="180">
        <f t="shared" si="40"/>
        <v>6</v>
      </c>
      <c r="J300" s="180">
        <f t="shared" si="41"/>
        <v>6</v>
      </c>
      <c r="K300" s="171"/>
      <c r="L300" s="61">
        <v>43180</v>
      </c>
      <c r="M300" s="181">
        <v>1071</v>
      </c>
      <c r="N300" s="172"/>
    </row>
    <row r="301" spans="1:18" ht="16.5" customHeight="1">
      <c r="A301" s="177">
        <v>43399</v>
      </c>
      <c r="B301" s="178">
        <f t="shared" si="37"/>
        <v>43399</v>
      </c>
      <c r="C301" s="178">
        <f t="shared" si="44"/>
        <v>43399</v>
      </c>
      <c r="D301" s="178">
        <f t="shared" si="44"/>
        <v>43399</v>
      </c>
      <c r="E301" s="178">
        <f t="shared" si="44"/>
        <v>43399</v>
      </c>
      <c r="F301" s="178">
        <f t="shared" si="44"/>
        <v>43399</v>
      </c>
      <c r="G301" s="178">
        <f t="shared" si="38"/>
        <v>43399</v>
      </c>
      <c r="H301" s="179">
        <f t="shared" si="39"/>
        <v>1141.9000000000001</v>
      </c>
      <c r="I301" s="180">
        <f t="shared" si="40"/>
        <v>7</v>
      </c>
      <c r="J301" s="180">
        <f t="shared" si="41"/>
        <v>7</v>
      </c>
      <c r="K301" s="171"/>
      <c r="L301" s="61">
        <v>43181</v>
      </c>
      <c r="M301" s="181">
        <v>1071.4000000000001</v>
      </c>
      <c r="N301" s="172"/>
    </row>
    <row r="302" spans="1:18" ht="16.5" customHeight="1">
      <c r="A302" s="177">
        <v>43400</v>
      </c>
      <c r="B302" s="178">
        <f t="shared" si="37"/>
        <v>43399</v>
      </c>
      <c r="C302" s="178">
        <f t="shared" si="44"/>
        <v>43399</v>
      </c>
      <c r="D302" s="178">
        <f t="shared" si="44"/>
        <v>43399</v>
      </c>
      <c r="E302" s="178">
        <f t="shared" si="44"/>
        <v>43399</v>
      </c>
      <c r="F302" s="178">
        <f t="shared" si="44"/>
        <v>43399</v>
      </c>
      <c r="G302" s="178">
        <f t="shared" si="38"/>
        <v>43399</v>
      </c>
      <c r="H302" s="179">
        <f t="shared" si="39"/>
        <v>1141.9000000000001</v>
      </c>
      <c r="I302" s="180">
        <f t="shared" si="40"/>
        <v>1</v>
      </c>
      <c r="J302" s="180">
        <f t="shared" si="41"/>
        <v>7</v>
      </c>
      <c r="K302" s="171"/>
      <c r="L302" s="61">
        <v>43182</v>
      </c>
      <c r="M302" s="181">
        <v>1069.2</v>
      </c>
      <c r="N302" s="172"/>
    </row>
    <row r="303" spans="1:18" ht="16.5" customHeight="1">
      <c r="A303" s="177">
        <v>43401</v>
      </c>
      <c r="B303" s="178">
        <f t="shared" si="37"/>
        <v>43399</v>
      </c>
      <c r="C303" s="178">
        <f t="shared" ref="C303:F322" si="45">IF(COUNTIF($O:$O,B303)=1,DATE(YEAR(B303),MONTH(B303),DAY(B303)-1),B303)</f>
        <v>43399</v>
      </c>
      <c r="D303" s="178">
        <f t="shared" si="45"/>
        <v>43399</v>
      </c>
      <c r="E303" s="178">
        <f t="shared" si="45"/>
        <v>43399</v>
      </c>
      <c r="F303" s="178">
        <f t="shared" si="45"/>
        <v>43399</v>
      </c>
      <c r="G303" s="178">
        <f t="shared" si="38"/>
        <v>43399</v>
      </c>
      <c r="H303" s="179">
        <f t="shared" si="39"/>
        <v>1141.9000000000001</v>
      </c>
      <c r="I303" s="180">
        <f t="shared" si="40"/>
        <v>2</v>
      </c>
      <c r="J303" s="180">
        <f t="shared" si="41"/>
        <v>7</v>
      </c>
      <c r="K303" s="171"/>
      <c r="L303" s="61">
        <v>43185</v>
      </c>
      <c r="M303" s="181">
        <v>1080.8</v>
      </c>
      <c r="N303" s="172"/>
    </row>
    <row r="304" spans="1:18" ht="16.5" customHeight="1">
      <c r="A304" s="177">
        <v>43402</v>
      </c>
      <c r="B304" s="178">
        <f t="shared" si="37"/>
        <v>43402</v>
      </c>
      <c r="C304" s="178">
        <f t="shared" si="45"/>
        <v>43402</v>
      </c>
      <c r="D304" s="178">
        <f t="shared" si="45"/>
        <v>43402</v>
      </c>
      <c r="E304" s="178">
        <f t="shared" si="45"/>
        <v>43402</v>
      </c>
      <c r="F304" s="178">
        <f t="shared" si="45"/>
        <v>43402</v>
      </c>
      <c r="G304" s="178">
        <f t="shared" si="38"/>
        <v>43402</v>
      </c>
      <c r="H304" s="179">
        <f t="shared" si="39"/>
        <v>1141.4000000000001</v>
      </c>
      <c r="I304" s="180">
        <f t="shared" si="40"/>
        <v>3</v>
      </c>
      <c r="J304" s="180">
        <f t="shared" si="41"/>
        <v>3</v>
      </c>
      <c r="K304" s="171"/>
      <c r="L304" s="61">
        <v>43186</v>
      </c>
      <c r="M304" s="181">
        <v>1081.2</v>
      </c>
      <c r="N304" s="172"/>
    </row>
    <row r="305" spans="1:14" ht="16.5" customHeight="1">
      <c r="A305" s="177">
        <v>43403</v>
      </c>
      <c r="B305" s="178">
        <f t="shared" si="37"/>
        <v>43403</v>
      </c>
      <c r="C305" s="178">
        <f t="shared" si="45"/>
        <v>43403</v>
      </c>
      <c r="D305" s="178">
        <f t="shared" si="45"/>
        <v>43403</v>
      </c>
      <c r="E305" s="178">
        <f t="shared" si="45"/>
        <v>43403</v>
      </c>
      <c r="F305" s="178">
        <f t="shared" si="45"/>
        <v>43403</v>
      </c>
      <c r="G305" s="178">
        <f t="shared" si="38"/>
        <v>43403</v>
      </c>
      <c r="H305" s="179">
        <f t="shared" si="39"/>
        <v>1139.2</v>
      </c>
      <c r="I305" s="180">
        <f t="shared" si="40"/>
        <v>4</v>
      </c>
      <c r="J305" s="180">
        <f t="shared" si="41"/>
        <v>4</v>
      </c>
      <c r="K305" s="171"/>
      <c r="L305" s="61">
        <v>43187</v>
      </c>
      <c r="M305" s="181">
        <v>1072.2</v>
      </c>
      <c r="N305" s="172"/>
    </row>
    <row r="306" spans="1:14" ht="16.5" customHeight="1">
      <c r="A306" s="177">
        <v>43404</v>
      </c>
      <c r="B306" s="178">
        <f t="shared" si="37"/>
        <v>43404</v>
      </c>
      <c r="C306" s="178">
        <f t="shared" si="45"/>
        <v>43404</v>
      </c>
      <c r="D306" s="178">
        <f t="shared" si="45"/>
        <v>43404</v>
      </c>
      <c r="E306" s="178">
        <f t="shared" si="45"/>
        <v>43404</v>
      </c>
      <c r="F306" s="178">
        <f t="shared" si="45"/>
        <v>43404</v>
      </c>
      <c r="G306" s="178">
        <f t="shared" si="38"/>
        <v>43404</v>
      </c>
      <c r="H306" s="179">
        <f t="shared" si="39"/>
        <v>1139.5999999999999</v>
      </c>
      <c r="I306" s="180">
        <f t="shared" si="40"/>
        <v>5</v>
      </c>
      <c r="J306" s="180">
        <f t="shared" si="41"/>
        <v>5</v>
      </c>
      <c r="K306" s="171"/>
      <c r="L306" s="61">
        <v>43188</v>
      </c>
      <c r="M306" s="181">
        <v>1069.4000000000001</v>
      </c>
      <c r="N306" s="172"/>
    </row>
    <row r="307" spans="1:14" ht="16.5" customHeight="1">
      <c r="A307" s="177">
        <v>43405</v>
      </c>
      <c r="B307" s="178">
        <f t="shared" si="37"/>
        <v>43405</v>
      </c>
      <c r="C307" s="178">
        <f t="shared" si="45"/>
        <v>43405</v>
      </c>
      <c r="D307" s="178">
        <f t="shared" si="45"/>
        <v>43405</v>
      </c>
      <c r="E307" s="178">
        <f t="shared" si="45"/>
        <v>43405</v>
      </c>
      <c r="F307" s="178">
        <f t="shared" si="45"/>
        <v>43405</v>
      </c>
      <c r="G307" s="178">
        <f t="shared" si="38"/>
        <v>43405</v>
      </c>
      <c r="H307" s="179">
        <f t="shared" si="39"/>
        <v>1138.0999999999999</v>
      </c>
      <c r="I307" s="180">
        <f t="shared" si="40"/>
        <v>6</v>
      </c>
      <c r="J307" s="180">
        <f t="shared" si="41"/>
        <v>6</v>
      </c>
      <c r="K307" s="171"/>
      <c r="L307" s="61">
        <v>43189</v>
      </c>
      <c r="M307" s="181">
        <v>1066.5</v>
      </c>
      <c r="N307" s="172"/>
    </row>
    <row r="308" spans="1:14" ht="16.5" customHeight="1">
      <c r="A308" s="177">
        <v>43406</v>
      </c>
      <c r="B308" s="178">
        <f t="shared" si="37"/>
        <v>43406</v>
      </c>
      <c r="C308" s="178">
        <f t="shared" si="45"/>
        <v>43406</v>
      </c>
      <c r="D308" s="178">
        <f t="shared" si="45"/>
        <v>43406</v>
      </c>
      <c r="E308" s="178">
        <f t="shared" si="45"/>
        <v>43406</v>
      </c>
      <c r="F308" s="178">
        <f t="shared" si="45"/>
        <v>43406</v>
      </c>
      <c r="G308" s="178">
        <f t="shared" si="38"/>
        <v>43406</v>
      </c>
      <c r="H308" s="179">
        <f t="shared" si="39"/>
        <v>1121.5999999999999</v>
      </c>
      <c r="I308" s="180">
        <f t="shared" si="40"/>
        <v>7</v>
      </c>
      <c r="J308" s="180">
        <f t="shared" si="41"/>
        <v>7</v>
      </c>
      <c r="K308" s="171"/>
      <c r="L308" s="61">
        <v>43192</v>
      </c>
      <c r="M308" s="181">
        <v>1064.4000000000001</v>
      </c>
      <c r="N308" s="172"/>
    </row>
    <row r="309" spans="1:14" ht="16.5" customHeight="1">
      <c r="A309" s="177">
        <v>43407</v>
      </c>
      <c r="B309" s="178">
        <f t="shared" si="37"/>
        <v>43406</v>
      </c>
      <c r="C309" s="178">
        <f t="shared" si="45"/>
        <v>43406</v>
      </c>
      <c r="D309" s="178">
        <f t="shared" si="45"/>
        <v>43406</v>
      </c>
      <c r="E309" s="178">
        <f t="shared" si="45"/>
        <v>43406</v>
      </c>
      <c r="F309" s="178">
        <f t="shared" si="45"/>
        <v>43406</v>
      </c>
      <c r="G309" s="178">
        <f t="shared" si="38"/>
        <v>43406</v>
      </c>
      <c r="H309" s="179">
        <f t="shared" si="39"/>
        <v>1121.5999999999999</v>
      </c>
      <c r="I309" s="180">
        <f t="shared" si="40"/>
        <v>1</v>
      </c>
      <c r="J309" s="180">
        <f t="shared" si="41"/>
        <v>7</v>
      </c>
      <c r="K309" s="171"/>
      <c r="L309" s="61">
        <v>43193</v>
      </c>
      <c r="M309" s="181">
        <v>1058.0999999999999</v>
      </c>
      <c r="N309" s="172"/>
    </row>
    <row r="310" spans="1:14" ht="16.5" customHeight="1">
      <c r="A310" s="177">
        <v>43408</v>
      </c>
      <c r="B310" s="178">
        <f t="shared" si="37"/>
        <v>43406</v>
      </c>
      <c r="C310" s="178">
        <f t="shared" si="45"/>
        <v>43406</v>
      </c>
      <c r="D310" s="178">
        <f t="shared" si="45"/>
        <v>43406</v>
      </c>
      <c r="E310" s="178">
        <f t="shared" si="45"/>
        <v>43406</v>
      </c>
      <c r="F310" s="178">
        <f t="shared" si="45"/>
        <v>43406</v>
      </c>
      <c r="G310" s="178">
        <f t="shared" si="38"/>
        <v>43406</v>
      </c>
      <c r="H310" s="179">
        <f t="shared" si="39"/>
        <v>1121.5999999999999</v>
      </c>
      <c r="I310" s="180">
        <f t="shared" si="40"/>
        <v>2</v>
      </c>
      <c r="J310" s="180">
        <f t="shared" si="41"/>
        <v>7</v>
      </c>
      <c r="K310" s="171"/>
      <c r="L310" s="61">
        <v>43194</v>
      </c>
      <c r="M310" s="181">
        <v>1057.8</v>
      </c>
      <c r="N310" s="172"/>
    </row>
    <row r="311" spans="1:14" ht="16.5" customHeight="1">
      <c r="A311" s="177">
        <v>43409</v>
      </c>
      <c r="B311" s="178">
        <f t="shared" si="37"/>
        <v>43409</v>
      </c>
      <c r="C311" s="178">
        <f t="shared" si="45"/>
        <v>43409</v>
      </c>
      <c r="D311" s="178">
        <f t="shared" si="45"/>
        <v>43409</v>
      </c>
      <c r="E311" s="178">
        <f t="shared" si="45"/>
        <v>43409</v>
      </c>
      <c r="F311" s="178">
        <f t="shared" si="45"/>
        <v>43409</v>
      </c>
      <c r="G311" s="178">
        <f t="shared" si="38"/>
        <v>43409</v>
      </c>
      <c r="H311" s="179">
        <f t="shared" si="39"/>
        <v>1123.5</v>
      </c>
      <c r="I311" s="180">
        <f t="shared" si="40"/>
        <v>3</v>
      </c>
      <c r="J311" s="180">
        <f t="shared" si="41"/>
        <v>3</v>
      </c>
      <c r="K311" s="171"/>
      <c r="L311" s="61">
        <v>43195</v>
      </c>
      <c r="M311" s="181">
        <v>1057.5999999999999</v>
      </c>
      <c r="N311" s="172"/>
    </row>
    <row r="312" spans="1:14" ht="16.5" customHeight="1">
      <c r="A312" s="177">
        <v>43410</v>
      </c>
      <c r="B312" s="178">
        <f t="shared" si="37"/>
        <v>43410</v>
      </c>
      <c r="C312" s="178">
        <f t="shared" si="45"/>
        <v>43410</v>
      </c>
      <c r="D312" s="178">
        <f t="shared" si="45"/>
        <v>43410</v>
      </c>
      <c r="E312" s="178">
        <f t="shared" si="45"/>
        <v>43410</v>
      </c>
      <c r="F312" s="178">
        <f t="shared" si="45"/>
        <v>43410</v>
      </c>
      <c r="G312" s="178">
        <f t="shared" si="38"/>
        <v>43410</v>
      </c>
      <c r="H312" s="179">
        <f t="shared" si="39"/>
        <v>1123.8</v>
      </c>
      <c r="I312" s="180">
        <f t="shared" si="40"/>
        <v>4</v>
      </c>
      <c r="J312" s="180">
        <f t="shared" si="41"/>
        <v>4</v>
      </c>
      <c r="K312" s="171"/>
      <c r="L312" s="61">
        <v>43196</v>
      </c>
      <c r="M312" s="181">
        <v>1059.5</v>
      </c>
      <c r="N312" s="172"/>
    </row>
    <row r="313" spans="1:14" ht="16.5" customHeight="1">
      <c r="A313" s="177">
        <v>43411</v>
      </c>
      <c r="B313" s="178">
        <f t="shared" si="37"/>
        <v>43411</v>
      </c>
      <c r="C313" s="178">
        <f t="shared" si="45"/>
        <v>43411</v>
      </c>
      <c r="D313" s="178">
        <f t="shared" si="45"/>
        <v>43411</v>
      </c>
      <c r="E313" s="178">
        <f t="shared" si="45"/>
        <v>43411</v>
      </c>
      <c r="F313" s="178">
        <f t="shared" si="45"/>
        <v>43411</v>
      </c>
      <c r="G313" s="178">
        <f t="shared" si="38"/>
        <v>43411</v>
      </c>
      <c r="H313" s="179">
        <f t="shared" si="39"/>
        <v>1123.3</v>
      </c>
      <c r="I313" s="180">
        <f t="shared" si="40"/>
        <v>5</v>
      </c>
      <c r="J313" s="180">
        <f t="shared" si="41"/>
        <v>5</v>
      </c>
      <c r="K313" s="171"/>
      <c r="L313" s="61">
        <v>43199</v>
      </c>
      <c r="M313" s="181">
        <v>1066</v>
      </c>
      <c r="N313" s="172"/>
    </row>
    <row r="314" spans="1:14" ht="16.5" customHeight="1">
      <c r="A314" s="177">
        <v>43412</v>
      </c>
      <c r="B314" s="178">
        <f t="shared" si="37"/>
        <v>43412</v>
      </c>
      <c r="C314" s="178">
        <f t="shared" si="45"/>
        <v>43412</v>
      </c>
      <c r="D314" s="178">
        <f t="shared" si="45"/>
        <v>43412</v>
      </c>
      <c r="E314" s="178">
        <f t="shared" si="45"/>
        <v>43412</v>
      </c>
      <c r="F314" s="178">
        <f t="shared" si="45"/>
        <v>43412</v>
      </c>
      <c r="G314" s="178">
        <f t="shared" si="38"/>
        <v>43412</v>
      </c>
      <c r="H314" s="179">
        <f t="shared" si="39"/>
        <v>1117.3</v>
      </c>
      <c r="I314" s="180">
        <f t="shared" si="40"/>
        <v>6</v>
      </c>
      <c r="J314" s="180">
        <f t="shared" si="41"/>
        <v>6</v>
      </c>
      <c r="K314" s="171"/>
      <c r="L314" s="61">
        <v>43200</v>
      </c>
      <c r="M314" s="181">
        <v>1067.5</v>
      </c>
      <c r="N314" s="172"/>
    </row>
    <row r="315" spans="1:14" ht="16.5" customHeight="1">
      <c r="A315" s="177">
        <v>43413</v>
      </c>
      <c r="B315" s="178">
        <f t="shared" si="37"/>
        <v>43413</v>
      </c>
      <c r="C315" s="178">
        <f t="shared" si="45"/>
        <v>43413</v>
      </c>
      <c r="D315" s="178">
        <f t="shared" si="45"/>
        <v>43413</v>
      </c>
      <c r="E315" s="178">
        <f t="shared" si="45"/>
        <v>43413</v>
      </c>
      <c r="F315" s="178">
        <f t="shared" si="45"/>
        <v>43413</v>
      </c>
      <c r="G315" s="178">
        <f t="shared" si="38"/>
        <v>43413</v>
      </c>
      <c r="H315" s="179">
        <f t="shared" si="39"/>
        <v>1128.3</v>
      </c>
      <c r="I315" s="180">
        <f t="shared" si="40"/>
        <v>7</v>
      </c>
      <c r="J315" s="180">
        <f t="shared" si="41"/>
        <v>7</v>
      </c>
      <c r="K315" s="171"/>
      <c r="L315" s="61">
        <v>43201</v>
      </c>
      <c r="M315" s="181">
        <v>1067.7</v>
      </c>
      <c r="N315" s="172"/>
    </row>
    <row r="316" spans="1:14" ht="16.5" customHeight="1">
      <c r="A316" s="177">
        <v>43414</v>
      </c>
      <c r="B316" s="178">
        <f t="shared" si="37"/>
        <v>43413</v>
      </c>
      <c r="C316" s="178">
        <f t="shared" si="45"/>
        <v>43413</v>
      </c>
      <c r="D316" s="178">
        <f t="shared" si="45"/>
        <v>43413</v>
      </c>
      <c r="E316" s="178">
        <f t="shared" si="45"/>
        <v>43413</v>
      </c>
      <c r="F316" s="178">
        <f t="shared" si="45"/>
        <v>43413</v>
      </c>
      <c r="G316" s="178">
        <f t="shared" si="38"/>
        <v>43413</v>
      </c>
      <c r="H316" s="179">
        <f t="shared" si="39"/>
        <v>1128.3</v>
      </c>
      <c r="I316" s="180">
        <f t="shared" si="40"/>
        <v>1</v>
      </c>
      <c r="J316" s="180">
        <f t="shared" si="41"/>
        <v>7</v>
      </c>
      <c r="K316" s="171"/>
      <c r="L316" s="61">
        <v>43202</v>
      </c>
      <c r="M316" s="181">
        <v>1066.4000000000001</v>
      </c>
      <c r="N316" s="172"/>
    </row>
    <row r="317" spans="1:14" ht="16.5" customHeight="1">
      <c r="A317" s="177">
        <v>43415</v>
      </c>
      <c r="B317" s="178">
        <f t="shared" si="37"/>
        <v>43413</v>
      </c>
      <c r="C317" s="178">
        <f t="shared" si="45"/>
        <v>43413</v>
      </c>
      <c r="D317" s="178">
        <f t="shared" si="45"/>
        <v>43413</v>
      </c>
      <c r="E317" s="178">
        <f t="shared" si="45"/>
        <v>43413</v>
      </c>
      <c r="F317" s="178">
        <f t="shared" si="45"/>
        <v>43413</v>
      </c>
      <c r="G317" s="178">
        <f t="shared" si="38"/>
        <v>43413</v>
      </c>
      <c r="H317" s="179">
        <f t="shared" si="39"/>
        <v>1128.3</v>
      </c>
      <c r="I317" s="180">
        <f t="shared" si="40"/>
        <v>2</v>
      </c>
      <c r="J317" s="180">
        <f t="shared" si="41"/>
        <v>7</v>
      </c>
      <c r="K317" s="171"/>
      <c r="L317" s="61">
        <v>43203</v>
      </c>
      <c r="M317" s="181">
        <v>1068.7</v>
      </c>
      <c r="N317" s="172"/>
    </row>
    <row r="318" spans="1:14" ht="16.5" customHeight="1">
      <c r="A318" s="177">
        <v>43416</v>
      </c>
      <c r="B318" s="178">
        <f t="shared" si="37"/>
        <v>43416</v>
      </c>
      <c r="C318" s="178">
        <f t="shared" si="45"/>
        <v>43416</v>
      </c>
      <c r="D318" s="178">
        <f t="shared" si="45"/>
        <v>43416</v>
      </c>
      <c r="E318" s="178">
        <f t="shared" si="45"/>
        <v>43416</v>
      </c>
      <c r="F318" s="178">
        <f t="shared" si="45"/>
        <v>43416</v>
      </c>
      <c r="G318" s="178">
        <f t="shared" si="38"/>
        <v>43416</v>
      </c>
      <c r="H318" s="179">
        <f t="shared" si="39"/>
        <v>1133.9000000000001</v>
      </c>
      <c r="I318" s="180">
        <f t="shared" si="40"/>
        <v>3</v>
      </c>
      <c r="J318" s="180">
        <f t="shared" si="41"/>
        <v>3</v>
      </c>
      <c r="K318" s="171"/>
      <c r="L318" s="61">
        <v>43206</v>
      </c>
      <c r="M318" s="181">
        <v>1070</v>
      </c>
      <c r="N318" s="172"/>
    </row>
    <row r="319" spans="1:14" ht="16.5" customHeight="1">
      <c r="A319" s="177">
        <v>43417</v>
      </c>
      <c r="B319" s="178">
        <f t="shared" si="37"/>
        <v>43417</v>
      </c>
      <c r="C319" s="178">
        <f t="shared" si="45"/>
        <v>43417</v>
      </c>
      <c r="D319" s="178">
        <f t="shared" si="45"/>
        <v>43417</v>
      </c>
      <c r="E319" s="178">
        <f t="shared" si="45"/>
        <v>43417</v>
      </c>
      <c r="F319" s="178">
        <f t="shared" si="45"/>
        <v>43417</v>
      </c>
      <c r="G319" s="178">
        <f t="shared" si="38"/>
        <v>43417</v>
      </c>
      <c r="H319" s="179">
        <f t="shared" si="39"/>
        <v>1133.3</v>
      </c>
      <c r="I319" s="180">
        <f t="shared" si="40"/>
        <v>4</v>
      </c>
      <c r="J319" s="180">
        <f t="shared" si="41"/>
        <v>4</v>
      </c>
      <c r="K319" s="171"/>
      <c r="L319" s="61">
        <v>43207</v>
      </c>
      <c r="M319" s="181">
        <v>1073.0999999999999</v>
      </c>
      <c r="N319" s="172"/>
    </row>
    <row r="320" spans="1:14" ht="16.5" customHeight="1">
      <c r="A320" s="177">
        <v>43418</v>
      </c>
      <c r="B320" s="178">
        <f t="shared" si="37"/>
        <v>43418</v>
      </c>
      <c r="C320" s="178">
        <f t="shared" si="45"/>
        <v>43418</v>
      </c>
      <c r="D320" s="178">
        <f t="shared" si="45"/>
        <v>43418</v>
      </c>
      <c r="E320" s="178">
        <f t="shared" si="45"/>
        <v>43418</v>
      </c>
      <c r="F320" s="178">
        <f t="shared" si="45"/>
        <v>43418</v>
      </c>
      <c r="G320" s="178">
        <f t="shared" si="38"/>
        <v>43418</v>
      </c>
      <c r="H320" s="179">
        <f t="shared" si="39"/>
        <v>1134.3</v>
      </c>
      <c r="I320" s="180">
        <f t="shared" si="40"/>
        <v>5</v>
      </c>
      <c r="J320" s="180">
        <f t="shared" si="41"/>
        <v>5</v>
      </c>
      <c r="K320" s="171"/>
      <c r="L320" s="61">
        <v>43208</v>
      </c>
      <c r="M320" s="181">
        <v>1068.4000000000001</v>
      </c>
      <c r="N320" s="172"/>
    </row>
    <row r="321" spans="1:14" ht="16.5" customHeight="1">
      <c r="A321" s="177">
        <v>43419</v>
      </c>
      <c r="B321" s="178">
        <f t="shared" si="37"/>
        <v>43419</v>
      </c>
      <c r="C321" s="178">
        <f t="shared" si="45"/>
        <v>43419</v>
      </c>
      <c r="D321" s="178">
        <f t="shared" si="45"/>
        <v>43419</v>
      </c>
      <c r="E321" s="178">
        <f t="shared" si="45"/>
        <v>43419</v>
      </c>
      <c r="F321" s="178">
        <f t="shared" si="45"/>
        <v>43419</v>
      </c>
      <c r="G321" s="178">
        <f t="shared" si="38"/>
        <v>43419</v>
      </c>
      <c r="H321" s="179">
        <f t="shared" si="39"/>
        <v>1129.2</v>
      </c>
      <c r="I321" s="180">
        <f t="shared" si="40"/>
        <v>6</v>
      </c>
      <c r="J321" s="180">
        <f t="shared" si="41"/>
        <v>6</v>
      </c>
      <c r="K321" s="171"/>
      <c r="L321" s="61">
        <v>43209</v>
      </c>
      <c r="M321" s="181">
        <v>1066.5</v>
      </c>
      <c r="N321" s="172"/>
    </row>
    <row r="322" spans="1:14" ht="16.5" customHeight="1">
      <c r="A322" s="177">
        <v>43420</v>
      </c>
      <c r="B322" s="178">
        <f t="shared" si="37"/>
        <v>43420</v>
      </c>
      <c r="C322" s="178">
        <f t="shared" si="45"/>
        <v>43420</v>
      </c>
      <c r="D322" s="178">
        <f t="shared" si="45"/>
        <v>43420</v>
      </c>
      <c r="E322" s="178">
        <f t="shared" si="45"/>
        <v>43420</v>
      </c>
      <c r="F322" s="178">
        <f t="shared" si="45"/>
        <v>43420</v>
      </c>
      <c r="G322" s="178">
        <f t="shared" si="38"/>
        <v>43420</v>
      </c>
      <c r="H322" s="179">
        <f t="shared" si="39"/>
        <v>1128.5</v>
      </c>
      <c r="I322" s="180">
        <f t="shared" si="40"/>
        <v>7</v>
      </c>
      <c r="J322" s="180">
        <f t="shared" si="41"/>
        <v>7</v>
      </c>
      <c r="K322" s="171"/>
      <c r="L322" s="61">
        <v>43210</v>
      </c>
      <c r="M322" s="181">
        <v>1063.5</v>
      </c>
      <c r="N322" s="172"/>
    </row>
    <row r="323" spans="1:14" ht="16.5" customHeight="1">
      <c r="A323" s="177">
        <v>43421</v>
      </c>
      <c r="B323" s="178">
        <f t="shared" ref="B323:B386" si="46">IF($I323&lt;4,IF($I323&lt;3,DATE(YEAR(A323),MONTH(A323),DAY(A323)-$I323),IF(COUNTIF($O:$O,A323)=1,DATE(YEAR(A323),MONTH(A323),DAY(A323)-$I323),A323)),A323)</f>
        <v>43420</v>
      </c>
      <c r="C323" s="178">
        <f t="shared" ref="C323:F342" si="47">IF(COUNTIF($O:$O,B323)=1,DATE(YEAR(B323),MONTH(B323),DAY(B323)-1),B323)</f>
        <v>43420</v>
      </c>
      <c r="D323" s="178">
        <f t="shared" si="47"/>
        <v>43420</v>
      </c>
      <c r="E323" s="178">
        <f t="shared" si="47"/>
        <v>43420</v>
      </c>
      <c r="F323" s="178">
        <f t="shared" si="47"/>
        <v>43420</v>
      </c>
      <c r="G323" s="178">
        <f t="shared" ref="G323:G386" si="48">IF($J323&lt;4,IF($J323&lt;3,DATE(YEAR(F323),MONTH(F323),DAY(F323)-$J323),IF(COUNTIF($O:$O,F323)=1,DATE(YEAR(F323),MONTH(F323),DAY(F323)-$J323),F323)),F323)</f>
        <v>43420</v>
      </c>
      <c r="H323" s="179">
        <f t="shared" ref="H323:H386" si="49">VLOOKUP(G323,L:M,2,0)</f>
        <v>1128.5</v>
      </c>
      <c r="I323" s="180">
        <f t="shared" ref="I323:I386" si="50">WEEKDAY(A323,16)</f>
        <v>1</v>
      </c>
      <c r="J323" s="180">
        <f t="shared" ref="J323:J386" si="51">WEEKDAY(F323,16)</f>
        <v>7</v>
      </c>
      <c r="K323" s="171"/>
      <c r="L323" s="61">
        <v>43213</v>
      </c>
      <c r="M323" s="181">
        <v>1067.3</v>
      </c>
      <c r="N323" s="172"/>
    </row>
    <row r="324" spans="1:14" ht="16.5" customHeight="1">
      <c r="A324" s="177">
        <v>43422</v>
      </c>
      <c r="B324" s="178">
        <f t="shared" si="46"/>
        <v>43420</v>
      </c>
      <c r="C324" s="178">
        <f t="shared" si="47"/>
        <v>43420</v>
      </c>
      <c r="D324" s="178">
        <f t="shared" si="47"/>
        <v>43420</v>
      </c>
      <c r="E324" s="178">
        <f t="shared" si="47"/>
        <v>43420</v>
      </c>
      <c r="F324" s="178">
        <f t="shared" si="47"/>
        <v>43420</v>
      </c>
      <c r="G324" s="178">
        <f t="shared" si="48"/>
        <v>43420</v>
      </c>
      <c r="H324" s="179">
        <f t="shared" si="49"/>
        <v>1128.5</v>
      </c>
      <c r="I324" s="180">
        <f t="shared" si="50"/>
        <v>2</v>
      </c>
      <c r="J324" s="180">
        <f t="shared" si="51"/>
        <v>7</v>
      </c>
      <c r="K324" s="171"/>
      <c r="L324" s="61">
        <v>43214</v>
      </c>
      <c r="M324" s="181">
        <v>1068.9000000000001</v>
      </c>
      <c r="N324" s="172"/>
    </row>
    <row r="325" spans="1:14" ht="16.5" customHeight="1">
      <c r="A325" s="177">
        <v>43423</v>
      </c>
      <c r="B325" s="178">
        <f t="shared" si="46"/>
        <v>43423</v>
      </c>
      <c r="C325" s="178">
        <f t="shared" si="47"/>
        <v>43423</v>
      </c>
      <c r="D325" s="178">
        <f t="shared" si="47"/>
        <v>43423</v>
      </c>
      <c r="E325" s="178">
        <f t="shared" si="47"/>
        <v>43423</v>
      </c>
      <c r="F325" s="178">
        <f t="shared" si="47"/>
        <v>43423</v>
      </c>
      <c r="G325" s="178">
        <f t="shared" si="48"/>
        <v>43423</v>
      </c>
      <c r="H325" s="179">
        <f t="shared" si="49"/>
        <v>1128.5999999999999</v>
      </c>
      <c r="I325" s="180">
        <f t="shared" si="50"/>
        <v>3</v>
      </c>
      <c r="J325" s="180">
        <f t="shared" si="51"/>
        <v>3</v>
      </c>
      <c r="K325" s="171"/>
      <c r="L325" s="61">
        <v>43215</v>
      </c>
      <c r="M325" s="181">
        <v>1076.9000000000001</v>
      </c>
      <c r="N325" s="172"/>
    </row>
    <row r="326" spans="1:14" ht="16.5" customHeight="1">
      <c r="A326" s="177">
        <v>43424</v>
      </c>
      <c r="B326" s="178">
        <f t="shared" si="46"/>
        <v>43424</v>
      </c>
      <c r="C326" s="178">
        <f t="shared" si="47"/>
        <v>43424</v>
      </c>
      <c r="D326" s="178">
        <f t="shared" si="47"/>
        <v>43424</v>
      </c>
      <c r="E326" s="178">
        <f t="shared" si="47"/>
        <v>43424</v>
      </c>
      <c r="F326" s="178">
        <f t="shared" si="47"/>
        <v>43424</v>
      </c>
      <c r="G326" s="178">
        <f t="shared" si="48"/>
        <v>43424</v>
      </c>
      <c r="H326" s="179">
        <f t="shared" si="49"/>
        <v>1125.8</v>
      </c>
      <c r="I326" s="180">
        <f t="shared" si="50"/>
        <v>4</v>
      </c>
      <c r="J326" s="180">
        <f t="shared" si="51"/>
        <v>4</v>
      </c>
      <c r="K326" s="171"/>
      <c r="L326" s="61">
        <v>43216</v>
      </c>
      <c r="M326" s="181">
        <v>1078.7</v>
      </c>
      <c r="N326" s="172"/>
    </row>
    <row r="327" spans="1:14" ht="16.5" customHeight="1">
      <c r="A327" s="177">
        <v>43425</v>
      </c>
      <c r="B327" s="178">
        <f t="shared" si="46"/>
        <v>43425</v>
      </c>
      <c r="C327" s="178">
        <f t="shared" si="47"/>
        <v>43425</v>
      </c>
      <c r="D327" s="178">
        <f t="shared" si="47"/>
        <v>43425</v>
      </c>
      <c r="E327" s="178">
        <f t="shared" si="47"/>
        <v>43425</v>
      </c>
      <c r="F327" s="178">
        <f t="shared" si="47"/>
        <v>43425</v>
      </c>
      <c r="G327" s="178">
        <f t="shared" si="48"/>
        <v>43425</v>
      </c>
      <c r="H327" s="179">
        <f t="shared" si="49"/>
        <v>1131.5999999999999</v>
      </c>
      <c r="I327" s="180">
        <f t="shared" si="50"/>
        <v>5</v>
      </c>
      <c r="J327" s="180">
        <f t="shared" si="51"/>
        <v>5</v>
      </c>
      <c r="K327" s="171"/>
      <c r="L327" s="61">
        <v>43217</v>
      </c>
      <c r="M327" s="181">
        <v>1079.7</v>
      </c>
      <c r="N327" s="172"/>
    </row>
    <row r="328" spans="1:14" ht="16.5" customHeight="1">
      <c r="A328" s="177">
        <v>43426</v>
      </c>
      <c r="B328" s="178">
        <f t="shared" si="46"/>
        <v>43426</v>
      </c>
      <c r="C328" s="178">
        <f t="shared" si="47"/>
        <v>43426</v>
      </c>
      <c r="D328" s="178">
        <f t="shared" si="47"/>
        <v>43426</v>
      </c>
      <c r="E328" s="178">
        <f t="shared" si="47"/>
        <v>43426</v>
      </c>
      <c r="F328" s="178">
        <f t="shared" si="47"/>
        <v>43426</v>
      </c>
      <c r="G328" s="178">
        <f t="shared" si="48"/>
        <v>43426</v>
      </c>
      <c r="H328" s="179">
        <f t="shared" si="49"/>
        <v>1129.2</v>
      </c>
      <c r="I328" s="180">
        <f t="shared" si="50"/>
        <v>6</v>
      </c>
      <c r="J328" s="180">
        <f t="shared" si="51"/>
        <v>6</v>
      </c>
      <c r="K328" s="171"/>
      <c r="L328" s="61">
        <v>43220</v>
      </c>
      <c r="M328" s="181">
        <v>1076.2</v>
      </c>
      <c r="N328" s="172"/>
    </row>
    <row r="329" spans="1:14" ht="16.5" customHeight="1">
      <c r="A329" s="177">
        <v>43427</v>
      </c>
      <c r="B329" s="178">
        <f t="shared" si="46"/>
        <v>43427</v>
      </c>
      <c r="C329" s="178">
        <f t="shared" si="47"/>
        <v>43427</v>
      </c>
      <c r="D329" s="178">
        <f t="shared" si="47"/>
        <v>43427</v>
      </c>
      <c r="E329" s="178">
        <f t="shared" si="47"/>
        <v>43427</v>
      </c>
      <c r="F329" s="178">
        <f t="shared" si="47"/>
        <v>43427</v>
      </c>
      <c r="G329" s="178">
        <f t="shared" si="48"/>
        <v>43427</v>
      </c>
      <c r="H329" s="179">
        <f t="shared" si="49"/>
        <v>1130.5</v>
      </c>
      <c r="I329" s="180">
        <f t="shared" si="50"/>
        <v>7</v>
      </c>
      <c r="J329" s="180">
        <f t="shared" si="51"/>
        <v>7</v>
      </c>
      <c r="K329" s="171"/>
      <c r="L329" s="61">
        <v>43222</v>
      </c>
      <c r="M329" s="181">
        <v>1067.5</v>
      </c>
      <c r="N329" s="172"/>
    </row>
    <row r="330" spans="1:14" ht="16.5" customHeight="1">
      <c r="A330" s="177">
        <v>43428</v>
      </c>
      <c r="B330" s="178">
        <f t="shared" si="46"/>
        <v>43427</v>
      </c>
      <c r="C330" s="178">
        <f t="shared" si="47"/>
        <v>43427</v>
      </c>
      <c r="D330" s="178">
        <f t="shared" si="47"/>
        <v>43427</v>
      </c>
      <c r="E330" s="178">
        <f t="shared" si="47"/>
        <v>43427</v>
      </c>
      <c r="F330" s="178">
        <f t="shared" si="47"/>
        <v>43427</v>
      </c>
      <c r="G330" s="178">
        <f t="shared" si="48"/>
        <v>43427</v>
      </c>
      <c r="H330" s="179">
        <f t="shared" si="49"/>
        <v>1130.5</v>
      </c>
      <c r="I330" s="180">
        <f t="shared" si="50"/>
        <v>1</v>
      </c>
      <c r="J330" s="180">
        <f t="shared" si="51"/>
        <v>7</v>
      </c>
      <c r="K330" s="171"/>
      <c r="L330" s="61">
        <v>43223</v>
      </c>
      <c r="M330" s="181">
        <v>1074.9000000000001</v>
      </c>
      <c r="N330" s="172"/>
    </row>
    <row r="331" spans="1:14" ht="16.5" customHeight="1">
      <c r="A331" s="177">
        <v>43429</v>
      </c>
      <c r="B331" s="178">
        <f t="shared" si="46"/>
        <v>43427</v>
      </c>
      <c r="C331" s="178">
        <f t="shared" si="47"/>
        <v>43427</v>
      </c>
      <c r="D331" s="178">
        <f t="shared" si="47"/>
        <v>43427</v>
      </c>
      <c r="E331" s="178">
        <f t="shared" si="47"/>
        <v>43427</v>
      </c>
      <c r="F331" s="178">
        <f t="shared" si="47"/>
        <v>43427</v>
      </c>
      <c r="G331" s="178">
        <f t="shared" si="48"/>
        <v>43427</v>
      </c>
      <c r="H331" s="179">
        <f t="shared" si="49"/>
        <v>1130.5</v>
      </c>
      <c r="I331" s="180">
        <f t="shared" si="50"/>
        <v>2</v>
      </c>
      <c r="J331" s="180">
        <f t="shared" si="51"/>
        <v>7</v>
      </c>
      <c r="K331" s="171"/>
      <c r="L331" s="61">
        <v>43224</v>
      </c>
      <c r="M331" s="181">
        <v>1076.5</v>
      </c>
      <c r="N331" s="172"/>
    </row>
    <row r="332" spans="1:14" ht="16.5" customHeight="1">
      <c r="A332" s="177">
        <v>43430</v>
      </c>
      <c r="B332" s="178">
        <f t="shared" si="46"/>
        <v>43430</v>
      </c>
      <c r="C332" s="178">
        <f t="shared" si="47"/>
        <v>43430</v>
      </c>
      <c r="D332" s="178">
        <f t="shared" si="47"/>
        <v>43430</v>
      </c>
      <c r="E332" s="178">
        <f t="shared" si="47"/>
        <v>43430</v>
      </c>
      <c r="F332" s="178">
        <f t="shared" si="47"/>
        <v>43430</v>
      </c>
      <c r="G332" s="178">
        <f t="shared" si="48"/>
        <v>43430</v>
      </c>
      <c r="H332" s="179">
        <f t="shared" si="49"/>
        <v>1128.9000000000001</v>
      </c>
      <c r="I332" s="180">
        <f t="shared" si="50"/>
        <v>3</v>
      </c>
      <c r="J332" s="180">
        <f t="shared" si="51"/>
        <v>3</v>
      </c>
      <c r="K332" s="171"/>
      <c r="L332" s="177">
        <v>43228</v>
      </c>
      <c r="M332" s="181">
        <v>1076.7</v>
      </c>
      <c r="N332" s="172"/>
    </row>
    <row r="333" spans="1:14" ht="16.5" customHeight="1">
      <c r="A333" s="177">
        <v>43431</v>
      </c>
      <c r="B333" s="178">
        <f t="shared" si="46"/>
        <v>43431</v>
      </c>
      <c r="C333" s="178">
        <f t="shared" si="47"/>
        <v>43431</v>
      </c>
      <c r="D333" s="178">
        <f t="shared" si="47"/>
        <v>43431</v>
      </c>
      <c r="E333" s="178">
        <f t="shared" si="47"/>
        <v>43431</v>
      </c>
      <c r="F333" s="178">
        <f t="shared" si="47"/>
        <v>43431</v>
      </c>
      <c r="G333" s="178">
        <f t="shared" si="48"/>
        <v>43431</v>
      </c>
      <c r="H333" s="179">
        <f t="shared" si="49"/>
        <v>1129.4000000000001</v>
      </c>
      <c r="I333" s="180">
        <f t="shared" si="50"/>
        <v>4</v>
      </c>
      <c r="J333" s="180">
        <f t="shared" si="51"/>
        <v>4</v>
      </c>
      <c r="K333" s="171"/>
      <c r="L333" s="177">
        <v>43229</v>
      </c>
      <c r="M333" s="181">
        <v>1078.2</v>
      </c>
      <c r="N333" s="172"/>
    </row>
    <row r="334" spans="1:14" ht="16.5" customHeight="1">
      <c r="A334" s="177">
        <v>43432</v>
      </c>
      <c r="B334" s="178">
        <f t="shared" si="46"/>
        <v>43432</v>
      </c>
      <c r="C334" s="178">
        <f t="shared" si="47"/>
        <v>43432</v>
      </c>
      <c r="D334" s="178">
        <f t="shared" si="47"/>
        <v>43432</v>
      </c>
      <c r="E334" s="178">
        <f t="shared" si="47"/>
        <v>43432</v>
      </c>
      <c r="F334" s="178">
        <f t="shared" si="47"/>
        <v>43432</v>
      </c>
      <c r="G334" s="178">
        <f t="shared" si="48"/>
        <v>43432</v>
      </c>
      <c r="H334" s="179">
        <f t="shared" si="49"/>
        <v>1126.5</v>
      </c>
      <c r="I334" s="180">
        <f t="shared" si="50"/>
        <v>5</v>
      </c>
      <c r="J334" s="180">
        <f t="shared" si="51"/>
        <v>5</v>
      </c>
      <c r="K334" s="171"/>
      <c r="L334" s="177">
        <v>43230</v>
      </c>
      <c r="M334" s="181">
        <v>1081.3</v>
      </c>
      <c r="N334" s="172"/>
    </row>
    <row r="335" spans="1:14" ht="16.5" customHeight="1">
      <c r="A335" s="177">
        <v>43433</v>
      </c>
      <c r="B335" s="178">
        <f t="shared" si="46"/>
        <v>43433</v>
      </c>
      <c r="C335" s="178">
        <f t="shared" si="47"/>
        <v>43433</v>
      </c>
      <c r="D335" s="178">
        <f t="shared" si="47"/>
        <v>43433</v>
      </c>
      <c r="E335" s="178">
        <f t="shared" si="47"/>
        <v>43433</v>
      </c>
      <c r="F335" s="178">
        <f t="shared" si="47"/>
        <v>43433</v>
      </c>
      <c r="G335" s="178">
        <f t="shared" si="48"/>
        <v>43433</v>
      </c>
      <c r="H335" s="179">
        <f t="shared" si="49"/>
        <v>1119.2</v>
      </c>
      <c r="I335" s="180">
        <f t="shared" si="50"/>
        <v>6</v>
      </c>
      <c r="J335" s="180">
        <f t="shared" si="51"/>
        <v>6</v>
      </c>
      <c r="K335" s="171"/>
      <c r="L335" s="177">
        <v>43231</v>
      </c>
      <c r="M335" s="181">
        <v>1075.3</v>
      </c>
      <c r="N335" s="172"/>
    </row>
    <row r="336" spans="1:14" ht="16.5" customHeight="1">
      <c r="A336" s="177">
        <v>43434</v>
      </c>
      <c r="B336" s="178">
        <f t="shared" si="46"/>
        <v>43434</v>
      </c>
      <c r="C336" s="178">
        <f t="shared" si="47"/>
        <v>43434</v>
      </c>
      <c r="D336" s="178">
        <f t="shared" si="47"/>
        <v>43434</v>
      </c>
      <c r="E336" s="178">
        <f t="shared" si="47"/>
        <v>43434</v>
      </c>
      <c r="F336" s="178">
        <f t="shared" si="47"/>
        <v>43434</v>
      </c>
      <c r="G336" s="178">
        <f t="shared" si="48"/>
        <v>43434</v>
      </c>
      <c r="H336" s="179">
        <f t="shared" si="49"/>
        <v>1121.2</v>
      </c>
      <c r="I336" s="180">
        <f t="shared" si="50"/>
        <v>7</v>
      </c>
      <c r="J336" s="180">
        <f t="shared" si="51"/>
        <v>7</v>
      </c>
      <c r="K336" s="171"/>
      <c r="L336" s="177">
        <v>43234</v>
      </c>
      <c r="M336" s="181">
        <v>1068.5999999999999</v>
      </c>
      <c r="N336" s="172"/>
    </row>
    <row r="337" spans="1:14" ht="16.5" customHeight="1">
      <c r="A337" s="177">
        <v>43435</v>
      </c>
      <c r="B337" s="178">
        <f t="shared" si="46"/>
        <v>43434</v>
      </c>
      <c r="C337" s="178">
        <f t="shared" si="47"/>
        <v>43434</v>
      </c>
      <c r="D337" s="178">
        <f t="shared" si="47"/>
        <v>43434</v>
      </c>
      <c r="E337" s="178">
        <f t="shared" si="47"/>
        <v>43434</v>
      </c>
      <c r="F337" s="178">
        <f t="shared" si="47"/>
        <v>43434</v>
      </c>
      <c r="G337" s="178">
        <f t="shared" si="48"/>
        <v>43434</v>
      </c>
      <c r="H337" s="179">
        <f t="shared" si="49"/>
        <v>1121.2</v>
      </c>
      <c r="I337" s="180">
        <f t="shared" si="50"/>
        <v>1</v>
      </c>
      <c r="J337" s="180">
        <f t="shared" si="51"/>
        <v>7</v>
      </c>
      <c r="K337" s="171"/>
      <c r="L337" s="177">
        <v>43235</v>
      </c>
      <c r="M337" s="181">
        <v>1066.5999999999999</v>
      </c>
      <c r="N337" s="172"/>
    </row>
    <row r="338" spans="1:14" ht="16.5" customHeight="1">
      <c r="A338" s="177">
        <v>43436</v>
      </c>
      <c r="B338" s="178">
        <f t="shared" si="46"/>
        <v>43434</v>
      </c>
      <c r="C338" s="178">
        <f t="shared" si="47"/>
        <v>43434</v>
      </c>
      <c r="D338" s="178">
        <f t="shared" si="47"/>
        <v>43434</v>
      </c>
      <c r="E338" s="178">
        <f t="shared" si="47"/>
        <v>43434</v>
      </c>
      <c r="F338" s="178">
        <f t="shared" si="47"/>
        <v>43434</v>
      </c>
      <c r="G338" s="178">
        <f t="shared" si="48"/>
        <v>43434</v>
      </c>
      <c r="H338" s="179">
        <f t="shared" si="49"/>
        <v>1121.2</v>
      </c>
      <c r="I338" s="180">
        <f t="shared" si="50"/>
        <v>2</v>
      </c>
      <c r="J338" s="180">
        <f t="shared" si="51"/>
        <v>7</v>
      </c>
      <c r="K338" s="171"/>
      <c r="L338" s="177">
        <v>43236</v>
      </c>
      <c r="M338" s="181">
        <v>1072.5999999999999</v>
      </c>
      <c r="N338" s="172"/>
    </row>
    <row r="339" spans="1:14" ht="16.5" customHeight="1">
      <c r="A339" s="177">
        <v>43437</v>
      </c>
      <c r="B339" s="178">
        <f t="shared" si="46"/>
        <v>43437</v>
      </c>
      <c r="C339" s="178">
        <f t="shared" si="47"/>
        <v>43437</v>
      </c>
      <c r="D339" s="178">
        <f t="shared" si="47"/>
        <v>43437</v>
      </c>
      <c r="E339" s="178">
        <f t="shared" si="47"/>
        <v>43437</v>
      </c>
      <c r="F339" s="178">
        <f t="shared" si="47"/>
        <v>43437</v>
      </c>
      <c r="G339" s="178">
        <f t="shared" si="48"/>
        <v>43437</v>
      </c>
      <c r="H339" s="179">
        <f t="shared" si="49"/>
        <v>1110.7</v>
      </c>
      <c r="I339" s="180">
        <f t="shared" si="50"/>
        <v>3</v>
      </c>
      <c r="J339" s="180">
        <f t="shared" si="51"/>
        <v>3</v>
      </c>
      <c r="K339" s="171"/>
      <c r="L339" s="177">
        <v>43237</v>
      </c>
      <c r="M339" s="181">
        <v>1078.7</v>
      </c>
      <c r="N339" s="172"/>
    </row>
    <row r="340" spans="1:14" ht="16.5" customHeight="1">
      <c r="A340" s="177">
        <v>43438</v>
      </c>
      <c r="B340" s="178">
        <f t="shared" si="46"/>
        <v>43438</v>
      </c>
      <c r="C340" s="178">
        <f t="shared" si="47"/>
        <v>43438</v>
      </c>
      <c r="D340" s="178">
        <f t="shared" si="47"/>
        <v>43438</v>
      </c>
      <c r="E340" s="178">
        <f t="shared" si="47"/>
        <v>43438</v>
      </c>
      <c r="F340" s="178">
        <f t="shared" si="47"/>
        <v>43438</v>
      </c>
      <c r="G340" s="178">
        <f t="shared" si="48"/>
        <v>43438</v>
      </c>
      <c r="H340" s="179">
        <f t="shared" si="49"/>
        <v>1105.3</v>
      </c>
      <c r="I340" s="180">
        <f t="shared" si="50"/>
        <v>4</v>
      </c>
      <c r="J340" s="180">
        <f t="shared" si="51"/>
        <v>4</v>
      </c>
      <c r="K340" s="171"/>
      <c r="L340" s="177">
        <v>43238</v>
      </c>
      <c r="M340" s="181">
        <v>1079.3</v>
      </c>
      <c r="N340" s="172"/>
    </row>
    <row r="341" spans="1:14" ht="16.5" customHeight="1">
      <c r="A341" s="177">
        <v>43439</v>
      </c>
      <c r="B341" s="178">
        <f t="shared" si="46"/>
        <v>43439</v>
      </c>
      <c r="C341" s="178">
        <f t="shared" si="47"/>
        <v>43439</v>
      </c>
      <c r="D341" s="178">
        <f t="shared" si="47"/>
        <v>43439</v>
      </c>
      <c r="E341" s="178">
        <f t="shared" si="47"/>
        <v>43439</v>
      </c>
      <c r="F341" s="178">
        <f t="shared" si="47"/>
        <v>43439</v>
      </c>
      <c r="G341" s="178">
        <f t="shared" si="48"/>
        <v>43439</v>
      </c>
      <c r="H341" s="179">
        <f t="shared" si="49"/>
        <v>1114.0999999999999</v>
      </c>
      <c r="I341" s="180">
        <f t="shared" si="50"/>
        <v>5</v>
      </c>
      <c r="J341" s="180">
        <f t="shared" si="51"/>
        <v>5</v>
      </c>
      <c r="K341" s="171"/>
      <c r="L341" s="177">
        <v>43241</v>
      </c>
      <c r="M341" s="181">
        <v>1080</v>
      </c>
      <c r="N341" s="172"/>
    </row>
    <row r="342" spans="1:14" ht="16.5" customHeight="1">
      <c r="A342" s="177">
        <v>43440</v>
      </c>
      <c r="B342" s="178">
        <f t="shared" si="46"/>
        <v>43440</v>
      </c>
      <c r="C342" s="178">
        <f t="shared" si="47"/>
        <v>43440</v>
      </c>
      <c r="D342" s="178">
        <f t="shared" si="47"/>
        <v>43440</v>
      </c>
      <c r="E342" s="178">
        <f t="shared" si="47"/>
        <v>43440</v>
      </c>
      <c r="F342" s="178">
        <f t="shared" si="47"/>
        <v>43440</v>
      </c>
      <c r="G342" s="178">
        <f t="shared" si="48"/>
        <v>43440</v>
      </c>
      <c r="H342" s="179">
        <f t="shared" si="49"/>
        <v>1120.3</v>
      </c>
      <c r="I342" s="180">
        <f t="shared" si="50"/>
        <v>6</v>
      </c>
      <c r="J342" s="180">
        <f t="shared" si="51"/>
        <v>6</v>
      </c>
      <c r="K342" s="171"/>
      <c r="L342" s="177">
        <v>43243</v>
      </c>
      <c r="M342" s="181">
        <v>1083.8</v>
      </c>
      <c r="N342" s="172"/>
    </row>
    <row r="343" spans="1:14" ht="16.5" customHeight="1">
      <c r="A343" s="177">
        <v>43441</v>
      </c>
      <c r="B343" s="178">
        <f t="shared" si="46"/>
        <v>43441</v>
      </c>
      <c r="C343" s="178">
        <f t="shared" ref="C343:F362" si="52">IF(COUNTIF($O:$O,B343)=1,DATE(YEAR(B343),MONTH(B343),DAY(B343)-1),B343)</f>
        <v>43441</v>
      </c>
      <c r="D343" s="178">
        <f t="shared" si="52"/>
        <v>43441</v>
      </c>
      <c r="E343" s="178">
        <f t="shared" si="52"/>
        <v>43441</v>
      </c>
      <c r="F343" s="178">
        <f t="shared" si="52"/>
        <v>43441</v>
      </c>
      <c r="G343" s="178">
        <f t="shared" si="48"/>
        <v>43441</v>
      </c>
      <c r="H343" s="179">
        <f t="shared" si="49"/>
        <v>1119.8</v>
      </c>
      <c r="I343" s="180">
        <f t="shared" si="50"/>
        <v>7</v>
      </c>
      <c r="J343" s="180">
        <f t="shared" si="51"/>
        <v>7</v>
      </c>
      <c r="K343" s="171"/>
      <c r="L343" s="177">
        <v>43244</v>
      </c>
      <c r="M343" s="181">
        <v>1078.8</v>
      </c>
      <c r="N343" s="172"/>
    </row>
    <row r="344" spans="1:14" ht="16.5" customHeight="1">
      <c r="A344" s="177">
        <v>43442</v>
      </c>
      <c r="B344" s="178">
        <f t="shared" si="46"/>
        <v>43441</v>
      </c>
      <c r="C344" s="178">
        <f t="shared" si="52"/>
        <v>43441</v>
      </c>
      <c r="D344" s="178">
        <f t="shared" si="52"/>
        <v>43441</v>
      </c>
      <c r="E344" s="178">
        <f t="shared" si="52"/>
        <v>43441</v>
      </c>
      <c r="F344" s="178">
        <f t="shared" si="52"/>
        <v>43441</v>
      </c>
      <c r="G344" s="178">
        <f t="shared" si="48"/>
        <v>43441</v>
      </c>
      <c r="H344" s="179">
        <f t="shared" si="49"/>
        <v>1119.8</v>
      </c>
      <c r="I344" s="180">
        <f t="shared" si="50"/>
        <v>1</v>
      </c>
      <c r="J344" s="180">
        <f t="shared" si="51"/>
        <v>7</v>
      </c>
      <c r="K344" s="171"/>
      <c r="L344" s="177">
        <v>43245</v>
      </c>
      <c r="M344" s="181">
        <v>1079.7</v>
      </c>
      <c r="N344" s="172"/>
    </row>
    <row r="345" spans="1:14" ht="16.5" customHeight="1">
      <c r="A345" s="177">
        <v>43443</v>
      </c>
      <c r="B345" s="178">
        <f t="shared" si="46"/>
        <v>43441</v>
      </c>
      <c r="C345" s="178">
        <f t="shared" si="52"/>
        <v>43441</v>
      </c>
      <c r="D345" s="178">
        <f t="shared" si="52"/>
        <v>43441</v>
      </c>
      <c r="E345" s="178">
        <f t="shared" si="52"/>
        <v>43441</v>
      </c>
      <c r="F345" s="178">
        <f t="shared" si="52"/>
        <v>43441</v>
      </c>
      <c r="G345" s="178">
        <f t="shared" si="48"/>
        <v>43441</v>
      </c>
      <c r="H345" s="179">
        <f t="shared" si="49"/>
        <v>1119.8</v>
      </c>
      <c r="I345" s="180">
        <f t="shared" si="50"/>
        <v>2</v>
      </c>
      <c r="J345" s="180">
        <f t="shared" si="51"/>
        <v>7</v>
      </c>
      <c r="K345" s="171"/>
      <c r="L345" s="177">
        <v>43248</v>
      </c>
      <c r="M345" s="181">
        <v>1078.7</v>
      </c>
      <c r="N345" s="172"/>
    </row>
    <row r="346" spans="1:14" ht="16.5" customHeight="1">
      <c r="A346" s="177">
        <v>43444</v>
      </c>
      <c r="B346" s="178">
        <f t="shared" si="46"/>
        <v>43444</v>
      </c>
      <c r="C346" s="178">
        <f t="shared" si="52"/>
        <v>43444</v>
      </c>
      <c r="D346" s="178">
        <f t="shared" si="52"/>
        <v>43444</v>
      </c>
      <c r="E346" s="178">
        <f t="shared" si="52"/>
        <v>43444</v>
      </c>
      <c r="F346" s="178">
        <f t="shared" si="52"/>
        <v>43444</v>
      </c>
      <c r="G346" s="178">
        <f t="shared" si="48"/>
        <v>43444</v>
      </c>
      <c r="H346" s="179">
        <f t="shared" si="49"/>
        <v>1126.5</v>
      </c>
      <c r="I346" s="180">
        <f t="shared" si="50"/>
        <v>3</v>
      </c>
      <c r="J346" s="180">
        <f t="shared" si="51"/>
        <v>3</v>
      </c>
      <c r="K346" s="171"/>
      <c r="L346" s="177">
        <v>43249</v>
      </c>
      <c r="M346" s="181">
        <v>1073.2</v>
      </c>
      <c r="N346" s="172"/>
    </row>
    <row r="347" spans="1:14" ht="16.5" customHeight="1">
      <c r="A347" s="177">
        <v>43445</v>
      </c>
      <c r="B347" s="178">
        <f t="shared" si="46"/>
        <v>43445</v>
      </c>
      <c r="C347" s="178">
        <f t="shared" si="52"/>
        <v>43445</v>
      </c>
      <c r="D347" s="178">
        <f t="shared" si="52"/>
        <v>43445</v>
      </c>
      <c r="E347" s="178">
        <f t="shared" si="52"/>
        <v>43445</v>
      </c>
      <c r="F347" s="178">
        <f t="shared" si="52"/>
        <v>43445</v>
      </c>
      <c r="G347" s="178">
        <f t="shared" si="48"/>
        <v>43445</v>
      </c>
      <c r="H347" s="179">
        <f t="shared" si="49"/>
        <v>1130.0999999999999</v>
      </c>
      <c r="I347" s="180">
        <f t="shared" si="50"/>
        <v>4</v>
      </c>
      <c r="J347" s="180">
        <f t="shared" si="51"/>
        <v>4</v>
      </c>
      <c r="K347" s="171"/>
      <c r="L347" s="177">
        <v>43250</v>
      </c>
      <c r="M347" s="181">
        <v>1076.0999999999999</v>
      </c>
      <c r="N347" s="172"/>
    </row>
    <row r="348" spans="1:14" ht="16.5" customHeight="1">
      <c r="A348" s="177">
        <v>43446</v>
      </c>
      <c r="B348" s="178">
        <f t="shared" si="46"/>
        <v>43446</v>
      </c>
      <c r="C348" s="178">
        <f t="shared" si="52"/>
        <v>43446</v>
      </c>
      <c r="D348" s="178">
        <f t="shared" si="52"/>
        <v>43446</v>
      </c>
      <c r="E348" s="178">
        <f t="shared" si="52"/>
        <v>43446</v>
      </c>
      <c r="F348" s="178">
        <f t="shared" si="52"/>
        <v>43446</v>
      </c>
      <c r="G348" s="178">
        <f t="shared" si="48"/>
        <v>43446</v>
      </c>
      <c r="H348" s="179">
        <f t="shared" si="49"/>
        <v>1128.5</v>
      </c>
      <c r="I348" s="180">
        <f t="shared" si="50"/>
        <v>5</v>
      </c>
      <c r="J348" s="180">
        <f t="shared" si="51"/>
        <v>5</v>
      </c>
      <c r="K348" s="171"/>
      <c r="L348" s="177">
        <v>43251</v>
      </c>
      <c r="M348" s="181">
        <v>1081.3</v>
      </c>
      <c r="N348" s="172"/>
    </row>
    <row r="349" spans="1:14" ht="16.5" customHeight="1">
      <c r="A349" s="177">
        <v>43447</v>
      </c>
      <c r="B349" s="178">
        <f t="shared" si="46"/>
        <v>43447</v>
      </c>
      <c r="C349" s="178">
        <f t="shared" si="52"/>
        <v>43447</v>
      </c>
      <c r="D349" s="178">
        <f t="shared" si="52"/>
        <v>43447</v>
      </c>
      <c r="E349" s="178">
        <f t="shared" si="52"/>
        <v>43447</v>
      </c>
      <c r="F349" s="178">
        <f t="shared" si="52"/>
        <v>43447</v>
      </c>
      <c r="G349" s="178">
        <f t="shared" si="48"/>
        <v>43447</v>
      </c>
      <c r="H349" s="179">
        <f t="shared" si="49"/>
        <v>1123.4000000000001</v>
      </c>
      <c r="I349" s="180">
        <f t="shared" si="50"/>
        <v>6</v>
      </c>
      <c r="J349" s="180">
        <f t="shared" si="51"/>
        <v>6</v>
      </c>
      <c r="K349" s="171"/>
      <c r="L349" s="177">
        <v>43252</v>
      </c>
      <c r="M349" s="181">
        <v>1076.4000000000001</v>
      </c>
      <c r="N349" s="172"/>
    </row>
    <row r="350" spans="1:14" ht="16.5" customHeight="1">
      <c r="A350" s="177">
        <v>43448</v>
      </c>
      <c r="B350" s="178">
        <f t="shared" si="46"/>
        <v>43448</v>
      </c>
      <c r="C350" s="178">
        <f t="shared" si="52"/>
        <v>43448</v>
      </c>
      <c r="D350" s="178">
        <f t="shared" si="52"/>
        <v>43448</v>
      </c>
      <c r="E350" s="178">
        <f t="shared" si="52"/>
        <v>43448</v>
      </c>
      <c r="F350" s="178">
        <f t="shared" si="52"/>
        <v>43448</v>
      </c>
      <c r="G350" s="178">
        <f t="shared" si="48"/>
        <v>43448</v>
      </c>
      <c r="H350" s="179">
        <f t="shared" si="49"/>
        <v>1130.8</v>
      </c>
      <c r="I350" s="180">
        <f t="shared" si="50"/>
        <v>7</v>
      </c>
      <c r="J350" s="180">
        <f t="shared" si="51"/>
        <v>7</v>
      </c>
      <c r="K350" s="171"/>
      <c r="L350" s="177">
        <v>43255</v>
      </c>
      <c r="M350" s="181">
        <v>1076</v>
      </c>
      <c r="N350" s="172"/>
    </row>
    <row r="351" spans="1:14" ht="16.5" customHeight="1">
      <c r="A351" s="177">
        <v>43449</v>
      </c>
      <c r="B351" s="178">
        <f t="shared" si="46"/>
        <v>43448</v>
      </c>
      <c r="C351" s="178">
        <f t="shared" si="52"/>
        <v>43448</v>
      </c>
      <c r="D351" s="178">
        <f t="shared" si="52"/>
        <v>43448</v>
      </c>
      <c r="E351" s="178">
        <f t="shared" si="52"/>
        <v>43448</v>
      </c>
      <c r="F351" s="178">
        <f t="shared" si="52"/>
        <v>43448</v>
      </c>
      <c r="G351" s="178">
        <f t="shared" si="48"/>
        <v>43448</v>
      </c>
      <c r="H351" s="179">
        <f t="shared" si="49"/>
        <v>1130.8</v>
      </c>
      <c r="I351" s="180">
        <f t="shared" si="50"/>
        <v>1</v>
      </c>
      <c r="J351" s="180">
        <f t="shared" si="51"/>
        <v>7</v>
      </c>
      <c r="K351" s="171"/>
      <c r="L351" s="177">
        <v>43256</v>
      </c>
      <c r="M351" s="181">
        <v>1070.9000000000001</v>
      </c>
      <c r="N351" s="172"/>
    </row>
    <row r="352" spans="1:14" ht="16.5" customHeight="1">
      <c r="A352" s="177">
        <v>43450</v>
      </c>
      <c r="B352" s="178">
        <f t="shared" si="46"/>
        <v>43448</v>
      </c>
      <c r="C352" s="178">
        <f t="shared" si="52"/>
        <v>43448</v>
      </c>
      <c r="D352" s="178">
        <f t="shared" si="52"/>
        <v>43448</v>
      </c>
      <c r="E352" s="178">
        <f t="shared" si="52"/>
        <v>43448</v>
      </c>
      <c r="F352" s="178">
        <f t="shared" si="52"/>
        <v>43448</v>
      </c>
      <c r="G352" s="178">
        <f t="shared" si="48"/>
        <v>43448</v>
      </c>
      <c r="H352" s="179">
        <f t="shared" si="49"/>
        <v>1130.8</v>
      </c>
      <c r="I352" s="180">
        <f t="shared" si="50"/>
        <v>2</v>
      </c>
      <c r="J352" s="180">
        <f t="shared" si="51"/>
        <v>7</v>
      </c>
      <c r="K352" s="171"/>
      <c r="L352" s="177">
        <v>43258</v>
      </c>
      <c r="M352" s="181">
        <v>1069.5999999999999</v>
      </c>
      <c r="N352" s="172"/>
    </row>
    <row r="353" spans="1:14" ht="16.5" customHeight="1">
      <c r="A353" s="177">
        <v>43451</v>
      </c>
      <c r="B353" s="178">
        <f t="shared" si="46"/>
        <v>43451</v>
      </c>
      <c r="C353" s="178">
        <f t="shared" si="52"/>
        <v>43451</v>
      </c>
      <c r="D353" s="178">
        <f t="shared" si="52"/>
        <v>43451</v>
      </c>
      <c r="E353" s="178">
        <f t="shared" si="52"/>
        <v>43451</v>
      </c>
      <c r="F353" s="178">
        <f t="shared" si="52"/>
        <v>43451</v>
      </c>
      <c r="G353" s="178">
        <f t="shared" si="48"/>
        <v>43451</v>
      </c>
      <c r="H353" s="179">
        <f t="shared" si="49"/>
        <v>1131.3</v>
      </c>
      <c r="I353" s="180">
        <f t="shared" si="50"/>
        <v>3</v>
      </c>
      <c r="J353" s="180">
        <f t="shared" si="51"/>
        <v>3</v>
      </c>
      <c r="K353" s="171"/>
      <c r="L353" s="177">
        <v>43259</v>
      </c>
      <c r="M353" s="181">
        <v>1067.9000000000001</v>
      </c>
      <c r="N353" s="172"/>
    </row>
    <row r="354" spans="1:14" ht="16.5" customHeight="1">
      <c r="A354" s="177">
        <v>43452</v>
      </c>
      <c r="B354" s="178">
        <f t="shared" si="46"/>
        <v>43452</v>
      </c>
      <c r="C354" s="178">
        <f t="shared" si="52"/>
        <v>43452</v>
      </c>
      <c r="D354" s="178">
        <f t="shared" si="52"/>
        <v>43452</v>
      </c>
      <c r="E354" s="178">
        <f t="shared" si="52"/>
        <v>43452</v>
      </c>
      <c r="F354" s="178">
        <f t="shared" si="52"/>
        <v>43452</v>
      </c>
      <c r="G354" s="178">
        <f t="shared" si="48"/>
        <v>43452</v>
      </c>
      <c r="H354" s="179">
        <f t="shared" si="49"/>
        <v>1129.5999999999999</v>
      </c>
      <c r="I354" s="180">
        <f t="shared" si="50"/>
        <v>4</v>
      </c>
      <c r="J354" s="180">
        <f t="shared" si="51"/>
        <v>4</v>
      </c>
      <c r="K354" s="171"/>
      <c r="L354" s="177">
        <v>43262</v>
      </c>
      <c r="M354" s="181">
        <v>1073.2</v>
      </c>
      <c r="N354" s="172"/>
    </row>
    <row r="355" spans="1:14" ht="16.5" customHeight="1">
      <c r="A355" s="177">
        <v>43453</v>
      </c>
      <c r="B355" s="178">
        <f t="shared" si="46"/>
        <v>43453</v>
      </c>
      <c r="C355" s="178">
        <f t="shared" si="52"/>
        <v>43453</v>
      </c>
      <c r="D355" s="178">
        <f t="shared" si="52"/>
        <v>43453</v>
      </c>
      <c r="E355" s="178">
        <f t="shared" si="52"/>
        <v>43453</v>
      </c>
      <c r="F355" s="178">
        <f t="shared" si="52"/>
        <v>43453</v>
      </c>
      <c r="G355" s="178">
        <f t="shared" si="48"/>
        <v>43453</v>
      </c>
      <c r="H355" s="179">
        <f t="shared" si="49"/>
        <v>1123.5</v>
      </c>
      <c r="I355" s="180">
        <f t="shared" si="50"/>
        <v>5</v>
      </c>
      <c r="J355" s="180">
        <f t="shared" si="51"/>
        <v>5</v>
      </c>
      <c r="K355" s="171"/>
      <c r="L355" s="177">
        <v>43263</v>
      </c>
      <c r="M355" s="181">
        <v>1073.5</v>
      </c>
      <c r="N355" s="172"/>
    </row>
    <row r="356" spans="1:14" ht="16.5" customHeight="1">
      <c r="A356" s="177">
        <v>43454</v>
      </c>
      <c r="B356" s="178">
        <f t="shared" si="46"/>
        <v>43454</v>
      </c>
      <c r="C356" s="178">
        <f t="shared" si="52"/>
        <v>43454</v>
      </c>
      <c r="D356" s="178">
        <f t="shared" si="52"/>
        <v>43454</v>
      </c>
      <c r="E356" s="178">
        <f t="shared" si="52"/>
        <v>43454</v>
      </c>
      <c r="F356" s="178">
        <f t="shared" si="52"/>
        <v>43454</v>
      </c>
      <c r="G356" s="178">
        <f t="shared" si="48"/>
        <v>43454</v>
      </c>
      <c r="H356" s="179">
        <f t="shared" si="49"/>
        <v>1127.8</v>
      </c>
      <c r="I356" s="180">
        <f t="shared" si="50"/>
        <v>6</v>
      </c>
      <c r="J356" s="180">
        <f t="shared" si="51"/>
        <v>6</v>
      </c>
      <c r="K356" s="171"/>
      <c r="L356" s="61">
        <v>43265</v>
      </c>
      <c r="M356" s="181">
        <v>1075.0999999999999</v>
      </c>
      <c r="N356" s="172"/>
    </row>
    <row r="357" spans="1:14" ht="16.5" customHeight="1">
      <c r="A357" s="177">
        <v>43455</v>
      </c>
      <c r="B357" s="178">
        <f t="shared" si="46"/>
        <v>43455</v>
      </c>
      <c r="C357" s="178">
        <f t="shared" si="52"/>
        <v>43455</v>
      </c>
      <c r="D357" s="178">
        <f t="shared" si="52"/>
        <v>43455</v>
      </c>
      <c r="E357" s="178">
        <f t="shared" si="52"/>
        <v>43455</v>
      </c>
      <c r="F357" s="178">
        <f t="shared" si="52"/>
        <v>43455</v>
      </c>
      <c r="G357" s="178">
        <f t="shared" si="48"/>
        <v>43455</v>
      </c>
      <c r="H357" s="179">
        <f t="shared" si="49"/>
        <v>1122.4000000000001</v>
      </c>
      <c r="I357" s="180">
        <f t="shared" si="50"/>
        <v>7</v>
      </c>
      <c r="J357" s="180">
        <f t="shared" si="51"/>
        <v>7</v>
      </c>
      <c r="K357" s="171"/>
      <c r="L357" s="61">
        <v>43266</v>
      </c>
      <c r="M357" s="181">
        <v>1082.5</v>
      </c>
      <c r="N357" s="172"/>
    </row>
    <row r="358" spans="1:14" ht="16.5" customHeight="1">
      <c r="A358" s="177">
        <v>43456</v>
      </c>
      <c r="B358" s="178">
        <f t="shared" si="46"/>
        <v>43455</v>
      </c>
      <c r="C358" s="178">
        <f t="shared" si="52"/>
        <v>43455</v>
      </c>
      <c r="D358" s="178">
        <f t="shared" si="52"/>
        <v>43455</v>
      </c>
      <c r="E358" s="178">
        <f t="shared" si="52"/>
        <v>43455</v>
      </c>
      <c r="F358" s="178">
        <f t="shared" si="52"/>
        <v>43455</v>
      </c>
      <c r="G358" s="178">
        <f t="shared" si="48"/>
        <v>43455</v>
      </c>
      <c r="H358" s="179">
        <f t="shared" si="49"/>
        <v>1122.4000000000001</v>
      </c>
      <c r="I358" s="180">
        <f t="shared" si="50"/>
        <v>1</v>
      </c>
      <c r="J358" s="180">
        <f t="shared" si="51"/>
        <v>7</v>
      </c>
      <c r="K358" s="171"/>
      <c r="L358" s="61">
        <v>43269</v>
      </c>
      <c r="M358" s="181">
        <v>1091.4000000000001</v>
      </c>
      <c r="N358" s="172"/>
    </row>
    <row r="359" spans="1:14" ht="16.5" customHeight="1">
      <c r="A359" s="177">
        <v>43457</v>
      </c>
      <c r="B359" s="178">
        <f t="shared" si="46"/>
        <v>43455</v>
      </c>
      <c r="C359" s="178">
        <f t="shared" si="52"/>
        <v>43455</v>
      </c>
      <c r="D359" s="178">
        <f t="shared" si="52"/>
        <v>43455</v>
      </c>
      <c r="E359" s="178">
        <f t="shared" si="52"/>
        <v>43455</v>
      </c>
      <c r="F359" s="178">
        <f t="shared" si="52"/>
        <v>43455</v>
      </c>
      <c r="G359" s="178">
        <f t="shared" si="48"/>
        <v>43455</v>
      </c>
      <c r="H359" s="179">
        <f t="shared" si="49"/>
        <v>1122.4000000000001</v>
      </c>
      <c r="I359" s="180">
        <f t="shared" si="50"/>
        <v>2</v>
      </c>
      <c r="J359" s="180">
        <f t="shared" si="51"/>
        <v>7</v>
      </c>
      <c r="K359" s="171"/>
      <c r="L359" s="61">
        <v>43270</v>
      </c>
      <c r="M359" s="181">
        <v>1104.4000000000001</v>
      </c>
      <c r="N359" s="172"/>
    </row>
    <row r="360" spans="1:14" ht="16.5" customHeight="1">
      <c r="A360" s="177">
        <v>43458</v>
      </c>
      <c r="B360" s="178">
        <f t="shared" si="46"/>
        <v>43458</v>
      </c>
      <c r="C360" s="178">
        <f t="shared" si="52"/>
        <v>43458</v>
      </c>
      <c r="D360" s="178">
        <f t="shared" si="52"/>
        <v>43458</v>
      </c>
      <c r="E360" s="178">
        <f t="shared" si="52"/>
        <v>43458</v>
      </c>
      <c r="F360" s="178">
        <f t="shared" si="52"/>
        <v>43458</v>
      </c>
      <c r="G360" s="178">
        <f t="shared" si="48"/>
        <v>43458</v>
      </c>
      <c r="H360" s="179">
        <f t="shared" si="49"/>
        <v>1125.2</v>
      </c>
      <c r="I360" s="180">
        <f t="shared" si="50"/>
        <v>3</v>
      </c>
      <c r="J360" s="180">
        <f t="shared" si="51"/>
        <v>3</v>
      </c>
      <c r="K360" s="171"/>
      <c r="L360" s="61">
        <v>43271</v>
      </c>
      <c r="M360" s="181">
        <v>1105.5</v>
      </c>
      <c r="N360" s="172"/>
    </row>
    <row r="361" spans="1:14" ht="16.5" customHeight="1">
      <c r="A361" s="177">
        <v>43459</v>
      </c>
      <c r="B361" s="178">
        <f t="shared" si="46"/>
        <v>43459</v>
      </c>
      <c r="C361" s="178">
        <f t="shared" si="52"/>
        <v>43458</v>
      </c>
      <c r="D361" s="178">
        <f t="shared" si="52"/>
        <v>43458</v>
      </c>
      <c r="E361" s="178">
        <f t="shared" si="52"/>
        <v>43458</v>
      </c>
      <c r="F361" s="178">
        <f t="shared" si="52"/>
        <v>43458</v>
      </c>
      <c r="G361" s="178">
        <f t="shared" si="48"/>
        <v>43458</v>
      </c>
      <c r="H361" s="179">
        <f t="shared" si="49"/>
        <v>1125.2</v>
      </c>
      <c r="I361" s="180">
        <f t="shared" si="50"/>
        <v>4</v>
      </c>
      <c r="J361" s="180">
        <f t="shared" si="51"/>
        <v>3</v>
      </c>
      <c r="K361" s="171"/>
      <c r="L361" s="61">
        <v>43272</v>
      </c>
      <c r="M361" s="181">
        <v>1108</v>
      </c>
      <c r="N361" s="172"/>
    </row>
    <row r="362" spans="1:14" ht="16.5" customHeight="1">
      <c r="A362" s="177">
        <v>43460</v>
      </c>
      <c r="B362" s="178">
        <f t="shared" si="46"/>
        <v>43460</v>
      </c>
      <c r="C362" s="178">
        <f t="shared" si="52"/>
        <v>43460</v>
      </c>
      <c r="D362" s="178">
        <f t="shared" si="52"/>
        <v>43460</v>
      </c>
      <c r="E362" s="178">
        <f t="shared" si="52"/>
        <v>43460</v>
      </c>
      <c r="F362" s="178">
        <f t="shared" si="52"/>
        <v>43460</v>
      </c>
      <c r="G362" s="178">
        <f t="shared" si="48"/>
        <v>43460</v>
      </c>
      <c r="H362" s="179">
        <f t="shared" si="49"/>
        <v>1125.4000000000001</v>
      </c>
      <c r="I362" s="180">
        <f t="shared" si="50"/>
        <v>5</v>
      </c>
      <c r="J362" s="180">
        <f t="shared" si="51"/>
        <v>5</v>
      </c>
      <c r="L362" s="61">
        <v>43273</v>
      </c>
      <c r="M362" s="181">
        <v>1109</v>
      </c>
    </row>
    <row r="363" spans="1:14" ht="16.5" customHeight="1">
      <c r="A363" s="177">
        <v>43461</v>
      </c>
      <c r="B363" s="178">
        <f t="shared" si="46"/>
        <v>43461</v>
      </c>
      <c r="C363" s="178">
        <f t="shared" ref="C363:F382" si="53">IF(COUNTIF($O:$O,B363)=1,DATE(YEAR(B363),MONTH(B363),DAY(B363)-1),B363)</f>
        <v>43461</v>
      </c>
      <c r="D363" s="178">
        <f t="shared" si="53"/>
        <v>43461</v>
      </c>
      <c r="E363" s="178">
        <f t="shared" si="53"/>
        <v>43461</v>
      </c>
      <c r="F363" s="178">
        <f t="shared" si="53"/>
        <v>43461</v>
      </c>
      <c r="G363" s="178">
        <f t="shared" si="48"/>
        <v>43461</v>
      </c>
      <c r="H363" s="179">
        <f t="shared" si="49"/>
        <v>1120</v>
      </c>
      <c r="I363" s="180">
        <f t="shared" si="50"/>
        <v>6</v>
      </c>
      <c r="J363" s="180">
        <f t="shared" si="51"/>
        <v>6</v>
      </c>
      <c r="L363" s="187">
        <v>43276</v>
      </c>
      <c r="M363" s="181">
        <v>1108.9000000000001</v>
      </c>
    </row>
    <row r="364" spans="1:14" ht="16.5" customHeight="1">
      <c r="A364" s="177">
        <v>43462</v>
      </c>
      <c r="B364" s="178">
        <f t="shared" si="46"/>
        <v>43462</v>
      </c>
      <c r="C364" s="178">
        <f t="shared" si="53"/>
        <v>43462</v>
      </c>
      <c r="D364" s="178">
        <f t="shared" si="53"/>
        <v>43462</v>
      </c>
      <c r="E364" s="178">
        <f t="shared" si="53"/>
        <v>43462</v>
      </c>
      <c r="F364" s="178">
        <f t="shared" si="53"/>
        <v>43462</v>
      </c>
      <c r="G364" s="178">
        <f t="shared" si="48"/>
        <v>43462</v>
      </c>
      <c r="H364" s="179">
        <f t="shared" si="49"/>
        <v>1115.7</v>
      </c>
      <c r="I364" s="180">
        <f t="shared" si="50"/>
        <v>7</v>
      </c>
      <c r="J364" s="180">
        <f t="shared" si="51"/>
        <v>7</v>
      </c>
      <c r="L364" s="187">
        <v>43277</v>
      </c>
      <c r="M364" s="181">
        <v>1116.0999999999999</v>
      </c>
    </row>
    <row r="365" spans="1:14" ht="16.5" customHeight="1">
      <c r="A365" s="177">
        <v>43463</v>
      </c>
      <c r="B365" s="178">
        <f t="shared" si="46"/>
        <v>43462</v>
      </c>
      <c r="C365" s="178">
        <f t="shared" si="53"/>
        <v>43462</v>
      </c>
      <c r="D365" s="178">
        <f t="shared" si="53"/>
        <v>43462</v>
      </c>
      <c r="E365" s="178">
        <f t="shared" si="53"/>
        <v>43462</v>
      </c>
      <c r="F365" s="178">
        <f t="shared" si="53"/>
        <v>43462</v>
      </c>
      <c r="G365" s="178">
        <f t="shared" si="48"/>
        <v>43462</v>
      </c>
      <c r="H365" s="179">
        <f t="shared" si="49"/>
        <v>1115.7</v>
      </c>
      <c r="I365" s="180">
        <f t="shared" si="50"/>
        <v>1</v>
      </c>
      <c r="J365" s="180">
        <f t="shared" si="51"/>
        <v>7</v>
      </c>
      <c r="L365" s="187">
        <v>43278</v>
      </c>
      <c r="M365" s="181">
        <v>1115.2</v>
      </c>
    </row>
    <row r="366" spans="1:14" ht="16.5" customHeight="1">
      <c r="A366" s="177">
        <v>43464</v>
      </c>
      <c r="B366" s="178">
        <f t="shared" si="46"/>
        <v>43462</v>
      </c>
      <c r="C366" s="178">
        <f t="shared" si="53"/>
        <v>43462</v>
      </c>
      <c r="D366" s="178">
        <f t="shared" si="53"/>
        <v>43462</v>
      </c>
      <c r="E366" s="178">
        <f t="shared" si="53"/>
        <v>43462</v>
      </c>
      <c r="F366" s="178">
        <f t="shared" si="53"/>
        <v>43462</v>
      </c>
      <c r="G366" s="178">
        <f t="shared" si="48"/>
        <v>43462</v>
      </c>
      <c r="H366" s="179">
        <f t="shared" si="49"/>
        <v>1115.7</v>
      </c>
      <c r="I366" s="180">
        <f t="shared" si="50"/>
        <v>2</v>
      </c>
      <c r="J366" s="180">
        <f t="shared" si="51"/>
        <v>7</v>
      </c>
      <c r="L366" s="187">
        <v>43279</v>
      </c>
      <c r="M366" s="181">
        <v>1117.9000000000001</v>
      </c>
    </row>
    <row r="367" spans="1:14" ht="16.5" customHeight="1">
      <c r="A367" s="177">
        <v>43465</v>
      </c>
      <c r="B367" s="178">
        <f t="shared" si="46"/>
        <v>43462</v>
      </c>
      <c r="C367" s="178">
        <f t="shared" si="53"/>
        <v>43462</v>
      </c>
      <c r="D367" s="178">
        <f t="shared" si="53"/>
        <v>43462</v>
      </c>
      <c r="E367" s="178">
        <f t="shared" si="53"/>
        <v>43462</v>
      </c>
      <c r="F367" s="178">
        <f t="shared" si="53"/>
        <v>43462</v>
      </c>
      <c r="G367" s="178">
        <f t="shared" si="48"/>
        <v>43462</v>
      </c>
      <c r="H367" s="179">
        <f t="shared" si="49"/>
        <v>1115.7</v>
      </c>
      <c r="I367" s="180">
        <f t="shared" si="50"/>
        <v>3</v>
      </c>
      <c r="J367" s="180">
        <f t="shared" si="51"/>
        <v>7</v>
      </c>
      <c r="L367" s="187">
        <v>43280</v>
      </c>
      <c r="M367" s="181">
        <v>1121.7</v>
      </c>
    </row>
    <row r="368" spans="1:14" ht="16.5" customHeight="1">
      <c r="A368" s="177">
        <v>43466</v>
      </c>
      <c r="B368" s="178">
        <f t="shared" si="46"/>
        <v>43466</v>
      </c>
      <c r="C368" s="178">
        <f t="shared" si="53"/>
        <v>43465</v>
      </c>
      <c r="D368" s="178">
        <f t="shared" si="53"/>
        <v>43464</v>
      </c>
      <c r="E368" s="178">
        <f t="shared" si="53"/>
        <v>43464</v>
      </c>
      <c r="F368" s="178">
        <f t="shared" si="53"/>
        <v>43464</v>
      </c>
      <c r="G368" s="178">
        <f t="shared" si="48"/>
        <v>43462</v>
      </c>
      <c r="H368" s="179">
        <f t="shared" si="49"/>
        <v>1115.7</v>
      </c>
      <c r="I368" s="180">
        <f t="shared" si="50"/>
        <v>4</v>
      </c>
      <c r="J368" s="180">
        <f t="shared" si="51"/>
        <v>2</v>
      </c>
      <c r="L368" s="177">
        <v>43283</v>
      </c>
      <c r="M368" s="181">
        <v>1117.2</v>
      </c>
    </row>
    <row r="369" spans="1:13" ht="16.5" customHeight="1">
      <c r="A369" s="177">
        <v>43467</v>
      </c>
      <c r="B369" s="178">
        <f t="shared" si="46"/>
        <v>43467</v>
      </c>
      <c r="C369" s="178">
        <f t="shared" si="53"/>
        <v>43467</v>
      </c>
      <c r="D369" s="178">
        <f t="shared" si="53"/>
        <v>43467</v>
      </c>
      <c r="E369" s="178">
        <f t="shared" si="53"/>
        <v>43467</v>
      </c>
      <c r="F369" s="178">
        <f t="shared" si="53"/>
        <v>43467</v>
      </c>
      <c r="G369" s="178">
        <f t="shared" si="48"/>
        <v>43467</v>
      </c>
      <c r="H369" s="179">
        <f t="shared" si="49"/>
        <v>1118.0999999999999</v>
      </c>
      <c r="I369" s="180">
        <f t="shared" si="50"/>
        <v>5</v>
      </c>
      <c r="J369" s="180">
        <f t="shared" si="51"/>
        <v>5</v>
      </c>
      <c r="L369" s="187">
        <v>43284</v>
      </c>
      <c r="M369" s="181">
        <v>1117.4000000000001</v>
      </c>
    </row>
    <row r="370" spans="1:13" ht="16.5" customHeight="1">
      <c r="A370" s="177">
        <v>43468</v>
      </c>
      <c r="B370" s="178">
        <f t="shared" si="46"/>
        <v>43468</v>
      </c>
      <c r="C370" s="178">
        <f t="shared" si="53"/>
        <v>43468</v>
      </c>
      <c r="D370" s="178">
        <f t="shared" si="53"/>
        <v>43468</v>
      </c>
      <c r="E370" s="178">
        <f t="shared" si="53"/>
        <v>43468</v>
      </c>
      <c r="F370" s="178">
        <f t="shared" si="53"/>
        <v>43468</v>
      </c>
      <c r="G370" s="178">
        <f t="shared" si="48"/>
        <v>43468</v>
      </c>
      <c r="H370" s="179">
        <f t="shared" si="49"/>
        <v>1119</v>
      </c>
      <c r="I370" s="180">
        <f t="shared" si="50"/>
        <v>6</v>
      </c>
      <c r="J370" s="180">
        <f t="shared" si="51"/>
        <v>6</v>
      </c>
      <c r="L370" s="187">
        <v>43285</v>
      </c>
      <c r="M370" s="181">
        <v>1121.0999999999999</v>
      </c>
    </row>
    <row r="371" spans="1:13" ht="16.5" customHeight="1">
      <c r="A371" s="177">
        <v>43469</v>
      </c>
      <c r="B371" s="178">
        <f t="shared" si="46"/>
        <v>43469</v>
      </c>
      <c r="C371" s="178">
        <f t="shared" si="53"/>
        <v>43469</v>
      </c>
      <c r="D371" s="178">
        <f t="shared" si="53"/>
        <v>43469</v>
      </c>
      <c r="E371" s="178">
        <f t="shared" si="53"/>
        <v>43469</v>
      </c>
      <c r="F371" s="178">
        <f t="shared" si="53"/>
        <v>43469</v>
      </c>
      <c r="G371" s="178">
        <f t="shared" si="48"/>
        <v>43469</v>
      </c>
      <c r="H371" s="179">
        <f t="shared" si="49"/>
        <v>1127.5</v>
      </c>
      <c r="I371" s="180">
        <f t="shared" si="50"/>
        <v>7</v>
      </c>
      <c r="J371" s="180">
        <f t="shared" si="51"/>
        <v>7</v>
      </c>
      <c r="L371" s="187">
        <v>43286</v>
      </c>
      <c r="M371" s="181">
        <v>1115.3</v>
      </c>
    </row>
    <row r="372" spans="1:13" ht="16.5" customHeight="1">
      <c r="A372" s="177">
        <v>43470</v>
      </c>
      <c r="B372" s="178">
        <f t="shared" si="46"/>
        <v>43469</v>
      </c>
      <c r="C372" s="178">
        <f t="shared" si="53"/>
        <v>43469</v>
      </c>
      <c r="D372" s="178">
        <f t="shared" si="53"/>
        <v>43469</v>
      </c>
      <c r="E372" s="178">
        <f t="shared" si="53"/>
        <v>43469</v>
      </c>
      <c r="F372" s="178">
        <f t="shared" si="53"/>
        <v>43469</v>
      </c>
      <c r="G372" s="178">
        <f t="shared" si="48"/>
        <v>43469</v>
      </c>
      <c r="H372" s="179">
        <f t="shared" si="49"/>
        <v>1127.5</v>
      </c>
      <c r="I372" s="180">
        <f t="shared" si="50"/>
        <v>1</v>
      </c>
      <c r="J372" s="180">
        <f t="shared" si="51"/>
        <v>7</v>
      </c>
      <c r="L372" s="187">
        <v>43287</v>
      </c>
      <c r="M372" s="181">
        <v>1118.4000000000001</v>
      </c>
    </row>
    <row r="373" spans="1:13" ht="16.5" customHeight="1">
      <c r="A373" s="177">
        <v>43471</v>
      </c>
      <c r="B373" s="178">
        <f t="shared" si="46"/>
        <v>43469</v>
      </c>
      <c r="C373" s="178">
        <f t="shared" si="53"/>
        <v>43469</v>
      </c>
      <c r="D373" s="178">
        <f t="shared" si="53"/>
        <v>43469</v>
      </c>
      <c r="E373" s="178">
        <f t="shared" si="53"/>
        <v>43469</v>
      </c>
      <c r="F373" s="178">
        <f t="shared" si="53"/>
        <v>43469</v>
      </c>
      <c r="G373" s="178">
        <f t="shared" si="48"/>
        <v>43469</v>
      </c>
      <c r="H373" s="179">
        <f t="shared" si="49"/>
        <v>1127.5</v>
      </c>
      <c r="I373" s="180">
        <f t="shared" si="50"/>
        <v>2</v>
      </c>
      <c r="J373" s="180">
        <f t="shared" si="51"/>
        <v>7</v>
      </c>
      <c r="L373" s="187">
        <v>43290</v>
      </c>
      <c r="M373" s="181">
        <v>1117.8</v>
      </c>
    </row>
    <row r="374" spans="1:13" ht="16.5" customHeight="1">
      <c r="A374" s="177">
        <v>43472</v>
      </c>
      <c r="B374" s="178">
        <f t="shared" si="46"/>
        <v>43472</v>
      </c>
      <c r="C374" s="178">
        <f t="shared" si="53"/>
        <v>43472</v>
      </c>
      <c r="D374" s="178">
        <f t="shared" si="53"/>
        <v>43472</v>
      </c>
      <c r="E374" s="178">
        <f t="shared" si="53"/>
        <v>43472</v>
      </c>
      <c r="F374" s="178">
        <f t="shared" si="53"/>
        <v>43472</v>
      </c>
      <c r="G374" s="178">
        <f t="shared" si="48"/>
        <v>43472</v>
      </c>
      <c r="H374" s="179">
        <f t="shared" si="49"/>
        <v>1125.2</v>
      </c>
      <c r="I374" s="180">
        <f t="shared" si="50"/>
        <v>3</v>
      </c>
      <c r="J374" s="180">
        <f t="shared" si="51"/>
        <v>3</v>
      </c>
      <c r="L374" s="187">
        <v>43291</v>
      </c>
      <c r="M374" s="181">
        <v>1112.3</v>
      </c>
    </row>
    <row r="375" spans="1:13" ht="16.5" customHeight="1">
      <c r="A375" s="177">
        <v>43473</v>
      </c>
      <c r="B375" s="178">
        <f t="shared" si="46"/>
        <v>43473</v>
      </c>
      <c r="C375" s="178">
        <f t="shared" si="53"/>
        <v>43473</v>
      </c>
      <c r="D375" s="178">
        <f t="shared" si="53"/>
        <v>43473</v>
      </c>
      <c r="E375" s="178">
        <f t="shared" si="53"/>
        <v>43473</v>
      </c>
      <c r="F375" s="178">
        <f t="shared" si="53"/>
        <v>43473</v>
      </c>
      <c r="G375" s="178">
        <f t="shared" si="48"/>
        <v>43473</v>
      </c>
      <c r="H375" s="179">
        <f t="shared" si="49"/>
        <v>1118</v>
      </c>
      <c r="I375" s="180">
        <f t="shared" si="50"/>
        <v>4</v>
      </c>
      <c r="J375" s="180">
        <f t="shared" si="51"/>
        <v>4</v>
      </c>
      <c r="L375" s="187">
        <v>43292</v>
      </c>
      <c r="M375" s="181">
        <v>1113.8</v>
      </c>
    </row>
    <row r="376" spans="1:13" ht="16.5" customHeight="1">
      <c r="A376" s="177">
        <v>43474</v>
      </c>
      <c r="B376" s="178">
        <f t="shared" si="46"/>
        <v>43474</v>
      </c>
      <c r="C376" s="178">
        <f t="shared" si="53"/>
        <v>43474</v>
      </c>
      <c r="D376" s="178">
        <f t="shared" si="53"/>
        <v>43474</v>
      </c>
      <c r="E376" s="178">
        <f t="shared" si="53"/>
        <v>43474</v>
      </c>
      <c r="F376" s="178">
        <f t="shared" si="53"/>
        <v>43474</v>
      </c>
      <c r="G376" s="178">
        <f t="shared" si="48"/>
        <v>43474</v>
      </c>
      <c r="H376" s="179">
        <f t="shared" si="49"/>
        <v>1121.7</v>
      </c>
      <c r="I376" s="180">
        <f t="shared" si="50"/>
        <v>5</v>
      </c>
      <c r="J376" s="180">
        <f t="shared" si="51"/>
        <v>5</v>
      </c>
      <c r="L376" s="187">
        <v>43293</v>
      </c>
      <c r="M376" s="181">
        <v>1120.8</v>
      </c>
    </row>
    <row r="377" spans="1:13" ht="16.5" customHeight="1">
      <c r="A377" s="177">
        <v>43475</v>
      </c>
      <c r="B377" s="178">
        <f t="shared" si="46"/>
        <v>43475</v>
      </c>
      <c r="C377" s="178">
        <f t="shared" si="53"/>
        <v>43475</v>
      </c>
      <c r="D377" s="178">
        <f t="shared" si="53"/>
        <v>43475</v>
      </c>
      <c r="E377" s="178">
        <f t="shared" si="53"/>
        <v>43475</v>
      </c>
      <c r="F377" s="178">
        <f t="shared" si="53"/>
        <v>43475</v>
      </c>
      <c r="G377" s="178">
        <f t="shared" si="48"/>
        <v>43475</v>
      </c>
      <c r="H377" s="179">
        <f t="shared" si="49"/>
        <v>1121.5999999999999</v>
      </c>
      <c r="I377" s="180">
        <f t="shared" si="50"/>
        <v>6</v>
      </c>
      <c r="J377" s="180">
        <f t="shared" si="51"/>
        <v>6</v>
      </c>
      <c r="L377" s="187">
        <v>43294</v>
      </c>
      <c r="M377" s="181">
        <v>1127.8</v>
      </c>
    </row>
    <row r="378" spans="1:13" ht="16.5" customHeight="1">
      <c r="A378" s="177">
        <v>43476</v>
      </c>
      <c r="B378" s="178">
        <f t="shared" si="46"/>
        <v>43476</v>
      </c>
      <c r="C378" s="178">
        <f t="shared" si="53"/>
        <v>43476</v>
      </c>
      <c r="D378" s="178">
        <f t="shared" si="53"/>
        <v>43476</v>
      </c>
      <c r="E378" s="178">
        <f t="shared" si="53"/>
        <v>43476</v>
      </c>
      <c r="F378" s="178">
        <f t="shared" si="53"/>
        <v>43476</v>
      </c>
      <c r="G378" s="178">
        <f t="shared" si="48"/>
        <v>43476</v>
      </c>
      <c r="H378" s="179">
        <f t="shared" si="49"/>
        <v>1118.9000000000001</v>
      </c>
      <c r="I378" s="180">
        <f t="shared" si="50"/>
        <v>7</v>
      </c>
      <c r="J378" s="180">
        <f t="shared" si="51"/>
        <v>7</v>
      </c>
      <c r="L378" s="187">
        <v>43297</v>
      </c>
      <c r="M378" s="181">
        <v>1123.4000000000001</v>
      </c>
    </row>
    <row r="379" spans="1:13" ht="16.5" customHeight="1">
      <c r="A379" s="177">
        <v>43477</v>
      </c>
      <c r="B379" s="178">
        <f t="shared" si="46"/>
        <v>43476</v>
      </c>
      <c r="C379" s="178">
        <f t="shared" si="53"/>
        <v>43476</v>
      </c>
      <c r="D379" s="178">
        <f t="shared" si="53"/>
        <v>43476</v>
      </c>
      <c r="E379" s="178">
        <f t="shared" si="53"/>
        <v>43476</v>
      </c>
      <c r="F379" s="178">
        <f t="shared" si="53"/>
        <v>43476</v>
      </c>
      <c r="G379" s="178">
        <f t="shared" si="48"/>
        <v>43476</v>
      </c>
      <c r="H379" s="179">
        <f t="shared" si="49"/>
        <v>1118.9000000000001</v>
      </c>
      <c r="I379" s="180">
        <f t="shared" si="50"/>
        <v>1</v>
      </c>
      <c r="J379" s="180">
        <f t="shared" si="51"/>
        <v>7</v>
      </c>
      <c r="L379" s="187">
        <v>43298</v>
      </c>
      <c r="M379" s="181">
        <v>1128.7</v>
      </c>
    </row>
    <row r="380" spans="1:13" ht="16.5" customHeight="1">
      <c r="A380" s="177">
        <v>43478</v>
      </c>
      <c r="B380" s="178">
        <f t="shared" si="46"/>
        <v>43476</v>
      </c>
      <c r="C380" s="178">
        <f t="shared" si="53"/>
        <v>43476</v>
      </c>
      <c r="D380" s="178">
        <f t="shared" si="53"/>
        <v>43476</v>
      </c>
      <c r="E380" s="178">
        <f t="shared" si="53"/>
        <v>43476</v>
      </c>
      <c r="F380" s="178">
        <f t="shared" si="53"/>
        <v>43476</v>
      </c>
      <c r="G380" s="178">
        <f t="shared" si="48"/>
        <v>43476</v>
      </c>
      <c r="H380" s="179">
        <f t="shared" si="49"/>
        <v>1118.9000000000001</v>
      </c>
      <c r="I380" s="180">
        <f t="shared" si="50"/>
        <v>2</v>
      </c>
      <c r="J380" s="180">
        <f t="shared" si="51"/>
        <v>7</v>
      </c>
      <c r="L380" s="187">
        <v>43299</v>
      </c>
      <c r="M380" s="181">
        <v>1125.2</v>
      </c>
    </row>
    <row r="381" spans="1:13" ht="16.5" customHeight="1">
      <c r="A381" s="177">
        <v>43479</v>
      </c>
      <c r="B381" s="178">
        <f t="shared" si="46"/>
        <v>43479</v>
      </c>
      <c r="C381" s="178">
        <f t="shared" si="53"/>
        <v>43479</v>
      </c>
      <c r="D381" s="178">
        <f t="shared" si="53"/>
        <v>43479</v>
      </c>
      <c r="E381" s="178">
        <f t="shared" si="53"/>
        <v>43479</v>
      </c>
      <c r="F381" s="178">
        <f t="shared" si="53"/>
        <v>43479</v>
      </c>
      <c r="G381" s="178">
        <f t="shared" si="48"/>
        <v>43479</v>
      </c>
      <c r="H381" s="179">
        <f t="shared" si="49"/>
        <v>1117.5999999999999</v>
      </c>
      <c r="I381" s="180">
        <f t="shared" si="50"/>
        <v>3</v>
      </c>
      <c r="J381" s="180">
        <f t="shared" si="51"/>
        <v>3</v>
      </c>
      <c r="L381" s="187">
        <v>43300</v>
      </c>
      <c r="M381" s="181">
        <v>1128.9000000000001</v>
      </c>
    </row>
    <row r="382" spans="1:13" ht="16.5" customHeight="1">
      <c r="A382" s="177">
        <v>43480</v>
      </c>
      <c r="B382" s="178">
        <f t="shared" si="46"/>
        <v>43480</v>
      </c>
      <c r="C382" s="178">
        <f t="shared" si="53"/>
        <v>43480</v>
      </c>
      <c r="D382" s="178">
        <f t="shared" si="53"/>
        <v>43480</v>
      </c>
      <c r="E382" s="178">
        <f t="shared" si="53"/>
        <v>43480</v>
      </c>
      <c r="F382" s="178">
        <f t="shared" si="53"/>
        <v>43480</v>
      </c>
      <c r="G382" s="178">
        <f t="shared" si="48"/>
        <v>43480</v>
      </c>
      <c r="H382" s="179">
        <f t="shared" si="49"/>
        <v>1121.4000000000001</v>
      </c>
      <c r="I382" s="180">
        <f t="shared" si="50"/>
        <v>4</v>
      </c>
      <c r="J382" s="180">
        <f t="shared" si="51"/>
        <v>4</v>
      </c>
      <c r="L382" s="187">
        <v>43301</v>
      </c>
      <c r="M382" s="181">
        <v>1131.2</v>
      </c>
    </row>
    <row r="383" spans="1:13" ht="16.5" customHeight="1">
      <c r="A383" s="177">
        <v>43481</v>
      </c>
      <c r="B383" s="178">
        <f t="shared" si="46"/>
        <v>43481</v>
      </c>
      <c r="C383" s="178">
        <f t="shared" ref="C383:F402" si="54">IF(COUNTIF($O:$O,B383)=1,DATE(YEAR(B383),MONTH(B383),DAY(B383)-1),B383)</f>
        <v>43481</v>
      </c>
      <c r="D383" s="178">
        <f t="shared" si="54"/>
        <v>43481</v>
      </c>
      <c r="E383" s="178">
        <f t="shared" si="54"/>
        <v>43481</v>
      </c>
      <c r="F383" s="178">
        <f t="shared" si="54"/>
        <v>43481</v>
      </c>
      <c r="G383" s="178">
        <f t="shared" si="48"/>
        <v>43481</v>
      </c>
      <c r="H383" s="179">
        <f t="shared" si="49"/>
        <v>1120.0999999999999</v>
      </c>
      <c r="I383" s="180">
        <f t="shared" si="50"/>
        <v>5</v>
      </c>
      <c r="J383" s="180">
        <f t="shared" si="51"/>
        <v>5</v>
      </c>
      <c r="L383" s="187">
        <v>43304</v>
      </c>
      <c r="M383" s="181">
        <v>1134.8</v>
      </c>
    </row>
    <row r="384" spans="1:13" ht="16.5" customHeight="1">
      <c r="A384" s="177">
        <v>43482</v>
      </c>
      <c r="B384" s="178">
        <f t="shared" si="46"/>
        <v>43482</v>
      </c>
      <c r="C384" s="178">
        <f t="shared" si="54"/>
        <v>43482</v>
      </c>
      <c r="D384" s="178">
        <f t="shared" si="54"/>
        <v>43482</v>
      </c>
      <c r="E384" s="178">
        <f t="shared" si="54"/>
        <v>43482</v>
      </c>
      <c r="F384" s="178">
        <f t="shared" si="54"/>
        <v>43482</v>
      </c>
      <c r="G384" s="178">
        <f t="shared" si="48"/>
        <v>43482</v>
      </c>
      <c r="H384" s="179">
        <f t="shared" si="49"/>
        <v>1122</v>
      </c>
      <c r="I384" s="180">
        <f t="shared" si="50"/>
        <v>6</v>
      </c>
      <c r="J384" s="180">
        <f t="shared" si="51"/>
        <v>6</v>
      </c>
      <c r="L384" s="187">
        <v>43305</v>
      </c>
      <c r="M384" s="181">
        <v>1128.5</v>
      </c>
    </row>
    <row r="385" spans="1:13" ht="16.5" customHeight="1">
      <c r="A385" s="177">
        <v>43483</v>
      </c>
      <c r="B385" s="178">
        <f t="shared" si="46"/>
        <v>43483</v>
      </c>
      <c r="C385" s="178">
        <f t="shared" si="54"/>
        <v>43483</v>
      </c>
      <c r="D385" s="178">
        <f t="shared" si="54"/>
        <v>43483</v>
      </c>
      <c r="E385" s="178">
        <f t="shared" si="54"/>
        <v>43483</v>
      </c>
      <c r="F385" s="178">
        <f t="shared" si="54"/>
        <v>43483</v>
      </c>
      <c r="G385" s="178">
        <f t="shared" si="48"/>
        <v>43483</v>
      </c>
      <c r="H385" s="179">
        <f t="shared" si="49"/>
        <v>1121.4000000000001</v>
      </c>
      <c r="I385" s="180">
        <f t="shared" si="50"/>
        <v>7</v>
      </c>
      <c r="J385" s="180">
        <f t="shared" si="51"/>
        <v>7</v>
      </c>
      <c r="L385" s="187">
        <v>43306</v>
      </c>
      <c r="M385" s="181">
        <v>1135.2</v>
      </c>
    </row>
    <row r="386" spans="1:13" ht="16.5" customHeight="1">
      <c r="A386" s="177">
        <v>43484</v>
      </c>
      <c r="B386" s="178">
        <f t="shared" si="46"/>
        <v>43483</v>
      </c>
      <c r="C386" s="178">
        <f t="shared" si="54"/>
        <v>43483</v>
      </c>
      <c r="D386" s="178">
        <f t="shared" si="54"/>
        <v>43483</v>
      </c>
      <c r="E386" s="178">
        <f t="shared" si="54"/>
        <v>43483</v>
      </c>
      <c r="F386" s="178">
        <f t="shared" si="54"/>
        <v>43483</v>
      </c>
      <c r="G386" s="178">
        <f t="shared" si="48"/>
        <v>43483</v>
      </c>
      <c r="H386" s="179">
        <f t="shared" si="49"/>
        <v>1121.4000000000001</v>
      </c>
      <c r="I386" s="180">
        <f t="shared" si="50"/>
        <v>1</v>
      </c>
      <c r="J386" s="180">
        <f t="shared" si="51"/>
        <v>7</v>
      </c>
      <c r="L386" s="187">
        <v>43307</v>
      </c>
      <c r="M386" s="181">
        <v>1127.5</v>
      </c>
    </row>
    <row r="387" spans="1:13" ht="16.5" customHeight="1">
      <c r="A387" s="177">
        <v>43485</v>
      </c>
      <c r="B387" s="178">
        <f t="shared" ref="B387:B450" si="55">IF($I387&lt;4,IF($I387&lt;3,DATE(YEAR(A387),MONTH(A387),DAY(A387)-$I387),IF(COUNTIF($O:$O,A387)=1,DATE(YEAR(A387),MONTH(A387),DAY(A387)-$I387),A387)),A387)</f>
        <v>43483</v>
      </c>
      <c r="C387" s="178">
        <f t="shared" si="54"/>
        <v>43483</v>
      </c>
      <c r="D387" s="178">
        <f t="shared" si="54"/>
        <v>43483</v>
      </c>
      <c r="E387" s="178">
        <f t="shared" si="54"/>
        <v>43483</v>
      </c>
      <c r="F387" s="178">
        <f t="shared" si="54"/>
        <v>43483</v>
      </c>
      <c r="G387" s="178">
        <f t="shared" ref="G387:G450" si="56">IF($J387&lt;4,IF($J387&lt;3,DATE(YEAR(F387),MONTH(F387),DAY(F387)-$J387),IF(COUNTIF($O:$O,F387)=1,DATE(YEAR(F387),MONTH(F387),DAY(F387)-$J387),F387)),F387)</f>
        <v>43483</v>
      </c>
      <c r="H387" s="179">
        <f t="shared" ref="H387:H450" si="57">VLOOKUP(G387,L:M,2,0)</f>
        <v>1121.4000000000001</v>
      </c>
      <c r="I387" s="180">
        <f t="shared" ref="I387:I450" si="58">WEEKDAY(A387,16)</f>
        <v>2</v>
      </c>
      <c r="J387" s="180">
        <f t="shared" ref="J387:J450" si="59">WEEKDAY(F387,16)</f>
        <v>7</v>
      </c>
      <c r="L387" s="187">
        <v>43308</v>
      </c>
      <c r="M387" s="181">
        <v>1119.5999999999999</v>
      </c>
    </row>
    <row r="388" spans="1:13" ht="16.5" customHeight="1">
      <c r="A388" s="177">
        <v>43486</v>
      </c>
      <c r="B388" s="178">
        <f t="shared" si="55"/>
        <v>43486</v>
      </c>
      <c r="C388" s="178">
        <f t="shared" si="54"/>
        <v>43486</v>
      </c>
      <c r="D388" s="178">
        <f t="shared" si="54"/>
        <v>43486</v>
      </c>
      <c r="E388" s="178">
        <f t="shared" si="54"/>
        <v>43486</v>
      </c>
      <c r="F388" s="178">
        <f t="shared" si="54"/>
        <v>43486</v>
      </c>
      <c r="G388" s="178">
        <f t="shared" si="56"/>
        <v>43486</v>
      </c>
      <c r="H388" s="179">
        <f t="shared" si="57"/>
        <v>1121.3</v>
      </c>
      <c r="I388" s="180">
        <f t="shared" si="58"/>
        <v>3</v>
      </c>
      <c r="J388" s="180">
        <f t="shared" si="59"/>
        <v>3</v>
      </c>
      <c r="L388" s="187">
        <v>43311</v>
      </c>
      <c r="M388" s="181">
        <v>1120</v>
      </c>
    </row>
    <row r="389" spans="1:13" ht="16.5" customHeight="1">
      <c r="A389" s="177">
        <v>43487</v>
      </c>
      <c r="B389" s="178">
        <f t="shared" si="55"/>
        <v>43487</v>
      </c>
      <c r="C389" s="178">
        <f t="shared" si="54"/>
        <v>43487</v>
      </c>
      <c r="D389" s="178">
        <f t="shared" si="54"/>
        <v>43487</v>
      </c>
      <c r="E389" s="178">
        <f t="shared" si="54"/>
        <v>43487</v>
      </c>
      <c r="F389" s="178">
        <f t="shared" si="54"/>
        <v>43487</v>
      </c>
      <c r="G389" s="178">
        <f t="shared" si="56"/>
        <v>43487</v>
      </c>
      <c r="H389" s="179">
        <f t="shared" si="57"/>
        <v>1126.5</v>
      </c>
      <c r="I389" s="180">
        <f t="shared" si="58"/>
        <v>4</v>
      </c>
      <c r="J389" s="180">
        <f t="shared" si="59"/>
        <v>4</v>
      </c>
      <c r="L389" s="187">
        <v>43312</v>
      </c>
      <c r="M389" s="181">
        <v>1116.7</v>
      </c>
    </row>
    <row r="390" spans="1:13" ht="16.5" customHeight="1">
      <c r="A390" s="177">
        <v>43488</v>
      </c>
      <c r="B390" s="178">
        <f t="shared" si="55"/>
        <v>43488</v>
      </c>
      <c r="C390" s="178">
        <f t="shared" si="54"/>
        <v>43488</v>
      </c>
      <c r="D390" s="178">
        <f t="shared" si="54"/>
        <v>43488</v>
      </c>
      <c r="E390" s="178">
        <f t="shared" si="54"/>
        <v>43488</v>
      </c>
      <c r="F390" s="178">
        <f t="shared" si="54"/>
        <v>43488</v>
      </c>
      <c r="G390" s="178">
        <f t="shared" si="56"/>
        <v>43488</v>
      </c>
      <c r="H390" s="179">
        <f t="shared" si="57"/>
        <v>1130.2</v>
      </c>
      <c r="I390" s="180">
        <f t="shared" si="58"/>
        <v>5</v>
      </c>
      <c r="J390" s="180">
        <f t="shared" si="59"/>
        <v>5</v>
      </c>
      <c r="L390" s="187">
        <v>43313</v>
      </c>
      <c r="M390" s="181">
        <v>1117.9000000000001</v>
      </c>
    </row>
    <row r="391" spans="1:13" ht="16.5" customHeight="1">
      <c r="A391" s="177">
        <v>43489</v>
      </c>
      <c r="B391" s="178">
        <f t="shared" si="55"/>
        <v>43489</v>
      </c>
      <c r="C391" s="178">
        <f t="shared" si="54"/>
        <v>43489</v>
      </c>
      <c r="D391" s="178">
        <f t="shared" si="54"/>
        <v>43489</v>
      </c>
      <c r="E391" s="178">
        <f t="shared" si="54"/>
        <v>43489</v>
      </c>
      <c r="F391" s="178">
        <f t="shared" si="54"/>
        <v>43489</v>
      </c>
      <c r="G391" s="178">
        <f t="shared" si="56"/>
        <v>43489</v>
      </c>
      <c r="H391" s="179">
        <f t="shared" si="57"/>
        <v>1128.2</v>
      </c>
      <c r="I391" s="180">
        <f t="shared" si="58"/>
        <v>6</v>
      </c>
      <c r="J391" s="180">
        <f t="shared" si="59"/>
        <v>6</v>
      </c>
      <c r="L391" s="187">
        <v>43314</v>
      </c>
      <c r="M391" s="181">
        <v>1126.0999999999999</v>
      </c>
    </row>
    <row r="392" spans="1:13" ht="16.5" customHeight="1">
      <c r="A392" s="177">
        <v>43490</v>
      </c>
      <c r="B392" s="178">
        <f t="shared" si="55"/>
        <v>43490</v>
      </c>
      <c r="C392" s="178">
        <f t="shared" si="54"/>
        <v>43490</v>
      </c>
      <c r="D392" s="178">
        <f t="shared" si="54"/>
        <v>43490</v>
      </c>
      <c r="E392" s="178">
        <f t="shared" si="54"/>
        <v>43490</v>
      </c>
      <c r="F392" s="178">
        <f t="shared" si="54"/>
        <v>43490</v>
      </c>
      <c r="G392" s="178">
        <f t="shared" si="56"/>
        <v>43490</v>
      </c>
      <c r="H392" s="179">
        <f t="shared" si="57"/>
        <v>1128</v>
      </c>
      <c r="I392" s="180">
        <f t="shared" si="58"/>
        <v>7</v>
      </c>
      <c r="J392" s="180">
        <f t="shared" si="59"/>
        <v>7</v>
      </c>
      <c r="L392" s="187">
        <v>43315</v>
      </c>
      <c r="M392" s="181">
        <v>1127.5999999999999</v>
      </c>
    </row>
    <row r="393" spans="1:13" ht="16.5" customHeight="1">
      <c r="A393" s="177">
        <v>43491</v>
      </c>
      <c r="B393" s="178">
        <f t="shared" si="55"/>
        <v>43490</v>
      </c>
      <c r="C393" s="178">
        <f t="shared" si="54"/>
        <v>43490</v>
      </c>
      <c r="D393" s="178">
        <f t="shared" si="54"/>
        <v>43490</v>
      </c>
      <c r="E393" s="178">
        <f t="shared" si="54"/>
        <v>43490</v>
      </c>
      <c r="F393" s="178">
        <f t="shared" si="54"/>
        <v>43490</v>
      </c>
      <c r="G393" s="178">
        <f t="shared" si="56"/>
        <v>43490</v>
      </c>
      <c r="H393" s="179">
        <f t="shared" si="57"/>
        <v>1128</v>
      </c>
      <c r="I393" s="180">
        <f t="shared" si="58"/>
        <v>1</v>
      </c>
      <c r="J393" s="180">
        <f t="shared" si="59"/>
        <v>7</v>
      </c>
      <c r="L393" s="187">
        <v>43316</v>
      </c>
      <c r="M393" s="181">
        <v>1124</v>
      </c>
    </row>
    <row r="394" spans="1:13" ht="16.5" customHeight="1">
      <c r="A394" s="177">
        <v>43492</v>
      </c>
      <c r="B394" s="178">
        <f t="shared" si="55"/>
        <v>43490</v>
      </c>
      <c r="C394" s="178">
        <f t="shared" si="54"/>
        <v>43490</v>
      </c>
      <c r="D394" s="178">
        <f t="shared" si="54"/>
        <v>43490</v>
      </c>
      <c r="E394" s="178">
        <f t="shared" si="54"/>
        <v>43490</v>
      </c>
      <c r="F394" s="178">
        <f t="shared" si="54"/>
        <v>43490</v>
      </c>
      <c r="G394" s="178">
        <f t="shared" si="56"/>
        <v>43490</v>
      </c>
      <c r="H394" s="179">
        <f t="shared" si="57"/>
        <v>1128</v>
      </c>
      <c r="I394" s="180">
        <f t="shared" si="58"/>
        <v>2</v>
      </c>
      <c r="J394" s="180">
        <f t="shared" si="59"/>
        <v>7</v>
      </c>
      <c r="L394" s="187">
        <v>43317</v>
      </c>
      <c r="M394" s="181">
        <v>1123.8</v>
      </c>
    </row>
    <row r="395" spans="1:13" ht="16.5" customHeight="1">
      <c r="A395" s="177">
        <v>43493</v>
      </c>
      <c r="B395" s="178">
        <f t="shared" si="55"/>
        <v>43493</v>
      </c>
      <c r="C395" s="178">
        <f t="shared" si="54"/>
        <v>43493</v>
      </c>
      <c r="D395" s="178">
        <f t="shared" si="54"/>
        <v>43493</v>
      </c>
      <c r="E395" s="178">
        <f t="shared" si="54"/>
        <v>43493</v>
      </c>
      <c r="F395" s="178">
        <f t="shared" si="54"/>
        <v>43493</v>
      </c>
      <c r="G395" s="178">
        <f t="shared" si="56"/>
        <v>43493</v>
      </c>
      <c r="H395" s="179">
        <f t="shared" si="57"/>
        <v>1125.0999999999999</v>
      </c>
      <c r="I395" s="180">
        <f t="shared" si="58"/>
        <v>3</v>
      </c>
      <c r="J395" s="180">
        <f t="shared" si="59"/>
        <v>3</v>
      </c>
      <c r="L395" s="187">
        <v>43318</v>
      </c>
      <c r="M395" s="181">
        <v>1119.9000000000001</v>
      </c>
    </row>
    <row r="396" spans="1:13" ht="16.5" customHeight="1">
      <c r="A396" s="177">
        <v>43494</v>
      </c>
      <c r="B396" s="178">
        <f t="shared" si="55"/>
        <v>43494</v>
      </c>
      <c r="C396" s="178">
        <f t="shared" si="54"/>
        <v>43494</v>
      </c>
      <c r="D396" s="178">
        <f t="shared" si="54"/>
        <v>43494</v>
      </c>
      <c r="E396" s="178">
        <f t="shared" si="54"/>
        <v>43494</v>
      </c>
      <c r="F396" s="178">
        <f t="shared" si="54"/>
        <v>43494</v>
      </c>
      <c r="G396" s="178">
        <f t="shared" si="56"/>
        <v>43494</v>
      </c>
      <c r="H396" s="179">
        <f t="shared" si="57"/>
        <v>1116.9000000000001</v>
      </c>
      <c r="I396" s="180">
        <f t="shared" si="58"/>
        <v>4</v>
      </c>
      <c r="J396" s="180">
        <f t="shared" si="59"/>
        <v>4</v>
      </c>
      <c r="L396" s="187">
        <v>43319</v>
      </c>
      <c r="M396" s="181">
        <v>1117.2</v>
      </c>
    </row>
    <row r="397" spans="1:13" ht="16.5" customHeight="1">
      <c r="A397" s="177">
        <v>43495</v>
      </c>
      <c r="B397" s="178">
        <f t="shared" si="55"/>
        <v>43495</v>
      </c>
      <c r="C397" s="178">
        <f t="shared" si="54"/>
        <v>43495</v>
      </c>
      <c r="D397" s="178">
        <f t="shared" si="54"/>
        <v>43495</v>
      </c>
      <c r="E397" s="178">
        <f t="shared" si="54"/>
        <v>43495</v>
      </c>
      <c r="F397" s="178">
        <f t="shared" si="54"/>
        <v>43495</v>
      </c>
      <c r="G397" s="178">
        <f t="shared" si="56"/>
        <v>43495</v>
      </c>
      <c r="H397" s="179">
        <f t="shared" si="57"/>
        <v>1118.0999999999999</v>
      </c>
      <c r="I397" s="180">
        <f t="shared" si="58"/>
        <v>5</v>
      </c>
      <c r="J397" s="180">
        <f t="shared" si="59"/>
        <v>5</v>
      </c>
      <c r="L397" s="187">
        <v>43320</v>
      </c>
      <c r="M397" s="181">
        <v>1128.9000000000001</v>
      </c>
    </row>
    <row r="398" spans="1:13" ht="16.5" customHeight="1">
      <c r="A398" s="177">
        <v>43496</v>
      </c>
      <c r="B398" s="178">
        <f t="shared" si="55"/>
        <v>43496</v>
      </c>
      <c r="C398" s="178">
        <f t="shared" si="54"/>
        <v>43496</v>
      </c>
      <c r="D398" s="178">
        <f t="shared" si="54"/>
        <v>43496</v>
      </c>
      <c r="E398" s="178">
        <f t="shared" si="54"/>
        <v>43496</v>
      </c>
      <c r="F398" s="178">
        <f t="shared" si="54"/>
        <v>43496</v>
      </c>
      <c r="G398" s="178">
        <f t="shared" si="56"/>
        <v>43496</v>
      </c>
      <c r="H398" s="179">
        <f t="shared" si="57"/>
        <v>1117.2</v>
      </c>
      <c r="I398" s="180">
        <f t="shared" si="58"/>
        <v>6</v>
      </c>
      <c r="J398" s="180">
        <f t="shared" si="59"/>
        <v>6</v>
      </c>
      <c r="L398" s="187">
        <v>43321</v>
      </c>
      <c r="M398" s="181">
        <v>1133.9000000000001</v>
      </c>
    </row>
    <row r="399" spans="1:13" ht="16.5" customHeight="1">
      <c r="A399" s="177">
        <v>43497</v>
      </c>
      <c r="B399" s="178">
        <f t="shared" si="55"/>
        <v>43497</v>
      </c>
      <c r="C399" s="178">
        <f t="shared" si="54"/>
        <v>43497</v>
      </c>
      <c r="D399" s="178">
        <f t="shared" si="54"/>
        <v>43497</v>
      </c>
      <c r="E399" s="178">
        <f t="shared" si="54"/>
        <v>43497</v>
      </c>
      <c r="F399" s="178">
        <f t="shared" si="54"/>
        <v>43497</v>
      </c>
      <c r="G399" s="178">
        <f t="shared" si="56"/>
        <v>43497</v>
      </c>
      <c r="H399" s="179">
        <f t="shared" si="57"/>
        <v>1111.5999999999999</v>
      </c>
      <c r="I399" s="180">
        <f t="shared" si="58"/>
        <v>7</v>
      </c>
      <c r="J399" s="180">
        <f t="shared" si="59"/>
        <v>7</v>
      </c>
      <c r="L399" s="187">
        <v>43322</v>
      </c>
      <c r="M399" s="181">
        <v>1127.9000000000001</v>
      </c>
    </row>
    <row r="400" spans="1:13" ht="16.5" customHeight="1">
      <c r="A400" s="177">
        <v>43498</v>
      </c>
      <c r="B400" s="178">
        <f t="shared" si="55"/>
        <v>43497</v>
      </c>
      <c r="C400" s="178">
        <f t="shared" si="54"/>
        <v>43497</v>
      </c>
      <c r="D400" s="178">
        <f t="shared" si="54"/>
        <v>43497</v>
      </c>
      <c r="E400" s="178">
        <f t="shared" si="54"/>
        <v>43497</v>
      </c>
      <c r="F400" s="178">
        <f t="shared" si="54"/>
        <v>43497</v>
      </c>
      <c r="G400" s="178">
        <f t="shared" si="56"/>
        <v>43497</v>
      </c>
      <c r="H400" s="179">
        <f t="shared" si="57"/>
        <v>1111.5999999999999</v>
      </c>
      <c r="I400" s="180">
        <f t="shared" si="58"/>
        <v>1</v>
      </c>
      <c r="J400" s="180">
        <f t="shared" si="59"/>
        <v>7</v>
      </c>
      <c r="L400" s="187">
        <v>43323</v>
      </c>
      <c r="M400" s="181">
        <v>1130.0999999999999</v>
      </c>
    </row>
    <row r="401" spans="1:13" ht="16.5" customHeight="1">
      <c r="A401" s="177">
        <v>43499</v>
      </c>
      <c r="B401" s="178">
        <f t="shared" si="55"/>
        <v>43497</v>
      </c>
      <c r="C401" s="178">
        <f t="shared" si="54"/>
        <v>43497</v>
      </c>
      <c r="D401" s="178">
        <f t="shared" si="54"/>
        <v>43497</v>
      </c>
      <c r="E401" s="178">
        <f t="shared" si="54"/>
        <v>43497</v>
      </c>
      <c r="F401" s="178">
        <f t="shared" si="54"/>
        <v>43497</v>
      </c>
      <c r="G401" s="178">
        <f t="shared" si="56"/>
        <v>43497</v>
      </c>
      <c r="H401" s="179">
        <f t="shared" si="57"/>
        <v>1111.5999999999999</v>
      </c>
      <c r="I401" s="180">
        <f t="shared" si="58"/>
        <v>2</v>
      </c>
      <c r="J401" s="180">
        <f t="shared" si="59"/>
        <v>7</v>
      </c>
      <c r="L401" s="187">
        <v>43324</v>
      </c>
      <c r="M401" s="181">
        <v>1124.9000000000001</v>
      </c>
    </row>
    <row r="402" spans="1:13" ht="16.5" customHeight="1">
      <c r="A402" s="177">
        <v>43500</v>
      </c>
      <c r="B402" s="178">
        <f t="shared" si="55"/>
        <v>43497</v>
      </c>
      <c r="C402" s="178">
        <f t="shared" si="54"/>
        <v>43497</v>
      </c>
      <c r="D402" s="178">
        <f t="shared" si="54"/>
        <v>43497</v>
      </c>
      <c r="E402" s="178">
        <f t="shared" si="54"/>
        <v>43497</v>
      </c>
      <c r="F402" s="178">
        <f t="shared" si="54"/>
        <v>43497</v>
      </c>
      <c r="G402" s="178">
        <f t="shared" si="56"/>
        <v>43497</v>
      </c>
      <c r="H402" s="179">
        <f t="shared" si="57"/>
        <v>1111.5999999999999</v>
      </c>
      <c r="I402" s="180">
        <f t="shared" si="58"/>
        <v>3</v>
      </c>
      <c r="J402" s="180">
        <f t="shared" si="59"/>
        <v>7</v>
      </c>
      <c r="L402" s="187">
        <v>43325</v>
      </c>
      <c r="M402" s="181">
        <v>1123.0999999999999</v>
      </c>
    </row>
    <row r="403" spans="1:13" ht="16.5" customHeight="1">
      <c r="A403" s="177">
        <v>43501</v>
      </c>
      <c r="B403" s="178">
        <f t="shared" si="55"/>
        <v>43501</v>
      </c>
      <c r="C403" s="178">
        <f t="shared" ref="C403:F422" si="60">IF(COUNTIF($O:$O,B403)=1,DATE(YEAR(B403),MONTH(B403),DAY(B403)-1),B403)</f>
        <v>43500</v>
      </c>
      <c r="D403" s="178">
        <f t="shared" si="60"/>
        <v>43499</v>
      </c>
      <c r="E403" s="178">
        <f t="shared" si="60"/>
        <v>43499</v>
      </c>
      <c r="F403" s="178">
        <f t="shared" si="60"/>
        <v>43499</v>
      </c>
      <c r="G403" s="178">
        <f t="shared" si="56"/>
        <v>43497</v>
      </c>
      <c r="H403" s="179">
        <f t="shared" si="57"/>
        <v>1111.5999999999999</v>
      </c>
      <c r="I403" s="180">
        <f t="shared" si="58"/>
        <v>4</v>
      </c>
      <c r="J403" s="180">
        <f t="shared" si="59"/>
        <v>2</v>
      </c>
      <c r="L403" s="187">
        <v>43326</v>
      </c>
      <c r="M403" s="181">
        <v>1118.4000000000001</v>
      </c>
    </row>
    <row r="404" spans="1:13" ht="16.5" customHeight="1">
      <c r="A404" s="177">
        <v>43502</v>
      </c>
      <c r="B404" s="178">
        <f t="shared" si="55"/>
        <v>43502</v>
      </c>
      <c r="C404" s="178">
        <f t="shared" si="60"/>
        <v>43501</v>
      </c>
      <c r="D404" s="178">
        <f t="shared" si="60"/>
        <v>43500</v>
      </c>
      <c r="E404" s="178">
        <f t="shared" si="60"/>
        <v>43499</v>
      </c>
      <c r="F404" s="178">
        <f t="shared" si="60"/>
        <v>43499</v>
      </c>
      <c r="G404" s="178">
        <f t="shared" si="56"/>
        <v>43497</v>
      </c>
      <c r="H404" s="179">
        <f t="shared" si="57"/>
        <v>1111.5999999999999</v>
      </c>
      <c r="I404" s="180">
        <f t="shared" si="58"/>
        <v>5</v>
      </c>
      <c r="J404" s="180">
        <f t="shared" si="59"/>
        <v>2</v>
      </c>
      <c r="L404" s="187">
        <v>43327</v>
      </c>
      <c r="M404" s="181">
        <v>1118.9000000000001</v>
      </c>
    </row>
    <row r="405" spans="1:13" ht="16.5" customHeight="1">
      <c r="A405" s="177">
        <v>43503</v>
      </c>
      <c r="B405" s="178">
        <f t="shared" si="55"/>
        <v>43503</v>
      </c>
      <c r="C405" s="178">
        <f t="shared" si="60"/>
        <v>43503</v>
      </c>
      <c r="D405" s="178">
        <f t="shared" si="60"/>
        <v>43503</v>
      </c>
      <c r="E405" s="178">
        <f t="shared" si="60"/>
        <v>43503</v>
      </c>
      <c r="F405" s="178">
        <f t="shared" si="60"/>
        <v>43503</v>
      </c>
      <c r="G405" s="178">
        <f t="shared" si="56"/>
        <v>43503</v>
      </c>
      <c r="H405" s="179">
        <f t="shared" si="57"/>
        <v>1116.8</v>
      </c>
      <c r="I405" s="180">
        <f t="shared" si="58"/>
        <v>6</v>
      </c>
      <c r="J405" s="180">
        <f t="shared" si="59"/>
        <v>6</v>
      </c>
      <c r="L405" s="187">
        <v>43328</v>
      </c>
      <c r="M405" s="181">
        <v>1121.4000000000001</v>
      </c>
    </row>
    <row r="406" spans="1:13" ht="16.5" customHeight="1">
      <c r="A406" s="177">
        <v>43504</v>
      </c>
      <c r="B406" s="178">
        <f t="shared" si="55"/>
        <v>43504</v>
      </c>
      <c r="C406" s="178">
        <f t="shared" si="60"/>
        <v>43504</v>
      </c>
      <c r="D406" s="178">
        <f t="shared" si="60"/>
        <v>43504</v>
      </c>
      <c r="E406" s="178">
        <f t="shared" si="60"/>
        <v>43504</v>
      </c>
      <c r="F406" s="178">
        <f t="shared" si="60"/>
        <v>43504</v>
      </c>
      <c r="G406" s="178">
        <f t="shared" si="56"/>
        <v>43504</v>
      </c>
      <c r="H406" s="179">
        <f t="shared" si="57"/>
        <v>1123.4000000000001</v>
      </c>
      <c r="I406" s="180">
        <f t="shared" si="58"/>
        <v>7</v>
      </c>
      <c r="J406" s="180">
        <f t="shared" si="59"/>
        <v>7</v>
      </c>
      <c r="L406" s="187">
        <v>43329</v>
      </c>
      <c r="M406" s="181">
        <v>1118.9000000000001</v>
      </c>
    </row>
    <row r="407" spans="1:13" ht="16.5" customHeight="1">
      <c r="A407" s="177">
        <v>43505</v>
      </c>
      <c r="B407" s="178">
        <f t="shared" si="55"/>
        <v>43504</v>
      </c>
      <c r="C407" s="178">
        <f t="shared" si="60"/>
        <v>43504</v>
      </c>
      <c r="D407" s="178">
        <f t="shared" si="60"/>
        <v>43504</v>
      </c>
      <c r="E407" s="178">
        <f t="shared" si="60"/>
        <v>43504</v>
      </c>
      <c r="F407" s="178">
        <f t="shared" si="60"/>
        <v>43504</v>
      </c>
      <c r="G407" s="178">
        <f t="shared" si="56"/>
        <v>43504</v>
      </c>
      <c r="H407" s="179">
        <f t="shared" si="57"/>
        <v>1123.4000000000001</v>
      </c>
      <c r="I407" s="180">
        <f t="shared" si="58"/>
        <v>1</v>
      </c>
      <c r="J407" s="180">
        <f t="shared" si="59"/>
        <v>7</v>
      </c>
      <c r="L407" s="187">
        <v>43330</v>
      </c>
      <c r="M407" s="181">
        <v>1113.8</v>
      </c>
    </row>
    <row r="408" spans="1:13" ht="16.5" customHeight="1">
      <c r="A408" s="177">
        <v>43506</v>
      </c>
      <c r="B408" s="178">
        <f t="shared" si="55"/>
        <v>43504</v>
      </c>
      <c r="C408" s="178">
        <f t="shared" si="60"/>
        <v>43504</v>
      </c>
      <c r="D408" s="178">
        <f t="shared" si="60"/>
        <v>43504</v>
      </c>
      <c r="E408" s="178">
        <f t="shared" si="60"/>
        <v>43504</v>
      </c>
      <c r="F408" s="178">
        <f t="shared" si="60"/>
        <v>43504</v>
      </c>
      <c r="G408" s="178">
        <f t="shared" si="56"/>
        <v>43504</v>
      </c>
      <c r="H408" s="179">
        <f t="shared" si="57"/>
        <v>1123.4000000000001</v>
      </c>
      <c r="I408" s="180">
        <f t="shared" si="58"/>
        <v>2</v>
      </c>
      <c r="J408" s="180">
        <f t="shared" si="59"/>
        <v>7</v>
      </c>
      <c r="L408" s="187">
        <v>43331</v>
      </c>
      <c r="M408" s="181">
        <v>1110</v>
      </c>
    </row>
    <row r="409" spans="1:13" ht="16.5" customHeight="1">
      <c r="A409" s="177">
        <v>43507</v>
      </c>
      <c r="B409" s="178">
        <f t="shared" si="55"/>
        <v>43507</v>
      </c>
      <c r="C409" s="178">
        <f t="shared" si="60"/>
        <v>43507</v>
      </c>
      <c r="D409" s="178">
        <f t="shared" si="60"/>
        <v>43507</v>
      </c>
      <c r="E409" s="178">
        <f t="shared" si="60"/>
        <v>43507</v>
      </c>
      <c r="F409" s="178">
        <f t="shared" si="60"/>
        <v>43507</v>
      </c>
      <c r="G409" s="178">
        <f t="shared" si="56"/>
        <v>43507</v>
      </c>
      <c r="H409" s="179">
        <f t="shared" si="57"/>
        <v>1124.5</v>
      </c>
      <c r="I409" s="180">
        <f t="shared" si="58"/>
        <v>3</v>
      </c>
      <c r="J409" s="180">
        <f t="shared" si="59"/>
        <v>3</v>
      </c>
      <c r="L409" s="187">
        <v>43332</v>
      </c>
      <c r="M409" s="181">
        <v>1110.2</v>
      </c>
    </row>
    <row r="410" spans="1:13" ht="16.5" customHeight="1">
      <c r="A410" s="177">
        <v>43508</v>
      </c>
      <c r="B410" s="178">
        <f t="shared" si="55"/>
        <v>43508</v>
      </c>
      <c r="C410" s="178">
        <f t="shared" si="60"/>
        <v>43508</v>
      </c>
      <c r="D410" s="178">
        <f t="shared" si="60"/>
        <v>43508</v>
      </c>
      <c r="E410" s="178">
        <f t="shared" si="60"/>
        <v>43508</v>
      </c>
      <c r="F410" s="178">
        <f t="shared" si="60"/>
        <v>43508</v>
      </c>
      <c r="G410" s="178">
        <f t="shared" si="56"/>
        <v>43508</v>
      </c>
      <c r="H410" s="179">
        <f t="shared" si="57"/>
        <v>1124.5</v>
      </c>
      <c r="I410" s="180">
        <f t="shared" si="58"/>
        <v>4</v>
      </c>
      <c r="J410" s="180">
        <f t="shared" si="59"/>
        <v>4</v>
      </c>
      <c r="L410" s="187">
        <v>43333</v>
      </c>
      <c r="M410" s="181">
        <v>1108.5999999999999</v>
      </c>
    </row>
    <row r="411" spans="1:13" ht="16.5" customHeight="1">
      <c r="A411" s="177">
        <v>43509</v>
      </c>
      <c r="B411" s="178">
        <f t="shared" si="55"/>
        <v>43509</v>
      </c>
      <c r="C411" s="178">
        <f t="shared" si="60"/>
        <v>43509</v>
      </c>
      <c r="D411" s="178">
        <f t="shared" si="60"/>
        <v>43509</v>
      </c>
      <c r="E411" s="178">
        <f t="shared" si="60"/>
        <v>43509</v>
      </c>
      <c r="F411" s="178">
        <f t="shared" si="60"/>
        <v>43509</v>
      </c>
      <c r="G411" s="178">
        <f t="shared" si="56"/>
        <v>43509</v>
      </c>
      <c r="H411" s="179">
        <f t="shared" si="57"/>
        <v>1124.5999999999999</v>
      </c>
      <c r="I411" s="180">
        <f t="shared" si="58"/>
        <v>5</v>
      </c>
      <c r="J411" s="180">
        <f t="shared" si="59"/>
        <v>5</v>
      </c>
      <c r="L411" s="187">
        <v>43334</v>
      </c>
      <c r="M411" s="181">
        <v>1112.9000000000001</v>
      </c>
    </row>
    <row r="412" spans="1:13" ht="16.5" customHeight="1">
      <c r="A412" s="177">
        <v>43510</v>
      </c>
      <c r="B412" s="178">
        <f t="shared" si="55"/>
        <v>43510</v>
      </c>
      <c r="C412" s="178">
        <f t="shared" si="60"/>
        <v>43510</v>
      </c>
      <c r="D412" s="178">
        <f t="shared" si="60"/>
        <v>43510</v>
      </c>
      <c r="E412" s="178">
        <f t="shared" si="60"/>
        <v>43510</v>
      </c>
      <c r="F412" s="178">
        <f t="shared" si="60"/>
        <v>43510</v>
      </c>
      <c r="G412" s="178">
        <f t="shared" si="56"/>
        <v>43510</v>
      </c>
      <c r="H412" s="179">
        <f t="shared" si="57"/>
        <v>1121.7</v>
      </c>
      <c r="I412" s="180">
        <f t="shared" si="58"/>
        <v>6</v>
      </c>
      <c r="J412" s="180">
        <f t="shared" si="59"/>
        <v>6</v>
      </c>
      <c r="L412" s="187">
        <v>43335</v>
      </c>
      <c r="M412" s="181">
        <v>1110.3</v>
      </c>
    </row>
    <row r="413" spans="1:13" ht="16.5" customHeight="1">
      <c r="A413" s="177">
        <v>43511</v>
      </c>
      <c r="B413" s="178">
        <f t="shared" si="55"/>
        <v>43511</v>
      </c>
      <c r="C413" s="178">
        <f t="shared" si="60"/>
        <v>43511</v>
      </c>
      <c r="D413" s="178">
        <f t="shared" si="60"/>
        <v>43511</v>
      </c>
      <c r="E413" s="178">
        <f t="shared" si="60"/>
        <v>43511</v>
      </c>
      <c r="F413" s="178">
        <f t="shared" si="60"/>
        <v>43511</v>
      </c>
      <c r="G413" s="178">
        <f t="shared" si="56"/>
        <v>43511</v>
      </c>
      <c r="H413" s="179">
        <f t="shared" si="57"/>
        <v>1125</v>
      </c>
      <c r="I413" s="180">
        <f t="shared" si="58"/>
        <v>7</v>
      </c>
      <c r="J413" s="180">
        <f t="shared" si="59"/>
        <v>7</v>
      </c>
      <c r="L413" s="187">
        <v>43336</v>
      </c>
      <c r="M413" s="181">
        <v>1114.9000000000001</v>
      </c>
    </row>
    <row r="414" spans="1:13" ht="16.5" customHeight="1">
      <c r="A414" s="177">
        <v>43512</v>
      </c>
      <c r="B414" s="178">
        <f t="shared" si="55"/>
        <v>43511</v>
      </c>
      <c r="C414" s="178">
        <f t="shared" si="60"/>
        <v>43511</v>
      </c>
      <c r="D414" s="178">
        <f t="shared" si="60"/>
        <v>43511</v>
      </c>
      <c r="E414" s="178">
        <f t="shared" si="60"/>
        <v>43511</v>
      </c>
      <c r="F414" s="178">
        <f t="shared" si="60"/>
        <v>43511</v>
      </c>
      <c r="G414" s="178">
        <f t="shared" si="56"/>
        <v>43511</v>
      </c>
      <c r="H414" s="179">
        <f t="shared" si="57"/>
        <v>1125</v>
      </c>
      <c r="I414" s="180">
        <f t="shared" si="58"/>
        <v>1</v>
      </c>
      <c r="J414" s="180">
        <f t="shared" si="59"/>
        <v>7</v>
      </c>
      <c r="L414" s="187">
        <v>43337</v>
      </c>
      <c r="M414" s="181">
        <v>1121.5</v>
      </c>
    </row>
    <row r="415" spans="1:13" ht="16.5" customHeight="1">
      <c r="A415" s="177">
        <v>43513</v>
      </c>
      <c r="B415" s="178">
        <f t="shared" si="55"/>
        <v>43511</v>
      </c>
      <c r="C415" s="178">
        <f t="shared" si="60"/>
        <v>43511</v>
      </c>
      <c r="D415" s="178">
        <f t="shared" si="60"/>
        <v>43511</v>
      </c>
      <c r="E415" s="178">
        <f t="shared" si="60"/>
        <v>43511</v>
      </c>
      <c r="F415" s="178">
        <f t="shared" si="60"/>
        <v>43511</v>
      </c>
      <c r="G415" s="178">
        <f t="shared" si="56"/>
        <v>43511</v>
      </c>
      <c r="H415" s="179">
        <f t="shared" si="57"/>
        <v>1125</v>
      </c>
      <c r="I415" s="180">
        <f t="shared" si="58"/>
        <v>2</v>
      </c>
      <c r="J415" s="180">
        <f t="shared" si="59"/>
        <v>7</v>
      </c>
      <c r="L415" s="187">
        <v>43338</v>
      </c>
      <c r="M415" s="181">
        <v>1124</v>
      </c>
    </row>
    <row r="416" spans="1:13" ht="16.5" customHeight="1">
      <c r="A416" s="177">
        <v>43514</v>
      </c>
      <c r="B416" s="178">
        <f t="shared" si="55"/>
        <v>43514</v>
      </c>
      <c r="C416" s="178">
        <f t="shared" si="60"/>
        <v>43514</v>
      </c>
      <c r="D416" s="178">
        <f t="shared" si="60"/>
        <v>43514</v>
      </c>
      <c r="E416" s="178">
        <f t="shared" si="60"/>
        <v>43514</v>
      </c>
      <c r="F416" s="178">
        <f t="shared" si="60"/>
        <v>43514</v>
      </c>
      <c r="G416" s="178">
        <f t="shared" si="56"/>
        <v>43514</v>
      </c>
      <c r="H416" s="179">
        <f t="shared" si="57"/>
        <v>1127.7</v>
      </c>
      <c r="I416" s="180">
        <f t="shared" si="58"/>
        <v>3</v>
      </c>
      <c r="J416" s="180">
        <f t="shared" si="59"/>
        <v>3</v>
      </c>
      <c r="L416" s="187">
        <v>43339</v>
      </c>
      <c r="M416" s="181">
        <v>1122.8</v>
      </c>
    </row>
    <row r="417" spans="1:13" ht="16.5" customHeight="1">
      <c r="A417" s="177">
        <v>43515</v>
      </c>
      <c r="B417" s="178">
        <f t="shared" si="55"/>
        <v>43515</v>
      </c>
      <c r="C417" s="178">
        <f t="shared" si="60"/>
        <v>43515</v>
      </c>
      <c r="D417" s="178">
        <f t="shared" si="60"/>
        <v>43515</v>
      </c>
      <c r="E417" s="178">
        <f t="shared" si="60"/>
        <v>43515</v>
      </c>
      <c r="F417" s="178">
        <f t="shared" si="60"/>
        <v>43515</v>
      </c>
      <c r="G417" s="178">
        <f t="shared" si="56"/>
        <v>43515</v>
      </c>
      <c r="H417" s="179">
        <f t="shared" si="57"/>
        <v>1124.7</v>
      </c>
      <c r="I417" s="180">
        <f t="shared" si="58"/>
        <v>4</v>
      </c>
      <c r="J417" s="180">
        <f t="shared" si="59"/>
        <v>4</v>
      </c>
      <c r="L417" s="187">
        <v>43340</v>
      </c>
      <c r="M417" s="181">
        <v>1128.4000000000001</v>
      </c>
    </row>
    <row r="418" spans="1:13" ht="16.5" customHeight="1">
      <c r="A418" s="177">
        <v>43516</v>
      </c>
      <c r="B418" s="178">
        <f t="shared" si="55"/>
        <v>43516</v>
      </c>
      <c r="C418" s="178">
        <f t="shared" si="60"/>
        <v>43516</v>
      </c>
      <c r="D418" s="178">
        <f t="shared" si="60"/>
        <v>43516</v>
      </c>
      <c r="E418" s="178">
        <f t="shared" si="60"/>
        <v>43516</v>
      </c>
      <c r="F418" s="178">
        <f t="shared" si="60"/>
        <v>43516</v>
      </c>
      <c r="G418" s="178">
        <f t="shared" si="56"/>
        <v>43516</v>
      </c>
      <c r="H418" s="179">
        <f t="shared" si="57"/>
        <v>1127.5</v>
      </c>
      <c r="I418" s="180">
        <f t="shared" si="58"/>
        <v>5</v>
      </c>
      <c r="J418" s="180">
        <f t="shared" si="59"/>
        <v>5</v>
      </c>
      <c r="L418" s="187">
        <v>43341</v>
      </c>
      <c r="M418" s="181">
        <v>1125.3</v>
      </c>
    </row>
    <row r="419" spans="1:13" ht="16.5" customHeight="1">
      <c r="A419" s="177">
        <v>43517</v>
      </c>
      <c r="B419" s="178">
        <f t="shared" si="55"/>
        <v>43517</v>
      </c>
      <c r="C419" s="178">
        <f t="shared" si="60"/>
        <v>43517</v>
      </c>
      <c r="D419" s="178">
        <f t="shared" si="60"/>
        <v>43517</v>
      </c>
      <c r="E419" s="178">
        <f t="shared" si="60"/>
        <v>43517</v>
      </c>
      <c r="F419" s="178">
        <f t="shared" si="60"/>
        <v>43517</v>
      </c>
      <c r="G419" s="178">
        <f t="shared" si="56"/>
        <v>43517</v>
      </c>
      <c r="H419" s="179">
        <f t="shared" si="57"/>
        <v>1122.5999999999999</v>
      </c>
      <c r="I419" s="180">
        <f t="shared" si="58"/>
        <v>6</v>
      </c>
      <c r="J419" s="180">
        <f t="shared" si="59"/>
        <v>6</v>
      </c>
      <c r="L419" s="187">
        <v>43342</v>
      </c>
      <c r="M419" s="181">
        <v>1128.5999999999999</v>
      </c>
    </row>
    <row r="420" spans="1:13" ht="16.5" customHeight="1">
      <c r="A420" s="177">
        <v>43518</v>
      </c>
      <c r="B420" s="178">
        <f t="shared" si="55"/>
        <v>43518</v>
      </c>
      <c r="C420" s="178">
        <f t="shared" si="60"/>
        <v>43518</v>
      </c>
      <c r="D420" s="178">
        <f t="shared" si="60"/>
        <v>43518</v>
      </c>
      <c r="E420" s="178">
        <f t="shared" si="60"/>
        <v>43518</v>
      </c>
      <c r="F420" s="178">
        <f t="shared" si="60"/>
        <v>43518</v>
      </c>
      <c r="G420" s="178">
        <f t="shared" si="56"/>
        <v>43518</v>
      </c>
      <c r="H420" s="179">
        <f t="shared" si="57"/>
        <v>1124.4000000000001</v>
      </c>
      <c r="I420" s="180">
        <f t="shared" si="58"/>
        <v>7</v>
      </c>
      <c r="J420" s="180">
        <f t="shared" si="59"/>
        <v>7</v>
      </c>
      <c r="L420" s="187">
        <v>43343</v>
      </c>
      <c r="M420" s="181">
        <v>1122.4000000000001</v>
      </c>
    </row>
    <row r="421" spans="1:13" ht="16.5" customHeight="1">
      <c r="A421" s="177">
        <v>43519</v>
      </c>
      <c r="B421" s="178">
        <f t="shared" si="55"/>
        <v>43518</v>
      </c>
      <c r="C421" s="178">
        <f t="shared" si="60"/>
        <v>43518</v>
      </c>
      <c r="D421" s="178">
        <f t="shared" si="60"/>
        <v>43518</v>
      </c>
      <c r="E421" s="178">
        <f t="shared" si="60"/>
        <v>43518</v>
      </c>
      <c r="F421" s="178">
        <f t="shared" si="60"/>
        <v>43518</v>
      </c>
      <c r="G421" s="178">
        <f t="shared" si="56"/>
        <v>43518</v>
      </c>
      <c r="H421" s="179">
        <f t="shared" si="57"/>
        <v>1124.4000000000001</v>
      </c>
      <c r="I421" s="180">
        <f t="shared" si="58"/>
        <v>1</v>
      </c>
      <c r="J421" s="180">
        <f t="shared" si="59"/>
        <v>7</v>
      </c>
      <c r="L421" s="187">
        <v>43344</v>
      </c>
      <c r="M421" s="181">
        <v>1116.5999999999999</v>
      </c>
    </row>
    <row r="422" spans="1:13" ht="16.5" customHeight="1">
      <c r="A422" s="177">
        <v>43520</v>
      </c>
      <c r="B422" s="178">
        <f t="shared" si="55"/>
        <v>43518</v>
      </c>
      <c r="C422" s="178">
        <f t="shared" si="60"/>
        <v>43518</v>
      </c>
      <c r="D422" s="178">
        <f t="shared" si="60"/>
        <v>43518</v>
      </c>
      <c r="E422" s="178">
        <f t="shared" si="60"/>
        <v>43518</v>
      </c>
      <c r="F422" s="178">
        <f t="shared" si="60"/>
        <v>43518</v>
      </c>
      <c r="G422" s="178">
        <f t="shared" si="56"/>
        <v>43518</v>
      </c>
      <c r="H422" s="179">
        <f t="shared" si="57"/>
        <v>1124.4000000000001</v>
      </c>
      <c r="I422" s="180">
        <f t="shared" si="58"/>
        <v>2</v>
      </c>
      <c r="J422" s="180">
        <f t="shared" si="59"/>
        <v>7</v>
      </c>
      <c r="L422" s="187">
        <v>43345</v>
      </c>
      <c r="M422" s="181">
        <v>1126.5999999999999</v>
      </c>
    </row>
    <row r="423" spans="1:13" ht="16.5" customHeight="1">
      <c r="A423" s="177">
        <v>43521</v>
      </c>
      <c r="B423" s="178">
        <f t="shared" si="55"/>
        <v>43521</v>
      </c>
      <c r="C423" s="178">
        <f t="shared" ref="C423:F442" si="61">IF(COUNTIF($O:$O,B423)=1,DATE(YEAR(B423),MONTH(B423),DAY(B423)-1),B423)</f>
        <v>43521</v>
      </c>
      <c r="D423" s="178">
        <f t="shared" si="61"/>
        <v>43521</v>
      </c>
      <c r="E423" s="178">
        <f t="shared" si="61"/>
        <v>43521</v>
      </c>
      <c r="F423" s="178">
        <f t="shared" si="61"/>
        <v>43521</v>
      </c>
      <c r="G423" s="178">
        <f t="shared" si="56"/>
        <v>43521</v>
      </c>
      <c r="H423" s="179">
        <f t="shared" si="57"/>
        <v>1125.7</v>
      </c>
      <c r="I423" s="180">
        <f t="shared" si="58"/>
        <v>3</v>
      </c>
      <c r="J423" s="180">
        <f t="shared" si="59"/>
        <v>3</v>
      </c>
      <c r="L423" s="187">
        <v>43346</v>
      </c>
      <c r="M423" s="181">
        <v>1123.2</v>
      </c>
    </row>
    <row r="424" spans="1:13" ht="16.5" customHeight="1">
      <c r="A424" s="177">
        <v>43522</v>
      </c>
      <c r="B424" s="178">
        <f t="shared" si="55"/>
        <v>43522</v>
      </c>
      <c r="C424" s="178">
        <f t="shared" si="61"/>
        <v>43522</v>
      </c>
      <c r="D424" s="178">
        <f t="shared" si="61"/>
        <v>43522</v>
      </c>
      <c r="E424" s="178">
        <f t="shared" si="61"/>
        <v>43522</v>
      </c>
      <c r="F424" s="178">
        <f t="shared" si="61"/>
        <v>43522</v>
      </c>
      <c r="G424" s="178">
        <f t="shared" si="56"/>
        <v>43522</v>
      </c>
      <c r="H424" s="179">
        <f t="shared" si="57"/>
        <v>1120.8</v>
      </c>
      <c r="I424" s="180">
        <f t="shared" si="58"/>
        <v>4</v>
      </c>
      <c r="J424" s="180">
        <f t="shared" si="59"/>
        <v>4</v>
      </c>
      <c r="L424" s="187">
        <v>43347</v>
      </c>
      <c r="M424" s="181">
        <v>1121.0999999999999</v>
      </c>
    </row>
    <row r="425" spans="1:13" ht="16.5" customHeight="1">
      <c r="A425" s="177">
        <v>43523</v>
      </c>
      <c r="B425" s="178">
        <f t="shared" si="55"/>
        <v>43523</v>
      </c>
      <c r="C425" s="178">
        <f t="shared" si="61"/>
        <v>43523</v>
      </c>
      <c r="D425" s="178">
        <f t="shared" si="61"/>
        <v>43523</v>
      </c>
      <c r="E425" s="178">
        <f t="shared" si="61"/>
        <v>43523</v>
      </c>
      <c r="F425" s="178">
        <f t="shared" si="61"/>
        <v>43523</v>
      </c>
      <c r="G425" s="178">
        <f t="shared" si="56"/>
        <v>43523</v>
      </c>
      <c r="H425" s="179">
        <f t="shared" si="57"/>
        <v>1118.3</v>
      </c>
      <c r="I425" s="180">
        <f t="shared" si="58"/>
        <v>5</v>
      </c>
      <c r="J425" s="180">
        <f t="shared" si="59"/>
        <v>5</v>
      </c>
      <c r="L425" s="187">
        <v>43348</v>
      </c>
      <c r="M425" s="181">
        <v>1120.4000000000001</v>
      </c>
    </row>
    <row r="426" spans="1:13" ht="16.5" customHeight="1">
      <c r="A426" s="177">
        <v>43524</v>
      </c>
      <c r="B426" s="178">
        <f t="shared" si="55"/>
        <v>43524</v>
      </c>
      <c r="C426" s="178">
        <f t="shared" si="61"/>
        <v>43524</v>
      </c>
      <c r="D426" s="178">
        <f t="shared" si="61"/>
        <v>43524</v>
      </c>
      <c r="E426" s="178">
        <f t="shared" si="61"/>
        <v>43524</v>
      </c>
      <c r="F426" s="178">
        <f t="shared" si="61"/>
        <v>43524</v>
      </c>
      <c r="G426" s="178">
        <f t="shared" si="56"/>
        <v>43524</v>
      </c>
      <c r="H426" s="179">
        <f t="shared" si="57"/>
        <v>1117.8</v>
      </c>
      <c r="I426" s="180">
        <f t="shared" si="58"/>
        <v>6</v>
      </c>
      <c r="J426" s="180">
        <f t="shared" si="59"/>
        <v>6</v>
      </c>
      <c r="L426" s="187">
        <v>43349</v>
      </c>
      <c r="M426" s="181">
        <v>1115.3</v>
      </c>
    </row>
    <row r="427" spans="1:13" ht="16.5" customHeight="1">
      <c r="A427" s="177">
        <v>43525</v>
      </c>
      <c r="B427" s="178">
        <f t="shared" si="55"/>
        <v>43525</v>
      </c>
      <c r="C427" s="178">
        <f t="shared" si="61"/>
        <v>43524</v>
      </c>
      <c r="D427" s="178">
        <f t="shared" si="61"/>
        <v>43524</v>
      </c>
      <c r="E427" s="178">
        <f t="shared" si="61"/>
        <v>43524</v>
      </c>
      <c r="F427" s="178">
        <f t="shared" si="61"/>
        <v>43524</v>
      </c>
      <c r="G427" s="178">
        <f t="shared" si="56"/>
        <v>43524</v>
      </c>
      <c r="H427" s="179">
        <f t="shared" si="57"/>
        <v>1117.8</v>
      </c>
      <c r="I427" s="180">
        <f t="shared" si="58"/>
        <v>7</v>
      </c>
      <c r="J427" s="180">
        <f t="shared" si="59"/>
        <v>6</v>
      </c>
      <c r="L427" s="187">
        <v>43350</v>
      </c>
      <c r="M427" s="181">
        <v>1112.5</v>
      </c>
    </row>
    <row r="428" spans="1:13" ht="16.5" customHeight="1">
      <c r="A428" s="177">
        <v>43526</v>
      </c>
      <c r="B428" s="178">
        <f t="shared" si="55"/>
        <v>43525</v>
      </c>
      <c r="C428" s="178">
        <f t="shared" si="61"/>
        <v>43524</v>
      </c>
      <c r="D428" s="178">
        <f t="shared" si="61"/>
        <v>43524</v>
      </c>
      <c r="E428" s="178">
        <f t="shared" si="61"/>
        <v>43524</v>
      </c>
      <c r="F428" s="178">
        <f t="shared" si="61"/>
        <v>43524</v>
      </c>
      <c r="G428" s="178">
        <f t="shared" si="56"/>
        <v>43524</v>
      </c>
      <c r="H428" s="179">
        <f t="shared" si="57"/>
        <v>1117.8</v>
      </c>
      <c r="I428" s="180">
        <f t="shared" si="58"/>
        <v>1</v>
      </c>
      <c r="J428" s="180">
        <f t="shared" si="59"/>
        <v>6</v>
      </c>
      <c r="L428" s="187">
        <v>43351</v>
      </c>
      <c r="M428" s="181">
        <v>1109.3</v>
      </c>
    </row>
    <row r="429" spans="1:13" ht="16.5" customHeight="1">
      <c r="A429" s="177">
        <v>43527</v>
      </c>
      <c r="B429" s="178">
        <f t="shared" si="55"/>
        <v>43525</v>
      </c>
      <c r="C429" s="178">
        <f t="shared" si="61"/>
        <v>43524</v>
      </c>
      <c r="D429" s="178">
        <f t="shared" si="61"/>
        <v>43524</v>
      </c>
      <c r="E429" s="178">
        <f t="shared" si="61"/>
        <v>43524</v>
      </c>
      <c r="F429" s="178">
        <f t="shared" si="61"/>
        <v>43524</v>
      </c>
      <c r="G429" s="178">
        <f t="shared" si="56"/>
        <v>43524</v>
      </c>
      <c r="H429" s="179">
        <f t="shared" si="57"/>
        <v>1117.8</v>
      </c>
      <c r="I429" s="180">
        <f t="shared" si="58"/>
        <v>2</v>
      </c>
      <c r="J429" s="180">
        <f t="shared" si="59"/>
        <v>6</v>
      </c>
      <c r="L429" s="187">
        <v>43352</v>
      </c>
      <c r="M429" s="181">
        <v>1111.8</v>
      </c>
    </row>
    <row r="430" spans="1:13" ht="16.5" customHeight="1">
      <c r="A430" s="177">
        <v>43528</v>
      </c>
      <c r="B430" s="178">
        <f t="shared" si="55"/>
        <v>43528</v>
      </c>
      <c r="C430" s="178">
        <f t="shared" si="61"/>
        <v>43528</v>
      </c>
      <c r="D430" s="178">
        <f t="shared" si="61"/>
        <v>43528</v>
      </c>
      <c r="E430" s="178">
        <f t="shared" si="61"/>
        <v>43528</v>
      </c>
      <c r="F430" s="178">
        <f t="shared" si="61"/>
        <v>43528</v>
      </c>
      <c r="G430" s="178">
        <f t="shared" si="56"/>
        <v>43528</v>
      </c>
      <c r="H430" s="179">
        <f t="shared" si="57"/>
        <v>1119.9000000000001</v>
      </c>
      <c r="I430" s="180">
        <f t="shared" si="58"/>
        <v>3</v>
      </c>
      <c r="J430" s="180">
        <f t="shared" si="59"/>
        <v>3</v>
      </c>
      <c r="L430" s="187">
        <v>43353</v>
      </c>
      <c r="M430" s="181">
        <v>1119.2</v>
      </c>
    </row>
    <row r="431" spans="1:13" ht="16.5" customHeight="1">
      <c r="A431" s="177">
        <v>43529</v>
      </c>
      <c r="B431" s="178">
        <f t="shared" si="55"/>
        <v>43529</v>
      </c>
      <c r="C431" s="178">
        <f t="shared" si="61"/>
        <v>43529</v>
      </c>
      <c r="D431" s="178">
        <f t="shared" si="61"/>
        <v>43529</v>
      </c>
      <c r="E431" s="178">
        <f t="shared" si="61"/>
        <v>43529</v>
      </c>
      <c r="F431" s="178">
        <f t="shared" si="61"/>
        <v>43529</v>
      </c>
      <c r="G431" s="178">
        <f t="shared" si="56"/>
        <v>43529</v>
      </c>
      <c r="H431" s="179">
        <f t="shared" si="57"/>
        <v>1125</v>
      </c>
      <c r="I431" s="180">
        <f t="shared" si="58"/>
        <v>4</v>
      </c>
      <c r="J431" s="180">
        <f t="shared" si="59"/>
        <v>4</v>
      </c>
      <c r="L431" s="187">
        <v>43354</v>
      </c>
      <c r="M431" s="181">
        <v>1129.9000000000001</v>
      </c>
    </row>
    <row r="432" spans="1:13" ht="16.5" customHeight="1">
      <c r="A432" s="177">
        <v>43530</v>
      </c>
      <c r="B432" s="178">
        <f t="shared" si="55"/>
        <v>43530</v>
      </c>
      <c r="C432" s="178">
        <f t="shared" si="61"/>
        <v>43530</v>
      </c>
      <c r="D432" s="178">
        <f t="shared" si="61"/>
        <v>43530</v>
      </c>
      <c r="E432" s="178">
        <f t="shared" si="61"/>
        <v>43530</v>
      </c>
      <c r="F432" s="178">
        <f t="shared" si="61"/>
        <v>43530</v>
      </c>
      <c r="G432" s="178">
        <f t="shared" si="56"/>
        <v>43530</v>
      </c>
      <c r="H432" s="179">
        <f t="shared" si="57"/>
        <v>1125.8</v>
      </c>
      <c r="I432" s="180">
        <f t="shared" si="58"/>
        <v>5</v>
      </c>
      <c r="J432" s="180">
        <f t="shared" si="59"/>
        <v>5</v>
      </c>
      <c r="L432" s="187">
        <v>43355</v>
      </c>
      <c r="M432" s="181">
        <v>1130.4000000000001</v>
      </c>
    </row>
    <row r="433" spans="1:13" ht="16.5" customHeight="1">
      <c r="A433" s="177">
        <v>43531</v>
      </c>
      <c r="B433" s="178">
        <f t="shared" si="55"/>
        <v>43531</v>
      </c>
      <c r="C433" s="178">
        <f t="shared" si="61"/>
        <v>43531</v>
      </c>
      <c r="D433" s="178">
        <f t="shared" si="61"/>
        <v>43531</v>
      </c>
      <c r="E433" s="178">
        <f t="shared" si="61"/>
        <v>43531</v>
      </c>
      <c r="F433" s="178">
        <f t="shared" si="61"/>
        <v>43531</v>
      </c>
      <c r="G433" s="178">
        <f t="shared" si="56"/>
        <v>43531</v>
      </c>
      <c r="H433" s="179">
        <f t="shared" si="57"/>
        <v>1127.8</v>
      </c>
      <c r="I433" s="180">
        <f t="shared" si="58"/>
        <v>6</v>
      </c>
      <c r="J433" s="180">
        <f t="shared" si="59"/>
        <v>6</v>
      </c>
      <c r="L433" s="187">
        <v>43356</v>
      </c>
      <c r="M433" s="181">
        <v>1132.7</v>
      </c>
    </row>
    <row r="434" spans="1:13" ht="16.5" customHeight="1">
      <c r="A434" s="177">
        <v>43532</v>
      </c>
      <c r="B434" s="178">
        <f t="shared" si="55"/>
        <v>43532</v>
      </c>
      <c r="C434" s="178">
        <f t="shared" si="61"/>
        <v>43532</v>
      </c>
      <c r="D434" s="178">
        <f t="shared" si="61"/>
        <v>43532</v>
      </c>
      <c r="E434" s="178">
        <f t="shared" si="61"/>
        <v>43532</v>
      </c>
      <c r="F434" s="178">
        <f t="shared" si="61"/>
        <v>43532</v>
      </c>
      <c r="G434" s="178">
        <f t="shared" si="56"/>
        <v>43532</v>
      </c>
      <c r="H434" s="179">
        <f t="shared" si="57"/>
        <v>1128.3</v>
      </c>
      <c r="I434" s="180">
        <f t="shared" si="58"/>
        <v>7</v>
      </c>
      <c r="J434" s="180">
        <f t="shared" si="59"/>
        <v>7</v>
      </c>
      <c r="L434" s="187">
        <v>43357</v>
      </c>
      <c r="M434" s="181">
        <v>1134</v>
      </c>
    </row>
    <row r="435" spans="1:13" ht="16.5" customHeight="1">
      <c r="A435" s="177">
        <v>43533</v>
      </c>
      <c r="B435" s="178">
        <f t="shared" si="55"/>
        <v>43532</v>
      </c>
      <c r="C435" s="178">
        <f t="shared" si="61"/>
        <v>43532</v>
      </c>
      <c r="D435" s="178">
        <f t="shared" si="61"/>
        <v>43532</v>
      </c>
      <c r="E435" s="178">
        <f t="shared" si="61"/>
        <v>43532</v>
      </c>
      <c r="F435" s="178">
        <f t="shared" si="61"/>
        <v>43532</v>
      </c>
      <c r="G435" s="178">
        <f t="shared" si="56"/>
        <v>43532</v>
      </c>
      <c r="H435" s="179">
        <f t="shared" si="57"/>
        <v>1128.3</v>
      </c>
      <c r="I435" s="180">
        <f t="shared" si="58"/>
        <v>1</v>
      </c>
      <c r="J435" s="180">
        <f t="shared" si="59"/>
        <v>7</v>
      </c>
      <c r="L435" s="187">
        <v>43358</v>
      </c>
      <c r="M435" s="181">
        <v>1144.4000000000001</v>
      </c>
    </row>
    <row r="436" spans="1:13" ht="16.5" customHeight="1">
      <c r="A436" s="177">
        <v>43534</v>
      </c>
      <c r="B436" s="178">
        <f t="shared" si="55"/>
        <v>43532</v>
      </c>
      <c r="C436" s="178">
        <f t="shared" si="61"/>
        <v>43532</v>
      </c>
      <c r="D436" s="178">
        <f t="shared" si="61"/>
        <v>43532</v>
      </c>
      <c r="E436" s="178">
        <f t="shared" si="61"/>
        <v>43532</v>
      </c>
      <c r="F436" s="178">
        <f t="shared" si="61"/>
        <v>43532</v>
      </c>
      <c r="G436" s="178">
        <f t="shared" si="56"/>
        <v>43532</v>
      </c>
      <c r="H436" s="179">
        <f t="shared" si="57"/>
        <v>1128.3</v>
      </c>
      <c r="I436" s="180">
        <f t="shared" si="58"/>
        <v>2</v>
      </c>
      <c r="J436" s="180">
        <f t="shared" si="59"/>
        <v>7</v>
      </c>
      <c r="L436" s="187">
        <v>43359</v>
      </c>
      <c r="M436" s="181">
        <v>1131.4000000000001</v>
      </c>
    </row>
    <row r="437" spans="1:13" ht="16.5" customHeight="1">
      <c r="A437" s="177">
        <v>43535</v>
      </c>
      <c r="B437" s="178">
        <f t="shared" si="55"/>
        <v>43535</v>
      </c>
      <c r="C437" s="178">
        <f t="shared" si="61"/>
        <v>43535</v>
      </c>
      <c r="D437" s="178">
        <f t="shared" si="61"/>
        <v>43535</v>
      </c>
      <c r="E437" s="178">
        <f t="shared" si="61"/>
        <v>43535</v>
      </c>
      <c r="F437" s="178">
        <f t="shared" si="61"/>
        <v>43535</v>
      </c>
      <c r="G437" s="178">
        <f t="shared" si="56"/>
        <v>43535</v>
      </c>
      <c r="H437" s="179">
        <f t="shared" si="57"/>
        <v>1134</v>
      </c>
      <c r="I437" s="180">
        <f t="shared" si="58"/>
        <v>3</v>
      </c>
      <c r="J437" s="180">
        <f t="shared" si="59"/>
        <v>3</v>
      </c>
      <c r="L437" s="187">
        <v>43360</v>
      </c>
      <c r="M437" s="181">
        <v>1134.3</v>
      </c>
    </row>
    <row r="438" spans="1:13" ht="16.5" customHeight="1">
      <c r="A438" s="177">
        <v>43536</v>
      </c>
      <c r="B438" s="178">
        <f t="shared" si="55"/>
        <v>43536</v>
      </c>
      <c r="C438" s="178">
        <f t="shared" si="61"/>
        <v>43536</v>
      </c>
      <c r="D438" s="178">
        <f t="shared" si="61"/>
        <v>43536</v>
      </c>
      <c r="E438" s="178">
        <f t="shared" si="61"/>
        <v>43536</v>
      </c>
      <c r="F438" s="178">
        <f t="shared" si="61"/>
        <v>43536</v>
      </c>
      <c r="G438" s="178">
        <f t="shared" si="56"/>
        <v>43536</v>
      </c>
      <c r="H438" s="179">
        <f t="shared" si="57"/>
        <v>1134.5</v>
      </c>
      <c r="I438" s="180">
        <f t="shared" si="58"/>
        <v>4</v>
      </c>
      <c r="J438" s="180">
        <f t="shared" si="59"/>
        <v>4</v>
      </c>
      <c r="L438" s="187">
        <v>43361</v>
      </c>
      <c r="M438" s="181">
        <v>1128</v>
      </c>
    </row>
    <row r="439" spans="1:13" ht="16.5" customHeight="1">
      <c r="A439" s="177">
        <v>43537</v>
      </c>
      <c r="B439" s="178">
        <f t="shared" si="55"/>
        <v>43537</v>
      </c>
      <c r="C439" s="178">
        <f t="shared" si="61"/>
        <v>43537</v>
      </c>
      <c r="D439" s="178">
        <f t="shared" si="61"/>
        <v>43537</v>
      </c>
      <c r="E439" s="178">
        <f t="shared" si="61"/>
        <v>43537</v>
      </c>
      <c r="F439" s="178">
        <f t="shared" si="61"/>
        <v>43537</v>
      </c>
      <c r="G439" s="178">
        <f t="shared" si="56"/>
        <v>43537</v>
      </c>
      <c r="H439" s="179">
        <f t="shared" si="57"/>
        <v>1128.7</v>
      </c>
      <c r="I439" s="180">
        <f t="shared" si="58"/>
        <v>5</v>
      </c>
      <c r="J439" s="180">
        <f t="shared" si="59"/>
        <v>5</v>
      </c>
      <c r="L439" s="187">
        <v>43362</v>
      </c>
      <c r="M439" s="181">
        <v>1126.5</v>
      </c>
    </row>
    <row r="440" spans="1:13" ht="16.5" customHeight="1">
      <c r="A440" s="177">
        <v>43538</v>
      </c>
      <c r="B440" s="178">
        <f t="shared" si="55"/>
        <v>43538</v>
      </c>
      <c r="C440" s="178">
        <f t="shared" si="61"/>
        <v>43538</v>
      </c>
      <c r="D440" s="178">
        <f t="shared" si="61"/>
        <v>43538</v>
      </c>
      <c r="E440" s="178">
        <f t="shared" si="61"/>
        <v>43538</v>
      </c>
      <c r="F440" s="178">
        <f t="shared" si="61"/>
        <v>43538</v>
      </c>
      <c r="G440" s="178">
        <f t="shared" si="56"/>
        <v>43538</v>
      </c>
      <c r="H440" s="179">
        <f t="shared" si="57"/>
        <v>1131.5</v>
      </c>
      <c r="I440" s="180">
        <f t="shared" si="58"/>
        <v>6</v>
      </c>
      <c r="J440" s="180">
        <f t="shared" si="59"/>
        <v>6</v>
      </c>
      <c r="L440" s="187">
        <v>43363</v>
      </c>
      <c r="M440" s="181">
        <v>1135.2</v>
      </c>
    </row>
    <row r="441" spans="1:13" ht="16.5" customHeight="1">
      <c r="A441" s="177">
        <v>43539</v>
      </c>
      <c r="B441" s="178">
        <f t="shared" si="55"/>
        <v>43539</v>
      </c>
      <c r="C441" s="178">
        <f t="shared" si="61"/>
        <v>43539</v>
      </c>
      <c r="D441" s="178">
        <f t="shared" si="61"/>
        <v>43539</v>
      </c>
      <c r="E441" s="178">
        <f t="shared" si="61"/>
        <v>43539</v>
      </c>
      <c r="F441" s="178">
        <f t="shared" si="61"/>
        <v>43539</v>
      </c>
      <c r="G441" s="178">
        <f t="shared" si="56"/>
        <v>43539</v>
      </c>
      <c r="H441" s="179">
        <f t="shared" si="57"/>
        <v>1132.7</v>
      </c>
      <c r="I441" s="180">
        <f t="shared" si="58"/>
        <v>7</v>
      </c>
      <c r="J441" s="180">
        <f t="shared" si="59"/>
        <v>7</v>
      </c>
      <c r="L441" s="187">
        <v>43364</v>
      </c>
      <c r="M441" s="181">
        <v>1132.0999999999999</v>
      </c>
    </row>
    <row r="442" spans="1:13" ht="16.5" customHeight="1">
      <c r="A442" s="177">
        <v>43540</v>
      </c>
      <c r="B442" s="178">
        <f t="shared" si="55"/>
        <v>43539</v>
      </c>
      <c r="C442" s="178">
        <f t="shared" si="61"/>
        <v>43539</v>
      </c>
      <c r="D442" s="178">
        <f t="shared" si="61"/>
        <v>43539</v>
      </c>
      <c r="E442" s="178">
        <f t="shared" si="61"/>
        <v>43539</v>
      </c>
      <c r="F442" s="178">
        <f t="shared" si="61"/>
        <v>43539</v>
      </c>
      <c r="G442" s="178">
        <f t="shared" si="56"/>
        <v>43539</v>
      </c>
      <c r="H442" s="179">
        <f t="shared" si="57"/>
        <v>1132.7</v>
      </c>
      <c r="I442" s="180">
        <f t="shared" si="58"/>
        <v>1</v>
      </c>
      <c r="J442" s="180">
        <f t="shared" si="59"/>
        <v>7</v>
      </c>
      <c r="L442" s="187">
        <v>43365</v>
      </c>
      <c r="M442" s="181">
        <v>1128.4000000000001</v>
      </c>
    </row>
    <row r="443" spans="1:13" ht="16.5" customHeight="1">
      <c r="A443" s="177">
        <v>43541</v>
      </c>
      <c r="B443" s="178">
        <f t="shared" si="55"/>
        <v>43539</v>
      </c>
      <c r="C443" s="178">
        <f t="shared" ref="C443:F462" si="62">IF(COUNTIF($O:$O,B443)=1,DATE(YEAR(B443),MONTH(B443),DAY(B443)-1),B443)</f>
        <v>43539</v>
      </c>
      <c r="D443" s="178">
        <f t="shared" si="62"/>
        <v>43539</v>
      </c>
      <c r="E443" s="178">
        <f t="shared" si="62"/>
        <v>43539</v>
      </c>
      <c r="F443" s="178">
        <f t="shared" si="62"/>
        <v>43539</v>
      </c>
      <c r="G443" s="178">
        <f t="shared" si="56"/>
        <v>43539</v>
      </c>
      <c r="H443" s="179">
        <f t="shared" si="57"/>
        <v>1132.7</v>
      </c>
      <c r="I443" s="180">
        <f t="shared" si="58"/>
        <v>2</v>
      </c>
      <c r="J443" s="180">
        <f t="shared" si="59"/>
        <v>7</v>
      </c>
      <c r="L443" s="187">
        <v>43366</v>
      </c>
      <c r="M443" s="181">
        <v>1137.5999999999999</v>
      </c>
    </row>
    <row r="444" spans="1:13" ht="16.5" customHeight="1">
      <c r="A444" s="177">
        <v>43542</v>
      </c>
      <c r="B444" s="178">
        <f t="shared" si="55"/>
        <v>43542</v>
      </c>
      <c r="C444" s="178">
        <f t="shared" si="62"/>
        <v>43542</v>
      </c>
      <c r="D444" s="178">
        <f t="shared" si="62"/>
        <v>43542</v>
      </c>
      <c r="E444" s="178">
        <f t="shared" si="62"/>
        <v>43542</v>
      </c>
      <c r="F444" s="178">
        <f t="shared" si="62"/>
        <v>43542</v>
      </c>
      <c r="G444" s="178">
        <f t="shared" si="56"/>
        <v>43542</v>
      </c>
      <c r="H444" s="179">
        <f t="shared" si="57"/>
        <v>1136.0999999999999</v>
      </c>
      <c r="I444" s="180">
        <f t="shared" si="58"/>
        <v>3</v>
      </c>
      <c r="J444" s="180">
        <f t="shared" si="59"/>
        <v>3</v>
      </c>
      <c r="L444" s="187">
        <v>43367</v>
      </c>
      <c r="M444" s="181">
        <v>1132.3</v>
      </c>
    </row>
    <row r="445" spans="1:13" ht="16.5" customHeight="1">
      <c r="A445" s="177">
        <v>43543</v>
      </c>
      <c r="B445" s="178">
        <f t="shared" si="55"/>
        <v>43543</v>
      </c>
      <c r="C445" s="178">
        <f t="shared" si="62"/>
        <v>43543</v>
      </c>
      <c r="D445" s="178">
        <f t="shared" si="62"/>
        <v>43543</v>
      </c>
      <c r="E445" s="178">
        <f t="shared" si="62"/>
        <v>43543</v>
      </c>
      <c r="F445" s="178">
        <f t="shared" si="62"/>
        <v>43543</v>
      </c>
      <c r="G445" s="178">
        <f t="shared" si="56"/>
        <v>43543</v>
      </c>
      <c r="H445" s="179">
        <f t="shared" si="57"/>
        <v>1133.7</v>
      </c>
      <c r="I445" s="180">
        <f t="shared" si="58"/>
        <v>4</v>
      </c>
      <c r="J445" s="180">
        <f t="shared" si="59"/>
        <v>4</v>
      </c>
      <c r="L445" s="187">
        <v>43368</v>
      </c>
      <c r="M445" s="181">
        <v>1138</v>
      </c>
    </row>
    <row r="446" spans="1:13" ht="16.5" customHeight="1">
      <c r="A446" s="177">
        <v>43544</v>
      </c>
      <c r="B446" s="178">
        <f t="shared" si="55"/>
        <v>43544</v>
      </c>
      <c r="C446" s="178">
        <f t="shared" si="62"/>
        <v>43544</v>
      </c>
      <c r="D446" s="178">
        <f t="shared" si="62"/>
        <v>43544</v>
      </c>
      <c r="E446" s="178">
        <f t="shared" si="62"/>
        <v>43544</v>
      </c>
      <c r="F446" s="178">
        <f t="shared" si="62"/>
        <v>43544</v>
      </c>
      <c r="G446" s="178">
        <f t="shared" si="56"/>
        <v>43544</v>
      </c>
      <c r="H446" s="179">
        <f t="shared" si="57"/>
        <v>1130.9000000000001</v>
      </c>
      <c r="I446" s="180">
        <f t="shared" si="58"/>
        <v>5</v>
      </c>
      <c r="J446" s="180">
        <f t="shared" si="59"/>
        <v>5</v>
      </c>
      <c r="L446" s="187">
        <v>43369</v>
      </c>
      <c r="M446" s="181">
        <v>1141.9000000000001</v>
      </c>
    </row>
    <row r="447" spans="1:13" ht="16.5" customHeight="1">
      <c r="A447" s="177">
        <v>43545</v>
      </c>
      <c r="B447" s="178">
        <f t="shared" si="55"/>
        <v>43545</v>
      </c>
      <c r="C447" s="178">
        <f t="shared" si="62"/>
        <v>43545</v>
      </c>
      <c r="D447" s="178">
        <f t="shared" si="62"/>
        <v>43545</v>
      </c>
      <c r="E447" s="178">
        <f t="shared" si="62"/>
        <v>43545</v>
      </c>
      <c r="F447" s="178">
        <f t="shared" si="62"/>
        <v>43545</v>
      </c>
      <c r="G447" s="178">
        <f t="shared" si="56"/>
        <v>43545</v>
      </c>
      <c r="H447" s="179">
        <f t="shared" si="57"/>
        <v>1130.4000000000001</v>
      </c>
      <c r="I447" s="180">
        <f t="shared" si="58"/>
        <v>6</v>
      </c>
      <c r="J447" s="180">
        <f t="shared" si="59"/>
        <v>6</v>
      </c>
      <c r="L447" s="187">
        <v>43370</v>
      </c>
      <c r="M447" s="181">
        <v>1141.4000000000001</v>
      </c>
    </row>
    <row r="448" spans="1:13" ht="16.5" customHeight="1">
      <c r="A448" s="177">
        <v>43546</v>
      </c>
      <c r="B448" s="178">
        <f t="shared" si="55"/>
        <v>43546</v>
      </c>
      <c r="C448" s="178">
        <f t="shared" si="62"/>
        <v>43546</v>
      </c>
      <c r="D448" s="178">
        <f t="shared" si="62"/>
        <v>43546</v>
      </c>
      <c r="E448" s="178">
        <f t="shared" si="62"/>
        <v>43546</v>
      </c>
      <c r="F448" s="178">
        <f t="shared" si="62"/>
        <v>43546</v>
      </c>
      <c r="G448" s="178">
        <f t="shared" si="56"/>
        <v>43546</v>
      </c>
      <c r="H448" s="179">
        <f t="shared" si="57"/>
        <v>1125.8</v>
      </c>
      <c r="I448" s="180">
        <f t="shared" si="58"/>
        <v>7</v>
      </c>
      <c r="J448" s="180">
        <f t="shared" si="59"/>
        <v>7</v>
      </c>
      <c r="L448" s="187">
        <v>43371</v>
      </c>
      <c r="M448" s="181">
        <v>1139.2</v>
      </c>
    </row>
    <row r="449" spans="1:13" ht="16.5" customHeight="1">
      <c r="A449" s="177">
        <v>43547</v>
      </c>
      <c r="B449" s="178">
        <f t="shared" si="55"/>
        <v>43546</v>
      </c>
      <c r="C449" s="178">
        <f t="shared" si="62"/>
        <v>43546</v>
      </c>
      <c r="D449" s="178">
        <f t="shared" si="62"/>
        <v>43546</v>
      </c>
      <c r="E449" s="178">
        <f t="shared" si="62"/>
        <v>43546</v>
      </c>
      <c r="F449" s="178">
        <f t="shared" si="62"/>
        <v>43546</v>
      </c>
      <c r="G449" s="178">
        <f t="shared" si="56"/>
        <v>43546</v>
      </c>
      <c r="H449" s="179">
        <f t="shared" si="57"/>
        <v>1125.8</v>
      </c>
      <c r="I449" s="180">
        <f t="shared" si="58"/>
        <v>1</v>
      </c>
      <c r="J449" s="180">
        <f t="shared" si="59"/>
        <v>7</v>
      </c>
      <c r="L449" s="187">
        <v>43372</v>
      </c>
      <c r="M449" s="181">
        <v>1139.5999999999999</v>
      </c>
    </row>
    <row r="450" spans="1:13" ht="16.5" customHeight="1">
      <c r="A450" s="177">
        <v>43548</v>
      </c>
      <c r="B450" s="178">
        <f t="shared" si="55"/>
        <v>43546</v>
      </c>
      <c r="C450" s="178">
        <f t="shared" si="62"/>
        <v>43546</v>
      </c>
      <c r="D450" s="178">
        <f t="shared" si="62"/>
        <v>43546</v>
      </c>
      <c r="E450" s="178">
        <f t="shared" si="62"/>
        <v>43546</v>
      </c>
      <c r="F450" s="178">
        <f t="shared" si="62"/>
        <v>43546</v>
      </c>
      <c r="G450" s="178">
        <f t="shared" si="56"/>
        <v>43546</v>
      </c>
      <c r="H450" s="179">
        <f t="shared" si="57"/>
        <v>1125.8</v>
      </c>
      <c r="I450" s="180">
        <f t="shared" si="58"/>
        <v>2</v>
      </c>
      <c r="J450" s="180">
        <f t="shared" si="59"/>
        <v>7</v>
      </c>
      <c r="L450" s="187">
        <v>43373</v>
      </c>
      <c r="M450" s="181">
        <v>1138.0999999999999</v>
      </c>
    </row>
    <row r="451" spans="1:13" ht="16.5" customHeight="1">
      <c r="A451" s="177">
        <v>43549</v>
      </c>
      <c r="B451" s="178">
        <f t="shared" ref="B451:B514" si="63">IF($I451&lt;4,IF($I451&lt;3,DATE(YEAR(A451),MONTH(A451),DAY(A451)-$I451),IF(COUNTIF($O:$O,A451)=1,DATE(YEAR(A451),MONTH(A451),DAY(A451)-$I451),A451)),A451)</f>
        <v>43549</v>
      </c>
      <c r="C451" s="178">
        <f t="shared" si="62"/>
        <v>43549</v>
      </c>
      <c r="D451" s="178">
        <f t="shared" si="62"/>
        <v>43549</v>
      </c>
      <c r="E451" s="178">
        <f t="shared" si="62"/>
        <v>43549</v>
      </c>
      <c r="F451" s="178">
        <f t="shared" si="62"/>
        <v>43549</v>
      </c>
      <c r="G451" s="178">
        <f t="shared" ref="G451:G514" si="64">IF($J451&lt;4,IF($J451&lt;3,DATE(YEAR(F451),MONTH(F451),DAY(F451)-$J451),IF(COUNTIF($O:$O,F451)=1,DATE(YEAR(F451),MONTH(F451),DAY(F451)-$J451),F451)),F451)</f>
        <v>43549</v>
      </c>
      <c r="H451" s="179">
        <f t="shared" ref="H451:H514" si="65">VLOOKUP(G451,L:M,2,0)</f>
        <v>1129.8</v>
      </c>
      <c r="I451" s="180">
        <f t="shared" ref="I451:I514" si="66">WEEKDAY(A451,16)</f>
        <v>3</v>
      </c>
      <c r="J451" s="180">
        <f t="shared" ref="J451:J514" si="67">WEEKDAY(F451,16)</f>
        <v>3</v>
      </c>
      <c r="L451" s="187">
        <v>43374</v>
      </c>
      <c r="M451" s="181">
        <v>1121.5999999999999</v>
      </c>
    </row>
    <row r="452" spans="1:13" ht="16.5" customHeight="1">
      <c r="A452" s="177">
        <v>43550</v>
      </c>
      <c r="B452" s="178">
        <f t="shared" si="63"/>
        <v>43550</v>
      </c>
      <c r="C452" s="178">
        <f t="shared" si="62"/>
        <v>43550</v>
      </c>
      <c r="D452" s="178">
        <f t="shared" si="62"/>
        <v>43550</v>
      </c>
      <c r="E452" s="178">
        <f t="shared" si="62"/>
        <v>43550</v>
      </c>
      <c r="F452" s="178">
        <f t="shared" si="62"/>
        <v>43550</v>
      </c>
      <c r="G452" s="178">
        <f t="shared" si="64"/>
        <v>43550</v>
      </c>
      <c r="H452" s="179">
        <f t="shared" si="65"/>
        <v>1134.9000000000001</v>
      </c>
      <c r="I452" s="180">
        <f t="shared" si="66"/>
        <v>4</v>
      </c>
      <c r="J452" s="180">
        <f t="shared" si="67"/>
        <v>4</v>
      </c>
      <c r="L452" s="187">
        <v>43375</v>
      </c>
      <c r="M452" s="181">
        <v>1123.5</v>
      </c>
    </row>
    <row r="453" spans="1:13" ht="16.5" customHeight="1">
      <c r="A453" s="177">
        <v>43551</v>
      </c>
      <c r="B453" s="178">
        <f t="shared" si="63"/>
        <v>43551</v>
      </c>
      <c r="C453" s="178">
        <f t="shared" si="62"/>
        <v>43551</v>
      </c>
      <c r="D453" s="178">
        <f t="shared" si="62"/>
        <v>43551</v>
      </c>
      <c r="E453" s="178">
        <f t="shared" si="62"/>
        <v>43551</v>
      </c>
      <c r="F453" s="178">
        <f t="shared" si="62"/>
        <v>43551</v>
      </c>
      <c r="G453" s="178">
        <f t="shared" si="64"/>
        <v>43551</v>
      </c>
      <c r="H453" s="179">
        <f t="shared" si="65"/>
        <v>1132.0999999999999</v>
      </c>
      <c r="I453" s="180">
        <f t="shared" si="66"/>
        <v>5</v>
      </c>
      <c r="J453" s="180">
        <f t="shared" si="67"/>
        <v>5</v>
      </c>
      <c r="L453" s="187">
        <v>43376</v>
      </c>
      <c r="M453" s="181">
        <v>1123.8</v>
      </c>
    </row>
    <row r="454" spans="1:13" ht="16.5" customHeight="1">
      <c r="A454" s="177">
        <v>43552</v>
      </c>
      <c r="B454" s="178">
        <f t="shared" si="63"/>
        <v>43552</v>
      </c>
      <c r="C454" s="178">
        <f t="shared" si="62"/>
        <v>43552</v>
      </c>
      <c r="D454" s="178">
        <f t="shared" si="62"/>
        <v>43552</v>
      </c>
      <c r="E454" s="178">
        <f t="shared" si="62"/>
        <v>43552</v>
      </c>
      <c r="F454" s="178">
        <f t="shared" si="62"/>
        <v>43552</v>
      </c>
      <c r="G454" s="178">
        <f t="shared" si="64"/>
        <v>43552</v>
      </c>
      <c r="H454" s="179">
        <f t="shared" si="65"/>
        <v>1134.7</v>
      </c>
      <c r="I454" s="180">
        <f t="shared" si="66"/>
        <v>6</v>
      </c>
      <c r="J454" s="180">
        <f t="shared" si="67"/>
        <v>6</v>
      </c>
      <c r="L454" s="187">
        <v>43377</v>
      </c>
      <c r="M454" s="181">
        <v>1123.3</v>
      </c>
    </row>
    <row r="455" spans="1:13" ht="16.5" customHeight="1">
      <c r="A455" s="177">
        <v>43553</v>
      </c>
      <c r="B455" s="178">
        <f t="shared" si="63"/>
        <v>43553</v>
      </c>
      <c r="C455" s="178">
        <f t="shared" si="62"/>
        <v>43553</v>
      </c>
      <c r="D455" s="178">
        <f t="shared" si="62"/>
        <v>43553</v>
      </c>
      <c r="E455" s="178">
        <f t="shared" si="62"/>
        <v>43553</v>
      </c>
      <c r="F455" s="178">
        <f t="shared" si="62"/>
        <v>43553</v>
      </c>
      <c r="G455" s="178">
        <f t="shared" si="64"/>
        <v>43553</v>
      </c>
      <c r="H455" s="179">
        <f t="shared" si="65"/>
        <v>1137.8</v>
      </c>
      <c r="I455" s="180">
        <f t="shared" si="66"/>
        <v>7</v>
      </c>
      <c r="J455" s="180">
        <f t="shared" si="67"/>
        <v>7</v>
      </c>
      <c r="L455" s="187">
        <v>43378</v>
      </c>
      <c r="M455" s="181">
        <v>1117.3</v>
      </c>
    </row>
    <row r="456" spans="1:13" ht="16.5" customHeight="1">
      <c r="A456" s="177">
        <v>43554</v>
      </c>
      <c r="B456" s="178">
        <f t="shared" si="63"/>
        <v>43553</v>
      </c>
      <c r="C456" s="178">
        <f t="shared" si="62"/>
        <v>43553</v>
      </c>
      <c r="D456" s="178">
        <f t="shared" si="62"/>
        <v>43553</v>
      </c>
      <c r="E456" s="178">
        <f t="shared" si="62"/>
        <v>43553</v>
      </c>
      <c r="F456" s="178">
        <f t="shared" si="62"/>
        <v>43553</v>
      </c>
      <c r="G456" s="178">
        <f t="shared" si="64"/>
        <v>43553</v>
      </c>
      <c r="H456" s="179">
        <f t="shared" si="65"/>
        <v>1137.8</v>
      </c>
      <c r="I456" s="180">
        <f t="shared" si="66"/>
        <v>1</v>
      </c>
      <c r="J456" s="180">
        <f t="shared" si="67"/>
        <v>7</v>
      </c>
      <c r="L456" s="187">
        <v>43379</v>
      </c>
      <c r="M456" s="181">
        <v>1128.3</v>
      </c>
    </row>
    <row r="457" spans="1:13" ht="16.5" customHeight="1">
      <c r="A457" s="177">
        <v>43555</v>
      </c>
      <c r="B457" s="178">
        <f t="shared" si="63"/>
        <v>43553</v>
      </c>
      <c r="C457" s="178">
        <f t="shared" si="62"/>
        <v>43553</v>
      </c>
      <c r="D457" s="178">
        <f t="shared" si="62"/>
        <v>43553</v>
      </c>
      <c r="E457" s="178">
        <f t="shared" si="62"/>
        <v>43553</v>
      </c>
      <c r="F457" s="178">
        <f t="shared" si="62"/>
        <v>43553</v>
      </c>
      <c r="G457" s="178">
        <f t="shared" si="64"/>
        <v>43553</v>
      </c>
      <c r="H457" s="179">
        <f t="shared" si="65"/>
        <v>1137.8</v>
      </c>
      <c r="I457" s="180">
        <f t="shared" si="66"/>
        <v>2</v>
      </c>
      <c r="J457" s="180">
        <f t="shared" si="67"/>
        <v>7</v>
      </c>
      <c r="L457" s="187">
        <v>43380</v>
      </c>
      <c r="M457" s="181">
        <v>1133.9000000000001</v>
      </c>
    </row>
    <row r="458" spans="1:13" ht="16.5" customHeight="1">
      <c r="A458" s="177">
        <v>43556</v>
      </c>
      <c r="B458" s="178">
        <f t="shared" si="63"/>
        <v>43556</v>
      </c>
      <c r="C458" s="178">
        <f t="shared" si="62"/>
        <v>43556</v>
      </c>
      <c r="D458" s="178">
        <f t="shared" si="62"/>
        <v>43556</v>
      </c>
      <c r="E458" s="178">
        <f t="shared" si="62"/>
        <v>43556</v>
      </c>
      <c r="F458" s="178">
        <f t="shared" si="62"/>
        <v>43556</v>
      </c>
      <c r="G458" s="178">
        <f t="shared" si="64"/>
        <v>43556</v>
      </c>
      <c r="H458" s="179">
        <f t="shared" si="65"/>
        <v>1136.0999999999999</v>
      </c>
      <c r="I458" s="180">
        <f t="shared" si="66"/>
        <v>3</v>
      </c>
      <c r="J458" s="180">
        <f t="shared" si="67"/>
        <v>3</v>
      </c>
      <c r="L458" s="187">
        <v>43381</v>
      </c>
      <c r="M458" s="181">
        <v>1133.3</v>
      </c>
    </row>
    <row r="459" spans="1:13" ht="16.5" customHeight="1">
      <c r="A459" s="177">
        <v>43557</v>
      </c>
      <c r="B459" s="178">
        <f t="shared" si="63"/>
        <v>43557</v>
      </c>
      <c r="C459" s="178">
        <f t="shared" si="62"/>
        <v>43557</v>
      </c>
      <c r="D459" s="178">
        <f t="shared" si="62"/>
        <v>43557</v>
      </c>
      <c r="E459" s="178">
        <f t="shared" si="62"/>
        <v>43557</v>
      </c>
      <c r="F459" s="178">
        <f t="shared" si="62"/>
        <v>43557</v>
      </c>
      <c r="G459" s="178">
        <f t="shared" si="64"/>
        <v>43557</v>
      </c>
      <c r="H459" s="179">
        <f t="shared" si="65"/>
        <v>1132.7</v>
      </c>
      <c r="I459" s="180">
        <f t="shared" si="66"/>
        <v>4</v>
      </c>
      <c r="J459" s="180">
        <f t="shared" si="67"/>
        <v>4</v>
      </c>
      <c r="L459" s="187">
        <v>43382</v>
      </c>
      <c r="M459" s="181">
        <v>1134.3</v>
      </c>
    </row>
    <row r="460" spans="1:13" ht="16.5" customHeight="1">
      <c r="A460" s="177">
        <v>43558</v>
      </c>
      <c r="B460" s="178">
        <f t="shared" si="63"/>
        <v>43558</v>
      </c>
      <c r="C460" s="178">
        <f t="shared" si="62"/>
        <v>43558</v>
      </c>
      <c r="D460" s="178">
        <f t="shared" si="62"/>
        <v>43558</v>
      </c>
      <c r="E460" s="178">
        <f t="shared" si="62"/>
        <v>43558</v>
      </c>
      <c r="F460" s="178">
        <f t="shared" si="62"/>
        <v>43558</v>
      </c>
      <c r="G460" s="178">
        <f t="shared" si="64"/>
        <v>43558</v>
      </c>
      <c r="H460" s="179">
        <f t="shared" si="65"/>
        <v>1135.8</v>
      </c>
      <c r="I460" s="180">
        <f t="shared" si="66"/>
        <v>5</v>
      </c>
      <c r="J460" s="180">
        <f t="shared" si="67"/>
        <v>5</v>
      </c>
      <c r="L460" s="187">
        <v>43383</v>
      </c>
      <c r="M460" s="181">
        <v>1129.2</v>
      </c>
    </row>
    <row r="461" spans="1:13" ht="16.5" customHeight="1">
      <c r="A461" s="177">
        <v>43559</v>
      </c>
      <c r="B461" s="178">
        <f t="shared" si="63"/>
        <v>43559</v>
      </c>
      <c r="C461" s="178">
        <f t="shared" si="62"/>
        <v>43559</v>
      </c>
      <c r="D461" s="178">
        <f t="shared" si="62"/>
        <v>43559</v>
      </c>
      <c r="E461" s="178">
        <f t="shared" si="62"/>
        <v>43559</v>
      </c>
      <c r="F461" s="178">
        <f t="shared" si="62"/>
        <v>43559</v>
      </c>
      <c r="G461" s="178">
        <f t="shared" si="64"/>
        <v>43559</v>
      </c>
      <c r="H461" s="179">
        <f t="shared" si="65"/>
        <v>1134.9000000000001</v>
      </c>
      <c r="I461" s="180">
        <f t="shared" si="66"/>
        <v>6</v>
      </c>
      <c r="J461" s="180">
        <f t="shared" si="67"/>
        <v>6</v>
      </c>
      <c r="L461" s="187">
        <v>43384</v>
      </c>
      <c r="M461" s="181">
        <v>1128.5</v>
      </c>
    </row>
    <row r="462" spans="1:13" ht="16.5" customHeight="1">
      <c r="A462" s="177">
        <v>43560</v>
      </c>
      <c r="B462" s="178">
        <f t="shared" si="63"/>
        <v>43560</v>
      </c>
      <c r="C462" s="178">
        <f t="shared" si="62"/>
        <v>43560</v>
      </c>
      <c r="D462" s="178">
        <f t="shared" si="62"/>
        <v>43560</v>
      </c>
      <c r="E462" s="178">
        <f t="shared" si="62"/>
        <v>43560</v>
      </c>
      <c r="F462" s="178">
        <f t="shared" si="62"/>
        <v>43560</v>
      </c>
      <c r="G462" s="178">
        <f t="shared" si="64"/>
        <v>43560</v>
      </c>
      <c r="H462" s="179">
        <f t="shared" si="65"/>
        <v>1135.5</v>
      </c>
      <c r="I462" s="180">
        <f t="shared" si="66"/>
        <v>7</v>
      </c>
      <c r="J462" s="180">
        <f t="shared" si="67"/>
        <v>7</v>
      </c>
      <c r="L462" s="187">
        <v>43385</v>
      </c>
      <c r="M462" s="181">
        <v>1128.5999999999999</v>
      </c>
    </row>
    <row r="463" spans="1:13" ht="16.5" customHeight="1">
      <c r="A463" s="177">
        <v>43561</v>
      </c>
      <c r="B463" s="178">
        <f t="shared" si="63"/>
        <v>43560</v>
      </c>
      <c r="C463" s="178">
        <f t="shared" ref="C463:F482" si="68">IF(COUNTIF($O:$O,B463)=1,DATE(YEAR(B463),MONTH(B463),DAY(B463)-1),B463)</f>
        <v>43560</v>
      </c>
      <c r="D463" s="178">
        <f t="shared" si="68"/>
        <v>43560</v>
      </c>
      <c r="E463" s="178">
        <f t="shared" si="68"/>
        <v>43560</v>
      </c>
      <c r="F463" s="178">
        <f t="shared" si="68"/>
        <v>43560</v>
      </c>
      <c r="G463" s="178">
        <f t="shared" si="64"/>
        <v>43560</v>
      </c>
      <c r="H463" s="179">
        <f t="shared" si="65"/>
        <v>1135.5</v>
      </c>
      <c r="I463" s="180">
        <f t="shared" si="66"/>
        <v>1</v>
      </c>
      <c r="J463" s="180">
        <f t="shared" si="67"/>
        <v>7</v>
      </c>
      <c r="L463" s="187">
        <v>43386</v>
      </c>
      <c r="M463" s="181">
        <v>1125.8</v>
      </c>
    </row>
    <row r="464" spans="1:13" ht="16.5" customHeight="1">
      <c r="A464" s="177">
        <v>43562</v>
      </c>
      <c r="B464" s="178">
        <f t="shared" si="63"/>
        <v>43560</v>
      </c>
      <c r="C464" s="178">
        <f t="shared" si="68"/>
        <v>43560</v>
      </c>
      <c r="D464" s="178">
        <f t="shared" si="68"/>
        <v>43560</v>
      </c>
      <c r="E464" s="178">
        <f t="shared" si="68"/>
        <v>43560</v>
      </c>
      <c r="F464" s="178">
        <f t="shared" si="68"/>
        <v>43560</v>
      </c>
      <c r="G464" s="178">
        <f t="shared" si="64"/>
        <v>43560</v>
      </c>
      <c r="H464" s="179">
        <f t="shared" si="65"/>
        <v>1135.5</v>
      </c>
      <c r="I464" s="180">
        <f t="shared" si="66"/>
        <v>2</v>
      </c>
      <c r="J464" s="180">
        <f t="shared" si="67"/>
        <v>7</v>
      </c>
      <c r="L464" s="187">
        <v>43387</v>
      </c>
      <c r="M464" s="181">
        <v>1131.5999999999999</v>
      </c>
    </row>
    <row r="465" spans="1:13" ht="16.5" customHeight="1">
      <c r="A465" s="177">
        <v>43563</v>
      </c>
      <c r="B465" s="178">
        <f t="shared" si="63"/>
        <v>43563</v>
      </c>
      <c r="C465" s="178">
        <f t="shared" si="68"/>
        <v>43563</v>
      </c>
      <c r="D465" s="178">
        <f t="shared" si="68"/>
        <v>43563</v>
      </c>
      <c r="E465" s="178">
        <f t="shared" si="68"/>
        <v>43563</v>
      </c>
      <c r="F465" s="178">
        <f t="shared" si="68"/>
        <v>43563</v>
      </c>
      <c r="G465" s="178">
        <f t="shared" si="64"/>
        <v>43563</v>
      </c>
      <c r="H465" s="179">
        <f t="shared" si="65"/>
        <v>1136.4000000000001</v>
      </c>
      <c r="I465" s="180">
        <f t="shared" si="66"/>
        <v>3</v>
      </c>
      <c r="J465" s="180">
        <f t="shared" si="67"/>
        <v>3</v>
      </c>
      <c r="L465" s="187">
        <v>43388</v>
      </c>
      <c r="M465" s="181">
        <v>1129.2</v>
      </c>
    </row>
    <row r="466" spans="1:13" ht="16.5" customHeight="1">
      <c r="A466" s="177">
        <v>43564</v>
      </c>
      <c r="B466" s="178">
        <f t="shared" si="63"/>
        <v>43564</v>
      </c>
      <c r="C466" s="178">
        <f t="shared" si="68"/>
        <v>43564</v>
      </c>
      <c r="D466" s="178">
        <f t="shared" si="68"/>
        <v>43564</v>
      </c>
      <c r="E466" s="178">
        <f t="shared" si="68"/>
        <v>43564</v>
      </c>
      <c r="F466" s="178">
        <f t="shared" si="68"/>
        <v>43564</v>
      </c>
      <c r="G466" s="178">
        <f t="shared" si="64"/>
        <v>43564</v>
      </c>
      <c r="H466" s="179">
        <f t="shared" si="65"/>
        <v>1141.4000000000001</v>
      </c>
      <c r="I466" s="180">
        <f t="shared" si="66"/>
        <v>4</v>
      </c>
      <c r="J466" s="180">
        <f t="shared" si="67"/>
        <v>4</v>
      </c>
      <c r="L466" s="187">
        <v>43389</v>
      </c>
      <c r="M466" s="181">
        <v>1130.5</v>
      </c>
    </row>
    <row r="467" spans="1:13" ht="16.5" customHeight="1">
      <c r="A467" s="177">
        <v>43565</v>
      </c>
      <c r="B467" s="178">
        <f t="shared" si="63"/>
        <v>43565</v>
      </c>
      <c r="C467" s="178">
        <f t="shared" si="68"/>
        <v>43565</v>
      </c>
      <c r="D467" s="178">
        <f t="shared" si="68"/>
        <v>43565</v>
      </c>
      <c r="E467" s="178">
        <f t="shared" si="68"/>
        <v>43565</v>
      </c>
      <c r="F467" s="178">
        <f t="shared" si="68"/>
        <v>43565</v>
      </c>
      <c r="G467" s="178">
        <f t="shared" si="64"/>
        <v>43565</v>
      </c>
      <c r="H467" s="179">
        <f t="shared" si="65"/>
        <v>1142.8</v>
      </c>
      <c r="I467" s="180">
        <f t="shared" si="66"/>
        <v>5</v>
      </c>
      <c r="J467" s="180">
        <f t="shared" si="67"/>
        <v>5</v>
      </c>
      <c r="L467" s="187">
        <v>43390</v>
      </c>
      <c r="M467" s="181">
        <v>1128.9000000000001</v>
      </c>
    </row>
    <row r="468" spans="1:13" ht="16.5" customHeight="1">
      <c r="A468" s="177">
        <v>43566</v>
      </c>
      <c r="B468" s="178">
        <f t="shared" si="63"/>
        <v>43566</v>
      </c>
      <c r="C468" s="178">
        <f t="shared" si="68"/>
        <v>43566</v>
      </c>
      <c r="D468" s="178">
        <f t="shared" si="68"/>
        <v>43566</v>
      </c>
      <c r="E468" s="178">
        <f t="shared" si="68"/>
        <v>43566</v>
      </c>
      <c r="F468" s="178">
        <f t="shared" si="68"/>
        <v>43566</v>
      </c>
      <c r="G468" s="178">
        <f t="shared" si="64"/>
        <v>43566</v>
      </c>
      <c r="H468" s="179">
        <f t="shared" si="65"/>
        <v>1141.2</v>
      </c>
      <c r="I468" s="180">
        <f t="shared" si="66"/>
        <v>6</v>
      </c>
      <c r="J468" s="180">
        <f t="shared" si="67"/>
        <v>6</v>
      </c>
      <c r="L468" s="187">
        <v>43391</v>
      </c>
      <c r="M468" s="181">
        <v>1129.4000000000001</v>
      </c>
    </row>
    <row r="469" spans="1:13" ht="16.5" customHeight="1">
      <c r="A469" s="177">
        <v>43567</v>
      </c>
      <c r="B469" s="178">
        <f t="shared" si="63"/>
        <v>43567</v>
      </c>
      <c r="C469" s="178">
        <f t="shared" si="68"/>
        <v>43567</v>
      </c>
      <c r="D469" s="178">
        <f t="shared" si="68"/>
        <v>43567</v>
      </c>
      <c r="E469" s="178">
        <f t="shared" si="68"/>
        <v>43567</v>
      </c>
      <c r="F469" s="178">
        <f t="shared" si="68"/>
        <v>43567</v>
      </c>
      <c r="G469" s="178">
        <f t="shared" si="64"/>
        <v>43567</v>
      </c>
      <c r="H469" s="179">
        <f t="shared" si="65"/>
        <v>1139.2</v>
      </c>
      <c r="I469" s="180">
        <f t="shared" si="66"/>
        <v>7</v>
      </c>
      <c r="J469" s="180">
        <f t="shared" si="67"/>
        <v>7</v>
      </c>
      <c r="L469" s="187">
        <v>43392</v>
      </c>
      <c r="M469" s="181">
        <v>1126.5</v>
      </c>
    </row>
    <row r="470" spans="1:13" ht="16.5" customHeight="1">
      <c r="A470" s="177">
        <v>43568</v>
      </c>
      <c r="B470" s="178">
        <f t="shared" si="63"/>
        <v>43567</v>
      </c>
      <c r="C470" s="178">
        <f t="shared" si="68"/>
        <v>43567</v>
      </c>
      <c r="D470" s="178">
        <f t="shared" si="68"/>
        <v>43567</v>
      </c>
      <c r="E470" s="178">
        <f t="shared" si="68"/>
        <v>43567</v>
      </c>
      <c r="F470" s="178">
        <f t="shared" si="68"/>
        <v>43567</v>
      </c>
      <c r="G470" s="178">
        <f t="shared" si="64"/>
        <v>43567</v>
      </c>
      <c r="H470" s="179">
        <f t="shared" si="65"/>
        <v>1139.2</v>
      </c>
      <c r="I470" s="180">
        <f t="shared" si="66"/>
        <v>1</v>
      </c>
      <c r="J470" s="180">
        <f t="shared" si="67"/>
        <v>7</v>
      </c>
      <c r="L470" s="187">
        <v>43393</v>
      </c>
      <c r="M470" s="181">
        <v>1119.2</v>
      </c>
    </row>
    <row r="471" spans="1:13" ht="16.5" customHeight="1">
      <c r="A471" s="177">
        <v>43569</v>
      </c>
      <c r="B471" s="178">
        <f t="shared" si="63"/>
        <v>43567</v>
      </c>
      <c r="C471" s="178">
        <f t="shared" si="68"/>
        <v>43567</v>
      </c>
      <c r="D471" s="178">
        <f t="shared" si="68"/>
        <v>43567</v>
      </c>
      <c r="E471" s="178">
        <f t="shared" si="68"/>
        <v>43567</v>
      </c>
      <c r="F471" s="178">
        <f t="shared" si="68"/>
        <v>43567</v>
      </c>
      <c r="G471" s="178">
        <f t="shared" si="64"/>
        <v>43567</v>
      </c>
      <c r="H471" s="179">
        <f t="shared" si="65"/>
        <v>1139.2</v>
      </c>
      <c r="I471" s="180">
        <f t="shared" si="66"/>
        <v>2</v>
      </c>
      <c r="J471" s="180">
        <f t="shared" si="67"/>
        <v>7</v>
      </c>
      <c r="L471" s="187">
        <v>43394</v>
      </c>
      <c r="M471" s="181">
        <v>1121.2</v>
      </c>
    </row>
    <row r="472" spans="1:13" ht="16.5" customHeight="1">
      <c r="A472" s="177">
        <v>43570</v>
      </c>
      <c r="B472" s="178">
        <f t="shared" si="63"/>
        <v>43570</v>
      </c>
      <c r="C472" s="178">
        <f t="shared" si="68"/>
        <v>43570</v>
      </c>
      <c r="D472" s="178">
        <f t="shared" si="68"/>
        <v>43570</v>
      </c>
      <c r="E472" s="178">
        <f t="shared" si="68"/>
        <v>43570</v>
      </c>
      <c r="F472" s="178">
        <f t="shared" si="68"/>
        <v>43570</v>
      </c>
      <c r="G472" s="178">
        <f t="shared" si="64"/>
        <v>43570</v>
      </c>
      <c r="H472" s="179">
        <f t="shared" si="65"/>
        <v>1140.5</v>
      </c>
      <c r="I472" s="180">
        <f t="shared" si="66"/>
        <v>3</v>
      </c>
      <c r="J472" s="180">
        <f t="shared" si="67"/>
        <v>3</v>
      </c>
      <c r="L472" s="187">
        <v>43395</v>
      </c>
      <c r="M472" s="181">
        <v>1110.7</v>
      </c>
    </row>
    <row r="473" spans="1:13" ht="16.5" customHeight="1">
      <c r="A473" s="177">
        <v>43571</v>
      </c>
      <c r="B473" s="178">
        <f t="shared" si="63"/>
        <v>43571</v>
      </c>
      <c r="C473" s="178">
        <f t="shared" si="68"/>
        <v>43571</v>
      </c>
      <c r="D473" s="178">
        <f t="shared" si="68"/>
        <v>43571</v>
      </c>
      <c r="E473" s="178">
        <f t="shared" si="68"/>
        <v>43571</v>
      </c>
      <c r="F473" s="178">
        <f t="shared" si="68"/>
        <v>43571</v>
      </c>
      <c r="G473" s="178">
        <f t="shared" si="64"/>
        <v>43571</v>
      </c>
      <c r="H473" s="179">
        <f t="shared" si="65"/>
        <v>1133.9000000000001</v>
      </c>
      <c r="I473" s="180">
        <f t="shared" si="66"/>
        <v>4</v>
      </c>
      <c r="J473" s="180">
        <f t="shared" si="67"/>
        <v>4</v>
      </c>
      <c r="L473" s="187">
        <v>43396</v>
      </c>
      <c r="M473" s="181">
        <v>1137.5999999999999</v>
      </c>
    </row>
    <row r="474" spans="1:13" ht="16.5" customHeight="1">
      <c r="A474" s="177">
        <v>43572</v>
      </c>
      <c r="B474" s="178">
        <f t="shared" si="63"/>
        <v>43572</v>
      </c>
      <c r="C474" s="178">
        <f t="shared" si="68"/>
        <v>43572</v>
      </c>
      <c r="D474" s="178">
        <f t="shared" si="68"/>
        <v>43572</v>
      </c>
      <c r="E474" s="178">
        <f t="shared" si="68"/>
        <v>43572</v>
      </c>
      <c r="F474" s="178">
        <f t="shared" si="68"/>
        <v>43572</v>
      </c>
      <c r="G474" s="178">
        <f t="shared" si="64"/>
        <v>43572</v>
      </c>
      <c r="H474" s="179">
        <f t="shared" si="65"/>
        <v>1135.7</v>
      </c>
      <c r="I474" s="180">
        <f t="shared" si="66"/>
        <v>5</v>
      </c>
      <c r="J474" s="180">
        <f t="shared" si="67"/>
        <v>5</v>
      </c>
      <c r="L474" s="187">
        <v>43397</v>
      </c>
      <c r="M474" s="181">
        <v>1132.3</v>
      </c>
    </row>
    <row r="475" spans="1:13" ht="16.5" customHeight="1">
      <c r="A475" s="177">
        <v>43573</v>
      </c>
      <c r="B475" s="178">
        <f t="shared" si="63"/>
        <v>43573</v>
      </c>
      <c r="C475" s="178">
        <f t="shared" si="68"/>
        <v>43573</v>
      </c>
      <c r="D475" s="178">
        <f t="shared" si="68"/>
        <v>43573</v>
      </c>
      <c r="E475" s="178">
        <f t="shared" si="68"/>
        <v>43573</v>
      </c>
      <c r="F475" s="178">
        <f t="shared" si="68"/>
        <v>43573</v>
      </c>
      <c r="G475" s="178">
        <f t="shared" si="64"/>
        <v>43573</v>
      </c>
      <c r="H475" s="179">
        <f t="shared" si="65"/>
        <v>1136.0999999999999</v>
      </c>
      <c r="I475" s="180">
        <f t="shared" si="66"/>
        <v>6</v>
      </c>
      <c r="J475" s="180">
        <f t="shared" si="67"/>
        <v>6</v>
      </c>
      <c r="L475" s="187">
        <v>43398</v>
      </c>
      <c r="M475" s="181">
        <v>1138</v>
      </c>
    </row>
    <row r="476" spans="1:13" ht="16.5" customHeight="1">
      <c r="A476" s="177">
        <v>43574</v>
      </c>
      <c r="B476" s="178">
        <f t="shared" si="63"/>
        <v>43574</v>
      </c>
      <c r="C476" s="178">
        <f t="shared" si="68"/>
        <v>43574</v>
      </c>
      <c r="D476" s="178">
        <f t="shared" si="68"/>
        <v>43574</v>
      </c>
      <c r="E476" s="178">
        <f t="shared" si="68"/>
        <v>43574</v>
      </c>
      <c r="F476" s="178">
        <f t="shared" si="68"/>
        <v>43574</v>
      </c>
      <c r="G476" s="178">
        <f t="shared" si="64"/>
        <v>43574</v>
      </c>
      <c r="H476" s="179">
        <f t="shared" si="65"/>
        <v>1136.2</v>
      </c>
      <c r="I476" s="180">
        <f t="shared" si="66"/>
        <v>7</v>
      </c>
      <c r="J476" s="180">
        <f t="shared" si="67"/>
        <v>7</v>
      </c>
      <c r="L476" s="187">
        <v>43399</v>
      </c>
      <c r="M476" s="181">
        <v>1141.9000000000001</v>
      </c>
    </row>
    <row r="477" spans="1:13" ht="16.5" customHeight="1">
      <c r="A477" s="177">
        <v>43575</v>
      </c>
      <c r="B477" s="178">
        <f t="shared" si="63"/>
        <v>43574</v>
      </c>
      <c r="C477" s="178">
        <f t="shared" si="68"/>
        <v>43574</v>
      </c>
      <c r="D477" s="178">
        <f t="shared" si="68"/>
        <v>43574</v>
      </c>
      <c r="E477" s="178">
        <f t="shared" si="68"/>
        <v>43574</v>
      </c>
      <c r="F477" s="178">
        <f t="shared" si="68"/>
        <v>43574</v>
      </c>
      <c r="G477" s="178">
        <f t="shared" si="64"/>
        <v>43574</v>
      </c>
      <c r="H477" s="179">
        <f t="shared" si="65"/>
        <v>1136.2</v>
      </c>
      <c r="I477" s="180">
        <f t="shared" si="66"/>
        <v>1</v>
      </c>
      <c r="J477" s="180">
        <f t="shared" si="67"/>
        <v>7</v>
      </c>
      <c r="L477" s="187">
        <v>43402</v>
      </c>
      <c r="M477" s="181">
        <v>1141.4000000000001</v>
      </c>
    </row>
    <row r="478" spans="1:13" ht="16.5" customHeight="1">
      <c r="A478" s="177">
        <v>43576</v>
      </c>
      <c r="B478" s="178">
        <f t="shared" si="63"/>
        <v>43574</v>
      </c>
      <c r="C478" s="178">
        <f t="shared" si="68"/>
        <v>43574</v>
      </c>
      <c r="D478" s="178">
        <f t="shared" si="68"/>
        <v>43574</v>
      </c>
      <c r="E478" s="178">
        <f t="shared" si="68"/>
        <v>43574</v>
      </c>
      <c r="F478" s="178">
        <f t="shared" si="68"/>
        <v>43574</v>
      </c>
      <c r="G478" s="178">
        <f t="shared" si="64"/>
        <v>43574</v>
      </c>
      <c r="H478" s="179">
        <f t="shared" si="65"/>
        <v>1136.2</v>
      </c>
      <c r="I478" s="180">
        <f t="shared" si="66"/>
        <v>2</v>
      </c>
      <c r="J478" s="180">
        <f t="shared" si="67"/>
        <v>7</v>
      </c>
      <c r="L478" s="187">
        <v>43403</v>
      </c>
      <c r="M478" s="181">
        <v>1139.2</v>
      </c>
    </row>
    <row r="479" spans="1:13" ht="16.5" customHeight="1">
      <c r="A479" s="177">
        <v>43577</v>
      </c>
      <c r="B479" s="178">
        <f t="shared" si="63"/>
        <v>43577</v>
      </c>
      <c r="C479" s="178">
        <f t="shared" si="68"/>
        <v>43577</v>
      </c>
      <c r="D479" s="178">
        <f t="shared" si="68"/>
        <v>43577</v>
      </c>
      <c r="E479" s="178">
        <f t="shared" si="68"/>
        <v>43577</v>
      </c>
      <c r="F479" s="178">
        <f t="shared" si="68"/>
        <v>43577</v>
      </c>
      <c r="G479" s="178">
        <f t="shared" si="64"/>
        <v>43577</v>
      </c>
      <c r="H479" s="179">
        <f t="shared" si="65"/>
        <v>1137.0999999999999</v>
      </c>
      <c r="I479" s="180">
        <f t="shared" si="66"/>
        <v>3</v>
      </c>
      <c r="J479" s="180">
        <f t="shared" si="67"/>
        <v>3</v>
      </c>
      <c r="L479" s="187">
        <v>43404</v>
      </c>
      <c r="M479" s="181">
        <v>1139.5999999999999</v>
      </c>
    </row>
    <row r="480" spans="1:13" ht="16.5" customHeight="1">
      <c r="A480" s="177">
        <v>43578</v>
      </c>
      <c r="B480" s="178">
        <f t="shared" si="63"/>
        <v>43578</v>
      </c>
      <c r="C480" s="178">
        <f t="shared" si="68"/>
        <v>43578</v>
      </c>
      <c r="D480" s="178">
        <f t="shared" si="68"/>
        <v>43578</v>
      </c>
      <c r="E480" s="178">
        <f t="shared" si="68"/>
        <v>43578</v>
      </c>
      <c r="F480" s="178">
        <f t="shared" si="68"/>
        <v>43578</v>
      </c>
      <c r="G480" s="178">
        <f t="shared" si="64"/>
        <v>43578</v>
      </c>
      <c r="H480" s="179">
        <f t="shared" si="65"/>
        <v>1140.8</v>
      </c>
      <c r="I480" s="180">
        <f t="shared" si="66"/>
        <v>4</v>
      </c>
      <c r="J480" s="180">
        <f t="shared" si="67"/>
        <v>4</v>
      </c>
      <c r="L480" s="187">
        <v>43405</v>
      </c>
      <c r="M480" s="181">
        <v>1138.0999999999999</v>
      </c>
    </row>
    <row r="481" spans="1:13" ht="16.5" customHeight="1">
      <c r="A481" s="177">
        <v>43579</v>
      </c>
      <c r="B481" s="178">
        <f t="shared" si="63"/>
        <v>43579</v>
      </c>
      <c r="C481" s="178">
        <f t="shared" si="68"/>
        <v>43579</v>
      </c>
      <c r="D481" s="178">
        <f t="shared" si="68"/>
        <v>43579</v>
      </c>
      <c r="E481" s="178">
        <f t="shared" si="68"/>
        <v>43579</v>
      </c>
      <c r="F481" s="178">
        <f t="shared" si="68"/>
        <v>43579</v>
      </c>
      <c r="G481" s="178">
        <f t="shared" si="64"/>
        <v>43579</v>
      </c>
      <c r="H481" s="179">
        <f t="shared" si="65"/>
        <v>1141.0999999999999</v>
      </c>
      <c r="I481" s="180">
        <f t="shared" si="66"/>
        <v>5</v>
      </c>
      <c r="J481" s="180">
        <f t="shared" si="67"/>
        <v>5</v>
      </c>
      <c r="L481" s="187">
        <v>43406</v>
      </c>
      <c r="M481" s="181">
        <v>1121.5999999999999</v>
      </c>
    </row>
    <row r="482" spans="1:13" ht="16.5" customHeight="1">
      <c r="A482" s="177">
        <v>43580</v>
      </c>
      <c r="B482" s="178">
        <f t="shared" si="63"/>
        <v>43580</v>
      </c>
      <c r="C482" s="178">
        <f t="shared" si="68"/>
        <v>43580</v>
      </c>
      <c r="D482" s="178">
        <f t="shared" si="68"/>
        <v>43580</v>
      </c>
      <c r="E482" s="178">
        <f t="shared" si="68"/>
        <v>43580</v>
      </c>
      <c r="F482" s="178">
        <f t="shared" si="68"/>
        <v>43580</v>
      </c>
      <c r="G482" s="178">
        <f t="shared" si="64"/>
        <v>43580</v>
      </c>
      <c r="H482" s="179">
        <f t="shared" si="65"/>
        <v>1146.9000000000001</v>
      </c>
      <c r="I482" s="180">
        <f t="shared" si="66"/>
        <v>6</v>
      </c>
      <c r="J482" s="180">
        <f t="shared" si="67"/>
        <v>6</v>
      </c>
      <c r="L482" s="187">
        <v>43409</v>
      </c>
      <c r="M482" s="181">
        <v>1123.5</v>
      </c>
    </row>
    <row r="483" spans="1:13" ht="16.5" customHeight="1">
      <c r="A483" s="177">
        <v>43581</v>
      </c>
      <c r="B483" s="178">
        <f t="shared" si="63"/>
        <v>43581</v>
      </c>
      <c r="C483" s="178">
        <f t="shared" ref="C483:F502" si="69">IF(COUNTIF($O:$O,B483)=1,DATE(YEAR(B483),MONTH(B483),DAY(B483)-1),B483)</f>
        <v>43581</v>
      </c>
      <c r="D483" s="178">
        <f t="shared" si="69"/>
        <v>43581</v>
      </c>
      <c r="E483" s="178">
        <f t="shared" si="69"/>
        <v>43581</v>
      </c>
      <c r="F483" s="178">
        <f t="shared" si="69"/>
        <v>43581</v>
      </c>
      <c r="G483" s="178">
        <f t="shared" si="64"/>
        <v>43581</v>
      </c>
      <c r="H483" s="179">
        <f t="shared" si="65"/>
        <v>1158.7</v>
      </c>
      <c r="I483" s="180">
        <f t="shared" si="66"/>
        <v>7</v>
      </c>
      <c r="J483" s="180">
        <f t="shared" si="67"/>
        <v>7</v>
      </c>
      <c r="L483" s="187">
        <v>43410</v>
      </c>
      <c r="M483" s="181">
        <v>1123.8</v>
      </c>
    </row>
    <row r="484" spans="1:13" ht="16.5" customHeight="1">
      <c r="A484" s="177">
        <v>43582</v>
      </c>
      <c r="B484" s="178">
        <f t="shared" si="63"/>
        <v>43581</v>
      </c>
      <c r="C484" s="178">
        <f t="shared" si="69"/>
        <v>43581</v>
      </c>
      <c r="D484" s="178">
        <f t="shared" si="69"/>
        <v>43581</v>
      </c>
      <c r="E484" s="178">
        <f t="shared" si="69"/>
        <v>43581</v>
      </c>
      <c r="F484" s="178">
        <f t="shared" si="69"/>
        <v>43581</v>
      </c>
      <c r="G484" s="178">
        <f t="shared" si="64"/>
        <v>43581</v>
      </c>
      <c r="H484" s="179">
        <f t="shared" si="65"/>
        <v>1158.7</v>
      </c>
      <c r="I484" s="180">
        <f t="shared" si="66"/>
        <v>1</v>
      </c>
      <c r="J484" s="180">
        <f t="shared" si="67"/>
        <v>7</v>
      </c>
      <c r="L484" s="187">
        <v>43411</v>
      </c>
      <c r="M484" s="181">
        <v>1123.3</v>
      </c>
    </row>
    <row r="485" spans="1:13" ht="16.5" customHeight="1">
      <c r="A485" s="177">
        <v>43583</v>
      </c>
      <c r="B485" s="178">
        <f t="shared" si="63"/>
        <v>43581</v>
      </c>
      <c r="C485" s="178">
        <f t="shared" si="69"/>
        <v>43581</v>
      </c>
      <c r="D485" s="178">
        <f t="shared" si="69"/>
        <v>43581</v>
      </c>
      <c r="E485" s="178">
        <f t="shared" si="69"/>
        <v>43581</v>
      </c>
      <c r="F485" s="178">
        <f t="shared" si="69"/>
        <v>43581</v>
      </c>
      <c r="G485" s="178">
        <f t="shared" si="64"/>
        <v>43581</v>
      </c>
      <c r="H485" s="179">
        <f t="shared" si="65"/>
        <v>1158.7</v>
      </c>
      <c r="I485" s="180">
        <f t="shared" si="66"/>
        <v>2</v>
      </c>
      <c r="J485" s="180">
        <f t="shared" si="67"/>
        <v>7</v>
      </c>
      <c r="L485" s="187">
        <v>43412</v>
      </c>
      <c r="M485" s="181">
        <v>1117.3</v>
      </c>
    </row>
    <row r="486" spans="1:13" ht="16.5" customHeight="1">
      <c r="A486" s="177">
        <v>43584</v>
      </c>
      <c r="B486" s="178">
        <f t="shared" si="63"/>
        <v>43584</v>
      </c>
      <c r="C486" s="178">
        <f t="shared" si="69"/>
        <v>43584</v>
      </c>
      <c r="D486" s="178">
        <f t="shared" si="69"/>
        <v>43584</v>
      </c>
      <c r="E486" s="178">
        <f t="shared" si="69"/>
        <v>43584</v>
      </c>
      <c r="F486" s="178">
        <f t="shared" si="69"/>
        <v>43584</v>
      </c>
      <c r="G486" s="178">
        <f t="shared" si="64"/>
        <v>43584</v>
      </c>
      <c r="H486" s="179">
        <f t="shared" si="65"/>
        <v>1159.7</v>
      </c>
      <c r="I486" s="180">
        <f t="shared" si="66"/>
        <v>3</v>
      </c>
      <c r="J486" s="180">
        <f t="shared" si="67"/>
        <v>3</v>
      </c>
      <c r="L486" s="187">
        <v>43413</v>
      </c>
      <c r="M486" s="181">
        <v>1128.3</v>
      </c>
    </row>
    <row r="487" spans="1:13" ht="16.5" customHeight="1">
      <c r="A487" s="177">
        <v>43585</v>
      </c>
      <c r="B487" s="178">
        <f t="shared" si="63"/>
        <v>43585</v>
      </c>
      <c r="C487" s="178">
        <f t="shared" si="69"/>
        <v>43585</v>
      </c>
      <c r="D487" s="178">
        <f t="shared" si="69"/>
        <v>43585</v>
      </c>
      <c r="E487" s="178">
        <f t="shared" si="69"/>
        <v>43585</v>
      </c>
      <c r="F487" s="178">
        <f t="shared" si="69"/>
        <v>43585</v>
      </c>
      <c r="G487" s="178">
        <f t="shared" si="64"/>
        <v>43585</v>
      </c>
      <c r="H487" s="179">
        <f t="shared" si="65"/>
        <v>1158.2</v>
      </c>
      <c r="I487" s="180">
        <f t="shared" si="66"/>
        <v>4</v>
      </c>
      <c r="J487" s="180">
        <f t="shared" si="67"/>
        <v>4</v>
      </c>
      <c r="L487" s="187">
        <v>43416</v>
      </c>
      <c r="M487" s="181">
        <v>1133.9000000000001</v>
      </c>
    </row>
    <row r="488" spans="1:13" ht="16.5" customHeight="1">
      <c r="A488" s="177">
        <v>43586</v>
      </c>
      <c r="B488" s="178">
        <f t="shared" si="63"/>
        <v>43586</v>
      </c>
      <c r="C488" s="178">
        <f t="shared" si="69"/>
        <v>43585</v>
      </c>
      <c r="D488" s="178">
        <f t="shared" si="69"/>
        <v>43585</v>
      </c>
      <c r="E488" s="178">
        <f t="shared" si="69"/>
        <v>43585</v>
      </c>
      <c r="F488" s="178">
        <f t="shared" si="69"/>
        <v>43585</v>
      </c>
      <c r="G488" s="178">
        <f t="shared" si="64"/>
        <v>43585</v>
      </c>
      <c r="H488" s="179">
        <f t="shared" si="65"/>
        <v>1158.2</v>
      </c>
      <c r="I488" s="180">
        <f t="shared" si="66"/>
        <v>5</v>
      </c>
      <c r="J488" s="180">
        <f t="shared" si="67"/>
        <v>4</v>
      </c>
      <c r="L488" s="187">
        <v>43417</v>
      </c>
      <c r="M488" s="181">
        <v>1133.3</v>
      </c>
    </row>
    <row r="489" spans="1:13" ht="16.5" customHeight="1">
      <c r="A489" s="177">
        <v>43587</v>
      </c>
      <c r="B489" s="178">
        <f t="shared" si="63"/>
        <v>43587</v>
      </c>
      <c r="C489" s="178">
        <f t="shared" si="69"/>
        <v>43587</v>
      </c>
      <c r="D489" s="178">
        <f t="shared" si="69"/>
        <v>43587</v>
      </c>
      <c r="E489" s="178">
        <f t="shared" si="69"/>
        <v>43587</v>
      </c>
      <c r="F489" s="178">
        <f t="shared" si="69"/>
        <v>43587</v>
      </c>
      <c r="G489" s="178">
        <f t="shared" si="64"/>
        <v>43587</v>
      </c>
      <c r="H489" s="179">
        <f t="shared" si="65"/>
        <v>1163.8</v>
      </c>
      <c r="I489" s="180">
        <f t="shared" si="66"/>
        <v>6</v>
      </c>
      <c r="J489" s="180">
        <f t="shared" si="67"/>
        <v>6</v>
      </c>
      <c r="L489" s="187">
        <v>43418</v>
      </c>
      <c r="M489" s="181">
        <v>1134.3</v>
      </c>
    </row>
    <row r="490" spans="1:13" ht="16.5" customHeight="1">
      <c r="A490" s="177">
        <v>43588</v>
      </c>
      <c r="B490" s="178">
        <f t="shared" si="63"/>
        <v>43588</v>
      </c>
      <c r="C490" s="178">
        <f t="shared" si="69"/>
        <v>43588</v>
      </c>
      <c r="D490" s="178">
        <f t="shared" si="69"/>
        <v>43588</v>
      </c>
      <c r="E490" s="178">
        <f t="shared" si="69"/>
        <v>43588</v>
      </c>
      <c r="F490" s="178">
        <f t="shared" si="69"/>
        <v>43588</v>
      </c>
      <c r="G490" s="178">
        <f t="shared" si="64"/>
        <v>43588</v>
      </c>
      <c r="H490" s="179">
        <f t="shared" si="65"/>
        <v>1163.9000000000001</v>
      </c>
      <c r="I490" s="180">
        <f t="shared" si="66"/>
        <v>7</v>
      </c>
      <c r="J490" s="180">
        <f t="shared" si="67"/>
        <v>7</v>
      </c>
      <c r="L490" s="187">
        <v>43419</v>
      </c>
      <c r="M490" s="181">
        <v>1129.2</v>
      </c>
    </row>
    <row r="491" spans="1:13" ht="16.5" customHeight="1">
      <c r="A491" s="177">
        <v>43589</v>
      </c>
      <c r="B491" s="178">
        <f t="shared" si="63"/>
        <v>43588</v>
      </c>
      <c r="C491" s="178">
        <f t="shared" si="69"/>
        <v>43588</v>
      </c>
      <c r="D491" s="178">
        <f t="shared" si="69"/>
        <v>43588</v>
      </c>
      <c r="E491" s="178">
        <f t="shared" si="69"/>
        <v>43588</v>
      </c>
      <c r="F491" s="178">
        <f t="shared" si="69"/>
        <v>43588</v>
      </c>
      <c r="G491" s="178">
        <f t="shared" si="64"/>
        <v>43588</v>
      </c>
      <c r="H491" s="179">
        <f t="shared" si="65"/>
        <v>1163.9000000000001</v>
      </c>
      <c r="I491" s="180">
        <f t="shared" si="66"/>
        <v>1</v>
      </c>
      <c r="J491" s="180">
        <f t="shared" si="67"/>
        <v>7</v>
      </c>
      <c r="L491" s="187">
        <v>43420</v>
      </c>
      <c r="M491" s="181">
        <v>1128.5</v>
      </c>
    </row>
    <row r="492" spans="1:13" ht="16.5" customHeight="1">
      <c r="A492" s="177">
        <v>43590</v>
      </c>
      <c r="B492" s="178">
        <f t="shared" si="63"/>
        <v>43588</v>
      </c>
      <c r="C492" s="178">
        <f t="shared" si="69"/>
        <v>43588</v>
      </c>
      <c r="D492" s="178">
        <f t="shared" si="69"/>
        <v>43588</v>
      </c>
      <c r="E492" s="178">
        <f t="shared" si="69"/>
        <v>43588</v>
      </c>
      <c r="F492" s="178">
        <f t="shared" si="69"/>
        <v>43588</v>
      </c>
      <c r="G492" s="178">
        <f t="shared" si="64"/>
        <v>43588</v>
      </c>
      <c r="H492" s="179">
        <f t="shared" si="65"/>
        <v>1163.9000000000001</v>
      </c>
      <c r="I492" s="180">
        <f t="shared" si="66"/>
        <v>2</v>
      </c>
      <c r="J492" s="180">
        <f t="shared" si="67"/>
        <v>7</v>
      </c>
      <c r="L492" s="187">
        <v>43423</v>
      </c>
      <c r="M492" s="181">
        <v>1128.5999999999999</v>
      </c>
    </row>
    <row r="493" spans="1:13" ht="16.5" customHeight="1">
      <c r="A493" s="177">
        <v>43591</v>
      </c>
      <c r="B493" s="178">
        <f t="shared" si="63"/>
        <v>43588</v>
      </c>
      <c r="C493" s="178">
        <f t="shared" si="69"/>
        <v>43588</v>
      </c>
      <c r="D493" s="178">
        <f t="shared" si="69"/>
        <v>43588</v>
      </c>
      <c r="E493" s="178">
        <f t="shared" si="69"/>
        <v>43588</v>
      </c>
      <c r="F493" s="178">
        <f t="shared" si="69"/>
        <v>43588</v>
      </c>
      <c r="G493" s="178">
        <f t="shared" si="64"/>
        <v>43588</v>
      </c>
      <c r="H493" s="179">
        <f t="shared" si="65"/>
        <v>1163.9000000000001</v>
      </c>
      <c r="I493" s="180">
        <f t="shared" si="66"/>
        <v>3</v>
      </c>
      <c r="J493" s="180">
        <f t="shared" si="67"/>
        <v>7</v>
      </c>
      <c r="L493" s="187">
        <v>43424</v>
      </c>
      <c r="M493" s="181">
        <v>1125.8</v>
      </c>
    </row>
    <row r="494" spans="1:13" ht="16.5" customHeight="1">
      <c r="A494" s="177">
        <v>43592</v>
      </c>
      <c r="B494" s="178">
        <f t="shared" si="63"/>
        <v>43592</v>
      </c>
      <c r="C494" s="178">
        <f t="shared" si="69"/>
        <v>43592</v>
      </c>
      <c r="D494" s="178">
        <f t="shared" si="69"/>
        <v>43592</v>
      </c>
      <c r="E494" s="178">
        <f t="shared" si="69"/>
        <v>43592</v>
      </c>
      <c r="F494" s="178">
        <f t="shared" si="69"/>
        <v>43592</v>
      </c>
      <c r="G494" s="178">
        <f t="shared" si="64"/>
        <v>43592</v>
      </c>
      <c r="H494" s="179">
        <f t="shared" si="65"/>
        <v>1169.4000000000001</v>
      </c>
      <c r="I494" s="180">
        <f t="shared" si="66"/>
        <v>4</v>
      </c>
      <c r="J494" s="180">
        <f t="shared" si="67"/>
        <v>4</v>
      </c>
      <c r="L494" s="187">
        <v>43425</v>
      </c>
      <c r="M494" s="181">
        <v>1131.5999999999999</v>
      </c>
    </row>
    <row r="495" spans="1:13" ht="16.5" customHeight="1">
      <c r="A495" s="177">
        <v>43593</v>
      </c>
      <c r="B495" s="178">
        <f t="shared" si="63"/>
        <v>43593</v>
      </c>
      <c r="C495" s="178">
        <f t="shared" si="69"/>
        <v>43593</v>
      </c>
      <c r="D495" s="178">
        <f t="shared" si="69"/>
        <v>43593</v>
      </c>
      <c r="E495" s="178">
        <f t="shared" si="69"/>
        <v>43593</v>
      </c>
      <c r="F495" s="178">
        <f t="shared" si="69"/>
        <v>43593</v>
      </c>
      <c r="G495" s="178">
        <f t="shared" si="64"/>
        <v>43593</v>
      </c>
      <c r="H495" s="179">
        <f t="shared" si="65"/>
        <v>1169.8</v>
      </c>
      <c r="I495" s="180">
        <f t="shared" si="66"/>
        <v>5</v>
      </c>
      <c r="J495" s="180">
        <f t="shared" si="67"/>
        <v>5</v>
      </c>
      <c r="L495" s="187">
        <v>43426</v>
      </c>
      <c r="M495" s="181">
        <v>1129.2</v>
      </c>
    </row>
    <row r="496" spans="1:13" ht="16.5" customHeight="1">
      <c r="A496" s="177">
        <v>43594</v>
      </c>
      <c r="B496" s="178">
        <f t="shared" si="63"/>
        <v>43594</v>
      </c>
      <c r="C496" s="178">
        <f t="shared" si="69"/>
        <v>43594</v>
      </c>
      <c r="D496" s="178">
        <f t="shared" si="69"/>
        <v>43594</v>
      </c>
      <c r="E496" s="178">
        <f t="shared" si="69"/>
        <v>43594</v>
      </c>
      <c r="F496" s="178">
        <f t="shared" si="69"/>
        <v>43594</v>
      </c>
      <c r="G496" s="178">
        <f t="shared" si="64"/>
        <v>43594</v>
      </c>
      <c r="H496" s="179">
        <f t="shared" si="65"/>
        <v>1169.9000000000001</v>
      </c>
      <c r="I496" s="180">
        <f t="shared" si="66"/>
        <v>6</v>
      </c>
      <c r="J496" s="180">
        <f t="shared" si="67"/>
        <v>6</v>
      </c>
      <c r="L496" s="187">
        <v>43427</v>
      </c>
      <c r="M496" s="181">
        <v>1130.5</v>
      </c>
    </row>
    <row r="497" spans="1:13" ht="16.5" customHeight="1">
      <c r="A497" s="177">
        <v>43595</v>
      </c>
      <c r="B497" s="178">
        <f t="shared" si="63"/>
        <v>43595</v>
      </c>
      <c r="C497" s="178">
        <f t="shared" si="69"/>
        <v>43595</v>
      </c>
      <c r="D497" s="178">
        <f t="shared" si="69"/>
        <v>43595</v>
      </c>
      <c r="E497" s="178">
        <f t="shared" si="69"/>
        <v>43595</v>
      </c>
      <c r="F497" s="178">
        <f t="shared" si="69"/>
        <v>43595</v>
      </c>
      <c r="G497" s="178">
        <f t="shared" si="64"/>
        <v>43595</v>
      </c>
      <c r="H497" s="179">
        <f t="shared" si="65"/>
        <v>1175.8</v>
      </c>
      <c r="I497" s="180">
        <f t="shared" si="66"/>
        <v>7</v>
      </c>
      <c r="J497" s="180">
        <f t="shared" si="67"/>
        <v>7</v>
      </c>
      <c r="L497" s="187">
        <v>43430</v>
      </c>
      <c r="M497" s="181">
        <v>1128.9000000000001</v>
      </c>
    </row>
    <row r="498" spans="1:13" ht="16.5" customHeight="1">
      <c r="A498" s="177">
        <v>43596</v>
      </c>
      <c r="B498" s="178">
        <f t="shared" si="63"/>
        <v>43595</v>
      </c>
      <c r="C498" s="178">
        <f t="shared" si="69"/>
        <v>43595</v>
      </c>
      <c r="D498" s="178">
        <f t="shared" si="69"/>
        <v>43595</v>
      </c>
      <c r="E498" s="178">
        <f t="shared" si="69"/>
        <v>43595</v>
      </c>
      <c r="F498" s="178">
        <f t="shared" si="69"/>
        <v>43595</v>
      </c>
      <c r="G498" s="178">
        <f t="shared" si="64"/>
        <v>43595</v>
      </c>
      <c r="H498" s="179">
        <f t="shared" si="65"/>
        <v>1175.8</v>
      </c>
      <c r="I498" s="180">
        <f t="shared" si="66"/>
        <v>1</v>
      </c>
      <c r="J498" s="180">
        <f t="shared" si="67"/>
        <v>7</v>
      </c>
      <c r="L498" s="187">
        <v>43431</v>
      </c>
      <c r="M498" s="181">
        <v>1129.4000000000001</v>
      </c>
    </row>
    <row r="499" spans="1:13" ht="16.5" customHeight="1">
      <c r="A499" s="177">
        <v>43597</v>
      </c>
      <c r="B499" s="178">
        <f t="shared" si="63"/>
        <v>43595</v>
      </c>
      <c r="C499" s="178">
        <f t="shared" si="69"/>
        <v>43595</v>
      </c>
      <c r="D499" s="178">
        <f t="shared" si="69"/>
        <v>43595</v>
      </c>
      <c r="E499" s="178">
        <f t="shared" si="69"/>
        <v>43595</v>
      </c>
      <c r="F499" s="178">
        <f t="shared" si="69"/>
        <v>43595</v>
      </c>
      <c r="G499" s="178">
        <f t="shared" si="64"/>
        <v>43595</v>
      </c>
      <c r="H499" s="179">
        <f t="shared" si="65"/>
        <v>1175.8</v>
      </c>
      <c r="I499" s="180">
        <f t="shared" si="66"/>
        <v>2</v>
      </c>
      <c r="J499" s="180">
        <f t="shared" si="67"/>
        <v>7</v>
      </c>
      <c r="L499" s="187">
        <v>43432</v>
      </c>
      <c r="M499" s="181">
        <v>1126.5</v>
      </c>
    </row>
    <row r="500" spans="1:13" ht="16.5" customHeight="1">
      <c r="A500" s="177">
        <v>43598</v>
      </c>
      <c r="B500" s="178">
        <f t="shared" si="63"/>
        <v>43598</v>
      </c>
      <c r="C500" s="178">
        <f t="shared" si="69"/>
        <v>43598</v>
      </c>
      <c r="D500" s="178">
        <f t="shared" si="69"/>
        <v>43598</v>
      </c>
      <c r="E500" s="178">
        <f t="shared" si="69"/>
        <v>43598</v>
      </c>
      <c r="F500" s="178">
        <f t="shared" si="69"/>
        <v>43598</v>
      </c>
      <c r="G500" s="178">
        <f t="shared" si="64"/>
        <v>43598</v>
      </c>
      <c r="H500" s="179">
        <f t="shared" si="65"/>
        <v>1178.0999999999999</v>
      </c>
      <c r="I500" s="180">
        <f t="shared" si="66"/>
        <v>3</v>
      </c>
      <c r="J500" s="180">
        <f t="shared" si="67"/>
        <v>3</v>
      </c>
      <c r="L500" s="187">
        <v>43433</v>
      </c>
      <c r="M500" s="181">
        <v>1119.2</v>
      </c>
    </row>
    <row r="501" spans="1:13" ht="16.5" customHeight="1">
      <c r="A501" s="177">
        <v>43599</v>
      </c>
      <c r="B501" s="178">
        <f t="shared" si="63"/>
        <v>43599</v>
      </c>
      <c r="C501" s="178">
        <f t="shared" si="69"/>
        <v>43599</v>
      </c>
      <c r="D501" s="178">
        <f t="shared" si="69"/>
        <v>43599</v>
      </c>
      <c r="E501" s="178">
        <f t="shared" si="69"/>
        <v>43599</v>
      </c>
      <c r="F501" s="178">
        <f t="shared" si="69"/>
        <v>43599</v>
      </c>
      <c r="G501" s="178">
        <f t="shared" si="64"/>
        <v>43599</v>
      </c>
      <c r="H501" s="179">
        <f t="shared" si="65"/>
        <v>1183.0999999999999</v>
      </c>
      <c r="I501" s="180">
        <f t="shared" si="66"/>
        <v>4</v>
      </c>
      <c r="J501" s="180">
        <f t="shared" si="67"/>
        <v>4</v>
      </c>
      <c r="L501" s="187">
        <v>43434</v>
      </c>
      <c r="M501" s="181">
        <v>1121.2</v>
      </c>
    </row>
    <row r="502" spans="1:13" ht="16.5" customHeight="1">
      <c r="A502" s="177">
        <v>43600</v>
      </c>
      <c r="B502" s="178">
        <f t="shared" si="63"/>
        <v>43600</v>
      </c>
      <c r="C502" s="178">
        <f t="shared" si="69"/>
        <v>43600</v>
      </c>
      <c r="D502" s="178">
        <f t="shared" si="69"/>
        <v>43600</v>
      </c>
      <c r="E502" s="178">
        <f t="shared" si="69"/>
        <v>43600</v>
      </c>
      <c r="F502" s="178">
        <f t="shared" si="69"/>
        <v>43600</v>
      </c>
      <c r="G502" s="178">
        <f t="shared" si="64"/>
        <v>43600</v>
      </c>
      <c r="H502" s="179">
        <f t="shared" si="65"/>
        <v>1187</v>
      </c>
      <c r="I502" s="180">
        <f t="shared" si="66"/>
        <v>5</v>
      </c>
      <c r="J502" s="180">
        <f t="shared" si="67"/>
        <v>5</v>
      </c>
      <c r="L502" s="187">
        <v>43437</v>
      </c>
      <c r="M502" s="181">
        <v>1110.7</v>
      </c>
    </row>
    <row r="503" spans="1:13" ht="16.5" customHeight="1">
      <c r="A503" s="177">
        <v>43601</v>
      </c>
      <c r="B503" s="178">
        <f t="shared" si="63"/>
        <v>43601</v>
      </c>
      <c r="C503" s="178">
        <f t="shared" ref="C503:F522" si="70">IF(COUNTIF($O:$O,B503)=1,DATE(YEAR(B503),MONTH(B503),DAY(B503)-1),B503)</f>
        <v>43601</v>
      </c>
      <c r="D503" s="178">
        <f t="shared" si="70"/>
        <v>43601</v>
      </c>
      <c r="E503" s="178">
        <f t="shared" si="70"/>
        <v>43601</v>
      </c>
      <c r="F503" s="178">
        <f t="shared" si="70"/>
        <v>43601</v>
      </c>
      <c r="G503" s="178">
        <f t="shared" si="64"/>
        <v>43601</v>
      </c>
      <c r="H503" s="179">
        <f t="shared" si="65"/>
        <v>1189.4000000000001</v>
      </c>
      <c r="I503" s="180">
        <f t="shared" si="66"/>
        <v>6</v>
      </c>
      <c r="J503" s="180">
        <f t="shared" si="67"/>
        <v>6</v>
      </c>
      <c r="L503" s="187">
        <v>43438</v>
      </c>
      <c r="M503" s="181">
        <v>1105.3</v>
      </c>
    </row>
    <row r="504" spans="1:13" ht="16.5" customHeight="1">
      <c r="A504" s="177">
        <v>43602</v>
      </c>
      <c r="B504" s="178">
        <f t="shared" si="63"/>
        <v>43602</v>
      </c>
      <c r="C504" s="178">
        <f t="shared" si="70"/>
        <v>43602</v>
      </c>
      <c r="D504" s="178">
        <f t="shared" si="70"/>
        <v>43602</v>
      </c>
      <c r="E504" s="178">
        <f t="shared" si="70"/>
        <v>43602</v>
      </c>
      <c r="F504" s="178">
        <f t="shared" si="70"/>
        <v>43602</v>
      </c>
      <c r="G504" s="178">
        <f t="shared" si="64"/>
        <v>43602</v>
      </c>
      <c r="H504" s="179">
        <f t="shared" si="65"/>
        <v>1189.8</v>
      </c>
      <c r="I504" s="180">
        <f t="shared" si="66"/>
        <v>7</v>
      </c>
      <c r="J504" s="180">
        <f t="shared" si="67"/>
        <v>7</v>
      </c>
      <c r="L504" s="187">
        <v>43439</v>
      </c>
      <c r="M504" s="181">
        <v>1114.0999999999999</v>
      </c>
    </row>
    <row r="505" spans="1:13" ht="16.5" customHeight="1">
      <c r="A505" s="177">
        <v>43603</v>
      </c>
      <c r="B505" s="178">
        <f t="shared" si="63"/>
        <v>43602</v>
      </c>
      <c r="C505" s="178">
        <f t="shared" si="70"/>
        <v>43602</v>
      </c>
      <c r="D505" s="178">
        <f t="shared" si="70"/>
        <v>43602</v>
      </c>
      <c r="E505" s="178">
        <f t="shared" si="70"/>
        <v>43602</v>
      </c>
      <c r="F505" s="178">
        <f t="shared" si="70"/>
        <v>43602</v>
      </c>
      <c r="G505" s="178">
        <f t="shared" si="64"/>
        <v>43602</v>
      </c>
      <c r="H505" s="179">
        <f t="shared" si="65"/>
        <v>1189.8</v>
      </c>
      <c r="I505" s="180">
        <f t="shared" si="66"/>
        <v>1</v>
      </c>
      <c r="J505" s="180">
        <f t="shared" si="67"/>
        <v>7</v>
      </c>
      <c r="L505" s="187">
        <v>43440</v>
      </c>
      <c r="M505" s="181">
        <v>1120.3</v>
      </c>
    </row>
    <row r="506" spans="1:13" ht="16.5" customHeight="1">
      <c r="A506" s="177">
        <v>43604</v>
      </c>
      <c r="B506" s="178">
        <f t="shared" si="63"/>
        <v>43602</v>
      </c>
      <c r="C506" s="178">
        <f t="shared" si="70"/>
        <v>43602</v>
      </c>
      <c r="D506" s="178">
        <f t="shared" si="70"/>
        <v>43602</v>
      </c>
      <c r="E506" s="178">
        <f t="shared" si="70"/>
        <v>43602</v>
      </c>
      <c r="F506" s="178">
        <f t="shared" si="70"/>
        <v>43602</v>
      </c>
      <c r="G506" s="178">
        <f t="shared" si="64"/>
        <v>43602</v>
      </c>
      <c r="H506" s="179">
        <f t="shared" si="65"/>
        <v>1189.8</v>
      </c>
      <c r="I506" s="180">
        <f t="shared" si="66"/>
        <v>2</v>
      </c>
      <c r="J506" s="180">
        <f t="shared" si="67"/>
        <v>7</v>
      </c>
      <c r="L506" s="187">
        <v>43441</v>
      </c>
      <c r="M506" s="181">
        <v>1119.8</v>
      </c>
    </row>
    <row r="507" spans="1:13" ht="16.5" customHeight="1">
      <c r="A507" s="177">
        <v>43605</v>
      </c>
      <c r="B507" s="178">
        <f t="shared" si="63"/>
        <v>43605</v>
      </c>
      <c r="C507" s="178">
        <f t="shared" si="70"/>
        <v>43605</v>
      </c>
      <c r="D507" s="178">
        <f t="shared" si="70"/>
        <v>43605</v>
      </c>
      <c r="E507" s="178">
        <f t="shared" si="70"/>
        <v>43605</v>
      </c>
      <c r="F507" s="178">
        <f t="shared" si="70"/>
        <v>43605</v>
      </c>
      <c r="G507" s="178">
        <f t="shared" si="64"/>
        <v>43605</v>
      </c>
      <c r="H507" s="179">
        <f t="shared" si="65"/>
        <v>1192.7</v>
      </c>
      <c r="I507" s="180">
        <f t="shared" si="66"/>
        <v>3</v>
      </c>
      <c r="J507" s="180">
        <f t="shared" si="67"/>
        <v>3</v>
      </c>
      <c r="L507" s="187">
        <v>43444</v>
      </c>
      <c r="M507" s="181">
        <v>1126.5</v>
      </c>
    </row>
    <row r="508" spans="1:13" ht="16.5" customHeight="1">
      <c r="A508" s="177">
        <v>43606</v>
      </c>
      <c r="B508" s="178">
        <f t="shared" si="63"/>
        <v>43606</v>
      </c>
      <c r="C508" s="178">
        <f t="shared" si="70"/>
        <v>43606</v>
      </c>
      <c r="D508" s="178">
        <f t="shared" si="70"/>
        <v>43606</v>
      </c>
      <c r="E508" s="178">
        <f t="shared" si="70"/>
        <v>43606</v>
      </c>
      <c r="F508" s="178">
        <f t="shared" si="70"/>
        <v>43606</v>
      </c>
      <c r="G508" s="178">
        <f t="shared" si="64"/>
        <v>43606</v>
      </c>
      <c r="H508" s="179">
        <f t="shared" si="65"/>
        <v>1192.9000000000001</v>
      </c>
      <c r="I508" s="180">
        <f t="shared" si="66"/>
        <v>4</v>
      </c>
      <c r="J508" s="180">
        <f t="shared" si="67"/>
        <v>4</v>
      </c>
      <c r="L508" s="187">
        <v>43445</v>
      </c>
      <c r="M508" s="181">
        <v>1130.0999999999999</v>
      </c>
    </row>
    <row r="509" spans="1:13" ht="16.5" customHeight="1">
      <c r="A509" s="177">
        <v>43607</v>
      </c>
      <c r="B509" s="178">
        <f t="shared" si="63"/>
        <v>43607</v>
      </c>
      <c r="C509" s="178">
        <f t="shared" si="70"/>
        <v>43607</v>
      </c>
      <c r="D509" s="178">
        <f t="shared" si="70"/>
        <v>43607</v>
      </c>
      <c r="E509" s="178">
        <f t="shared" si="70"/>
        <v>43607</v>
      </c>
      <c r="F509" s="178">
        <f t="shared" si="70"/>
        <v>43607</v>
      </c>
      <c r="G509" s="178">
        <f t="shared" si="64"/>
        <v>43607</v>
      </c>
      <c r="H509" s="179">
        <f t="shared" si="65"/>
        <v>1193.3</v>
      </c>
      <c r="I509" s="180">
        <f t="shared" si="66"/>
        <v>5</v>
      </c>
      <c r="J509" s="180">
        <f t="shared" si="67"/>
        <v>5</v>
      </c>
      <c r="L509" s="187">
        <v>43446</v>
      </c>
      <c r="M509" s="181">
        <v>1128.5</v>
      </c>
    </row>
    <row r="510" spans="1:13" ht="16.5" customHeight="1">
      <c r="A510" s="177">
        <v>43608</v>
      </c>
      <c r="B510" s="178">
        <f t="shared" si="63"/>
        <v>43608</v>
      </c>
      <c r="C510" s="178">
        <f t="shared" si="70"/>
        <v>43608</v>
      </c>
      <c r="D510" s="178">
        <f t="shared" si="70"/>
        <v>43608</v>
      </c>
      <c r="E510" s="178">
        <f t="shared" si="70"/>
        <v>43608</v>
      </c>
      <c r="F510" s="178">
        <f t="shared" si="70"/>
        <v>43608</v>
      </c>
      <c r="G510" s="178">
        <f t="shared" si="64"/>
        <v>43608</v>
      </c>
      <c r="H510" s="179">
        <f t="shared" si="65"/>
        <v>1194.5999999999999</v>
      </c>
      <c r="I510" s="180">
        <f t="shared" si="66"/>
        <v>6</v>
      </c>
      <c r="J510" s="180">
        <f t="shared" si="67"/>
        <v>6</v>
      </c>
      <c r="L510" s="187">
        <v>43447</v>
      </c>
      <c r="M510" s="181">
        <v>1123.4000000000001</v>
      </c>
    </row>
    <row r="511" spans="1:13" ht="16.5" customHeight="1">
      <c r="A511" s="177">
        <v>43609</v>
      </c>
      <c r="B511" s="178">
        <f t="shared" si="63"/>
        <v>43609</v>
      </c>
      <c r="C511" s="178">
        <f t="shared" si="70"/>
        <v>43609</v>
      </c>
      <c r="D511" s="178">
        <f t="shared" si="70"/>
        <v>43609</v>
      </c>
      <c r="E511" s="178">
        <f t="shared" si="70"/>
        <v>43609</v>
      </c>
      <c r="F511" s="178">
        <f t="shared" si="70"/>
        <v>43609</v>
      </c>
      <c r="G511" s="178">
        <f t="shared" si="64"/>
        <v>43609</v>
      </c>
      <c r="H511" s="179">
        <f t="shared" si="65"/>
        <v>1191.2</v>
      </c>
      <c r="I511" s="180">
        <f t="shared" si="66"/>
        <v>7</v>
      </c>
      <c r="J511" s="180">
        <f t="shared" si="67"/>
        <v>7</v>
      </c>
      <c r="L511" s="187">
        <v>43448</v>
      </c>
      <c r="M511" s="181">
        <v>1130.8</v>
      </c>
    </row>
    <row r="512" spans="1:13" ht="16.5" customHeight="1">
      <c r="A512" s="177">
        <v>43610</v>
      </c>
      <c r="B512" s="178">
        <f t="shared" si="63"/>
        <v>43609</v>
      </c>
      <c r="C512" s="178">
        <f t="shared" si="70"/>
        <v>43609</v>
      </c>
      <c r="D512" s="178">
        <f t="shared" si="70"/>
        <v>43609</v>
      </c>
      <c r="E512" s="178">
        <f t="shared" si="70"/>
        <v>43609</v>
      </c>
      <c r="F512" s="178">
        <f t="shared" si="70"/>
        <v>43609</v>
      </c>
      <c r="G512" s="178">
        <f t="shared" si="64"/>
        <v>43609</v>
      </c>
      <c r="H512" s="179">
        <f t="shared" si="65"/>
        <v>1191.2</v>
      </c>
      <c r="I512" s="180">
        <f t="shared" si="66"/>
        <v>1</v>
      </c>
      <c r="J512" s="180">
        <f t="shared" si="67"/>
        <v>7</v>
      </c>
      <c r="L512" s="187">
        <v>43451</v>
      </c>
      <c r="M512" s="181">
        <v>1131.3</v>
      </c>
    </row>
    <row r="513" spans="1:13" ht="16.5" customHeight="1">
      <c r="A513" s="177">
        <v>43611</v>
      </c>
      <c r="B513" s="178">
        <f t="shared" si="63"/>
        <v>43609</v>
      </c>
      <c r="C513" s="178">
        <f t="shared" si="70"/>
        <v>43609</v>
      </c>
      <c r="D513" s="178">
        <f t="shared" si="70"/>
        <v>43609</v>
      </c>
      <c r="E513" s="178">
        <f t="shared" si="70"/>
        <v>43609</v>
      </c>
      <c r="F513" s="178">
        <f t="shared" si="70"/>
        <v>43609</v>
      </c>
      <c r="G513" s="178">
        <f t="shared" si="64"/>
        <v>43609</v>
      </c>
      <c r="H513" s="179">
        <f t="shared" si="65"/>
        <v>1191.2</v>
      </c>
      <c r="I513" s="180">
        <f t="shared" si="66"/>
        <v>2</v>
      </c>
      <c r="J513" s="180">
        <f t="shared" si="67"/>
        <v>7</v>
      </c>
      <c r="L513" s="187">
        <v>43452</v>
      </c>
      <c r="M513" s="181">
        <v>1129.5999999999999</v>
      </c>
    </row>
    <row r="514" spans="1:13" ht="16.5" customHeight="1">
      <c r="A514" s="177">
        <v>43612</v>
      </c>
      <c r="B514" s="178">
        <f t="shared" si="63"/>
        <v>43612</v>
      </c>
      <c r="C514" s="178">
        <f t="shared" si="70"/>
        <v>43612</v>
      </c>
      <c r="D514" s="178">
        <f t="shared" si="70"/>
        <v>43612</v>
      </c>
      <c r="E514" s="178">
        <f t="shared" si="70"/>
        <v>43612</v>
      </c>
      <c r="F514" s="178">
        <f t="shared" si="70"/>
        <v>43612</v>
      </c>
      <c r="G514" s="178">
        <f t="shared" si="64"/>
        <v>43612</v>
      </c>
      <c r="H514" s="179">
        <f t="shared" si="65"/>
        <v>1189.5999999999999</v>
      </c>
      <c r="I514" s="180">
        <f t="shared" si="66"/>
        <v>3</v>
      </c>
      <c r="J514" s="180">
        <f t="shared" si="67"/>
        <v>3</v>
      </c>
      <c r="L514" s="187">
        <v>43453</v>
      </c>
      <c r="M514" s="181">
        <v>1123.5</v>
      </c>
    </row>
    <row r="515" spans="1:13" ht="16.5" customHeight="1">
      <c r="A515" s="177">
        <v>43613</v>
      </c>
      <c r="B515" s="178">
        <f t="shared" ref="B515:B578" si="71">IF($I515&lt;4,IF($I515&lt;3,DATE(YEAR(A515),MONTH(A515),DAY(A515)-$I515),IF(COUNTIF($O:$O,A515)=1,DATE(YEAR(A515),MONTH(A515),DAY(A515)-$I515),A515)),A515)</f>
        <v>43613</v>
      </c>
      <c r="C515" s="178">
        <f t="shared" si="70"/>
        <v>43613</v>
      </c>
      <c r="D515" s="178">
        <f t="shared" si="70"/>
        <v>43613</v>
      </c>
      <c r="E515" s="178">
        <f t="shared" si="70"/>
        <v>43613</v>
      </c>
      <c r="F515" s="178">
        <f t="shared" si="70"/>
        <v>43613</v>
      </c>
      <c r="G515" s="178">
        <f t="shared" ref="G515:G578" si="72">IF($J515&lt;4,IF($J515&lt;3,DATE(YEAR(F515),MONTH(F515),DAY(F515)-$J515),IF(COUNTIF($O:$O,F515)=1,DATE(YEAR(F515),MONTH(F515),DAY(F515)-$J515),F515)),F515)</f>
        <v>43613</v>
      </c>
      <c r="H515" s="179">
        <f t="shared" ref="H515:H578" si="73">VLOOKUP(G515,L:M,2,0)</f>
        <v>1184.0999999999999</v>
      </c>
      <c r="I515" s="180">
        <f t="shared" ref="I515:I578" si="74">WEEKDAY(A515,16)</f>
        <v>4</v>
      </c>
      <c r="J515" s="180">
        <f t="shared" ref="J515:J578" si="75">WEEKDAY(F515,16)</f>
        <v>4</v>
      </c>
      <c r="L515" s="187">
        <v>43454</v>
      </c>
      <c r="M515" s="181">
        <v>1127.8</v>
      </c>
    </row>
    <row r="516" spans="1:13" ht="16.5" customHeight="1">
      <c r="A516" s="177">
        <v>43614</v>
      </c>
      <c r="B516" s="178">
        <f t="shared" si="71"/>
        <v>43614</v>
      </c>
      <c r="C516" s="178">
        <f t="shared" si="70"/>
        <v>43614</v>
      </c>
      <c r="D516" s="178">
        <f t="shared" si="70"/>
        <v>43614</v>
      </c>
      <c r="E516" s="178">
        <f t="shared" si="70"/>
        <v>43614</v>
      </c>
      <c r="F516" s="178">
        <f t="shared" si="70"/>
        <v>43614</v>
      </c>
      <c r="G516" s="178">
        <f t="shared" si="72"/>
        <v>43614</v>
      </c>
      <c r="H516" s="179">
        <f t="shared" si="73"/>
        <v>1187.5999999999999</v>
      </c>
      <c r="I516" s="180">
        <f t="shared" si="74"/>
        <v>5</v>
      </c>
      <c r="J516" s="180">
        <f t="shared" si="75"/>
        <v>5</v>
      </c>
      <c r="L516" s="187">
        <v>43455</v>
      </c>
      <c r="M516" s="181">
        <v>1122.4000000000001</v>
      </c>
    </row>
    <row r="517" spans="1:13" ht="16.5" customHeight="1">
      <c r="A517" s="177">
        <v>43615</v>
      </c>
      <c r="B517" s="178">
        <f t="shared" si="71"/>
        <v>43615</v>
      </c>
      <c r="C517" s="178">
        <f t="shared" si="70"/>
        <v>43615</v>
      </c>
      <c r="D517" s="178">
        <f t="shared" si="70"/>
        <v>43615</v>
      </c>
      <c r="E517" s="178">
        <f t="shared" si="70"/>
        <v>43615</v>
      </c>
      <c r="F517" s="178">
        <f t="shared" si="70"/>
        <v>43615</v>
      </c>
      <c r="G517" s="178">
        <f t="shared" si="72"/>
        <v>43615</v>
      </c>
      <c r="H517" s="179">
        <f t="shared" si="73"/>
        <v>1193.0999999999999</v>
      </c>
      <c r="I517" s="180">
        <f t="shared" si="74"/>
        <v>6</v>
      </c>
      <c r="J517" s="180">
        <f t="shared" si="75"/>
        <v>6</v>
      </c>
      <c r="L517" s="187">
        <v>43458</v>
      </c>
      <c r="M517" s="181">
        <v>1125.2</v>
      </c>
    </row>
    <row r="518" spans="1:13" ht="16.5" customHeight="1">
      <c r="A518" s="177">
        <v>43616</v>
      </c>
      <c r="B518" s="178">
        <f t="shared" si="71"/>
        <v>43616</v>
      </c>
      <c r="C518" s="178">
        <f t="shared" si="70"/>
        <v>43616</v>
      </c>
      <c r="D518" s="178">
        <f t="shared" si="70"/>
        <v>43616</v>
      </c>
      <c r="E518" s="178">
        <f t="shared" si="70"/>
        <v>43616</v>
      </c>
      <c r="F518" s="178">
        <f t="shared" si="70"/>
        <v>43616</v>
      </c>
      <c r="G518" s="178">
        <f t="shared" si="72"/>
        <v>43616</v>
      </c>
      <c r="H518" s="179">
        <f t="shared" si="73"/>
        <v>1190</v>
      </c>
      <c r="I518" s="180">
        <f t="shared" si="74"/>
        <v>7</v>
      </c>
      <c r="J518" s="180">
        <f t="shared" si="75"/>
        <v>7</v>
      </c>
      <c r="L518" s="187">
        <v>43460</v>
      </c>
      <c r="M518" s="181">
        <v>1125.4000000000001</v>
      </c>
    </row>
    <row r="519" spans="1:13" ht="16.5" customHeight="1">
      <c r="A519" s="177">
        <v>43617</v>
      </c>
      <c r="B519" s="178">
        <f t="shared" si="71"/>
        <v>43616</v>
      </c>
      <c r="C519" s="178">
        <f t="shared" si="70"/>
        <v>43616</v>
      </c>
      <c r="D519" s="178">
        <f t="shared" si="70"/>
        <v>43616</v>
      </c>
      <c r="E519" s="178">
        <f t="shared" si="70"/>
        <v>43616</v>
      </c>
      <c r="F519" s="178">
        <f t="shared" si="70"/>
        <v>43616</v>
      </c>
      <c r="G519" s="178">
        <f t="shared" si="72"/>
        <v>43616</v>
      </c>
      <c r="H519" s="179">
        <f t="shared" si="73"/>
        <v>1190</v>
      </c>
      <c r="I519" s="180">
        <f t="shared" si="74"/>
        <v>1</v>
      </c>
      <c r="J519" s="180">
        <f t="shared" si="75"/>
        <v>7</v>
      </c>
      <c r="L519" s="187">
        <v>43461</v>
      </c>
      <c r="M519" s="181">
        <v>1120</v>
      </c>
    </row>
    <row r="520" spans="1:13" ht="16.5" customHeight="1">
      <c r="A520" s="177">
        <v>43618</v>
      </c>
      <c r="B520" s="178">
        <f t="shared" si="71"/>
        <v>43616</v>
      </c>
      <c r="C520" s="178">
        <f t="shared" si="70"/>
        <v>43616</v>
      </c>
      <c r="D520" s="178">
        <f t="shared" si="70"/>
        <v>43616</v>
      </c>
      <c r="E520" s="178">
        <f t="shared" si="70"/>
        <v>43616</v>
      </c>
      <c r="F520" s="178">
        <f t="shared" si="70"/>
        <v>43616</v>
      </c>
      <c r="G520" s="178">
        <f t="shared" si="72"/>
        <v>43616</v>
      </c>
      <c r="H520" s="179">
        <f t="shared" si="73"/>
        <v>1190</v>
      </c>
      <c r="I520" s="180">
        <f t="shared" si="74"/>
        <v>2</v>
      </c>
      <c r="J520" s="180">
        <f t="shared" si="75"/>
        <v>7</v>
      </c>
      <c r="L520" s="187">
        <v>43462</v>
      </c>
      <c r="M520" s="181">
        <v>1115.7</v>
      </c>
    </row>
    <row r="521" spans="1:13" ht="16.5" customHeight="1">
      <c r="A521" s="177">
        <v>43619</v>
      </c>
      <c r="B521" s="178">
        <f t="shared" si="71"/>
        <v>43619</v>
      </c>
      <c r="C521" s="178">
        <f t="shared" si="70"/>
        <v>43619</v>
      </c>
      <c r="D521" s="178">
        <f t="shared" si="70"/>
        <v>43619</v>
      </c>
      <c r="E521" s="178">
        <f t="shared" si="70"/>
        <v>43619</v>
      </c>
      <c r="F521" s="178">
        <f t="shared" si="70"/>
        <v>43619</v>
      </c>
      <c r="G521" s="178">
        <f t="shared" si="72"/>
        <v>43619</v>
      </c>
      <c r="H521" s="179">
        <f t="shared" si="73"/>
        <v>1191.2</v>
      </c>
      <c r="I521" s="180">
        <f t="shared" si="74"/>
        <v>3</v>
      </c>
      <c r="J521" s="180">
        <f t="shared" si="75"/>
        <v>3</v>
      </c>
      <c r="L521" s="187">
        <v>43465</v>
      </c>
      <c r="M521" s="181">
        <v>0</v>
      </c>
    </row>
    <row r="522" spans="1:13" ht="16.5" customHeight="1">
      <c r="A522" s="177">
        <v>43620</v>
      </c>
      <c r="B522" s="178">
        <f t="shared" si="71"/>
        <v>43620</v>
      </c>
      <c r="C522" s="178">
        <f t="shared" si="70"/>
        <v>43620</v>
      </c>
      <c r="D522" s="178">
        <f t="shared" si="70"/>
        <v>43620</v>
      </c>
      <c r="E522" s="178">
        <f t="shared" si="70"/>
        <v>43620</v>
      </c>
      <c r="F522" s="178">
        <f t="shared" si="70"/>
        <v>43620</v>
      </c>
      <c r="G522" s="178">
        <f t="shared" si="72"/>
        <v>43620</v>
      </c>
      <c r="H522" s="179">
        <f t="shared" si="73"/>
        <v>1183</v>
      </c>
      <c r="I522" s="180">
        <f t="shared" si="74"/>
        <v>4</v>
      </c>
      <c r="J522" s="180">
        <f t="shared" si="75"/>
        <v>4</v>
      </c>
      <c r="L522" s="187">
        <v>43467</v>
      </c>
      <c r="M522" s="181">
        <v>1118.0999999999999</v>
      </c>
    </row>
    <row r="523" spans="1:13" ht="16.5" customHeight="1">
      <c r="A523" s="177">
        <v>43621</v>
      </c>
      <c r="B523" s="178">
        <f t="shared" si="71"/>
        <v>43621</v>
      </c>
      <c r="C523" s="178">
        <f t="shared" ref="C523:F542" si="76">IF(COUNTIF($O:$O,B523)=1,DATE(YEAR(B523),MONTH(B523),DAY(B523)-1),B523)</f>
        <v>43621</v>
      </c>
      <c r="D523" s="178">
        <f t="shared" si="76"/>
        <v>43621</v>
      </c>
      <c r="E523" s="178">
        <f t="shared" si="76"/>
        <v>43621</v>
      </c>
      <c r="F523" s="178">
        <f t="shared" si="76"/>
        <v>43621</v>
      </c>
      <c r="G523" s="178">
        <f t="shared" si="72"/>
        <v>43621</v>
      </c>
      <c r="H523" s="179">
        <f t="shared" si="73"/>
        <v>1181.5</v>
      </c>
      <c r="I523" s="180">
        <f t="shared" si="74"/>
        <v>5</v>
      </c>
      <c r="J523" s="180">
        <f t="shared" si="75"/>
        <v>5</v>
      </c>
      <c r="L523" s="187">
        <v>43468</v>
      </c>
      <c r="M523" s="181">
        <v>1119</v>
      </c>
    </row>
    <row r="524" spans="1:13" ht="16.5" customHeight="1">
      <c r="A524" s="177">
        <v>43622</v>
      </c>
      <c r="B524" s="178">
        <f t="shared" si="71"/>
        <v>43622</v>
      </c>
      <c r="C524" s="178">
        <f t="shared" si="76"/>
        <v>43621</v>
      </c>
      <c r="D524" s="178">
        <f t="shared" si="76"/>
        <v>43621</v>
      </c>
      <c r="E524" s="178">
        <f t="shared" si="76"/>
        <v>43621</v>
      </c>
      <c r="F524" s="178">
        <f t="shared" si="76"/>
        <v>43621</v>
      </c>
      <c r="G524" s="178">
        <f t="shared" si="72"/>
        <v>43621</v>
      </c>
      <c r="H524" s="179">
        <f t="shared" si="73"/>
        <v>1181.5</v>
      </c>
      <c r="I524" s="180">
        <f t="shared" si="74"/>
        <v>6</v>
      </c>
      <c r="J524" s="180">
        <f t="shared" si="75"/>
        <v>5</v>
      </c>
      <c r="L524" s="187">
        <v>43469</v>
      </c>
      <c r="M524" s="181">
        <v>1127.5</v>
      </c>
    </row>
    <row r="525" spans="1:13" ht="16.5" customHeight="1">
      <c r="A525" s="177">
        <v>43623</v>
      </c>
      <c r="B525" s="178">
        <f t="shared" si="71"/>
        <v>43623</v>
      </c>
      <c r="C525" s="178">
        <f t="shared" si="76"/>
        <v>43623</v>
      </c>
      <c r="D525" s="178">
        <f t="shared" si="76"/>
        <v>43623</v>
      </c>
      <c r="E525" s="178">
        <f t="shared" si="76"/>
        <v>43623</v>
      </c>
      <c r="F525" s="178">
        <f t="shared" si="76"/>
        <v>43623</v>
      </c>
      <c r="G525" s="178">
        <f t="shared" si="72"/>
        <v>43623</v>
      </c>
      <c r="H525" s="179">
        <f t="shared" si="73"/>
        <v>1179.8</v>
      </c>
      <c r="I525" s="180">
        <f t="shared" si="74"/>
        <v>7</v>
      </c>
      <c r="J525" s="180">
        <f t="shared" si="75"/>
        <v>7</v>
      </c>
      <c r="L525" s="187">
        <v>43472</v>
      </c>
      <c r="M525" s="181">
        <v>1125.2</v>
      </c>
    </row>
    <row r="526" spans="1:13" ht="16.5" customHeight="1">
      <c r="A526" s="177">
        <v>43624</v>
      </c>
      <c r="B526" s="178">
        <f t="shared" si="71"/>
        <v>43623</v>
      </c>
      <c r="C526" s="178">
        <f t="shared" si="76"/>
        <v>43623</v>
      </c>
      <c r="D526" s="178">
        <f t="shared" si="76"/>
        <v>43623</v>
      </c>
      <c r="E526" s="178">
        <f t="shared" si="76"/>
        <v>43623</v>
      </c>
      <c r="F526" s="178">
        <f t="shared" si="76"/>
        <v>43623</v>
      </c>
      <c r="G526" s="178">
        <f t="shared" si="72"/>
        <v>43623</v>
      </c>
      <c r="H526" s="179">
        <f t="shared" si="73"/>
        <v>1179.8</v>
      </c>
      <c r="I526" s="180">
        <f t="shared" si="74"/>
        <v>1</v>
      </c>
      <c r="J526" s="180">
        <f t="shared" si="75"/>
        <v>7</v>
      </c>
      <c r="L526" s="187">
        <v>43473</v>
      </c>
      <c r="M526" s="181">
        <v>1118</v>
      </c>
    </row>
    <row r="527" spans="1:13" ht="16.5" customHeight="1">
      <c r="A527" s="177">
        <v>43625</v>
      </c>
      <c r="B527" s="178">
        <f t="shared" si="71"/>
        <v>43623</v>
      </c>
      <c r="C527" s="178">
        <f t="shared" si="76"/>
        <v>43623</v>
      </c>
      <c r="D527" s="178">
        <f t="shared" si="76"/>
        <v>43623</v>
      </c>
      <c r="E527" s="178">
        <f t="shared" si="76"/>
        <v>43623</v>
      </c>
      <c r="F527" s="178">
        <f t="shared" si="76"/>
        <v>43623</v>
      </c>
      <c r="G527" s="178">
        <f t="shared" si="72"/>
        <v>43623</v>
      </c>
      <c r="H527" s="179">
        <f t="shared" si="73"/>
        <v>1179.8</v>
      </c>
      <c r="I527" s="180">
        <f t="shared" si="74"/>
        <v>2</v>
      </c>
      <c r="J527" s="180">
        <f t="shared" si="75"/>
        <v>7</v>
      </c>
      <c r="L527" s="187">
        <v>43474</v>
      </c>
      <c r="M527" s="181">
        <v>1121.7</v>
      </c>
    </row>
    <row r="528" spans="1:13" ht="16.5" customHeight="1">
      <c r="A528" s="177">
        <v>43626</v>
      </c>
      <c r="B528" s="178">
        <f t="shared" si="71"/>
        <v>43626</v>
      </c>
      <c r="C528" s="178">
        <f t="shared" si="76"/>
        <v>43626</v>
      </c>
      <c r="D528" s="178">
        <f t="shared" si="76"/>
        <v>43626</v>
      </c>
      <c r="E528" s="178">
        <f t="shared" si="76"/>
        <v>43626</v>
      </c>
      <c r="F528" s="178">
        <f t="shared" si="76"/>
        <v>43626</v>
      </c>
      <c r="G528" s="178">
        <f t="shared" si="72"/>
        <v>43626</v>
      </c>
      <c r="H528" s="179">
        <f t="shared" si="73"/>
        <v>1179.5</v>
      </c>
      <c r="I528" s="180">
        <f t="shared" si="74"/>
        <v>3</v>
      </c>
      <c r="J528" s="180">
        <f t="shared" si="75"/>
        <v>3</v>
      </c>
      <c r="L528" s="187">
        <v>43475</v>
      </c>
      <c r="M528" s="181">
        <v>1121.5999999999999</v>
      </c>
    </row>
    <row r="529" spans="1:13" ht="16.5" customHeight="1">
      <c r="A529" s="177">
        <v>43627</v>
      </c>
      <c r="B529" s="178">
        <f t="shared" si="71"/>
        <v>43627</v>
      </c>
      <c r="C529" s="178">
        <f t="shared" si="76"/>
        <v>43627</v>
      </c>
      <c r="D529" s="178">
        <f t="shared" si="76"/>
        <v>43627</v>
      </c>
      <c r="E529" s="178">
        <f t="shared" si="76"/>
        <v>43627</v>
      </c>
      <c r="F529" s="178">
        <f t="shared" si="76"/>
        <v>43627</v>
      </c>
      <c r="G529" s="178">
        <f t="shared" si="72"/>
        <v>43627</v>
      </c>
      <c r="H529" s="179">
        <f t="shared" si="73"/>
        <v>1184</v>
      </c>
      <c r="I529" s="180">
        <f t="shared" si="74"/>
        <v>4</v>
      </c>
      <c r="J529" s="180">
        <f t="shared" si="75"/>
        <v>4</v>
      </c>
      <c r="L529" s="187">
        <v>43476</v>
      </c>
      <c r="M529" s="181">
        <v>1118.9000000000001</v>
      </c>
    </row>
    <row r="530" spans="1:13" ht="16.5" customHeight="1">
      <c r="A530" s="177">
        <v>43628</v>
      </c>
      <c r="B530" s="178">
        <f t="shared" si="71"/>
        <v>43628</v>
      </c>
      <c r="C530" s="178">
        <f t="shared" si="76"/>
        <v>43628</v>
      </c>
      <c r="D530" s="178">
        <f t="shared" si="76"/>
        <v>43628</v>
      </c>
      <c r="E530" s="178">
        <f t="shared" si="76"/>
        <v>43628</v>
      </c>
      <c r="F530" s="178">
        <f t="shared" si="76"/>
        <v>43628</v>
      </c>
      <c r="G530" s="178">
        <f t="shared" si="72"/>
        <v>43628</v>
      </c>
      <c r="H530" s="179">
        <f t="shared" si="73"/>
        <v>1181.7</v>
      </c>
      <c r="I530" s="180">
        <f t="shared" si="74"/>
        <v>5</v>
      </c>
      <c r="J530" s="180">
        <f t="shared" si="75"/>
        <v>5</v>
      </c>
      <c r="L530" s="187">
        <v>43479</v>
      </c>
      <c r="M530" s="181">
        <v>1117.5999999999999</v>
      </c>
    </row>
    <row r="531" spans="1:13" ht="16.5" customHeight="1">
      <c r="A531" s="177">
        <v>43629</v>
      </c>
      <c r="B531" s="178">
        <f t="shared" si="71"/>
        <v>43629</v>
      </c>
      <c r="C531" s="178">
        <f t="shared" si="76"/>
        <v>43629</v>
      </c>
      <c r="D531" s="178">
        <f t="shared" si="76"/>
        <v>43629</v>
      </c>
      <c r="E531" s="178">
        <f t="shared" si="76"/>
        <v>43629</v>
      </c>
      <c r="F531" s="178">
        <f t="shared" si="76"/>
        <v>43629</v>
      </c>
      <c r="G531" s="178">
        <f t="shared" si="72"/>
        <v>43629</v>
      </c>
      <c r="H531" s="179">
        <f t="shared" si="73"/>
        <v>1181.7</v>
      </c>
      <c r="I531" s="180">
        <f t="shared" si="74"/>
        <v>6</v>
      </c>
      <c r="J531" s="180">
        <f t="shared" si="75"/>
        <v>6</v>
      </c>
      <c r="L531" s="187">
        <v>43480</v>
      </c>
      <c r="M531" s="181">
        <v>1121.4000000000001</v>
      </c>
    </row>
    <row r="532" spans="1:13" ht="16.5" customHeight="1">
      <c r="A532" s="177">
        <v>43630</v>
      </c>
      <c r="B532" s="178">
        <f t="shared" si="71"/>
        <v>43630</v>
      </c>
      <c r="C532" s="178">
        <f t="shared" si="76"/>
        <v>43630</v>
      </c>
      <c r="D532" s="178">
        <f t="shared" si="76"/>
        <v>43630</v>
      </c>
      <c r="E532" s="178">
        <f t="shared" si="76"/>
        <v>43630</v>
      </c>
      <c r="F532" s="178">
        <f t="shared" si="76"/>
        <v>43630</v>
      </c>
      <c r="G532" s="178">
        <f t="shared" si="72"/>
        <v>43630</v>
      </c>
      <c r="H532" s="179">
        <f t="shared" si="73"/>
        <v>1184.7</v>
      </c>
      <c r="I532" s="180">
        <f t="shared" si="74"/>
        <v>7</v>
      </c>
      <c r="J532" s="180">
        <f t="shared" si="75"/>
        <v>7</v>
      </c>
      <c r="L532" s="187">
        <v>43481</v>
      </c>
      <c r="M532" s="181">
        <v>1120.0999999999999</v>
      </c>
    </row>
    <row r="533" spans="1:13" ht="16.5" customHeight="1">
      <c r="A533" s="177">
        <v>43631</v>
      </c>
      <c r="B533" s="178">
        <f t="shared" si="71"/>
        <v>43630</v>
      </c>
      <c r="C533" s="178">
        <f t="shared" si="76"/>
        <v>43630</v>
      </c>
      <c r="D533" s="178">
        <f t="shared" si="76"/>
        <v>43630</v>
      </c>
      <c r="E533" s="178">
        <f t="shared" si="76"/>
        <v>43630</v>
      </c>
      <c r="F533" s="178">
        <f t="shared" si="76"/>
        <v>43630</v>
      </c>
      <c r="G533" s="178">
        <f t="shared" si="72"/>
        <v>43630</v>
      </c>
      <c r="H533" s="179">
        <f t="shared" si="73"/>
        <v>1184.7</v>
      </c>
      <c r="I533" s="180">
        <f t="shared" si="74"/>
        <v>1</v>
      </c>
      <c r="J533" s="180">
        <f t="shared" si="75"/>
        <v>7</v>
      </c>
      <c r="L533" s="187">
        <v>43482</v>
      </c>
      <c r="M533" s="181">
        <v>1122</v>
      </c>
    </row>
    <row r="534" spans="1:13" ht="16.5" customHeight="1">
      <c r="A534" s="177">
        <v>43632</v>
      </c>
      <c r="B534" s="178">
        <f t="shared" si="71"/>
        <v>43630</v>
      </c>
      <c r="C534" s="178">
        <f t="shared" si="76"/>
        <v>43630</v>
      </c>
      <c r="D534" s="178">
        <f t="shared" si="76"/>
        <v>43630</v>
      </c>
      <c r="E534" s="178">
        <f t="shared" si="76"/>
        <v>43630</v>
      </c>
      <c r="F534" s="178">
        <f t="shared" si="76"/>
        <v>43630</v>
      </c>
      <c r="G534" s="178">
        <f t="shared" si="72"/>
        <v>43630</v>
      </c>
      <c r="H534" s="179">
        <f t="shared" si="73"/>
        <v>1184.7</v>
      </c>
      <c r="I534" s="180">
        <f t="shared" si="74"/>
        <v>2</v>
      </c>
      <c r="J534" s="180">
        <f t="shared" si="75"/>
        <v>7</v>
      </c>
      <c r="L534" s="187">
        <v>43483</v>
      </c>
      <c r="M534" s="181">
        <v>1121.4000000000001</v>
      </c>
    </row>
    <row r="535" spans="1:13" ht="16.5" customHeight="1">
      <c r="A535" s="177">
        <v>43633</v>
      </c>
      <c r="B535" s="178">
        <f t="shared" si="71"/>
        <v>43633</v>
      </c>
      <c r="C535" s="178">
        <f t="shared" si="76"/>
        <v>43633</v>
      </c>
      <c r="D535" s="178">
        <f t="shared" si="76"/>
        <v>43633</v>
      </c>
      <c r="E535" s="178">
        <f t="shared" si="76"/>
        <v>43633</v>
      </c>
      <c r="F535" s="178">
        <f t="shared" si="76"/>
        <v>43633</v>
      </c>
      <c r="G535" s="178">
        <f t="shared" si="72"/>
        <v>43633</v>
      </c>
      <c r="H535" s="179">
        <f t="shared" si="73"/>
        <v>1184</v>
      </c>
      <c r="I535" s="180">
        <f t="shared" si="74"/>
        <v>3</v>
      </c>
      <c r="J535" s="180">
        <f t="shared" si="75"/>
        <v>3</v>
      </c>
      <c r="L535" s="187">
        <v>43486</v>
      </c>
      <c r="M535" s="181">
        <v>1121.3</v>
      </c>
    </row>
    <row r="536" spans="1:13" ht="16.5" customHeight="1">
      <c r="A536" s="177">
        <v>43634</v>
      </c>
      <c r="B536" s="178">
        <f t="shared" si="71"/>
        <v>43634</v>
      </c>
      <c r="C536" s="178">
        <f t="shared" si="76"/>
        <v>43634</v>
      </c>
      <c r="D536" s="178">
        <f t="shared" si="76"/>
        <v>43634</v>
      </c>
      <c r="E536" s="178">
        <f t="shared" si="76"/>
        <v>43634</v>
      </c>
      <c r="F536" s="178">
        <f t="shared" si="76"/>
        <v>43634</v>
      </c>
      <c r="G536" s="178">
        <f t="shared" si="72"/>
        <v>43634</v>
      </c>
      <c r="H536" s="179">
        <f t="shared" si="73"/>
        <v>1186.3</v>
      </c>
      <c r="I536" s="180">
        <f t="shared" si="74"/>
        <v>4</v>
      </c>
      <c r="J536" s="180">
        <f t="shared" si="75"/>
        <v>4</v>
      </c>
      <c r="L536" s="187">
        <v>43487</v>
      </c>
      <c r="M536" s="181">
        <v>1126.5</v>
      </c>
    </row>
    <row r="537" spans="1:13" ht="16.5" customHeight="1">
      <c r="A537" s="177">
        <v>43635</v>
      </c>
      <c r="B537" s="178">
        <f t="shared" si="71"/>
        <v>43635</v>
      </c>
      <c r="C537" s="178">
        <f t="shared" si="76"/>
        <v>43635</v>
      </c>
      <c r="D537" s="178">
        <f t="shared" si="76"/>
        <v>43635</v>
      </c>
      <c r="E537" s="178">
        <f t="shared" si="76"/>
        <v>43635</v>
      </c>
      <c r="F537" s="178">
        <f t="shared" si="76"/>
        <v>43635</v>
      </c>
      <c r="G537" s="178">
        <f t="shared" si="72"/>
        <v>43635</v>
      </c>
      <c r="H537" s="179">
        <f t="shared" si="73"/>
        <v>1185</v>
      </c>
      <c r="I537" s="180">
        <f t="shared" si="74"/>
        <v>5</v>
      </c>
      <c r="J537" s="180">
        <f t="shared" si="75"/>
        <v>5</v>
      </c>
      <c r="L537" s="187">
        <v>43488</v>
      </c>
      <c r="M537" s="181">
        <v>1130.2</v>
      </c>
    </row>
    <row r="538" spans="1:13" ht="16.5" customHeight="1">
      <c r="A538" s="177">
        <v>43636</v>
      </c>
      <c r="B538" s="178">
        <f t="shared" si="71"/>
        <v>43636</v>
      </c>
      <c r="C538" s="178">
        <f t="shared" si="76"/>
        <v>43636</v>
      </c>
      <c r="D538" s="178">
        <f t="shared" si="76"/>
        <v>43636</v>
      </c>
      <c r="E538" s="178">
        <f t="shared" si="76"/>
        <v>43636</v>
      </c>
      <c r="F538" s="178">
        <f t="shared" si="76"/>
        <v>43636</v>
      </c>
      <c r="G538" s="178">
        <f t="shared" si="72"/>
        <v>43636</v>
      </c>
      <c r="H538" s="179">
        <f t="shared" si="73"/>
        <v>1177</v>
      </c>
      <c r="I538" s="180">
        <f t="shared" si="74"/>
        <v>6</v>
      </c>
      <c r="J538" s="180">
        <f t="shared" si="75"/>
        <v>6</v>
      </c>
      <c r="L538" s="187">
        <v>43489</v>
      </c>
      <c r="M538" s="181">
        <v>1128.2</v>
      </c>
    </row>
    <row r="539" spans="1:13" ht="16.5" customHeight="1">
      <c r="A539" s="177">
        <v>43637</v>
      </c>
      <c r="B539" s="178">
        <f t="shared" si="71"/>
        <v>43637</v>
      </c>
      <c r="C539" s="178">
        <f t="shared" si="76"/>
        <v>43637</v>
      </c>
      <c r="D539" s="178">
        <f t="shared" si="76"/>
        <v>43637</v>
      </c>
      <c r="E539" s="178">
        <f t="shared" si="76"/>
        <v>43637</v>
      </c>
      <c r="F539" s="178">
        <f t="shared" si="76"/>
        <v>43637</v>
      </c>
      <c r="G539" s="178">
        <f t="shared" si="72"/>
        <v>43637</v>
      </c>
      <c r="H539" s="179">
        <f t="shared" si="73"/>
        <v>1167.7</v>
      </c>
      <c r="I539" s="180">
        <f t="shared" si="74"/>
        <v>7</v>
      </c>
      <c r="J539" s="180">
        <f t="shared" si="75"/>
        <v>7</v>
      </c>
      <c r="L539" s="187">
        <v>43490</v>
      </c>
      <c r="M539" s="181">
        <v>1128</v>
      </c>
    </row>
    <row r="540" spans="1:13" ht="16.5" customHeight="1">
      <c r="A540" s="177">
        <v>43638</v>
      </c>
      <c r="B540" s="178">
        <f t="shared" si="71"/>
        <v>43637</v>
      </c>
      <c r="C540" s="178">
        <f t="shared" si="76"/>
        <v>43637</v>
      </c>
      <c r="D540" s="178">
        <f t="shared" si="76"/>
        <v>43637</v>
      </c>
      <c r="E540" s="178">
        <f t="shared" si="76"/>
        <v>43637</v>
      </c>
      <c r="F540" s="178">
        <f t="shared" si="76"/>
        <v>43637</v>
      </c>
      <c r="G540" s="178">
        <f t="shared" si="72"/>
        <v>43637</v>
      </c>
      <c r="H540" s="179">
        <f t="shared" si="73"/>
        <v>1167.7</v>
      </c>
      <c r="I540" s="180">
        <f t="shared" si="74"/>
        <v>1</v>
      </c>
      <c r="J540" s="180">
        <f t="shared" si="75"/>
        <v>7</v>
      </c>
      <c r="L540" s="187">
        <v>43493</v>
      </c>
      <c r="M540" s="181">
        <v>1125.0999999999999</v>
      </c>
    </row>
    <row r="541" spans="1:13" ht="16.5" customHeight="1">
      <c r="A541" s="177">
        <v>43639</v>
      </c>
      <c r="B541" s="178">
        <f t="shared" si="71"/>
        <v>43637</v>
      </c>
      <c r="C541" s="178">
        <f t="shared" si="76"/>
        <v>43637</v>
      </c>
      <c r="D541" s="178">
        <f t="shared" si="76"/>
        <v>43637</v>
      </c>
      <c r="E541" s="178">
        <f t="shared" si="76"/>
        <v>43637</v>
      </c>
      <c r="F541" s="178">
        <f t="shared" si="76"/>
        <v>43637</v>
      </c>
      <c r="G541" s="178">
        <f t="shared" si="72"/>
        <v>43637</v>
      </c>
      <c r="H541" s="179">
        <f t="shared" si="73"/>
        <v>1167.7</v>
      </c>
      <c r="I541" s="180">
        <f t="shared" si="74"/>
        <v>2</v>
      </c>
      <c r="J541" s="180">
        <f t="shared" si="75"/>
        <v>7</v>
      </c>
      <c r="L541" s="187">
        <v>43494</v>
      </c>
      <c r="M541" s="181">
        <v>1116.9000000000001</v>
      </c>
    </row>
    <row r="542" spans="1:13" ht="16.5" customHeight="1">
      <c r="A542" s="177">
        <v>43640</v>
      </c>
      <c r="B542" s="178">
        <f t="shared" si="71"/>
        <v>43640</v>
      </c>
      <c r="C542" s="178">
        <f t="shared" si="76"/>
        <v>43640</v>
      </c>
      <c r="D542" s="178">
        <f t="shared" si="76"/>
        <v>43640</v>
      </c>
      <c r="E542" s="178">
        <f t="shared" si="76"/>
        <v>43640</v>
      </c>
      <c r="F542" s="178">
        <f t="shared" si="76"/>
        <v>43640</v>
      </c>
      <c r="G542" s="178">
        <f t="shared" si="72"/>
        <v>43640</v>
      </c>
      <c r="H542" s="179">
        <f t="shared" si="73"/>
        <v>1162</v>
      </c>
      <c r="I542" s="180">
        <f t="shared" si="74"/>
        <v>3</v>
      </c>
      <c r="J542" s="180">
        <f t="shared" si="75"/>
        <v>3</v>
      </c>
      <c r="L542" s="187">
        <v>43495</v>
      </c>
      <c r="M542" s="181">
        <v>1118.0999999999999</v>
      </c>
    </row>
    <row r="543" spans="1:13" ht="16.5" customHeight="1">
      <c r="A543" s="177">
        <v>43641</v>
      </c>
      <c r="B543" s="178">
        <f t="shared" si="71"/>
        <v>43641</v>
      </c>
      <c r="C543" s="178">
        <f t="shared" ref="C543:F562" si="77">IF(COUNTIF($O:$O,B543)=1,DATE(YEAR(B543),MONTH(B543),DAY(B543)-1),B543)</f>
        <v>43641</v>
      </c>
      <c r="D543" s="178">
        <f t="shared" si="77"/>
        <v>43641</v>
      </c>
      <c r="E543" s="178">
        <f t="shared" si="77"/>
        <v>43641</v>
      </c>
      <c r="F543" s="178">
        <f t="shared" si="77"/>
        <v>43641</v>
      </c>
      <c r="G543" s="178">
        <f t="shared" si="72"/>
        <v>43641</v>
      </c>
      <c r="H543" s="179">
        <f t="shared" si="73"/>
        <v>1157.9000000000001</v>
      </c>
      <c r="I543" s="180">
        <f t="shared" si="74"/>
        <v>4</v>
      </c>
      <c r="J543" s="180">
        <f t="shared" si="75"/>
        <v>4</v>
      </c>
      <c r="L543" s="187">
        <v>43496</v>
      </c>
      <c r="M543" s="181">
        <v>1117.2</v>
      </c>
    </row>
    <row r="544" spans="1:13" ht="16.5" customHeight="1">
      <c r="A544" s="177">
        <v>43642</v>
      </c>
      <c r="B544" s="178">
        <f t="shared" si="71"/>
        <v>43642</v>
      </c>
      <c r="C544" s="178">
        <f t="shared" si="77"/>
        <v>43642</v>
      </c>
      <c r="D544" s="178">
        <f t="shared" si="77"/>
        <v>43642</v>
      </c>
      <c r="E544" s="178">
        <f t="shared" si="77"/>
        <v>43642</v>
      </c>
      <c r="F544" s="178">
        <f t="shared" si="77"/>
        <v>43642</v>
      </c>
      <c r="G544" s="178">
        <f t="shared" si="72"/>
        <v>43642</v>
      </c>
      <c r="H544" s="179">
        <f t="shared" si="73"/>
        <v>1154.7</v>
      </c>
      <c r="I544" s="180">
        <f t="shared" si="74"/>
        <v>5</v>
      </c>
      <c r="J544" s="180">
        <f t="shared" si="75"/>
        <v>5</v>
      </c>
      <c r="L544" s="187">
        <v>43497</v>
      </c>
      <c r="M544" s="181">
        <v>1111.5999999999999</v>
      </c>
    </row>
    <row r="545" spans="1:13" ht="16.5" customHeight="1">
      <c r="A545" s="177">
        <v>43643</v>
      </c>
      <c r="B545" s="178">
        <f t="shared" si="71"/>
        <v>43643</v>
      </c>
      <c r="C545" s="178">
        <f t="shared" si="77"/>
        <v>43643</v>
      </c>
      <c r="D545" s="178">
        <f t="shared" si="77"/>
        <v>43643</v>
      </c>
      <c r="E545" s="178">
        <f t="shared" si="77"/>
        <v>43643</v>
      </c>
      <c r="F545" s="178">
        <f t="shared" si="77"/>
        <v>43643</v>
      </c>
      <c r="G545" s="178">
        <f t="shared" si="72"/>
        <v>43643</v>
      </c>
      <c r="H545" s="179">
        <f t="shared" si="73"/>
        <v>1158.2</v>
      </c>
      <c r="I545" s="180">
        <f t="shared" si="74"/>
        <v>6</v>
      </c>
      <c r="J545" s="180">
        <f t="shared" si="75"/>
        <v>6</v>
      </c>
      <c r="L545" s="187">
        <v>43503</v>
      </c>
      <c r="M545" s="181">
        <v>1116.8</v>
      </c>
    </row>
    <row r="546" spans="1:13" ht="16.5" customHeight="1">
      <c r="A546" s="177">
        <v>43644</v>
      </c>
      <c r="B546" s="178">
        <f t="shared" si="71"/>
        <v>43644</v>
      </c>
      <c r="C546" s="178">
        <f t="shared" si="77"/>
        <v>43644</v>
      </c>
      <c r="D546" s="178">
        <f t="shared" si="77"/>
        <v>43644</v>
      </c>
      <c r="E546" s="178">
        <f t="shared" si="77"/>
        <v>43644</v>
      </c>
      <c r="F546" s="178">
        <f t="shared" si="77"/>
        <v>43644</v>
      </c>
      <c r="G546" s="178">
        <f t="shared" si="72"/>
        <v>43644</v>
      </c>
      <c r="H546" s="179">
        <f t="shared" si="73"/>
        <v>1156.8</v>
      </c>
      <c r="I546" s="180">
        <f t="shared" si="74"/>
        <v>7</v>
      </c>
      <c r="J546" s="180">
        <f t="shared" si="75"/>
        <v>7</v>
      </c>
      <c r="L546" s="187">
        <v>43504</v>
      </c>
      <c r="M546" s="181">
        <v>1123.4000000000001</v>
      </c>
    </row>
    <row r="547" spans="1:13" ht="16.5" customHeight="1">
      <c r="A547" s="177">
        <v>43645</v>
      </c>
      <c r="B547" s="178">
        <f t="shared" si="71"/>
        <v>43644</v>
      </c>
      <c r="C547" s="178">
        <f t="shared" si="77"/>
        <v>43644</v>
      </c>
      <c r="D547" s="178">
        <f t="shared" si="77"/>
        <v>43644</v>
      </c>
      <c r="E547" s="178">
        <f t="shared" si="77"/>
        <v>43644</v>
      </c>
      <c r="F547" s="178">
        <f t="shared" si="77"/>
        <v>43644</v>
      </c>
      <c r="G547" s="178">
        <f t="shared" si="72"/>
        <v>43644</v>
      </c>
      <c r="H547" s="179">
        <f t="shared" si="73"/>
        <v>1156.8</v>
      </c>
      <c r="I547" s="180">
        <f t="shared" si="74"/>
        <v>1</v>
      </c>
      <c r="J547" s="180">
        <f t="shared" si="75"/>
        <v>7</v>
      </c>
      <c r="L547" s="187">
        <v>43507</v>
      </c>
      <c r="M547" s="181">
        <v>1124.5</v>
      </c>
    </row>
    <row r="548" spans="1:13" ht="16.5" customHeight="1">
      <c r="A548" s="177">
        <v>43646</v>
      </c>
      <c r="B548" s="178">
        <f t="shared" si="71"/>
        <v>43644</v>
      </c>
      <c r="C548" s="178">
        <f t="shared" si="77"/>
        <v>43644</v>
      </c>
      <c r="D548" s="178">
        <f t="shared" si="77"/>
        <v>43644</v>
      </c>
      <c r="E548" s="178">
        <f t="shared" si="77"/>
        <v>43644</v>
      </c>
      <c r="F548" s="178">
        <f t="shared" si="77"/>
        <v>43644</v>
      </c>
      <c r="G548" s="178">
        <f t="shared" si="72"/>
        <v>43644</v>
      </c>
      <c r="H548" s="179">
        <f t="shared" si="73"/>
        <v>1156.8</v>
      </c>
      <c r="I548" s="180">
        <f t="shared" si="74"/>
        <v>2</v>
      </c>
      <c r="J548" s="180">
        <f t="shared" si="75"/>
        <v>7</v>
      </c>
      <c r="L548" s="187">
        <v>43508</v>
      </c>
      <c r="M548" s="181">
        <v>1124.5</v>
      </c>
    </row>
    <row r="549" spans="1:13" ht="16.5" customHeight="1">
      <c r="A549" s="177">
        <v>43647</v>
      </c>
      <c r="B549" s="178">
        <f t="shared" si="71"/>
        <v>43647</v>
      </c>
      <c r="C549" s="178">
        <f t="shared" si="77"/>
        <v>43647</v>
      </c>
      <c r="D549" s="178">
        <f t="shared" si="77"/>
        <v>43647</v>
      </c>
      <c r="E549" s="178">
        <f t="shared" si="77"/>
        <v>43647</v>
      </c>
      <c r="F549" s="178">
        <f t="shared" si="77"/>
        <v>43647</v>
      </c>
      <c r="G549" s="178">
        <f t="shared" si="72"/>
        <v>43647</v>
      </c>
      <c r="H549" s="179">
        <f t="shared" si="73"/>
        <v>1156.4000000000001</v>
      </c>
      <c r="I549" s="180">
        <f t="shared" si="74"/>
        <v>3</v>
      </c>
      <c r="J549" s="180">
        <f t="shared" si="75"/>
        <v>3</v>
      </c>
      <c r="L549" s="187">
        <v>43509</v>
      </c>
      <c r="M549" s="181">
        <v>1124.5999999999999</v>
      </c>
    </row>
    <row r="550" spans="1:13" ht="16.5" customHeight="1">
      <c r="A550" s="177">
        <v>43648</v>
      </c>
      <c r="B550" s="178">
        <f t="shared" si="71"/>
        <v>43648</v>
      </c>
      <c r="C550" s="178">
        <f t="shared" si="77"/>
        <v>43648</v>
      </c>
      <c r="D550" s="178">
        <f t="shared" si="77"/>
        <v>43648</v>
      </c>
      <c r="E550" s="178">
        <f t="shared" si="77"/>
        <v>43648</v>
      </c>
      <c r="F550" s="178">
        <f t="shared" si="77"/>
        <v>43648</v>
      </c>
      <c r="G550" s="178">
        <f t="shared" si="72"/>
        <v>43648</v>
      </c>
      <c r="H550" s="179">
        <f t="shared" si="73"/>
        <v>1155.4000000000001</v>
      </c>
      <c r="I550" s="180">
        <f t="shared" si="74"/>
        <v>4</v>
      </c>
      <c r="J550" s="180">
        <f t="shared" si="75"/>
        <v>4</v>
      </c>
      <c r="L550" s="187">
        <v>43510</v>
      </c>
      <c r="M550" s="181">
        <v>1121.7</v>
      </c>
    </row>
    <row r="551" spans="1:13" ht="16.5" customHeight="1">
      <c r="A551" s="177">
        <v>43649</v>
      </c>
      <c r="B551" s="178">
        <f t="shared" si="71"/>
        <v>43649</v>
      </c>
      <c r="C551" s="178">
        <f t="shared" si="77"/>
        <v>43649</v>
      </c>
      <c r="D551" s="178">
        <f t="shared" si="77"/>
        <v>43649</v>
      </c>
      <c r="E551" s="178">
        <f t="shared" si="77"/>
        <v>43649</v>
      </c>
      <c r="F551" s="178">
        <f t="shared" si="77"/>
        <v>43649</v>
      </c>
      <c r="G551" s="178">
        <f t="shared" si="72"/>
        <v>43649</v>
      </c>
      <c r="H551" s="179">
        <f t="shared" si="73"/>
        <v>1164.8</v>
      </c>
      <c r="I551" s="180">
        <f t="shared" si="74"/>
        <v>5</v>
      </c>
      <c r="J551" s="180">
        <f t="shared" si="75"/>
        <v>5</v>
      </c>
      <c r="L551" s="187">
        <v>43511</v>
      </c>
      <c r="M551" s="181">
        <v>1125</v>
      </c>
    </row>
    <row r="552" spans="1:13" ht="16.5" customHeight="1">
      <c r="A552" s="177">
        <v>43650</v>
      </c>
      <c r="B552" s="178">
        <f t="shared" si="71"/>
        <v>43650</v>
      </c>
      <c r="C552" s="178">
        <f t="shared" si="77"/>
        <v>43650</v>
      </c>
      <c r="D552" s="178">
        <f t="shared" si="77"/>
        <v>43650</v>
      </c>
      <c r="E552" s="178">
        <f t="shared" si="77"/>
        <v>43650</v>
      </c>
      <c r="F552" s="178">
        <f t="shared" si="77"/>
        <v>43650</v>
      </c>
      <c r="G552" s="178">
        <f t="shared" si="72"/>
        <v>43650</v>
      </c>
      <c r="H552" s="179">
        <f t="shared" si="73"/>
        <v>1170.4000000000001</v>
      </c>
      <c r="I552" s="180">
        <f t="shared" si="74"/>
        <v>6</v>
      </c>
      <c r="J552" s="180">
        <f t="shared" si="75"/>
        <v>6</v>
      </c>
      <c r="L552" s="187">
        <v>43514</v>
      </c>
      <c r="M552" s="181">
        <v>1127.7</v>
      </c>
    </row>
    <row r="553" spans="1:13" ht="16.5" customHeight="1">
      <c r="A553" s="177">
        <v>43651</v>
      </c>
      <c r="B553" s="178">
        <f t="shared" si="71"/>
        <v>43651</v>
      </c>
      <c r="C553" s="178">
        <f t="shared" si="77"/>
        <v>43651</v>
      </c>
      <c r="D553" s="178">
        <f t="shared" si="77"/>
        <v>43651</v>
      </c>
      <c r="E553" s="178">
        <f t="shared" si="77"/>
        <v>43651</v>
      </c>
      <c r="F553" s="178">
        <f t="shared" si="77"/>
        <v>43651</v>
      </c>
      <c r="G553" s="178">
        <f t="shared" si="72"/>
        <v>43651</v>
      </c>
      <c r="H553" s="179">
        <f t="shared" si="73"/>
        <v>1169.2</v>
      </c>
      <c r="I553" s="180">
        <f t="shared" si="74"/>
        <v>7</v>
      </c>
      <c r="J553" s="180">
        <f t="shared" si="75"/>
        <v>7</v>
      </c>
      <c r="L553" s="187">
        <v>43515</v>
      </c>
      <c r="M553" s="181">
        <v>1124.7</v>
      </c>
    </row>
    <row r="554" spans="1:13" ht="16.5" customHeight="1">
      <c r="A554" s="177">
        <v>43652</v>
      </c>
      <c r="B554" s="178">
        <f t="shared" si="71"/>
        <v>43651</v>
      </c>
      <c r="C554" s="178">
        <f t="shared" si="77"/>
        <v>43651</v>
      </c>
      <c r="D554" s="178">
        <f t="shared" si="77"/>
        <v>43651</v>
      </c>
      <c r="E554" s="178">
        <f t="shared" si="77"/>
        <v>43651</v>
      </c>
      <c r="F554" s="178">
        <f t="shared" si="77"/>
        <v>43651</v>
      </c>
      <c r="G554" s="178">
        <f t="shared" si="72"/>
        <v>43651</v>
      </c>
      <c r="H554" s="179">
        <f t="shared" si="73"/>
        <v>1169.2</v>
      </c>
      <c r="I554" s="180">
        <f t="shared" si="74"/>
        <v>1</v>
      </c>
      <c r="J554" s="180">
        <f t="shared" si="75"/>
        <v>7</v>
      </c>
      <c r="L554" s="187">
        <v>43516</v>
      </c>
      <c r="M554" s="181">
        <v>1127.5</v>
      </c>
    </row>
    <row r="555" spans="1:13" ht="16.5" customHeight="1">
      <c r="A555" s="177">
        <v>43653</v>
      </c>
      <c r="B555" s="178">
        <f t="shared" si="71"/>
        <v>43651</v>
      </c>
      <c r="C555" s="178">
        <f t="shared" si="77"/>
        <v>43651</v>
      </c>
      <c r="D555" s="178">
        <f t="shared" si="77"/>
        <v>43651</v>
      </c>
      <c r="E555" s="178">
        <f t="shared" si="77"/>
        <v>43651</v>
      </c>
      <c r="F555" s="178">
        <f t="shared" si="77"/>
        <v>43651</v>
      </c>
      <c r="G555" s="178">
        <f t="shared" si="72"/>
        <v>43651</v>
      </c>
      <c r="H555" s="179">
        <f t="shared" si="73"/>
        <v>1169.2</v>
      </c>
      <c r="I555" s="180">
        <f t="shared" si="74"/>
        <v>2</v>
      </c>
      <c r="J555" s="180">
        <f t="shared" si="75"/>
        <v>7</v>
      </c>
      <c r="L555" s="187">
        <v>43517</v>
      </c>
      <c r="M555" s="181">
        <v>1122.5999999999999</v>
      </c>
    </row>
    <row r="556" spans="1:13" ht="16.5" customHeight="1">
      <c r="A556" s="177">
        <v>43654</v>
      </c>
      <c r="B556" s="178">
        <f t="shared" si="71"/>
        <v>43654</v>
      </c>
      <c r="C556" s="178">
        <f t="shared" si="77"/>
        <v>43654</v>
      </c>
      <c r="D556" s="178">
        <f t="shared" si="77"/>
        <v>43654</v>
      </c>
      <c r="E556" s="178">
        <f t="shared" si="77"/>
        <v>43654</v>
      </c>
      <c r="F556" s="178">
        <f t="shared" si="77"/>
        <v>43654</v>
      </c>
      <c r="G556" s="178">
        <f t="shared" si="72"/>
        <v>43654</v>
      </c>
      <c r="H556" s="179">
        <f t="shared" si="73"/>
        <v>1170.4000000000001</v>
      </c>
      <c r="I556" s="180">
        <f t="shared" si="74"/>
        <v>3</v>
      </c>
      <c r="J556" s="180">
        <f t="shared" si="75"/>
        <v>3</v>
      </c>
      <c r="L556" s="187">
        <v>43518</v>
      </c>
      <c r="M556" s="181">
        <v>1124.4000000000001</v>
      </c>
    </row>
    <row r="557" spans="1:13" ht="16.5" customHeight="1">
      <c r="A557" s="177">
        <v>43655</v>
      </c>
      <c r="B557" s="178">
        <f t="shared" si="71"/>
        <v>43655</v>
      </c>
      <c r="C557" s="178">
        <f t="shared" si="77"/>
        <v>43655</v>
      </c>
      <c r="D557" s="178">
        <f t="shared" si="77"/>
        <v>43655</v>
      </c>
      <c r="E557" s="178">
        <f t="shared" si="77"/>
        <v>43655</v>
      </c>
      <c r="F557" s="178">
        <f t="shared" si="77"/>
        <v>43655</v>
      </c>
      <c r="G557" s="178">
        <f t="shared" si="72"/>
        <v>43655</v>
      </c>
      <c r="H557" s="179">
        <f t="shared" si="73"/>
        <v>1178.5</v>
      </c>
      <c r="I557" s="180">
        <f t="shared" si="74"/>
        <v>4</v>
      </c>
      <c r="J557" s="180">
        <f t="shared" si="75"/>
        <v>4</v>
      </c>
      <c r="L557" s="187">
        <v>43521</v>
      </c>
      <c r="M557" s="181">
        <v>1125.7</v>
      </c>
    </row>
    <row r="558" spans="1:13" ht="16.5" customHeight="1">
      <c r="A558" s="177">
        <v>43656</v>
      </c>
      <c r="B558" s="178">
        <f t="shared" si="71"/>
        <v>43656</v>
      </c>
      <c r="C558" s="178">
        <f t="shared" si="77"/>
        <v>43656</v>
      </c>
      <c r="D558" s="178">
        <f t="shared" si="77"/>
        <v>43656</v>
      </c>
      <c r="E558" s="178">
        <f t="shared" si="77"/>
        <v>43656</v>
      </c>
      <c r="F558" s="178">
        <f t="shared" si="77"/>
        <v>43656</v>
      </c>
      <c r="G558" s="178">
        <f t="shared" si="72"/>
        <v>43656</v>
      </c>
      <c r="H558" s="179">
        <f t="shared" si="73"/>
        <v>1179.9000000000001</v>
      </c>
      <c r="I558" s="180">
        <f t="shared" si="74"/>
        <v>5</v>
      </c>
      <c r="J558" s="180">
        <f t="shared" si="75"/>
        <v>5</v>
      </c>
      <c r="L558" s="187">
        <v>43522</v>
      </c>
      <c r="M558" s="181">
        <v>1120.8</v>
      </c>
    </row>
    <row r="559" spans="1:13" ht="16.5" customHeight="1">
      <c r="A559" s="177">
        <v>43657</v>
      </c>
      <c r="B559" s="178">
        <f t="shared" si="71"/>
        <v>43657</v>
      </c>
      <c r="C559" s="178">
        <f t="shared" si="77"/>
        <v>43657</v>
      </c>
      <c r="D559" s="178">
        <f t="shared" si="77"/>
        <v>43657</v>
      </c>
      <c r="E559" s="178">
        <f t="shared" si="77"/>
        <v>43657</v>
      </c>
      <c r="F559" s="178">
        <f t="shared" si="77"/>
        <v>43657</v>
      </c>
      <c r="G559" s="178">
        <f t="shared" si="72"/>
        <v>43657</v>
      </c>
      <c r="H559" s="179">
        <f t="shared" si="73"/>
        <v>1181.4000000000001</v>
      </c>
      <c r="I559" s="180">
        <f t="shared" si="74"/>
        <v>6</v>
      </c>
      <c r="J559" s="180">
        <f t="shared" si="75"/>
        <v>6</v>
      </c>
      <c r="L559" s="187">
        <v>43523</v>
      </c>
      <c r="M559" s="181">
        <v>1118.3</v>
      </c>
    </row>
    <row r="560" spans="1:13" ht="16.5" customHeight="1">
      <c r="A560" s="177">
        <v>43658</v>
      </c>
      <c r="B560" s="178">
        <f t="shared" si="71"/>
        <v>43658</v>
      </c>
      <c r="C560" s="178">
        <f t="shared" si="77"/>
        <v>43658</v>
      </c>
      <c r="D560" s="178">
        <f t="shared" si="77"/>
        <v>43658</v>
      </c>
      <c r="E560" s="178">
        <f t="shared" si="77"/>
        <v>43658</v>
      </c>
      <c r="F560" s="178">
        <f t="shared" si="77"/>
        <v>43658</v>
      </c>
      <c r="G560" s="178">
        <f t="shared" si="72"/>
        <v>43658</v>
      </c>
      <c r="H560" s="179">
        <f t="shared" si="73"/>
        <v>1173.8</v>
      </c>
      <c r="I560" s="180">
        <f t="shared" si="74"/>
        <v>7</v>
      </c>
      <c r="J560" s="180">
        <f t="shared" si="75"/>
        <v>7</v>
      </c>
      <c r="L560" s="187">
        <v>43524</v>
      </c>
      <c r="M560" s="181">
        <v>1117.8</v>
      </c>
    </row>
    <row r="561" spans="1:13" ht="16.5" customHeight="1">
      <c r="A561" s="177">
        <v>43659</v>
      </c>
      <c r="B561" s="178">
        <f t="shared" si="71"/>
        <v>43658</v>
      </c>
      <c r="C561" s="178">
        <f t="shared" si="77"/>
        <v>43658</v>
      </c>
      <c r="D561" s="178">
        <f t="shared" si="77"/>
        <v>43658</v>
      </c>
      <c r="E561" s="178">
        <f t="shared" si="77"/>
        <v>43658</v>
      </c>
      <c r="F561" s="178">
        <f t="shared" si="77"/>
        <v>43658</v>
      </c>
      <c r="G561" s="178">
        <f t="shared" si="72"/>
        <v>43658</v>
      </c>
      <c r="H561" s="179">
        <f t="shared" si="73"/>
        <v>1173.8</v>
      </c>
      <c r="I561" s="180">
        <f t="shared" si="74"/>
        <v>1</v>
      </c>
      <c r="J561" s="180">
        <f t="shared" si="75"/>
        <v>7</v>
      </c>
      <c r="L561" s="187">
        <v>43528</v>
      </c>
      <c r="M561" s="181">
        <v>1119.9000000000001</v>
      </c>
    </row>
    <row r="562" spans="1:13" ht="16.5" customHeight="1">
      <c r="A562" s="177">
        <v>43660</v>
      </c>
      <c r="B562" s="178">
        <f t="shared" si="71"/>
        <v>43658</v>
      </c>
      <c r="C562" s="178">
        <f t="shared" si="77"/>
        <v>43658</v>
      </c>
      <c r="D562" s="178">
        <f t="shared" si="77"/>
        <v>43658</v>
      </c>
      <c r="E562" s="178">
        <f t="shared" si="77"/>
        <v>43658</v>
      </c>
      <c r="F562" s="178">
        <f t="shared" si="77"/>
        <v>43658</v>
      </c>
      <c r="G562" s="178">
        <f t="shared" si="72"/>
        <v>43658</v>
      </c>
      <c r="H562" s="179">
        <f t="shared" si="73"/>
        <v>1173.8</v>
      </c>
      <c r="I562" s="180">
        <f t="shared" si="74"/>
        <v>2</v>
      </c>
      <c r="J562" s="180">
        <f t="shared" si="75"/>
        <v>7</v>
      </c>
      <c r="L562" s="187">
        <v>43529</v>
      </c>
      <c r="M562" s="181">
        <v>1125</v>
      </c>
    </row>
    <row r="563" spans="1:13" ht="16.5" customHeight="1">
      <c r="A563" s="177">
        <v>43661</v>
      </c>
      <c r="B563" s="178">
        <f t="shared" si="71"/>
        <v>43661</v>
      </c>
      <c r="C563" s="178">
        <f t="shared" ref="C563:F582" si="78">IF(COUNTIF($O:$O,B563)=1,DATE(YEAR(B563),MONTH(B563),DAY(B563)-1),B563)</f>
        <v>43661</v>
      </c>
      <c r="D563" s="178">
        <f t="shared" si="78"/>
        <v>43661</v>
      </c>
      <c r="E563" s="178">
        <f t="shared" si="78"/>
        <v>43661</v>
      </c>
      <c r="F563" s="178">
        <f t="shared" si="78"/>
        <v>43661</v>
      </c>
      <c r="G563" s="178">
        <f t="shared" si="72"/>
        <v>43661</v>
      </c>
      <c r="H563" s="179">
        <f t="shared" si="73"/>
        <v>1177.3</v>
      </c>
      <c r="I563" s="180">
        <f t="shared" si="74"/>
        <v>3</v>
      </c>
      <c r="J563" s="180">
        <f t="shared" si="75"/>
        <v>3</v>
      </c>
      <c r="L563" s="187">
        <v>43530</v>
      </c>
      <c r="M563" s="181">
        <v>1125.8</v>
      </c>
    </row>
    <row r="564" spans="1:13" ht="16.5" customHeight="1">
      <c r="A564" s="177">
        <v>43662</v>
      </c>
      <c r="B564" s="178">
        <f t="shared" si="71"/>
        <v>43662</v>
      </c>
      <c r="C564" s="178">
        <f t="shared" si="78"/>
        <v>43662</v>
      </c>
      <c r="D564" s="178">
        <f t="shared" si="78"/>
        <v>43662</v>
      </c>
      <c r="E564" s="178">
        <f t="shared" si="78"/>
        <v>43662</v>
      </c>
      <c r="F564" s="178">
        <f t="shared" si="78"/>
        <v>43662</v>
      </c>
      <c r="G564" s="178">
        <f t="shared" si="72"/>
        <v>43662</v>
      </c>
      <c r="H564" s="179">
        <f t="shared" si="73"/>
        <v>1179.2</v>
      </c>
      <c r="I564" s="180">
        <f t="shared" si="74"/>
        <v>4</v>
      </c>
      <c r="J564" s="180">
        <f t="shared" si="75"/>
        <v>4</v>
      </c>
      <c r="L564" s="187">
        <v>43531</v>
      </c>
      <c r="M564" s="181">
        <v>1127.8</v>
      </c>
    </row>
    <row r="565" spans="1:13" ht="16.5" customHeight="1">
      <c r="A565" s="177">
        <v>43663</v>
      </c>
      <c r="B565" s="178">
        <f t="shared" si="71"/>
        <v>43663</v>
      </c>
      <c r="C565" s="178">
        <f t="shared" si="78"/>
        <v>43663</v>
      </c>
      <c r="D565" s="178">
        <f t="shared" si="78"/>
        <v>43663</v>
      </c>
      <c r="E565" s="178">
        <f t="shared" si="78"/>
        <v>43663</v>
      </c>
      <c r="F565" s="178">
        <f t="shared" si="78"/>
        <v>43663</v>
      </c>
      <c r="G565" s="178">
        <f t="shared" si="72"/>
        <v>43663</v>
      </c>
      <c r="H565" s="179">
        <f t="shared" si="73"/>
        <v>1178.5</v>
      </c>
      <c r="I565" s="180">
        <f t="shared" si="74"/>
        <v>5</v>
      </c>
      <c r="J565" s="180">
        <f t="shared" si="75"/>
        <v>5</v>
      </c>
      <c r="L565" s="187">
        <v>43532</v>
      </c>
      <c r="M565" s="181">
        <v>1128.3</v>
      </c>
    </row>
    <row r="566" spans="1:13" ht="16.5" customHeight="1">
      <c r="A566" s="177">
        <v>43664</v>
      </c>
      <c r="B566" s="178">
        <f t="shared" si="71"/>
        <v>43664</v>
      </c>
      <c r="C566" s="178">
        <f t="shared" si="78"/>
        <v>43664</v>
      </c>
      <c r="D566" s="178">
        <f t="shared" si="78"/>
        <v>43664</v>
      </c>
      <c r="E566" s="178">
        <f t="shared" si="78"/>
        <v>43664</v>
      </c>
      <c r="F566" s="178">
        <f t="shared" si="78"/>
        <v>43664</v>
      </c>
      <c r="G566" s="178">
        <f t="shared" si="72"/>
        <v>43664</v>
      </c>
      <c r="H566" s="179">
        <f t="shared" si="73"/>
        <v>1180.4000000000001</v>
      </c>
      <c r="I566" s="180">
        <f t="shared" si="74"/>
        <v>6</v>
      </c>
      <c r="J566" s="180">
        <f t="shared" si="75"/>
        <v>6</v>
      </c>
      <c r="L566" s="187">
        <v>43535</v>
      </c>
      <c r="M566" s="181">
        <v>1134</v>
      </c>
    </row>
    <row r="567" spans="1:13" ht="16.5" customHeight="1">
      <c r="A567" s="177">
        <v>43665</v>
      </c>
      <c r="B567" s="178">
        <f t="shared" si="71"/>
        <v>43665</v>
      </c>
      <c r="C567" s="178">
        <f t="shared" si="78"/>
        <v>43665</v>
      </c>
      <c r="D567" s="178">
        <f t="shared" si="78"/>
        <v>43665</v>
      </c>
      <c r="E567" s="178">
        <f t="shared" si="78"/>
        <v>43665</v>
      </c>
      <c r="F567" s="178">
        <f t="shared" si="78"/>
        <v>43665</v>
      </c>
      <c r="G567" s="178">
        <f t="shared" si="72"/>
        <v>43665</v>
      </c>
      <c r="H567" s="179">
        <f t="shared" si="73"/>
        <v>1179.5</v>
      </c>
      <c r="I567" s="180">
        <f t="shared" si="74"/>
        <v>7</v>
      </c>
      <c r="J567" s="180">
        <f t="shared" si="75"/>
        <v>7</v>
      </c>
      <c r="L567" s="187">
        <v>43536</v>
      </c>
      <c r="M567" s="181">
        <v>1134.5</v>
      </c>
    </row>
    <row r="568" spans="1:13" ht="16.5" customHeight="1">
      <c r="A568" s="177">
        <v>43666</v>
      </c>
      <c r="B568" s="178">
        <f t="shared" si="71"/>
        <v>43665</v>
      </c>
      <c r="C568" s="178">
        <f t="shared" si="78"/>
        <v>43665</v>
      </c>
      <c r="D568" s="178">
        <f t="shared" si="78"/>
        <v>43665</v>
      </c>
      <c r="E568" s="178">
        <f t="shared" si="78"/>
        <v>43665</v>
      </c>
      <c r="F568" s="178">
        <f t="shared" si="78"/>
        <v>43665</v>
      </c>
      <c r="G568" s="178">
        <f t="shared" si="72"/>
        <v>43665</v>
      </c>
      <c r="H568" s="179">
        <f t="shared" si="73"/>
        <v>1179.5</v>
      </c>
      <c r="I568" s="180">
        <f t="shared" si="74"/>
        <v>1</v>
      </c>
      <c r="J568" s="180">
        <f t="shared" si="75"/>
        <v>7</v>
      </c>
      <c r="L568" s="187">
        <v>43537</v>
      </c>
      <c r="M568" s="181">
        <v>1128.7</v>
      </c>
    </row>
    <row r="569" spans="1:13" ht="16.5" customHeight="1">
      <c r="A569" s="177">
        <v>43667</v>
      </c>
      <c r="B569" s="178">
        <f t="shared" si="71"/>
        <v>43665</v>
      </c>
      <c r="C569" s="178">
        <f t="shared" si="78"/>
        <v>43665</v>
      </c>
      <c r="D569" s="178">
        <f t="shared" si="78"/>
        <v>43665</v>
      </c>
      <c r="E569" s="178">
        <f t="shared" si="78"/>
        <v>43665</v>
      </c>
      <c r="F569" s="178">
        <f t="shared" si="78"/>
        <v>43665</v>
      </c>
      <c r="G569" s="178">
        <f t="shared" si="72"/>
        <v>43665</v>
      </c>
      <c r="H569" s="179">
        <f t="shared" si="73"/>
        <v>1179.5</v>
      </c>
      <c r="I569" s="180">
        <f t="shared" si="74"/>
        <v>2</v>
      </c>
      <c r="J569" s="180">
        <f t="shared" si="75"/>
        <v>7</v>
      </c>
      <c r="L569" s="187">
        <v>43538</v>
      </c>
      <c r="M569" s="181">
        <v>1131.5</v>
      </c>
    </row>
    <row r="570" spans="1:13" ht="16.5" customHeight="1">
      <c r="A570" s="177">
        <v>43668</v>
      </c>
      <c r="B570" s="178">
        <f t="shared" si="71"/>
        <v>43668</v>
      </c>
      <c r="C570" s="178">
        <f t="shared" si="78"/>
        <v>43668</v>
      </c>
      <c r="D570" s="178">
        <f t="shared" si="78"/>
        <v>43668</v>
      </c>
      <c r="E570" s="178">
        <f t="shared" si="78"/>
        <v>43668</v>
      </c>
      <c r="F570" s="178">
        <f t="shared" si="78"/>
        <v>43668</v>
      </c>
      <c r="G570" s="178">
        <f t="shared" si="72"/>
        <v>43668</v>
      </c>
      <c r="H570" s="179">
        <f t="shared" si="73"/>
        <v>1173.4000000000001</v>
      </c>
      <c r="I570" s="180">
        <f t="shared" si="74"/>
        <v>3</v>
      </c>
      <c r="J570" s="180">
        <f t="shared" si="75"/>
        <v>3</v>
      </c>
      <c r="L570" s="187">
        <v>43539</v>
      </c>
      <c r="M570" s="181">
        <v>1132.7</v>
      </c>
    </row>
    <row r="571" spans="1:13" ht="16.5" customHeight="1">
      <c r="A571" s="177">
        <v>43669</v>
      </c>
      <c r="B571" s="178">
        <f t="shared" si="71"/>
        <v>43669</v>
      </c>
      <c r="C571" s="178">
        <f t="shared" si="78"/>
        <v>43669</v>
      </c>
      <c r="D571" s="178">
        <f t="shared" si="78"/>
        <v>43669</v>
      </c>
      <c r="E571" s="178">
        <f t="shared" si="78"/>
        <v>43669</v>
      </c>
      <c r="F571" s="178">
        <f t="shared" si="78"/>
        <v>43669</v>
      </c>
      <c r="G571" s="178">
        <f t="shared" si="72"/>
        <v>43669</v>
      </c>
      <c r="H571" s="179">
        <f t="shared" si="73"/>
        <v>1177.5999999999999</v>
      </c>
      <c r="I571" s="180">
        <f t="shared" si="74"/>
        <v>4</v>
      </c>
      <c r="J571" s="180">
        <f t="shared" si="75"/>
        <v>4</v>
      </c>
      <c r="L571" s="187">
        <v>43542</v>
      </c>
      <c r="M571" s="181">
        <v>1136.0999999999999</v>
      </c>
    </row>
    <row r="572" spans="1:13" ht="16.5" customHeight="1">
      <c r="A572" s="177">
        <v>43670</v>
      </c>
      <c r="B572" s="178">
        <f t="shared" si="71"/>
        <v>43670</v>
      </c>
      <c r="C572" s="178">
        <f t="shared" si="78"/>
        <v>43670</v>
      </c>
      <c r="D572" s="178">
        <f t="shared" si="78"/>
        <v>43670</v>
      </c>
      <c r="E572" s="178">
        <f t="shared" si="78"/>
        <v>43670</v>
      </c>
      <c r="F572" s="178">
        <f t="shared" si="78"/>
        <v>43670</v>
      </c>
      <c r="G572" s="178">
        <f t="shared" si="72"/>
        <v>43670</v>
      </c>
      <c r="H572" s="179">
        <f t="shared" si="73"/>
        <v>1178.4000000000001</v>
      </c>
      <c r="I572" s="180">
        <f t="shared" si="74"/>
        <v>5</v>
      </c>
      <c r="J572" s="180">
        <f t="shared" si="75"/>
        <v>5</v>
      </c>
      <c r="L572" s="187">
        <v>43543</v>
      </c>
      <c r="M572" s="181">
        <v>1133.7</v>
      </c>
    </row>
    <row r="573" spans="1:13" ht="16.5" customHeight="1">
      <c r="A573" s="177">
        <v>43671</v>
      </c>
      <c r="B573" s="178">
        <f t="shared" si="71"/>
        <v>43671</v>
      </c>
      <c r="C573" s="178">
        <f t="shared" si="78"/>
        <v>43671</v>
      </c>
      <c r="D573" s="178">
        <f t="shared" si="78"/>
        <v>43671</v>
      </c>
      <c r="E573" s="178">
        <f t="shared" si="78"/>
        <v>43671</v>
      </c>
      <c r="F573" s="178">
        <f t="shared" si="78"/>
        <v>43671</v>
      </c>
      <c r="G573" s="178">
        <f t="shared" si="72"/>
        <v>43671</v>
      </c>
      <c r="H573" s="179">
        <f t="shared" si="73"/>
        <v>1178.2</v>
      </c>
      <c r="I573" s="180">
        <f t="shared" si="74"/>
        <v>6</v>
      </c>
      <c r="J573" s="180">
        <f t="shared" si="75"/>
        <v>6</v>
      </c>
      <c r="L573" s="187">
        <v>43544</v>
      </c>
      <c r="M573" s="181">
        <v>1130.9000000000001</v>
      </c>
    </row>
    <row r="574" spans="1:13" ht="16.5" customHeight="1">
      <c r="A574" s="177">
        <v>43672</v>
      </c>
      <c r="B574" s="178">
        <f t="shared" si="71"/>
        <v>43672</v>
      </c>
      <c r="C574" s="178">
        <f t="shared" si="78"/>
        <v>43672</v>
      </c>
      <c r="D574" s="178">
        <f t="shared" si="78"/>
        <v>43672</v>
      </c>
      <c r="E574" s="178">
        <f t="shared" si="78"/>
        <v>43672</v>
      </c>
      <c r="F574" s="178">
        <f t="shared" si="78"/>
        <v>43672</v>
      </c>
      <c r="G574" s="178">
        <f t="shared" si="72"/>
        <v>43672</v>
      </c>
      <c r="H574" s="179">
        <f t="shared" si="73"/>
        <v>1179.8</v>
      </c>
      <c r="I574" s="180">
        <f t="shared" si="74"/>
        <v>7</v>
      </c>
      <c r="J574" s="180">
        <f t="shared" si="75"/>
        <v>7</v>
      </c>
      <c r="L574" s="187">
        <v>43545</v>
      </c>
      <c r="M574" s="181">
        <v>1130.4000000000001</v>
      </c>
    </row>
    <row r="575" spans="1:13" ht="16.5" customHeight="1">
      <c r="A575" s="177">
        <v>43673</v>
      </c>
      <c r="B575" s="178">
        <f t="shared" si="71"/>
        <v>43672</v>
      </c>
      <c r="C575" s="178">
        <f t="shared" si="78"/>
        <v>43672</v>
      </c>
      <c r="D575" s="178">
        <f t="shared" si="78"/>
        <v>43672</v>
      </c>
      <c r="E575" s="178">
        <f t="shared" si="78"/>
        <v>43672</v>
      </c>
      <c r="F575" s="178">
        <f t="shared" si="78"/>
        <v>43672</v>
      </c>
      <c r="G575" s="178">
        <f t="shared" si="72"/>
        <v>43672</v>
      </c>
      <c r="H575" s="179">
        <f t="shared" si="73"/>
        <v>1179.8</v>
      </c>
      <c r="I575" s="180">
        <f t="shared" si="74"/>
        <v>1</v>
      </c>
      <c r="J575" s="180">
        <f t="shared" si="75"/>
        <v>7</v>
      </c>
      <c r="L575" s="187">
        <v>43546</v>
      </c>
      <c r="M575" s="181">
        <v>1125.8</v>
      </c>
    </row>
    <row r="576" spans="1:13" ht="16.5" customHeight="1">
      <c r="A576" s="177">
        <v>43674</v>
      </c>
      <c r="B576" s="178">
        <f t="shared" si="71"/>
        <v>43672</v>
      </c>
      <c r="C576" s="178">
        <f t="shared" si="78"/>
        <v>43672</v>
      </c>
      <c r="D576" s="178">
        <f t="shared" si="78"/>
        <v>43672</v>
      </c>
      <c r="E576" s="178">
        <f t="shared" si="78"/>
        <v>43672</v>
      </c>
      <c r="F576" s="178">
        <f t="shared" si="78"/>
        <v>43672</v>
      </c>
      <c r="G576" s="178">
        <f t="shared" si="72"/>
        <v>43672</v>
      </c>
      <c r="H576" s="179">
        <f t="shared" si="73"/>
        <v>1179.8</v>
      </c>
      <c r="I576" s="180">
        <f t="shared" si="74"/>
        <v>2</v>
      </c>
      <c r="J576" s="180">
        <f t="shared" si="75"/>
        <v>7</v>
      </c>
      <c r="L576" s="187">
        <v>43549</v>
      </c>
      <c r="M576" s="181">
        <v>1129.8</v>
      </c>
    </row>
    <row r="577" spans="1:13" ht="16.5" customHeight="1">
      <c r="A577" s="177">
        <v>43675</v>
      </c>
      <c r="B577" s="178">
        <f t="shared" si="71"/>
        <v>43675</v>
      </c>
      <c r="C577" s="178">
        <f t="shared" si="78"/>
        <v>43675</v>
      </c>
      <c r="D577" s="178">
        <f t="shared" si="78"/>
        <v>43675</v>
      </c>
      <c r="E577" s="178">
        <f t="shared" si="78"/>
        <v>43675</v>
      </c>
      <c r="F577" s="178">
        <f t="shared" si="78"/>
        <v>43675</v>
      </c>
      <c r="G577" s="178">
        <f t="shared" si="72"/>
        <v>43675</v>
      </c>
      <c r="H577" s="179">
        <f t="shared" si="73"/>
        <v>1184.2</v>
      </c>
      <c r="I577" s="180">
        <f t="shared" si="74"/>
        <v>3</v>
      </c>
      <c r="J577" s="180">
        <f t="shared" si="75"/>
        <v>3</v>
      </c>
      <c r="L577" s="187">
        <v>43550</v>
      </c>
      <c r="M577" s="181">
        <v>1134.9000000000001</v>
      </c>
    </row>
    <row r="578" spans="1:13" ht="16.5" customHeight="1">
      <c r="A578" s="177">
        <v>43676</v>
      </c>
      <c r="B578" s="178">
        <f t="shared" si="71"/>
        <v>43676</v>
      </c>
      <c r="C578" s="178">
        <f t="shared" si="78"/>
        <v>43676</v>
      </c>
      <c r="D578" s="178">
        <f t="shared" si="78"/>
        <v>43676</v>
      </c>
      <c r="E578" s="178">
        <f t="shared" si="78"/>
        <v>43676</v>
      </c>
      <c r="F578" s="178">
        <f t="shared" si="78"/>
        <v>43676</v>
      </c>
      <c r="G578" s="178">
        <f t="shared" si="72"/>
        <v>43676</v>
      </c>
      <c r="H578" s="179">
        <f t="shared" si="73"/>
        <v>1183.4000000000001</v>
      </c>
      <c r="I578" s="180">
        <f t="shared" si="74"/>
        <v>4</v>
      </c>
      <c r="J578" s="180">
        <f t="shared" si="75"/>
        <v>4</v>
      </c>
      <c r="L578" s="187">
        <v>43551</v>
      </c>
      <c r="M578" s="181">
        <v>1132.0999999999999</v>
      </c>
    </row>
    <row r="579" spans="1:13" ht="16.5" customHeight="1">
      <c r="A579" s="177">
        <v>43677</v>
      </c>
      <c r="B579" s="178">
        <f t="shared" ref="B579:B642" si="79">IF($I579&lt;4,IF($I579&lt;3,DATE(YEAR(A579),MONTH(A579),DAY(A579)-$I579),IF(COUNTIF($O:$O,A579)=1,DATE(YEAR(A579),MONTH(A579),DAY(A579)-$I579),A579)),A579)</f>
        <v>43677</v>
      </c>
      <c r="C579" s="178">
        <f t="shared" si="78"/>
        <v>43677</v>
      </c>
      <c r="D579" s="178">
        <f t="shared" si="78"/>
        <v>43677</v>
      </c>
      <c r="E579" s="178">
        <f t="shared" si="78"/>
        <v>43677</v>
      </c>
      <c r="F579" s="178">
        <f t="shared" si="78"/>
        <v>43677</v>
      </c>
      <c r="G579" s="178">
        <f t="shared" ref="G579:G642" si="80">IF($J579&lt;4,IF($J579&lt;3,DATE(YEAR(F579),MONTH(F579),DAY(F579)-$J579),IF(COUNTIF($O:$O,F579)=1,DATE(YEAR(F579),MONTH(F579),DAY(F579)-$J579),F579)),F579)</f>
        <v>43677</v>
      </c>
      <c r="H579" s="179">
        <f t="shared" ref="H579:H642" si="81">VLOOKUP(G579,L:M,2,0)</f>
        <v>1182</v>
      </c>
      <c r="I579" s="180">
        <f t="shared" ref="I579:I642" si="82">WEEKDAY(A579,16)</f>
        <v>5</v>
      </c>
      <c r="J579" s="180">
        <f t="shared" ref="J579:J642" si="83">WEEKDAY(F579,16)</f>
        <v>5</v>
      </c>
      <c r="L579" s="187">
        <v>43552</v>
      </c>
      <c r="M579" s="181">
        <v>1134.7</v>
      </c>
    </row>
    <row r="580" spans="1:13" ht="16.5" customHeight="1">
      <c r="A580" s="177">
        <v>43678</v>
      </c>
      <c r="B580" s="178">
        <f t="shared" si="79"/>
        <v>43678</v>
      </c>
      <c r="C580" s="178">
        <f t="shared" si="78"/>
        <v>43678</v>
      </c>
      <c r="D580" s="178">
        <f t="shared" si="78"/>
        <v>43678</v>
      </c>
      <c r="E580" s="178">
        <f t="shared" si="78"/>
        <v>43678</v>
      </c>
      <c r="F580" s="178">
        <f t="shared" si="78"/>
        <v>43678</v>
      </c>
      <c r="G580" s="178">
        <f t="shared" si="80"/>
        <v>43678</v>
      </c>
      <c r="H580" s="179">
        <f t="shared" si="81"/>
        <v>1181.9000000000001</v>
      </c>
      <c r="I580" s="180">
        <f t="shared" si="82"/>
        <v>6</v>
      </c>
      <c r="J580" s="180">
        <f t="shared" si="83"/>
        <v>6</v>
      </c>
      <c r="L580" s="187">
        <v>43553</v>
      </c>
      <c r="M580" s="181">
        <v>1137.8</v>
      </c>
    </row>
    <row r="581" spans="1:13" ht="16.5" customHeight="1">
      <c r="A581" s="177">
        <v>43679</v>
      </c>
      <c r="B581" s="178">
        <f t="shared" si="79"/>
        <v>43679</v>
      </c>
      <c r="C581" s="178">
        <f t="shared" si="78"/>
        <v>43679</v>
      </c>
      <c r="D581" s="178">
        <f t="shared" si="78"/>
        <v>43679</v>
      </c>
      <c r="E581" s="178">
        <f t="shared" si="78"/>
        <v>43679</v>
      </c>
      <c r="F581" s="178">
        <f t="shared" si="78"/>
        <v>43679</v>
      </c>
      <c r="G581" s="178">
        <f t="shared" si="80"/>
        <v>43679</v>
      </c>
      <c r="H581" s="179">
        <f t="shared" si="81"/>
        <v>1188.5</v>
      </c>
      <c r="I581" s="180">
        <f t="shared" si="82"/>
        <v>7</v>
      </c>
      <c r="J581" s="180">
        <f t="shared" si="83"/>
        <v>7</v>
      </c>
      <c r="L581" s="187">
        <v>43556</v>
      </c>
      <c r="M581" s="181">
        <v>1136.0999999999999</v>
      </c>
    </row>
    <row r="582" spans="1:13" ht="16.5" customHeight="1">
      <c r="A582" s="177">
        <v>43680</v>
      </c>
      <c r="B582" s="178">
        <f t="shared" si="79"/>
        <v>43679</v>
      </c>
      <c r="C582" s="178">
        <f t="shared" si="78"/>
        <v>43679</v>
      </c>
      <c r="D582" s="178">
        <f t="shared" si="78"/>
        <v>43679</v>
      </c>
      <c r="E582" s="178">
        <f t="shared" si="78"/>
        <v>43679</v>
      </c>
      <c r="F582" s="178">
        <f t="shared" si="78"/>
        <v>43679</v>
      </c>
      <c r="G582" s="178">
        <f t="shared" si="80"/>
        <v>43679</v>
      </c>
      <c r="H582" s="179">
        <f t="shared" si="81"/>
        <v>1188.5</v>
      </c>
      <c r="I582" s="180">
        <f t="shared" si="82"/>
        <v>1</v>
      </c>
      <c r="J582" s="180">
        <f t="shared" si="83"/>
        <v>7</v>
      </c>
      <c r="L582" s="187">
        <v>43557</v>
      </c>
      <c r="M582" s="181">
        <v>1132.7</v>
      </c>
    </row>
    <row r="583" spans="1:13" ht="16.5" customHeight="1">
      <c r="A583" s="177">
        <v>43681</v>
      </c>
      <c r="B583" s="178">
        <f t="shared" si="79"/>
        <v>43679</v>
      </c>
      <c r="C583" s="178">
        <f t="shared" ref="C583:F602" si="84">IF(COUNTIF($O:$O,B583)=1,DATE(YEAR(B583),MONTH(B583),DAY(B583)-1),B583)</f>
        <v>43679</v>
      </c>
      <c r="D583" s="178">
        <f t="shared" si="84"/>
        <v>43679</v>
      </c>
      <c r="E583" s="178">
        <f t="shared" si="84"/>
        <v>43679</v>
      </c>
      <c r="F583" s="178">
        <f t="shared" si="84"/>
        <v>43679</v>
      </c>
      <c r="G583" s="178">
        <f t="shared" si="80"/>
        <v>43679</v>
      </c>
      <c r="H583" s="179">
        <f t="shared" si="81"/>
        <v>1188.5</v>
      </c>
      <c r="I583" s="180">
        <f t="shared" si="82"/>
        <v>2</v>
      </c>
      <c r="J583" s="180">
        <f t="shared" si="83"/>
        <v>7</v>
      </c>
      <c r="L583" s="187">
        <v>43558</v>
      </c>
      <c r="M583" s="181">
        <v>1135.8</v>
      </c>
    </row>
    <row r="584" spans="1:13" ht="16.5" customHeight="1">
      <c r="A584" s="177">
        <v>43682</v>
      </c>
      <c r="B584" s="178">
        <f t="shared" si="79"/>
        <v>43682</v>
      </c>
      <c r="C584" s="178">
        <f t="shared" si="84"/>
        <v>43682</v>
      </c>
      <c r="D584" s="178">
        <f t="shared" si="84"/>
        <v>43682</v>
      </c>
      <c r="E584" s="178">
        <f t="shared" si="84"/>
        <v>43682</v>
      </c>
      <c r="F584" s="178">
        <f t="shared" si="84"/>
        <v>43682</v>
      </c>
      <c r="G584" s="178">
        <f t="shared" si="80"/>
        <v>43682</v>
      </c>
      <c r="H584" s="179">
        <f t="shared" si="81"/>
        <v>1194.8</v>
      </c>
      <c r="I584" s="180">
        <f t="shared" si="82"/>
        <v>3</v>
      </c>
      <c r="J584" s="180">
        <f t="shared" si="83"/>
        <v>3</v>
      </c>
      <c r="L584" s="187">
        <v>43559</v>
      </c>
      <c r="M584" s="181">
        <v>1134.9000000000001</v>
      </c>
    </row>
    <row r="585" spans="1:13" ht="16.5" customHeight="1">
      <c r="A585" s="177">
        <v>43683</v>
      </c>
      <c r="B585" s="178">
        <f t="shared" si="79"/>
        <v>43683</v>
      </c>
      <c r="C585" s="178">
        <f t="shared" si="84"/>
        <v>43683</v>
      </c>
      <c r="D585" s="178">
        <f t="shared" si="84"/>
        <v>43683</v>
      </c>
      <c r="E585" s="178">
        <f t="shared" si="84"/>
        <v>43683</v>
      </c>
      <c r="F585" s="178">
        <f t="shared" si="84"/>
        <v>43683</v>
      </c>
      <c r="G585" s="178">
        <f t="shared" si="80"/>
        <v>43683</v>
      </c>
      <c r="H585" s="179">
        <f t="shared" si="81"/>
        <v>1211.8</v>
      </c>
      <c r="I585" s="180">
        <f t="shared" si="82"/>
        <v>4</v>
      </c>
      <c r="J585" s="180">
        <f t="shared" si="83"/>
        <v>4</v>
      </c>
      <c r="L585" s="187">
        <v>43560</v>
      </c>
      <c r="M585" s="181">
        <v>1135.5</v>
      </c>
    </row>
    <row r="586" spans="1:13" ht="16.5" customHeight="1">
      <c r="A586" s="177">
        <v>43684</v>
      </c>
      <c r="B586" s="178">
        <f t="shared" si="79"/>
        <v>43684</v>
      </c>
      <c r="C586" s="178">
        <f t="shared" si="84"/>
        <v>43684</v>
      </c>
      <c r="D586" s="178">
        <f t="shared" si="84"/>
        <v>43684</v>
      </c>
      <c r="E586" s="178">
        <f t="shared" si="84"/>
        <v>43684</v>
      </c>
      <c r="F586" s="178">
        <f t="shared" si="84"/>
        <v>43684</v>
      </c>
      <c r="G586" s="178">
        <f t="shared" si="80"/>
        <v>43684</v>
      </c>
      <c r="H586" s="179">
        <f t="shared" si="81"/>
        <v>1214.3</v>
      </c>
      <c r="I586" s="180">
        <f t="shared" si="82"/>
        <v>5</v>
      </c>
      <c r="J586" s="180">
        <f t="shared" si="83"/>
        <v>5</v>
      </c>
      <c r="L586" s="187">
        <v>43563</v>
      </c>
      <c r="M586" s="181">
        <v>1136.4000000000001</v>
      </c>
    </row>
    <row r="587" spans="1:13" ht="16.5" customHeight="1">
      <c r="A587" s="177">
        <v>43685</v>
      </c>
      <c r="B587" s="178">
        <f t="shared" si="79"/>
        <v>43685</v>
      </c>
      <c r="C587" s="178">
        <f t="shared" si="84"/>
        <v>43685</v>
      </c>
      <c r="D587" s="178">
        <f t="shared" si="84"/>
        <v>43685</v>
      </c>
      <c r="E587" s="178">
        <f t="shared" si="84"/>
        <v>43685</v>
      </c>
      <c r="F587" s="178">
        <f t="shared" si="84"/>
        <v>43685</v>
      </c>
      <c r="G587" s="178">
        <f t="shared" si="80"/>
        <v>43685</v>
      </c>
      <c r="H587" s="179">
        <f t="shared" si="81"/>
        <v>1214.5</v>
      </c>
      <c r="I587" s="180">
        <f t="shared" si="82"/>
        <v>6</v>
      </c>
      <c r="J587" s="180">
        <f t="shared" si="83"/>
        <v>6</v>
      </c>
      <c r="L587" s="187">
        <v>43564</v>
      </c>
      <c r="M587" s="181">
        <v>1141.4000000000001</v>
      </c>
    </row>
    <row r="588" spans="1:13" ht="16.5" customHeight="1">
      <c r="A588" s="177">
        <v>43686</v>
      </c>
      <c r="B588" s="178">
        <f t="shared" si="79"/>
        <v>43686</v>
      </c>
      <c r="C588" s="178">
        <f t="shared" si="84"/>
        <v>43686</v>
      </c>
      <c r="D588" s="178">
        <f t="shared" si="84"/>
        <v>43686</v>
      </c>
      <c r="E588" s="178">
        <f t="shared" si="84"/>
        <v>43686</v>
      </c>
      <c r="F588" s="178">
        <f t="shared" si="84"/>
        <v>43686</v>
      </c>
      <c r="G588" s="178">
        <f t="shared" si="80"/>
        <v>43686</v>
      </c>
      <c r="H588" s="179">
        <f t="shared" si="81"/>
        <v>1211.3</v>
      </c>
      <c r="I588" s="180">
        <f t="shared" si="82"/>
        <v>7</v>
      </c>
      <c r="J588" s="180">
        <f t="shared" si="83"/>
        <v>7</v>
      </c>
      <c r="L588" s="187">
        <v>43565</v>
      </c>
      <c r="M588" s="181">
        <v>1142.8</v>
      </c>
    </row>
    <row r="589" spans="1:13" ht="16.5" customHeight="1">
      <c r="A589" s="177">
        <v>43687</v>
      </c>
      <c r="B589" s="178">
        <f t="shared" si="79"/>
        <v>43686</v>
      </c>
      <c r="C589" s="178">
        <f t="shared" si="84"/>
        <v>43686</v>
      </c>
      <c r="D589" s="178">
        <f t="shared" si="84"/>
        <v>43686</v>
      </c>
      <c r="E589" s="178">
        <f t="shared" si="84"/>
        <v>43686</v>
      </c>
      <c r="F589" s="178">
        <f t="shared" si="84"/>
        <v>43686</v>
      </c>
      <c r="G589" s="178">
        <f t="shared" si="80"/>
        <v>43686</v>
      </c>
      <c r="H589" s="179">
        <f t="shared" si="81"/>
        <v>1211.3</v>
      </c>
      <c r="I589" s="180">
        <f t="shared" si="82"/>
        <v>1</v>
      </c>
      <c r="J589" s="180">
        <f t="shared" si="83"/>
        <v>7</v>
      </c>
      <c r="L589" s="187">
        <v>43566</v>
      </c>
      <c r="M589" s="181">
        <v>1141.2</v>
      </c>
    </row>
    <row r="590" spans="1:13" ht="16.5" customHeight="1">
      <c r="A590" s="177">
        <v>43688</v>
      </c>
      <c r="B590" s="178">
        <f t="shared" si="79"/>
        <v>43686</v>
      </c>
      <c r="C590" s="178">
        <f t="shared" si="84"/>
        <v>43686</v>
      </c>
      <c r="D590" s="178">
        <f t="shared" si="84"/>
        <v>43686</v>
      </c>
      <c r="E590" s="178">
        <f t="shared" si="84"/>
        <v>43686</v>
      </c>
      <c r="F590" s="178">
        <f t="shared" si="84"/>
        <v>43686</v>
      </c>
      <c r="G590" s="178">
        <f t="shared" si="80"/>
        <v>43686</v>
      </c>
      <c r="H590" s="179">
        <f t="shared" si="81"/>
        <v>1211.3</v>
      </c>
      <c r="I590" s="180">
        <f t="shared" si="82"/>
        <v>2</v>
      </c>
      <c r="J590" s="180">
        <f t="shared" si="83"/>
        <v>7</v>
      </c>
      <c r="L590" s="187">
        <v>43567</v>
      </c>
      <c r="M590" s="181">
        <v>1139.2</v>
      </c>
    </row>
    <row r="591" spans="1:13" ht="16.5" customHeight="1">
      <c r="A591" s="177">
        <v>43689</v>
      </c>
      <c r="B591" s="178">
        <f t="shared" si="79"/>
        <v>43689</v>
      </c>
      <c r="C591" s="178">
        <f t="shared" si="84"/>
        <v>43689</v>
      </c>
      <c r="D591" s="178">
        <f t="shared" si="84"/>
        <v>43689</v>
      </c>
      <c r="E591" s="178">
        <f t="shared" si="84"/>
        <v>43689</v>
      </c>
      <c r="F591" s="178">
        <f t="shared" si="84"/>
        <v>43689</v>
      </c>
      <c r="G591" s="178">
        <f t="shared" si="80"/>
        <v>43689</v>
      </c>
      <c r="H591" s="179">
        <f t="shared" si="81"/>
        <v>1209.7</v>
      </c>
      <c r="I591" s="180">
        <f t="shared" si="82"/>
        <v>3</v>
      </c>
      <c r="J591" s="180">
        <f t="shared" si="83"/>
        <v>3</v>
      </c>
      <c r="L591" s="187">
        <v>43570</v>
      </c>
      <c r="M591" s="181">
        <v>1140.5</v>
      </c>
    </row>
    <row r="592" spans="1:13" ht="16.5" customHeight="1">
      <c r="A592" s="177">
        <v>43690</v>
      </c>
      <c r="B592" s="178">
        <f t="shared" si="79"/>
        <v>43690</v>
      </c>
      <c r="C592" s="178">
        <f t="shared" si="84"/>
        <v>43690</v>
      </c>
      <c r="D592" s="178">
        <f t="shared" si="84"/>
        <v>43690</v>
      </c>
      <c r="E592" s="178">
        <f t="shared" si="84"/>
        <v>43690</v>
      </c>
      <c r="F592" s="178">
        <f t="shared" si="84"/>
        <v>43690</v>
      </c>
      <c r="G592" s="178">
        <f t="shared" si="80"/>
        <v>43690</v>
      </c>
      <c r="H592" s="179">
        <f t="shared" si="81"/>
        <v>1215.5999999999999</v>
      </c>
      <c r="I592" s="180">
        <f t="shared" si="82"/>
        <v>4</v>
      </c>
      <c r="J592" s="180">
        <f t="shared" si="83"/>
        <v>4</v>
      </c>
      <c r="L592" s="187">
        <v>43571</v>
      </c>
      <c r="M592" s="181">
        <v>1133.9000000000001</v>
      </c>
    </row>
    <row r="593" spans="1:13" ht="16.5" customHeight="1">
      <c r="A593" s="177">
        <v>43691</v>
      </c>
      <c r="B593" s="178">
        <f t="shared" si="79"/>
        <v>43691</v>
      </c>
      <c r="C593" s="178">
        <f t="shared" si="84"/>
        <v>43691</v>
      </c>
      <c r="D593" s="178">
        <f t="shared" si="84"/>
        <v>43691</v>
      </c>
      <c r="E593" s="178">
        <f t="shared" si="84"/>
        <v>43691</v>
      </c>
      <c r="F593" s="178">
        <f t="shared" si="84"/>
        <v>43691</v>
      </c>
      <c r="G593" s="178">
        <f t="shared" si="80"/>
        <v>43691</v>
      </c>
      <c r="H593" s="179">
        <f t="shared" si="81"/>
        <v>1218.9000000000001</v>
      </c>
      <c r="I593" s="180">
        <f t="shared" si="82"/>
        <v>5</v>
      </c>
      <c r="J593" s="180">
        <f t="shared" si="83"/>
        <v>5</v>
      </c>
      <c r="L593" s="187">
        <v>43572</v>
      </c>
      <c r="M593" s="181">
        <v>1135.7</v>
      </c>
    </row>
    <row r="594" spans="1:13" ht="16.5" customHeight="1">
      <c r="A594" s="177">
        <v>43692</v>
      </c>
      <c r="B594" s="178">
        <f t="shared" si="79"/>
        <v>43692</v>
      </c>
      <c r="C594" s="178">
        <f t="shared" si="84"/>
        <v>43691</v>
      </c>
      <c r="D594" s="178">
        <f t="shared" si="84"/>
        <v>43691</v>
      </c>
      <c r="E594" s="178">
        <f t="shared" si="84"/>
        <v>43691</v>
      </c>
      <c r="F594" s="178">
        <f t="shared" si="84"/>
        <v>43691</v>
      </c>
      <c r="G594" s="178">
        <f t="shared" si="80"/>
        <v>43691</v>
      </c>
      <c r="H594" s="179">
        <f t="shared" si="81"/>
        <v>1218.9000000000001</v>
      </c>
      <c r="I594" s="180">
        <f t="shared" si="82"/>
        <v>6</v>
      </c>
      <c r="J594" s="180">
        <f t="shared" si="83"/>
        <v>5</v>
      </c>
      <c r="L594" s="187">
        <v>43573</v>
      </c>
      <c r="M594" s="181">
        <v>1136.0999999999999</v>
      </c>
    </row>
    <row r="595" spans="1:13" ht="16.5" customHeight="1">
      <c r="A595" s="177">
        <v>43693</v>
      </c>
      <c r="B595" s="178">
        <f t="shared" si="79"/>
        <v>43693</v>
      </c>
      <c r="C595" s="178">
        <f t="shared" si="84"/>
        <v>43693</v>
      </c>
      <c r="D595" s="178">
        <f t="shared" si="84"/>
        <v>43693</v>
      </c>
      <c r="E595" s="178">
        <f t="shared" si="84"/>
        <v>43693</v>
      </c>
      <c r="F595" s="178">
        <f t="shared" si="84"/>
        <v>43693</v>
      </c>
      <c r="G595" s="178">
        <f t="shared" si="80"/>
        <v>43693</v>
      </c>
      <c r="H595" s="179">
        <f t="shared" si="81"/>
        <v>1211.7</v>
      </c>
      <c r="I595" s="180">
        <f t="shared" si="82"/>
        <v>7</v>
      </c>
      <c r="J595" s="180">
        <f t="shared" si="83"/>
        <v>7</v>
      </c>
      <c r="L595" s="187">
        <v>43574</v>
      </c>
      <c r="M595" s="181">
        <v>1136.2</v>
      </c>
    </row>
    <row r="596" spans="1:13" ht="16.5" customHeight="1">
      <c r="A596" s="177">
        <v>43694</v>
      </c>
      <c r="B596" s="178">
        <f t="shared" si="79"/>
        <v>43693</v>
      </c>
      <c r="C596" s="178">
        <f t="shared" si="84"/>
        <v>43693</v>
      </c>
      <c r="D596" s="178">
        <f t="shared" si="84"/>
        <v>43693</v>
      </c>
      <c r="E596" s="178">
        <f t="shared" si="84"/>
        <v>43693</v>
      </c>
      <c r="F596" s="178">
        <f t="shared" si="84"/>
        <v>43693</v>
      </c>
      <c r="G596" s="178">
        <f t="shared" si="80"/>
        <v>43693</v>
      </c>
      <c r="H596" s="179">
        <f t="shared" si="81"/>
        <v>1211.7</v>
      </c>
      <c r="I596" s="180">
        <f t="shared" si="82"/>
        <v>1</v>
      </c>
      <c r="J596" s="180">
        <f t="shared" si="83"/>
        <v>7</v>
      </c>
      <c r="L596" s="187">
        <v>43577</v>
      </c>
      <c r="M596" s="181">
        <v>1137.0999999999999</v>
      </c>
    </row>
    <row r="597" spans="1:13" ht="16.5" customHeight="1">
      <c r="A597" s="177">
        <v>43695</v>
      </c>
      <c r="B597" s="178">
        <f t="shared" si="79"/>
        <v>43693</v>
      </c>
      <c r="C597" s="178">
        <f t="shared" si="84"/>
        <v>43693</v>
      </c>
      <c r="D597" s="178">
        <f t="shared" si="84"/>
        <v>43693</v>
      </c>
      <c r="E597" s="178">
        <f t="shared" si="84"/>
        <v>43693</v>
      </c>
      <c r="F597" s="178">
        <f t="shared" si="84"/>
        <v>43693</v>
      </c>
      <c r="G597" s="178">
        <f t="shared" si="80"/>
        <v>43693</v>
      </c>
      <c r="H597" s="179">
        <f t="shared" si="81"/>
        <v>1211.7</v>
      </c>
      <c r="I597" s="180">
        <f t="shared" si="82"/>
        <v>2</v>
      </c>
      <c r="J597" s="180">
        <f t="shared" si="83"/>
        <v>7</v>
      </c>
      <c r="L597" s="187">
        <v>43578</v>
      </c>
      <c r="M597" s="181">
        <v>1140.8</v>
      </c>
    </row>
    <row r="598" spans="1:13" ht="16.5" customHeight="1">
      <c r="A598" s="177">
        <v>43696</v>
      </c>
      <c r="B598" s="178">
        <f t="shared" si="79"/>
        <v>43696</v>
      </c>
      <c r="C598" s="178">
        <f t="shared" si="84"/>
        <v>43696</v>
      </c>
      <c r="D598" s="178">
        <f t="shared" si="84"/>
        <v>43696</v>
      </c>
      <c r="E598" s="178">
        <f t="shared" si="84"/>
        <v>43696</v>
      </c>
      <c r="F598" s="178">
        <f t="shared" si="84"/>
        <v>43696</v>
      </c>
      <c r="G598" s="178">
        <f t="shared" si="80"/>
        <v>43696</v>
      </c>
      <c r="H598" s="179">
        <f t="shared" si="81"/>
        <v>1213.3</v>
      </c>
      <c r="I598" s="180">
        <f t="shared" si="82"/>
        <v>3</v>
      </c>
      <c r="J598" s="180">
        <f t="shared" si="83"/>
        <v>3</v>
      </c>
      <c r="L598" s="187">
        <v>43579</v>
      </c>
      <c r="M598" s="181">
        <v>1141.0999999999999</v>
      </c>
    </row>
    <row r="599" spans="1:13" ht="16.5" customHeight="1">
      <c r="A599" s="177">
        <v>43697</v>
      </c>
      <c r="B599" s="178">
        <f t="shared" si="79"/>
        <v>43697</v>
      </c>
      <c r="C599" s="178">
        <f t="shared" si="84"/>
        <v>43697</v>
      </c>
      <c r="D599" s="178">
        <f t="shared" si="84"/>
        <v>43697</v>
      </c>
      <c r="E599" s="178">
        <f t="shared" si="84"/>
        <v>43697</v>
      </c>
      <c r="F599" s="178">
        <f t="shared" si="84"/>
        <v>43697</v>
      </c>
      <c r="G599" s="178">
        <f t="shared" si="80"/>
        <v>43697</v>
      </c>
      <c r="H599" s="179">
        <f t="shared" si="81"/>
        <v>1210.7</v>
      </c>
      <c r="I599" s="180">
        <f t="shared" si="82"/>
        <v>4</v>
      </c>
      <c r="J599" s="180">
        <f t="shared" si="83"/>
        <v>4</v>
      </c>
      <c r="L599" s="187">
        <v>43580</v>
      </c>
      <c r="M599" s="181">
        <v>1146.9000000000001</v>
      </c>
    </row>
    <row r="600" spans="1:13" ht="16.5" customHeight="1">
      <c r="A600" s="177">
        <v>43698</v>
      </c>
      <c r="B600" s="178">
        <f t="shared" si="79"/>
        <v>43698</v>
      </c>
      <c r="C600" s="178">
        <f t="shared" si="84"/>
        <v>43698</v>
      </c>
      <c r="D600" s="178">
        <f t="shared" si="84"/>
        <v>43698</v>
      </c>
      <c r="E600" s="178">
        <f t="shared" si="84"/>
        <v>43698</v>
      </c>
      <c r="F600" s="178">
        <f t="shared" si="84"/>
        <v>43698</v>
      </c>
      <c r="G600" s="178">
        <f t="shared" si="80"/>
        <v>43698</v>
      </c>
      <c r="H600" s="179">
        <f t="shared" si="81"/>
        <v>1210.2</v>
      </c>
      <c r="I600" s="180">
        <f t="shared" si="82"/>
        <v>5</v>
      </c>
      <c r="J600" s="180">
        <f t="shared" si="83"/>
        <v>5</v>
      </c>
      <c r="L600" s="187">
        <v>43581</v>
      </c>
      <c r="M600" s="181">
        <v>1158.7</v>
      </c>
    </row>
    <row r="601" spans="1:13" ht="16.5" customHeight="1">
      <c r="A601" s="177">
        <v>43699</v>
      </c>
      <c r="B601" s="178">
        <f t="shared" si="79"/>
        <v>43699</v>
      </c>
      <c r="C601" s="178">
        <f t="shared" si="84"/>
        <v>43699</v>
      </c>
      <c r="D601" s="178">
        <f t="shared" si="84"/>
        <v>43699</v>
      </c>
      <c r="E601" s="178">
        <f t="shared" si="84"/>
        <v>43699</v>
      </c>
      <c r="F601" s="178">
        <f t="shared" si="84"/>
        <v>43699</v>
      </c>
      <c r="G601" s="178">
        <f t="shared" si="80"/>
        <v>43699</v>
      </c>
      <c r="H601" s="179">
        <f t="shared" si="81"/>
        <v>1204</v>
      </c>
      <c r="I601" s="180">
        <f t="shared" si="82"/>
        <v>6</v>
      </c>
      <c r="J601" s="180">
        <f t="shared" si="83"/>
        <v>6</v>
      </c>
      <c r="L601" s="187">
        <v>43584</v>
      </c>
      <c r="M601" s="181">
        <v>1159.7</v>
      </c>
    </row>
    <row r="602" spans="1:13" ht="16.5" customHeight="1">
      <c r="A602" s="177">
        <v>43700</v>
      </c>
      <c r="B602" s="178">
        <f t="shared" si="79"/>
        <v>43700</v>
      </c>
      <c r="C602" s="178">
        <f t="shared" si="84"/>
        <v>43700</v>
      </c>
      <c r="D602" s="178">
        <f t="shared" si="84"/>
        <v>43700</v>
      </c>
      <c r="E602" s="178">
        <f t="shared" si="84"/>
        <v>43700</v>
      </c>
      <c r="F602" s="178">
        <f t="shared" si="84"/>
        <v>43700</v>
      </c>
      <c r="G602" s="178">
        <f t="shared" si="80"/>
        <v>43700</v>
      </c>
      <c r="H602" s="179">
        <f t="shared" si="81"/>
        <v>1205.0999999999999</v>
      </c>
      <c r="I602" s="180">
        <f t="shared" si="82"/>
        <v>7</v>
      </c>
      <c r="J602" s="180">
        <f t="shared" si="83"/>
        <v>7</v>
      </c>
      <c r="L602" s="187">
        <v>43585</v>
      </c>
      <c r="M602" s="42">
        <v>1158.2</v>
      </c>
    </row>
    <row r="603" spans="1:13" ht="16.5" customHeight="1">
      <c r="A603" s="177">
        <v>43701</v>
      </c>
      <c r="B603" s="178">
        <f t="shared" si="79"/>
        <v>43700</v>
      </c>
      <c r="C603" s="178">
        <f t="shared" ref="C603:F622" si="85">IF(COUNTIF($O:$O,B603)=1,DATE(YEAR(B603),MONTH(B603),DAY(B603)-1),B603)</f>
        <v>43700</v>
      </c>
      <c r="D603" s="178">
        <f t="shared" si="85"/>
        <v>43700</v>
      </c>
      <c r="E603" s="178">
        <f t="shared" si="85"/>
        <v>43700</v>
      </c>
      <c r="F603" s="178">
        <f t="shared" si="85"/>
        <v>43700</v>
      </c>
      <c r="G603" s="178">
        <f t="shared" si="80"/>
        <v>43700</v>
      </c>
      <c r="H603" s="179">
        <f t="shared" si="81"/>
        <v>1205.0999999999999</v>
      </c>
      <c r="I603" s="180">
        <f t="shared" si="82"/>
        <v>1</v>
      </c>
      <c r="J603" s="180">
        <f t="shared" si="83"/>
        <v>7</v>
      </c>
      <c r="L603" s="187">
        <v>43587</v>
      </c>
      <c r="M603" s="42">
        <v>1163.8</v>
      </c>
    </row>
    <row r="604" spans="1:13" ht="16.5" customHeight="1">
      <c r="A604" s="177">
        <v>43702</v>
      </c>
      <c r="B604" s="178">
        <f t="shared" si="79"/>
        <v>43700</v>
      </c>
      <c r="C604" s="178">
        <f t="shared" si="85"/>
        <v>43700</v>
      </c>
      <c r="D604" s="178">
        <f t="shared" si="85"/>
        <v>43700</v>
      </c>
      <c r="E604" s="178">
        <f t="shared" si="85"/>
        <v>43700</v>
      </c>
      <c r="F604" s="178">
        <f t="shared" si="85"/>
        <v>43700</v>
      </c>
      <c r="G604" s="178">
        <f t="shared" si="80"/>
        <v>43700</v>
      </c>
      <c r="H604" s="179">
        <f t="shared" si="81"/>
        <v>1205.0999999999999</v>
      </c>
      <c r="I604" s="180">
        <f t="shared" si="82"/>
        <v>2</v>
      </c>
      <c r="J604" s="180">
        <f t="shared" si="83"/>
        <v>7</v>
      </c>
      <c r="L604" s="187">
        <v>43588</v>
      </c>
      <c r="M604" s="42">
        <v>1163.9000000000001</v>
      </c>
    </row>
    <row r="605" spans="1:13" ht="16.5" customHeight="1">
      <c r="A605" s="177">
        <v>43703</v>
      </c>
      <c r="B605" s="178">
        <f t="shared" si="79"/>
        <v>43703</v>
      </c>
      <c r="C605" s="178">
        <f t="shared" si="85"/>
        <v>43703</v>
      </c>
      <c r="D605" s="178">
        <f t="shared" si="85"/>
        <v>43703</v>
      </c>
      <c r="E605" s="178">
        <f t="shared" si="85"/>
        <v>43703</v>
      </c>
      <c r="F605" s="178">
        <f t="shared" si="85"/>
        <v>43703</v>
      </c>
      <c r="G605" s="178">
        <f t="shared" si="80"/>
        <v>43703</v>
      </c>
      <c r="H605" s="179">
        <f t="shared" si="81"/>
        <v>1212.2</v>
      </c>
      <c r="I605" s="180">
        <f t="shared" si="82"/>
        <v>3</v>
      </c>
      <c r="J605" s="180">
        <f t="shared" si="83"/>
        <v>3</v>
      </c>
      <c r="L605" s="187">
        <v>43592</v>
      </c>
      <c r="M605" s="42">
        <v>1169.4000000000001</v>
      </c>
    </row>
    <row r="606" spans="1:13" ht="16.5" customHeight="1">
      <c r="A606" s="177">
        <v>43704</v>
      </c>
      <c r="B606" s="178">
        <f t="shared" si="79"/>
        <v>43704</v>
      </c>
      <c r="C606" s="178">
        <f t="shared" si="85"/>
        <v>43704</v>
      </c>
      <c r="D606" s="178">
        <f t="shared" si="85"/>
        <v>43704</v>
      </c>
      <c r="E606" s="178">
        <f t="shared" si="85"/>
        <v>43704</v>
      </c>
      <c r="F606" s="178">
        <f t="shared" si="85"/>
        <v>43704</v>
      </c>
      <c r="G606" s="178">
        <f t="shared" si="80"/>
        <v>43704</v>
      </c>
      <c r="H606" s="179">
        <f t="shared" si="81"/>
        <v>1218.2</v>
      </c>
      <c r="I606" s="180">
        <f t="shared" si="82"/>
        <v>4</v>
      </c>
      <c r="J606" s="180">
        <f t="shared" si="83"/>
        <v>4</v>
      </c>
      <c r="L606" s="187">
        <v>43593</v>
      </c>
      <c r="M606" s="42">
        <v>1169.8</v>
      </c>
    </row>
    <row r="607" spans="1:13" ht="16.5" customHeight="1">
      <c r="A607" s="177">
        <v>43705</v>
      </c>
      <c r="B607" s="178">
        <f t="shared" si="79"/>
        <v>43705</v>
      </c>
      <c r="C607" s="178">
        <f t="shared" si="85"/>
        <v>43705</v>
      </c>
      <c r="D607" s="178">
        <f t="shared" si="85"/>
        <v>43705</v>
      </c>
      <c r="E607" s="178">
        <f t="shared" si="85"/>
        <v>43705</v>
      </c>
      <c r="F607" s="178">
        <f t="shared" si="85"/>
        <v>43705</v>
      </c>
      <c r="G607" s="178">
        <f t="shared" si="80"/>
        <v>43705</v>
      </c>
      <c r="H607" s="179">
        <f t="shared" si="81"/>
        <v>1213.0999999999999</v>
      </c>
      <c r="I607" s="180">
        <f t="shared" si="82"/>
        <v>5</v>
      </c>
      <c r="J607" s="180">
        <f t="shared" si="83"/>
        <v>5</v>
      </c>
      <c r="L607" s="187">
        <v>43594</v>
      </c>
      <c r="M607" s="42">
        <v>1169.9000000000001</v>
      </c>
    </row>
    <row r="608" spans="1:13" ht="16.5" customHeight="1">
      <c r="A608" s="177">
        <v>43706</v>
      </c>
      <c r="B608" s="178">
        <f t="shared" si="79"/>
        <v>43706</v>
      </c>
      <c r="C608" s="178">
        <f t="shared" si="85"/>
        <v>43706</v>
      </c>
      <c r="D608" s="178">
        <f t="shared" si="85"/>
        <v>43706</v>
      </c>
      <c r="E608" s="178">
        <f t="shared" si="85"/>
        <v>43706</v>
      </c>
      <c r="F608" s="178">
        <f t="shared" si="85"/>
        <v>43706</v>
      </c>
      <c r="G608" s="178">
        <f t="shared" si="80"/>
        <v>43706</v>
      </c>
      <c r="H608" s="179">
        <f t="shared" si="81"/>
        <v>1213.5</v>
      </c>
      <c r="I608" s="180">
        <f t="shared" si="82"/>
        <v>6</v>
      </c>
      <c r="J608" s="180">
        <f t="shared" si="83"/>
        <v>6</v>
      </c>
      <c r="L608" s="187">
        <v>43595</v>
      </c>
      <c r="M608" s="42">
        <v>1175.8</v>
      </c>
    </row>
    <row r="609" spans="1:13" ht="16.5" customHeight="1">
      <c r="A609" s="177">
        <v>43707</v>
      </c>
      <c r="B609" s="178">
        <f t="shared" si="79"/>
        <v>43707</v>
      </c>
      <c r="C609" s="178">
        <f t="shared" si="85"/>
        <v>43707</v>
      </c>
      <c r="D609" s="178">
        <f t="shared" si="85"/>
        <v>43707</v>
      </c>
      <c r="E609" s="178">
        <f t="shared" si="85"/>
        <v>43707</v>
      </c>
      <c r="F609" s="178">
        <f t="shared" si="85"/>
        <v>43707</v>
      </c>
      <c r="G609" s="178">
        <f t="shared" si="80"/>
        <v>43707</v>
      </c>
      <c r="H609" s="179">
        <f t="shared" si="81"/>
        <v>1215.2</v>
      </c>
      <c r="I609" s="180">
        <f t="shared" si="82"/>
        <v>7</v>
      </c>
      <c r="J609" s="180">
        <f t="shared" si="83"/>
        <v>7</v>
      </c>
      <c r="L609" s="187">
        <v>43598</v>
      </c>
      <c r="M609" s="42">
        <v>1178.0999999999999</v>
      </c>
    </row>
    <row r="610" spans="1:13" ht="16.5" customHeight="1">
      <c r="A610" s="177">
        <v>43708</v>
      </c>
      <c r="B610" s="178">
        <f t="shared" si="79"/>
        <v>43707</v>
      </c>
      <c r="C610" s="178">
        <f t="shared" si="85"/>
        <v>43707</v>
      </c>
      <c r="D610" s="178">
        <f t="shared" si="85"/>
        <v>43707</v>
      </c>
      <c r="E610" s="178">
        <f t="shared" si="85"/>
        <v>43707</v>
      </c>
      <c r="F610" s="178">
        <f t="shared" si="85"/>
        <v>43707</v>
      </c>
      <c r="G610" s="178">
        <f t="shared" si="80"/>
        <v>43707</v>
      </c>
      <c r="H610" s="179">
        <f t="shared" si="81"/>
        <v>1215.2</v>
      </c>
      <c r="I610" s="180">
        <f t="shared" si="82"/>
        <v>1</v>
      </c>
      <c r="J610" s="180">
        <f t="shared" si="83"/>
        <v>7</v>
      </c>
      <c r="L610" s="187">
        <v>43599</v>
      </c>
      <c r="M610" s="42">
        <v>1183.0999999999999</v>
      </c>
    </row>
    <row r="611" spans="1:13" ht="16.5" customHeight="1">
      <c r="A611" s="177">
        <v>43709</v>
      </c>
      <c r="B611" s="178">
        <f t="shared" si="79"/>
        <v>43707</v>
      </c>
      <c r="C611" s="178">
        <f t="shared" si="85"/>
        <v>43707</v>
      </c>
      <c r="D611" s="178">
        <f t="shared" si="85"/>
        <v>43707</v>
      </c>
      <c r="E611" s="178">
        <f t="shared" si="85"/>
        <v>43707</v>
      </c>
      <c r="F611" s="178">
        <f t="shared" si="85"/>
        <v>43707</v>
      </c>
      <c r="G611" s="178">
        <f t="shared" si="80"/>
        <v>43707</v>
      </c>
      <c r="H611" s="179">
        <f t="shared" si="81"/>
        <v>1215.2</v>
      </c>
      <c r="I611" s="180">
        <f t="shared" si="82"/>
        <v>2</v>
      </c>
      <c r="J611" s="180">
        <f t="shared" si="83"/>
        <v>7</v>
      </c>
      <c r="L611" s="187">
        <v>43600</v>
      </c>
      <c r="M611" s="42">
        <v>1187</v>
      </c>
    </row>
    <row r="612" spans="1:13" ht="16.5" customHeight="1">
      <c r="A612" s="177">
        <v>43710</v>
      </c>
      <c r="B612" s="178">
        <f t="shared" si="79"/>
        <v>43710</v>
      </c>
      <c r="C612" s="178">
        <f t="shared" si="85"/>
        <v>43710</v>
      </c>
      <c r="D612" s="178">
        <f t="shared" si="85"/>
        <v>43710</v>
      </c>
      <c r="E612" s="178">
        <f t="shared" si="85"/>
        <v>43710</v>
      </c>
      <c r="F612" s="178">
        <f t="shared" si="85"/>
        <v>43710</v>
      </c>
      <c r="G612" s="178">
        <f t="shared" si="80"/>
        <v>43710</v>
      </c>
      <c r="H612" s="179">
        <f t="shared" si="81"/>
        <v>1209.5999999999999</v>
      </c>
      <c r="I612" s="180">
        <f t="shared" si="82"/>
        <v>3</v>
      </c>
      <c r="J612" s="180">
        <f t="shared" si="83"/>
        <v>3</v>
      </c>
      <c r="L612" s="187">
        <v>43601</v>
      </c>
      <c r="M612" s="42">
        <v>1189.4000000000001</v>
      </c>
    </row>
    <row r="613" spans="1:13" ht="16.5" customHeight="1">
      <c r="A613" s="177">
        <v>43711</v>
      </c>
      <c r="B613" s="178">
        <f t="shared" si="79"/>
        <v>43711</v>
      </c>
      <c r="C613" s="178">
        <f t="shared" si="85"/>
        <v>43711</v>
      </c>
      <c r="D613" s="178">
        <f t="shared" si="85"/>
        <v>43711</v>
      </c>
      <c r="E613" s="178">
        <f t="shared" si="85"/>
        <v>43711</v>
      </c>
      <c r="F613" s="178">
        <f t="shared" si="85"/>
        <v>43711</v>
      </c>
      <c r="G613" s="178">
        <f t="shared" si="80"/>
        <v>43711</v>
      </c>
      <c r="H613" s="179">
        <f t="shared" si="81"/>
        <v>1211.9000000000001</v>
      </c>
      <c r="I613" s="180">
        <f t="shared" si="82"/>
        <v>4</v>
      </c>
      <c r="J613" s="180">
        <f t="shared" si="83"/>
        <v>4</v>
      </c>
      <c r="L613" s="187">
        <v>43602</v>
      </c>
      <c r="M613" s="42">
        <v>1189.8</v>
      </c>
    </row>
    <row r="614" spans="1:13" ht="16.5" customHeight="1">
      <c r="A614" s="177">
        <v>43712</v>
      </c>
      <c r="B614" s="178">
        <f t="shared" si="79"/>
        <v>43712</v>
      </c>
      <c r="C614" s="178">
        <f t="shared" si="85"/>
        <v>43712</v>
      </c>
      <c r="D614" s="178">
        <f t="shared" si="85"/>
        <v>43712</v>
      </c>
      <c r="E614" s="178">
        <f t="shared" si="85"/>
        <v>43712</v>
      </c>
      <c r="F614" s="178">
        <f t="shared" si="85"/>
        <v>43712</v>
      </c>
      <c r="G614" s="178">
        <f t="shared" si="80"/>
        <v>43712</v>
      </c>
      <c r="H614" s="179">
        <f t="shared" si="81"/>
        <v>1215.2</v>
      </c>
      <c r="I614" s="180">
        <f t="shared" si="82"/>
        <v>5</v>
      </c>
      <c r="J614" s="180">
        <f t="shared" si="83"/>
        <v>5</v>
      </c>
      <c r="L614" s="187">
        <v>43605</v>
      </c>
      <c r="M614" s="42">
        <v>1192.7</v>
      </c>
    </row>
    <row r="615" spans="1:13" ht="16.5" customHeight="1">
      <c r="A615" s="177">
        <v>43713</v>
      </c>
      <c r="B615" s="178">
        <f t="shared" si="79"/>
        <v>43713</v>
      </c>
      <c r="C615" s="178">
        <f t="shared" si="85"/>
        <v>43713</v>
      </c>
      <c r="D615" s="178">
        <f t="shared" si="85"/>
        <v>43713</v>
      </c>
      <c r="E615" s="178">
        <f t="shared" si="85"/>
        <v>43713</v>
      </c>
      <c r="F615" s="178">
        <f t="shared" si="85"/>
        <v>43713</v>
      </c>
      <c r="G615" s="178">
        <f t="shared" si="80"/>
        <v>43713</v>
      </c>
      <c r="H615" s="179">
        <f t="shared" si="81"/>
        <v>1209.7</v>
      </c>
      <c r="I615" s="180">
        <f t="shared" si="82"/>
        <v>6</v>
      </c>
      <c r="J615" s="180">
        <f t="shared" si="83"/>
        <v>6</v>
      </c>
      <c r="L615" s="187">
        <v>43606</v>
      </c>
      <c r="M615" s="42">
        <v>1192.9000000000001</v>
      </c>
    </row>
    <row r="616" spans="1:13" ht="16.5" customHeight="1">
      <c r="A616" s="177">
        <v>43714</v>
      </c>
      <c r="B616" s="178">
        <f t="shared" si="79"/>
        <v>43714</v>
      </c>
      <c r="C616" s="178">
        <f t="shared" si="85"/>
        <v>43714</v>
      </c>
      <c r="D616" s="178">
        <f t="shared" si="85"/>
        <v>43714</v>
      </c>
      <c r="E616" s="178">
        <f t="shared" si="85"/>
        <v>43714</v>
      </c>
      <c r="F616" s="178">
        <f t="shared" si="85"/>
        <v>43714</v>
      </c>
      <c r="G616" s="178">
        <f t="shared" si="80"/>
        <v>43714</v>
      </c>
      <c r="H616" s="179">
        <f t="shared" si="81"/>
        <v>1199.5999999999999</v>
      </c>
      <c r="I616" s="180">
        <f t="shared" si="82"/>
        <v>7</v>
      </c>
      <c r="J616" s="180">
        <f t="shared" si="83"/>
        <v>7</v>
      </c>
      <c r="L616" s="187">
        <v>43607</v>
      </c>
      <c r="M616" s="42">
        <v>1193.3</v>
      </c>
    </row>
    <row r="617" spans="1:13" ht="16.5" customHeight="1">
      <c r="A617" s="177">
        <v>43715</v>
      </c>
      <c r="B617" s="178">
        <f t="shared" si="79"/>
        <v>43714</v>
      </c>
      <c r="C617" s="178">
        <f t="shared" si="85"/>
        <v>43714</v>
      </c>
      <c r="D617" s="178">
        <f t="shared" si="85"/>
        <v>43714</v>
      </c>
      <c r="E617" s="178">
        <f t="shared" si="85"/>
        <v>43714</v>
      </c>
      <c r="F617" s="178">
        <f t="shared" si="85"/>
        <v>43714</v>
      </c>
      <c r="G617" s="178">
        <f t="shared" si="80"/>
        <v>43714</v>
      </c>
      <c r="H617" s="179">
        <f t="shared" si="81"/>
        <v>1199.5999999999999</v>
      </c>
      <c r="I617" s="180">
        <f t="shared" si="82"/>
        <v>1</v>
      </c>
      <c r="J617" s="180">
        <f t="shared" si="83"/>
        <v>7</v>
      </c>
      <c r="L617" s="187">
        <v>43608</v>
      </c>
      <c r="M617" s="42">
        <v>1194.5999999999999</v>
      </c>
    </row>
    <row r="618" spans="1:13" ht="16.5" customHeight="1">
      <c r="A618" s="177">
        <v>43716</v>
      </c>
      <c r="B618" s="178">
        <f t="shared" si="79"/>
        <v>43714</v>
      </c>
      <c r="C618" s="178">
        <f t="shared" si="85"/>
        <v>43714</v>
      </c>
      <c r="D618" s="178">
        <f t="shared" si="85"/>
        <v>43714</v>
      </c>
      <c r="E618" s="178">
        <f t="shared" si="85"/>
        <v>43714</v>
      </c>
      <c r="F618" s="178">
        <f t="shared" si="85"/>
        <v>43714</v>
      </c>
      <c r="G618" s="178">
        <f t="shared" si="80"/>
        <v>43714</v>
      </c>
      <c r="H618" s="179">
        <f t="shared" si="81"/>
        <v>1199.5999999999999</v>
      </c>
      <c r="I618" s="180">
        <f t="shared" si="82"/>
        <v>2</v>
      </c>
      <c r="J618" s="180">
        <f t="shared" si="83"/>
        <v>7</v>
      </c>
      <c r="L618" s="187">
        <v>43609</v>
      </c>
      <c r="M618" s="42">
        <v>1191.2</v>
      </c>
    </row>
    <row r="619" spans="1:13" ht="16.5" customHeight="1">
      <c r="A619" s="177">
        <v>43717</v>
      </c>
      <c r="B619" s="178">
        <f t="shared" si="79"/>
        <v>43717</v>
      </c>
      <c r="C619" s="178">
        <f t="shared" si="85"/>
        <v>43717</v>
      </c>
      <c r="D619" s="178">
        <f t="shared" si="85"/>
        <v>43717</v>
      </c>
      <c r="E619" s="178">
        <f t="shared" si="85"/>
        <v>43717</v>
      </c>
      <c r="F619" s="178">
        <f t="shared" si="85"/>
        <v>43717</v>
      </c>
      <c r="G619" s="178">
        <f t="shared" si="80"/>
        <v>43717</v>
      </c>
      <c r="H619" s="179">
        <f t="shared" si="81"/>
        <v>1196.9000000000001</v>
      </c>
      <c r="I619" s="180">
        <f t="shared" si="82"/>
        <v>3</v>
      </c>
      <c r="J619" s="180">
        <f t="shared" si="83"/>
        <v>3</v>
      </c>
      <c r="L619" s="187">
        <v>43612</v>
      </c>
      <c r="M619" s="42">
        <v>1189.5999999999999</v>
      </c>
    </row>
    <row r="620" spans="1:13" ht="16.5" customHeight="1">
      <c r="A620" s="177">
        <v>43718</v>
      </c>
      <c r="B620" s="178">
        <f t="shared" si="79"/>
        <v>43718</v>
      </c>
      <c r="C620" s="178">
        <f t="shared" si="85"/>
        <v>43718</v>
      </c>
      <c r="D620" s="178">
        <f t="shared" si="85"/>
        <v>43718</v>
      </c>
      <c r="E620" s="178">
        <f t="shared" si="85"/>
        <v>43718</v>
      </c>
      <c r="F620" s="178">
        <f t="shared" si="85"/>
        <v>43718</v>
      </c>
      <c r="G620" s="178">
        <f t="shared" si="80"/>
        <v>43718</v>
      </c>
      <c r="H620" s="179">
        <f t="shared" si="81"/>
        <v>1192.4000000000001</v>
      </c>
      <c r="I620" s="180">
        <f t="shared" si="82"/>
        <v>4</v>
      </c>
      <c r="J620" s="180">
        <f t="shared" si="83"/>
        <v>4</v>
      </c>
      <c r="L620" s="187">
        <v>43613</v>
      </c>
      <c r="M620" s="42">
        <v>1184.0999999999999</v>
      </c>
    </row>
    <row r="621" spans="1:13" ht="16.5" customHeight="1">
      <c r="A621" s="177">
        <v>43719</v>
      </c>
      <c r="B621" s="178">
        <f t="shared" si="79"/>
        <v>43719</v>
      </c>
      <c r="C621" s="178">
        <f t="shared" si="85"/>
        <v>43719</v>
      </c>
      <c r="D621" s="178">
        <f t="shared" si="85"/>
        <v>43719</v>
      </c>
      <c r="E621" s="178">
        <f t="shared" si="85"/>
        <v>43719</v>
      </c>
      <c r="F621" s="178">
        <f t="shared" si="85"/>
        <v>43719</v>
      </c>
      <c r="G621" s="178">
        <f t="shared" si="80"/>
        <v>43719</v>
      </c>
      <c r="H621" s="179">
        <f t="shared" si="81"/>
        <v>1191.9000000000001</v>
      </c>
      <c r="I621" s="180">
        <f t="shared" si="82"/>
        <v>5</v>
      </c>
      <c r="J621" s="180">
        <f t="shared" si="83"/>
        <v>5</v>
      </c>
      <c r="L621" s="187">
        <v>43614</v>
      </c>
      <c r="M621" s="42">
        <v>1187.5999999999999</v>
      </c>
    </row>
    <row r="622" spans="1:13" ht="16.5" customHeight="1">
      <c r="A622" s="177">
        <v>43720</v>
      </c>
      <c r="B622" s="178">
        <f t="shared" si="79"/>
        <v>43720</v>
      </c>
      <c r="C622" s="178">
        <f t="shared" si="85"/>
        <v>43719</v>
      </c>
      <c r="D622" s="178">
        <f t="shared" si="85"/>
        <v>43719</v>
      </c>
      <c r="E622" s="178">
        <f t="shared" si="85"/>
        <v>43719</v>
      </c>
      <c r="F622" s="178">
        <f t="shared" si="85"/>
        <v>43719</v>
      </c>
      <c r="G622" s="178">
        <f t="shared" si="80"/>
        <v>43719</v>
      </c>
      <c r="H622" s="179">
        <f t="shared" si="81"/>
        <v>1191.9000000000001</v>
      </c>
      <c r="I622" s="180">
        <f t="shared" si="82"/>
        <v>6</v>
      </c>
      <c r="J622" s="180">
        <f t="shared" si="83"/>
        <v>5</v>
      </c>
      <c r="L622" s="187">
        <v>43615</v>
      </c>
      <c r="M622" s="42">
        <v>1193.0999999999999</v>
      </c>
    </row>
    <row r="623" spans="1:13" ht="16.5" customHeight="1">
      <c r="A623" s="177">
        <v>43721</v>
      </c>
      <c r="B623" s="178">
        <f t="shared" si="79"/>
        <v>43721</v>
      </c>
      <c r="C623" s="178">
        <f t="shared" ref="C623:F642" si="86">IF(COUNTIF($O:$O,B623)=1,DATE(YEAR(B623),MONTH(B623),DAY(B623)-1),B623)</f>
        <v>43720</v>
      </c>
      <c r="D623" s="178">
        <f t="shared" si="86"/>
        <v>43719</v>
      </c>
      <c r="E623" s="178">
        <f t="shared" si="86"/>
        <v>43719</v>
      </c>
      <c r="F623" s="178">
        <f t="shared" si="86"/>
        <v>43719</v>
      </c>
      <c r="G623" s="178">
        <f t="shared" si="80"/>
        <v>43719</v>
      </c>
      <c r="H623" s="179">
        <f t="shared" si="81"/>
        <v>1191.9000000000001</v>
      </c>
      <c r="I623" s="180">
        <f t="shared" si="82"/>
        <v>7</v>
      </c>
      <c r="J623" s="180">
        <f t="shared" si="83"/>
        <v>5</v>
      </c>
      <c r="L623" s="187">
        <v>43616</v>
      </c>
      <c r="M623" s="42">
        <v>1190</v>
      </c>
    </row>
    <row r="624" spans="1:13" ht="16.5" customHeight="1">
      <c r="A624" s="177">
        <v>43722</v>
      </c>
      <c r="B624" s="178">
        <f t="shared" si="79"/>
        <v>43721</v>
      </c>
      <c r="C624" s="178">
        <f t="shared" si="86"/>
        <v>43720</v>
      </c>
      <c r="D624" s="178">
        <f t="shared" si="86"/>
        <v>43719</v>
      </c>
      <c r="E624" s="178">
        <f t="shared" si="86"/>
        <v>43719</v>
      </c>
      <c r="F624" s="178">
        <f t="shared" si="86"/>
        <v>43719</v>
      </c>
      <c r="G624" s="178">
        <f t="shared" si="80"/>
        <v>43719</v>
      </c>
      <c r="H624" s="179">
        <f t="shared" si="81"/>
        <v>1191.9000000000001</v>
      </c>
      <c r="I624" s="180">
        <f t="shared" si="82"/>
        <v>1</v>
      </c>
      <c r="J624" s="180">
        <f t="shared" si="83"/>
        <v>5</v>
      </c>
      <c r="L624" s="187">
        <v>43619</v>
      </c>
      <c r="M624" s="42">
        <v>1191.2</v>
      </c>
    </row>
    <row r="625" spans="1:13" ht="16.5" customHeight="1">
      <c r="A625" s="177">
        <v>43723</v>
      </c>
      <c r="B625" s="178">
        <f t="shared" si="79"/>
        <v>43721</v>
      </c>
      <c r="C625" s="178">
        <f t="shared" si="86"/>
        <v>43720</v>
      </c>
      <c r="D625" s="178">
        <f t="shared" si="86"/>
        <v>43719</v>
      </c>
      <c r="E625" s="178">
        <f t="shared" si="86"/>
        <v>43719</v>
      </c>
      <c r="F625" s="178">
        <f t="shared" si="86"/>
        <v>43719</v>
      </c>
      <c r="G625" s="178">
        <f t="shared" si="80"/>
        <v>43719</v>
      </c>
      <c r="H625" s="179">
        <f t="shared" si="81"/>
        <v>1191.9000000000001</v>
      </c>
      <c r="I625" s="180">
        <f t="shared" si="82"/>
        <v>2</v>
      </c>
      <c r="J625" s="180">
        <f t="shared" si="83"/>
        <v>5</v>
      </c>
      <c r="L625" s="187">
        <v>43620</v>
      </c>
      <c r="M625" s="42">
        <v>1183</v>
      </c>
    </row>
    <row r="626" spans="1:13" ht="16.5" customHeight="1">
      <c r="A626" s="177">
        <v>43724</v>
      </c>
      <c r="B626" s="178">
        <f t="shared" si="79"/>
        <v>43724</v>
      </c>
      <c r="C626" s="178">
        <f t="shared" si="86"/>
        <v>43724</v>
      </c>
      <c r="D626" s="178">
        <f t="shared" si="86"/>
        <v>43724</v>
      </c>
      <c r="E626" s="178">
        <f t="shared" si="86"/>
        <v>43724</v>
      </c>
      <c r="F626" s="178">
        <f t="shared" si="86"/>
        <v>43724</v>
      </c>
      <c r="G626" s="178">
        <f t="shared" si="80"/>
        <v>43724</v>
      </c>
      <c r="H626" s="179">
        <f t="shared" si="81"/>
        <v>1191.4000000000001</v>
      </c>
      <c r="I626" s="180">
        <f t="shared" si="82"/>
        <v>3</v>
      </c>
      <c r="J626" s="180">
        <f t="shared" si="83"/>
        <v>3</v>
      </c>
      <c r="L626" s="187">
        <v>43621</v>
      </c>
      <c r="M626" s="42">
        <v>1181.5</v>
      </c>
    </row>
    <row r="627" spans="1:13" ht="16.5" customHeight="1">
      <c r="A627" s="177">
        <v>43725</v>
      </c>
      <c r="B627" s="178">
        <f t="shared" si="79"/>
        <v>43725</v>
      </c>
      <c r="C627" s="178">
        <f t="shared" si="86"/>
        <v>43725</v>
      </c>
      <c r="D627" s="178">
        <f t="shared" si="86"/>
        <v>43725</v>
      </c>
      <c r="E627" s="178">
        <f t="shared" si="86"/>
        <v>43725</v>
      </c>
      <c r="F627" s="178">
        <f t="shared" si="86"/>
        <v>43725</v>
      </c>
      <c r="G627" s="178">
        <f t="shared" si="80"/>
        <v>43725</v>
      </c>
      <c r="H627" s="179">
        <f t="shared" si="81"/>
        <v>1184</v>
      </c>
      <c r="I627" s="180">
        <f t="shared" si="82"/>
        <v>4</v>
      </c>
      <c r="J627" s="180">
        <f t="shared" si="83"/>
        <v>4</v>
      </c>
      <c r="L627" s="187">
        <v>43623</v>
      </c>
      <c r="M627" s="42">
        <v>1179.8</v>
      </c>
    </row>
    <row r="628" spans="1:13" ht="16.5" customHeight="1">
      <c r="A628" s="177">
        <v>43726</v>
      </c>
      <c r="B628" s="178">
        <f t="shared" si="79"/>
        <v>43726</v>
      </c>
      <c r="C628" s="178">
        <f t="shared" si="86"/>
        <v>43726</v>
      </c>
      <c r="D628" s="178">
        <f t="shared" si="86"/>
        <v>43726</v>
      </c>
      <c r="E628" s="178">
        <f t="shared" si="86"/>
        <v>43726</v>
      </c>
      <c r="F628" s="178">
        <f t="shared" si="86"/>
        <v>43726</v>
      </c>
      <c r="G628" s="178">
        <f t="shared" si="80"/>
        <v>43726</v>
      </c>
      <c r="H628" s="179">
        <f t="shared" si="81"/>
        <v>1188.3</v>
      </c>
      <c r="I628" s="180">
        <f t="shared" si="82"/>
        <v>5</v>
      </c>
      <c r="J628" s="180">
        <f t="shared" si="83"/>
        <v>5</v>
      </c>
      <c r="L628" s="187">
        <v>43626</v>
      </c>
      <c r="M628" s="42">
        <v>1179.5</v>
      </c>
    </row>
    <row r="629" spans="1:13" ht="16.5" customHeight="1">
      <c r="A629" s="177">
        <v>43727</v>
      </c>
      <c r="B629" s="178">
        <f t="shared" si="79"/>
        <v>43727</v>
      </c>
      <c r="C629" s="178">
        <f t="shared" si="86"/>
        <v>43727</v>
      </c>
      <c r="D629" s="178">
        <f t="shared" si="86"/>
        <v>43727</v>
      </c>
      <c r="E629" s="178">
        <f t="shared" si="86"/>
        <v>43727</v>
      </c>
      <c r="F629" s="178">
        <f t="shared" si="86"/>
        <v>43727</v>
      </c>
      <c r="G629" s="178">
        <f t="shared" si="80"/>
        <v>43727</v>
      </c>
      <c r="H629" s="179">
        <f t="shared" si="81"/>
        <v>1190.5</v>
      </c>
      <c r="I629" s="180">
        <f t="shared" si="82"/>
        <v>6</v>
      </c>
      <c r="J629" s="180">
        <f t="shared" si="83"/>
        <v>6</v>
      </c>
      <c r="L629" s="187">
        <v>43627</v>
      </c>
      <c r="M629" s="42">
        <v>1184</v>
      </c>
    </row>
    <row r="630" spans="1:13" ht="16.5" customHeight="1">
      <c r="A630" s="177">
        <v>43728</v>
      </c>
      <c r="B630" s="178">
        <f t="shared" si="79"/>
        <v>43728</v>
      </c>
      <c r="C630" s="178">
        <f t="shared" si="86"/>
        <v>43728</v>
      </c>
      <c r="D630" s="178">
        <f t="shared" si="86"/>
        <v>43728</v>
      </c>
      <c r="E630" s="178">
        <f t="shared" si="86"/>
        <v>43728</v>
      </c>
      <c r="F630" s="178">
        <f t="shared" si="86"/>
        <v>43728</v>
      </c>
      <c r="G630" s="178">
        <f t="shared" si="80"/>
        <v>43728</v>
      </c>
      <c r="H630" s="179">
        <f t="shared" si="81"/>
        <v>1195.0999999999999</v>
      </c>
      <c r="I630" s="180">
        <f t="shared" si="82"/>
        <v>7</v>
      </c>
      <c r="J630" s="180">
        <f t="shared" si="83"/>
        <v>7</v>
      </c>
      <c r="L630" s="187">
        <v>43628</v>
      </c>
      <c r="M630" s="42">
        <v>1181.7</v>
      </c>
    </row>
    <row r="631" spans="1:13" ht="16.5" customHeight="1">
      <c r="A631" s="177">
        <v>43729</v>
      </c>
      <c r="B631" s="178">
        <f t="shared" si="79"/>
        <v>43728</v>
      </c>
      <c r="C631" s="178">
        <f t="shared" si="86"/>
        <v>43728</v>
      </c>
      <c r="D631" s="178">
        <f t="shared" si="86"/>
        <v>43728</v>
      </c>
      <c r="E631" s="178">
        <f t="shared" si="86"/>
        <v>43728</v>
      </c>
      <c r="F631" s="178">
        <f t="shared" si="86"/>
        <v>43728</v>
      </c>
      <c r="G631" s="178">
        <f t="shared" si="80"/>
        <v>43728</v>
      </c>
      <c r="H631" s="179">
        <f t="shared" si="81"/>
        <v>1195.0999999999999</v>
      </c>
      <c r="I631" s="180">
        <f t="shared" si="82"/>
        <v>1</v>
      </c>
      <c r="J631" s="180">
        <f t="shared" si="83"/>
        <v>7</v>
      </c>
      <c r="L631" s="187">
        <v>43629</v>
      </c>
      <c r="M631" s="42">
        <v>1181.7</v>
      </c>
    </row>
    <row r="632" spans="1:13" ht="16.5" customHeight="1">
      <c r="A632" s="177">
        <v>43730</v>
      </c>
      <c r="B632" s="178">
        <f t="shared" si="79"/>
        <v>43728</v>
      </c>
      <c r="C632" s="178">
        <f t="shared" si="86"/>
        <v>43728</v>
      </c>
      <c r="D632" s="178">
        <f t="shared" si="86"/>
        <v>43728</v>
      </c>
      <c r="E632" s="178">
        <f t="shared" si="86"/>
        <v>43728</v>
      </c>
      <c r="F632" s="178">
        <f t="shared" si="86"/>
        <v>43728</v>
      </c>
      <c r="G632" s="178">
        <f t="shared" si="80"/>
        <v>43728</v>
      </c>
      <c r="H632" s="179">
        <f t="shared" si="81"/>
        <v>1195.0999999999999</v>
      </c>
      <c r="I632" s="180">
        <f t="shared" si="82"/>
        <v>2</v>
      </c>
      <c r="J632" s="180">
        <f t="shared" si="83"/>
        <v>7</v>
      </c>
      <c r="L632" s="187">
        <v>43630</v>
      </c>
      <c r="M632" s="42">
        <v>1184.7</v>
      </c>
    </row>
    <row r="633" spans="1:13" ht="16.5" customHeight="1">
      <c r="A633" s="177">
        <v>43731</v>
      </c>
      <c r="B633" s="178">
        <f t="shared" si="79"/>
        <v>43731</v>
      </c>
      <c r="C633" s="178">
        <f t="shared" si="86"/>
        <v>43731</v>
      </c>
      <c r="D633" s="178">
        <f t="shared" si="86"/>
        <v>43731</v>
      </c>
      <c r="E633" s="178">
        <f t="shared" si="86"/>
        <v>43731</v>
      </c>
      <c r="F633" s="178">
        <f t="shared" si="86"/>
        <v>43731</v>
      </c>
      <c r="G633" s="178">
        <f t="shared" si="80"/>
        <v>43731</v>
      </c>
      <c r="H633" s="179">
        <f t="shared" si="81"/>
        <v>1191.0999999999999</v>
      </c>
      <c r="I633" s="180">
        <f t="shared" si="82"/>
        <v>3</v>
      </c>
      <c r="J633" s="180">
        <f t="shared" si="83"/>
        <v>3</v>
      </c>
      <c r="L633" s="187">
        <v>43633</v>
      </c>
      <c r="M633" s="42">
        <v>1184</v>
      </c>
    </row>
    <row r="634" spans="1:13" ht="16.5" customHeight="1">
      <c r="A634" s="177">
        <v>43732</v>
      </c>
      <c r="B634" s="178">
        <f t="shared" si="79"/>
        <v>43732</v>
      </c>
      <c r="C634" s="178">
        <f t="shared" si="86"/>
        <v>43732</v>
      </c>
      <c r="D634" s="178">
        <f t="shared" si="86"/>
        <v>43732</v>
      </c>
      <c r="E634" s="178">
        <f t="shared" si="86"/>
        <v>43732</v>
      </c>
      <c r="F634" s="178">
        <f t="shared" si="86"/>
        <v>43732</v>
      </c>
      <c r="G634" s="178">
        <f t="shared" si="80"/>
        <v>43732</v>
      </c>
      <c r="H634" s="179">
        <f t="shared" si="81"/>
        <v>1193.0999999999999</v>
      </c>
      <c r="I634" s="180">
        <f t="shared" si="82"/>
        <v>4</v>
      </c>
      <c r="J634" s="180">
        <f t="shared" si="83"/>
        <v>4</v>
      </c>
      <c r="L634" s="187">
        <v>43634</v>
      </c>
      <c r="M634" s="42">
        <v>1186.3</v>
      </c>
    </row>
    <row r="635" spans="1:13" ht="16.5" customHeight="1">
      <c r="A635" s="177">
        <v>43733</v>
      </c>
      <c r="B635" s="178">
        <f t="shared" si="79"/>
        <v>43733</v>
      </c>
      <c r="C635" s="178">
        <f t="shared" si="86"/>
        <v>43733</v>
      </c>
      <c r="D635" s="178">
        <f t="shared" si="86"/>
        <v>43733</v>
      </c>
      <c r="E635" s="178">
        <f t="shared" si="86"/>
        <v>43733</v>
      </c>
      <c r="F635" s="178">
        <f t="shared" si="86"/>
        <v>43733</v>
      </c>
      <c r="G635" s="178">
        <f t="shared" si="80"/>
        <v>43733</v>
      </c>
      <c r="H635" s="179">
        <f t="shared" si="81"/>
        <v>1194</v>
      </c>
      <c r="I635" s="180">
        <f t="shared" si="82"/>
        <v>5</v>
      </c>
      <c r="J635" s="180">
        <f t="shared" si="83"/>
        <v>5</v>
      </c>
      <c r="L635" s="187">
        <v>43635</v>
      </c>
      <c r="M635" s="42">
        <v>1185</v>
      </c>
    </row>
    <row r="636" spans="1:13" ht="16.5" customHeight="1">
      <c r="A636" s="177">
        <v>43734</v>
      </c>
      <c r="B636" s="178">
        <f t="shared" si="79"/>
        <v>43734</v>
      </c>
      <c r="C636" s="178">
        <f t="shared" si="86"/>
        <v>43734</v>
      </c>
      <c r="D636" s="178">
        <f t="shared" si="86"/>
        <v>43734</v>
      </c>
      <c r="E636" s="178">
        <f t="shared" si="86"/>
        <v>43734</v>
      </c>
      <c r="F636" s="178">
        <f t="shared" si="86"/>
        <v>43734</v>
      </c>
      <c r="G636" s="178">
        <f t="shared" si="80"/>
        <v>43734</v>
      </c>
      <c r="H636" s="179">
        <f t="shared" si="81"/>
        <v>1198.3</v>
      </c>
      <c r="I636" s="180">
        <f t="shared" si="82"/>
        <v>6</v>
      </c>
      <c r="J636" s="180">
        <f t="shared" si="83"/>
        <v>6</v>
      </c>
      <c r="L636" s="187">
        <v>43636</v>
      </c>
      <c r="M636" s="42">
        <v>1177</v>
      </c>
    </row>
    <row r="637" spans="1:13" ht="16.5" customHeight="1">
      <c r="A637" s="177">
        <v>43735</v>
      </c>
      <c r="B637" s="178">
        <f t="shared" si="79"/>
        <v>43735</v>
      </c>
      <c r="C637" s="178">
        <f t="shared" si="86"/>
        <v>43735</v>
      </c>
      <c r="D637" s="178">
        <f t="shared" si="86"/>
        <v>43735</v>
      </c>
      <c r="E637" s="178">
        <f t="shared" si="86"/>
        <v>43735</v>
      </c>
      <c r="F637" s="178">
        <f t="shared" si="86"/>
        <v>43735</v>
      </c>
      <c r="G637" s="178">
        <f t="shared" si="80"/>
        <v>43735</v>
      </c>
      <c r="H637" s="179">
        <f t="shared" si="81"/>
        <v>1199.0999999999999</v>
      </c>
      <c r="I637" s="180">
        <f t="shared" si="82"/>
        <v>7</v>
      </c>
      <c r="J637" s="180">
        <f t="shared" si="83"/>
        <v>7</v>
      </c>
      <c r="L637" s="187">
        <v>43637</v>
      </c>
      <c r="M637" s="42">
        <v>1167.7</v>
      </c>
    </row>
    <row r="638" spans="1:13" ht="16.5" customHeight="1">
      <c r="A638" s="177">
        <v>43736</v>
      </c>
      <c r="B638" s="178">
        <f t="shared" si="79"/>
        <v>43735</v>
      </c>
      <c r="C638" s="178">
        <f t="shared" si="86"/>
        <v>43735</v>
      </c>
      <c r="D638" s="178">
        <f t="shared" si="86"/>
        <v>43735</v>
      </c>
      <c r="E638" s="178">
        <f t="shared" si="86"/>
        <v>43735</v>
      </c>
      <c r="F638" s="178">
        <f t="shared" si="86"/>
        <v>43735</v>
      </c>
      <c r="G638" s="178">
        <f t="shared" si="80"/>
        <v>43735</v>
      </c>
      <c r="H638" s="179">
        <f t="shared" si="81"/>
        <v>1199.0999999999999</v>
      </c>
      <c r="I638" s="180">
        <f t="shared" si="82"/>
        <v>1</v>
      </c>
      <c r="J638" s="180">
        <f t="shared" si="83"/>
        <v>7</v>
      </c>
      <c r="L638" s="187">
        <v>43640</v>
      </c>
      <c r="M638" s="42">
        <v>1162</v>
      </c>
    </row>
    <row r="639" spans="1:13" ht="16.5" customHeight="1">
      <c r="A639" s="177">
        <v>43737</v>
      </c>
      <c r="B639" s="178">
        <f t="shared" si="79"/>
        <v>43735</v>
      </c>
      <c r="C639" s="178">
        <f t="shared" si="86"/>
        <v>43735</v>
      </c>
      <c r="D639" s="178">
        <f t="shared" si="86"/>
        <v>43735</v>
      </c>
      <c r="E639" s="178">
        <f t="shared" si="86"/>
        <v>43735</v>
      </c>
      <c r="F639" s="178">
        <f t="shared" si="86"/>
        <v>43735</v>
      </c>
      <c r="G639" s="178">
        <f t="shared" si="80"/>
        <v>43735</v>
      </c>
      <c r="H639" s="179">
        <f t="shared" si="81"/>
        <v>1199.0999999999999</v>
      </c>
      <c r="I639" s="180">
        <f t="shared" si="82"/>
        <v>2</v>
      </c>
      <c r="J639" s="180">
        <f t="shared" si="83"/>
        <v>7</v>
      </c>
      <c r="L639" s="187">
        <v>43641</v>
      </c>
      <c r="M639" s="42">
        <v>1157.9000000000001</v>
      </c>
    </row>
    <row r="640" spans="1:13" ht="16.5" customHeight="1">
      <c r="A640" s="177">
        <v>43738</v>
      </c>
      <c r="B640" s="178">
        <f t="shared" si="79"/>
        <v>43738</v>
      </c>
      <c r="C640" s="178">
        <f t="shared" si="86"/>
        <v>43738</v>
      </c>
      <c r="D640" s="178">
        <f t="shared" si="86"/>
        <v>43738</v>
      </c>
      <c r="E640" s="178">
        <f t="shared" si="86"/>
        <v>43738</v>
      </c>
      <c r="F640" s="178">
        <f t="shared" si="86"/>
        <v>43738</v>
      </c>
      <c r="G640" s="178">
        <f t="shared" si="80"/>
        <v>43738</v>
      </c>
      <c r="H640" s="179">
        <f t="shared" si="81"/>
        <v>1201.3</v>
      </c>
      <c r="I640" s="180">
        <f t="shared" si="82"/>
        <v>3</v>
      </c>
      <c r="J640" s="180">
        <f t="shared" si="83"/>
        <v>3</v>
      </c>
      <c r="L640" s="187">
        <v>43642</v>
      </c>
      <c r="M640" s="42">
        <v>1154.7</v>
      </c>
    </row>
    <row r="641" spans="1:13" ht="16.5" customHeight="1">
      <c r="A641" s="177">
        <v>43739</v>
      </c>
      <c r="B641" s="178">
        <f t="shared" si="79"/>
        <v>43739</v>
      </c>
      <c r="C641" s="178">
        <f t="shared" si="86"/>
        <v>43739</v>
      </c>
      <c r="D641" s="178">
        <f t="shared" si="86"/>
        <v>43739</v>
      </c>
      <c r="E641" s="178">
        <f t="shared" si="86"/>
        <v>43739</v>
      </c>
      <c r="F641" s="178">
        <f t="shared" si="86"/>
        <v>43739</v>
      </c>
      <c r="G641" s="178">
        <f t="shared" si="80"/>
        <v>43739</v>
      </c>
      <c r="H641" s="179">
        <f t="shared" si="81"/>
        <v>1199.2</v>
      </c>
      <c r="I641" s="180">
        <f t="shared" si="82"/>
        <v>4</v>
      </c>
      <c r="J641" s="180">
        <f t="shared" si="83"/>
        <v>4</v>
      </c>
      <c r="L641" s="187">
        <v>43643</v>
      </c>
      <c r="M641" s="42">
        <v>1158.2</v>
      </c>
    </row>
    <row r="642" spans="1:13" ht="16.5" customHeight="1">
      <c r="A642" s="177">
        <v>43740</v>
      </c>
      <c r="B642" s="178">
        <f t="shared" si="79"/>
        <v>43740</v>
      </c>
      <c r="C642" s="178">
        <f t="shared" si="86"/>
        <v>43740</v>
      </c>
      <c r="D642" s="178">
        <f t="shared" si="86"/>
        <v>43740</v>
      </c>
      <c r="E642" s="178">
        <f t="shared" si="86"/>
        <v>43740</v>
      </c>
      <c r="F642" s="178">
        <f t="shared" si="86"/>
        <v>43740</v>
      </c>
      <c r="G642" s="178">
        <f t="shared" si="80"/>
        <v>43740</v>
      </c>
      <c r="H642" s="179">
        <f t="shared" si="81"/>
        <v>1198.2</v>
      </c>
      <c r="I642" s="180">
        <f t="shared" si="82"/>
        <v>5</v>
      </c>
      <c r="J642" s="180">
        <f t="shared" si="83"/>
        <v>5</v>
      </c>
      <c r="L642" s="187">
        <v>43644</v>
      </c>
      <c r="M642" s="42">
        <v>1156.8</v>
      </c>
    </row>
    <row r="643" spans="1:13" ht="16.5" customHeight="1">
      <c r="A643" s="177">
        <v>43741</v>
      </c>
      <c r="B643" s="178">
        <f t="shared" ref="B643:B706" si="87">IF($I643&lt;4,IF($I643&lt;3,DATE(YEAR(A643),MONTH(A643),DAY(A643)-$I643),IF(COUNTIF($O:$O,A643)=1,DATE(YEAR(A643),MONTH(A643),DAY(A643)-$I643),A643)),A643)</f>
        <v>43741</v>
      </c>
      <c r="C643" s="178">
        <f t="shared" ref="C643:F662" si="88">IF(COUNTIF($O:$O,B643)=1,DATE(YEAR(B643),MONTH(B643),DAY(B643)-1),B643)</f>
        <v>43740</v>
      </c>
      <c r="D643" s="178">
        <f t="shared" si="88"/>
        <v>43740</v>
      </c>
      <c r="E643" s="178">
        <f t="shared" si="88"/>
        <v>43740</v>
      </c>
      <c r="F643" s="178">
        <f t="shared" si="88"/>
        <v>43740</v>
      </c>
      <c r="G643" s="178">
        <f t="shared" ref="G643:G706" si="89">IF($J643&lt;4,IF($J643&lt;3,DATE(YEAR(F643),MONTH(F643),DAY(F643)-$J643),IF(COUNTIF($O:$O,F643)=1,DATE(YEAR(F643),MONTH(F643),DAY(F643)-$J643),F643)),F643)</f>
        <v>43740</v>
      </c>
      <c r="H643" s="179">
        <f t="shared" ref="H643:H706" si="90">VLOOKUP(G643,L:M,2,0)</f>
        <v>1198.2</v>
      </c>
      <c r="I643" s="180">
        <f t="shared" ref="I643:I706" si="91">WEEKDAY(A643,16)</f>
        <v>6</v>
      </c>
      <c r="J643" s="180">
        <f t="shared" ref="J643:J706" si="92">WEEKDAY(F643,16)</f>
        <v>5</v>
      </c>
      <c r="L643" s="187">
        <v>43647</v>
      </c>
      <c r="M643" s="42">
        <v>1156.4000000000001</v>
      </c>
    </row>
    <row r="644" spans="1:13" ht="16.5" customHeight="1">
      <c r="A644" s="177">
        <v>43742</v>
      </c>
      <c r="B644" s="178">
        <f t="shared" si="87"/>
        <v>43742</v>
      </c>
      <c r="C644" s="178">
        <f t="shared" si="88"/>
        <v>43742</v>
      </c>
      <c r="D644" s="178">
        <f t="shared" si="88"/>
        <v>43742</v>
      </c>
      <c r="E644" s="178">
        <f t="shared" si="88"/>
        <v>43742</v>
      </c>
      <c r="F644" s="178">
        <f t="shared" si="88"/>
        <v>43742</v>
      </c>
      <c r="G644" s="178">
        <f t="shared" si="89"/>
        <v>43742</v>
      </c>
      <c r="H644" s="179">
        <f t="shared" si="90"/>
        <v>1203.7</v>
      </c>
      <c r="I644" s="180">
        <f t="shared" si="91"/>
        <v>7</v>
      </c>
      <c r="J644" s="180">
        <f t="shared" si="92"/>
        <v>7</v>
      </c>
      <c r="L644" s="187">
        <v>43648</v>
      </c>
      <c r="M644" s="42">
        <v>1155.4000000000001</v>
      </c>
    </row>
    <row r="645" spans="1:13" ht="16.5" customHeight="1">
      <c r="A645" s="177">
        <v>43743</v>
      </c>
      <c r="B645" s="178">
        <f t="shared" si="87"/>
        <v>43742</v>
      </c>
      <c r="C645" s="178">
        <f t="shared" si="88"/>
        <v>43742</v>
      </c>
      <c r="D645" s="178">
        <f t="shared" si="88"/>
        <v>43742</v>
      </c>
      <c r="E645" s="178">
        <f t="shared" si="88"/>
        <v>43742</v>
      </c>
      <c r="F645" s="178">
        <f t="shared" si="88"/>
        <v>43742</v>
      </c>
      <c r="G645" s="178">
        <f t="shared" si="89"/>
        <v>43742</v>
      </c>
      <c r="H645" s="179">
        <f t="shared" si="90"/>
        <v>1203.7</v>
      </c>
      <c r="I645" s="180">
        <f t="shared" si="91"/>
        <v>1</v>
      </c>
      <c r="J645" s="180">
        <f t="shared" si="92"/>
        <v>7</v>
      </c>
      <c r="L645" s="187">
        <v>43649</v>
      </c>
      <c r="M645" s="42">
        <v>1164.8</v>
      </c>
    </row>
    <row r="646" spans="1:13" ht="16.5" customHeight="1">
      <c r="A646" s="177">
        <v>43744</v>
      </c>
      <c r="B646" s="178">
        <f t="shared" si="87"/>
        <v>43742</v>
      </c>
      <c r="C646" s="178">
        <f t="shared" si="88"/>
        <v>43742</v>
      </c>
      <c r="D646" s="178">
        <f t="shared" si="88"/>
        <v>43742</v>
      </c>
      <c r="E646" s="178">
        <f t="shared" si="88"/>
        <v>43742</v>
      </c>
      <c r="F646" s="178">
        <f t="shared" si="88"/>
        <v>43742</v>
      </c>
      <c r="G646" s="178">
        <f t="shared" si="89"/>
        <v>43742</v>
      </c>
      <c r="H646" s="179">
        <f t="shared" si="90"/>
        <v>1203.7</v>
      </c>
      <c r="I646" s="180">
        <f t="shared" si="91"/>
        <v>2</v>
      </c>
      <c r="J646" s="180">
        <f t="shared" si="92"/>
        <v>7</v>
      </c>
      <c r="L646" s="187">
        <v>43650</v>
      </c>
      <c r="M646" s="42">
        <v>1170.4000000000001</v>
      </c>
    </row>
    <row r="647" spans="1:13" ht="16.5" customHeight="1">
      <c r="A647" s="177">
        <v>43745</v>
      </c>
      <c r="B647" s="178">
        <f t="shared" si="87"/>
        <v>43745</v>
      </c>
      <c r="C647" s="178">
        <f t="shared" si="88"/>
        <v>43745</v>
      </c>
      <c r="D647" s="178">
        <f t="shared" si="88"/>
        <v>43745</v>
      </c>
      <c r="E647" s="178">
        <f t="shared" si="88"/>
        <v>43745</v>
      </c>
      <c r="F647" s="178">
        <f t="shared" si="88"/>
        <v>43745</v>
      </c>
      <c r="G647" s="178">
        <f t="shared" si="89"/>
        <v>43745</v>
      </c>
      <c r="H647" s="179">
        <f t="shared" si="90"/>
        <v>1197</v>
      </c>
      <c r="I647" s="180">
        <f t="shared" si="91"/>
        <v>3</v>
      </c>
      <c r="J647" s="180">
        <f t="shared" si="92"/>
        <v>3</v>
      </c>
      <c r="L647" s="187">
        <v>43651</v>
      </c>
      <c r="M647" s="42">
        <v>1169.2</v>
      </c>
    </row>
    <row r="648" spans="1:13" ht="16.5" customHeight="1">
      <c r="A648" s="177">
        <v>43746</v>
      </c>
      <c r="B648" s="178">
        <f t="shared" si="87"/>
        <v>43746</v>
      </c>
      <c r="C648" s="178">
        <f t="shared" si="88"/>
        <v>43746</v>
      </c>
      <c r="D648" s="178">
        <f t="shared" si="88"/>
        <v>43746</v>
      </c>
      <c r="E648" s="178">
        <f t="shared" si="88"/>
        <v>43746</v>
      </c>
      <c r="F648" s="178">
        <f t="shared" si="88"/>
        <v>43746</v>
      </c>
      <c r="G648" s="178">
        <f t="shared" si="89"/>
        <v>43746</v>
      </c>
      <c r="H648" s="179">
        <f t="shared" si="90"/>
        <v>1196.5</v>
      </c>
      <c r="I648" s="180">
        <f t="shared" si="91"/>
        <v>4</v>
      </c>
      <c r="J648" s="180">
        <f t="shared" si="92"/>
        <v>4</v>
      </c>
      <c r="L648" s="187">
        <v>43654</v>
      </c>
      <c r="M648" s="42">
        <v>1170.4000000000001</v>
      </c>
    </row>
    <row r="649" spans="1:13" ht="16.5" customHeight="1">
      <c r="A649" s="177">
        <v>43747</v>
      </c>
      <c r="B649" s="178">
        <f t="shared" si="87"/>
        <v>43747</v>
      </c>
      <c r="C649" s="178">
        <f t="shared" si="88"/>
        <v>43746</v>
      </c>
      <c r="D649" s="178">
        <f t="shared" si="88"/>
        <v>43746</v>
      </c>
      <c r="E649" s="178">
        <f t="shared" si="88"/>
        <v>43746</v>
      </c>
      <c r="F649" s="178">
        <f t="shared" si="88"/>
        <v>43746</v>
      </c>
      <c r="G649" s="178">
        <f t="shared" si="89"/>
        <v>43746</v>
      </c>
      <c r="H649" s="179">
        <f t="shared" si="90"/>
        <v>1196.5</v>
      </c>
      <c r="I649" s="180">
        <f t="shared" si="91"/>
        <v>5</v>
      </c>
      <c r="J649" s="180">
        <f t="shared" si="92"/>
        <v>4</v>
      </c>
      <c r="L649" s="187">
        <v>43655</v>
      </c>
      <c r="M649" s="42">
        <v>1178.5</v>
      </c>
    </row>
    <row r="650" spans="1:13" ht="16.5" customHeight="1">
      <c r="A650" s="177">
        <v>43748</v>
      </c>
      <c r="B650" s="178">
        <f t="shared" si="87"/>
        <v>43748</v>
      </c>
      <c r="C650" s="178">
        <f t="shared" si="88"/>
        <v>43748</v>
      </c>
      <c r="D650" s="178">
        <f t="shared" si="88"/>
        <v>43748</v>
      </c>
      <c r="E650" s="178">
        <f t="shared" si="88"/>
        <v>43748</v>
      </c>
      <c r="F650" s="178">
        <f t="shared" si="88"/>
        <v>43748</v>
      </c>
      <c r="G650" s="178">
        <f t="shared" si="89"/>
        <v>43748</v>
      </c>
      <c r="H650" s="179">
        <f t="shared" si="90"/>
        <v>1194.7</v>
      </c>
      <c r="I650" s="180">
        <f t="shared" si="91"/>
        <v>6</v>
      </c>
      <c r="J650" s="180">
        <f t="shared" si="92"/>
        <v>6</v>
      </c>
      <c r="L650" s="187">
        <v>43656</v>
      </c>
      <c r="M650" s="42">
        <v>1179.9000000000001</v>
      </c>
    </row>
    <row r="651" spans="1:13" ht="16.5" customHeight="1">
      <c r="A651" s="177">
        <v>43749</v>
      </c>
      <c r="B651" s="178">
        <f t="shared" si="87"/>
        <v>43749</v>
      </c>
      <c r="C651" s="178">
        <f t="shared" si="88"/>
        <v>43749</v>
      </c>
      <c r="D651" s="178">
        <f t="shared" si="88"/>
        <v>43749</v>
      </c>
      <c r="E651" s="178">
        <f t="shared" si="88"/>
        <v>43749</v>
      </c>
      <c r="F651" s="178">
        <f t="shared" si="88"/>
        <v>43749</v>
      </c>
      <c r="G651" s="178">
        <f t="shared" si="89"/>
        <v>43749</v>
      </c>
      <c r="H651" s="179">
        <f t="shared" si="90"/>
        <v>1196.0999999999999</v>
      </c>
      <c r="I651" s="180">
        <f t="shared" si="91"/>
        <v>7</v>
      </c>
      <c r="J651" s="180">
        <f t="shared" si="92"/>
        <v>7</v>
      </c>
      <c r="L651" s="187">
        <v>43657</v>
      </c>
      <c r="M651" s="42">
        <v>1181.4000000000001</v>
      </c>
    </row>
    <row r="652" spans="1:13" ht="16.5" customHeight="1">
      <c r="A652" s="177">
        <v>43750</v>
      </c>
      <c r="B652" s="178">
        <f t="shared" si="87"/>
        <v>43749</v>
      </c>
      <c r="C652" s="178">
        <f t="shared" si="88"/>
        <v>43749</v>
      </c>
      <c r="D652" s="178">
        <f t="shared" si="88"/>
        <v>43749</v>
      </c>
      <c r="E652" s="178">
        <f t="shared" si="88"/>
        <v>43749</v>
      </c>
      <c r="F652" s="178">
        <f t="shared" si="88"/>
        <v>43749</v>
      </c>
      <c r="G652" s="178">
        <f t="shared" si="89"/>
        <v>43749</v>
      </c>
      <c r="H652" s="179">
        <f t="shared" si="90"/>
        <v>1196.0999999999999</v>
      </c>
      <c r="I652" s="180">
        <f t="shared" si="91"/>
        <v>1</v>
      </c>
      <c r="J652" s="180">
        <f t="shared" si="92"/>
        <v>7</v>
      </c>
      <c r="L652" s="187">
        <v>43658</v>
      </c>
      <c r="M652" s="42">
        <v>1173.8</v>
      </c>
    </row>
    <row r="653" spans="1:13" ht="16.5" customHeight="1">
      <c r="A653" s="177">
        <v>43751</v>
      </c>
      <c r="B653" s="178">
        <f t="shared" si="87"/>
        <v>43749</v>
      </c>
      <c r="C653" s="178">
        <f t="shared" si="88"/>
        <v>43749</v>
      </c>
      <c r="D653" s="178">
        <f t="shared" si="88"/>
        <v>43749</v>
      </c>
      <c r="E653" s="178">
        <f t="shared" si="88"/>
        <v>43749</v>
      </c>
      <c r="F653" s="178">
        <f t="shared" si="88"/>
        <v>43749</v>
      </c>
      <c r="G653" s="178">
        <f t="shared" si="89"/>
        <v>43749</v>
      </c>
      <c r="H653" s="179">
        <f t="shared" si="90"/>
        <v>1196.0999999999999</v>
      </c>
      <c r="I653" s="180">
        <f t="shared" si="91"/>
        <v>2</v>
      </c>
      <c r="J653" s="180">
        <f t="shared" si="92"/>
        <v>7</v>
      </c>
      <c r="L653" s="187">
        <v>43661</v>
      </c>
      <c r="M653" s="42">
        <v>1177.3</v>
      </c>
    </row>
    <row r="654" spans="1:13" ht="16.5" customHeight="1">
      <c r="A654" s="177">
        <v>43752</v>
      </c>
      <c r="B654" s="178">
        <f t="shared" si="87"/>
        <v>43752</v>
      </c>
      <c r="C654" s="178">
        <f t="shared" si="88"/>
        <v>43752</v>
      </c>
      <c r="D654" s="178">
        <f t="shared" si="88"/>
        <v>43752</v>
      </c>
      <c r="E654" s="178">
        <f t="shared" si="88"/>
        <v>43752</v>
      </c>
      <c r="F654" s="178">
        <f t="shared" si="88"/>
        <v>43752</v>
      </c>
      <c r="G654" s="178">
        <f t="shared" si="89"/>
        <v>43752</v>
      </c>
      <c r="H654" s="179">
        <f t="shared" si="90"/>
        <v>1189.3</v>
      </c>
      <c r="I654" s="180">
        <f t="shared" si="91"/>
        <v>3</v>
      </c>
      <c r="J654" s="180">
        <f t="shared" si="92"/>
        <v>3</v>
      </c>
      <c r="L654" s="187">
        <v>43662</v>
      </c>
      <c r="M654" s="42">
        <v>1179.2</v>
      </c>
    </row>
    <row r="655" spans="1:13" ht="16.5" customHeight="1">
      <c r="A655" s="177">
        <v>43753</v>
      </c>
      <c r="B655" s="178">
        <f t="shared" si="87"/>
        <v>43753</v>
      </c>
      <c r="C655" s="178">
        <f t="shared" si="88"/>
        <v>43753</v>
      </c>
      <c r="D655" s="178">
        <f t="shared" si="88"/>
        <v>43753</v>
      </c>
      <c r="E655" s="178">
        <f t="shared" si="88"/>
        <v>43753</v>
      </c>
      <c r="F655" s="178">
        <f t="shared" si="88"/>
        <v>43753</v>
      </c>
      <c r="G655" s="178">
        <f t="shared" si="89"/>
        <v>43753</v>
      </c>
      <c r="H655" s="179">
        <f t="shared" si="90"/>
        <v>1183.7</v>
      </c>
      <c r="I655" s="180">
        <f t="shared" si="91"/>
        <v>4</v>
      </c>
      <c r="J655" s="180">
        <f t="shared" si="92"/>
        <v>4</v>
      </c>
      <c r="L655" s="187">
        <v>43663</v>
      </c>
      <c r="M655" s="42">
        <v>1178.5</v>
      </c>
    </row>
    <row r="656" spans="1:13" ht="16.5" customHeight="1">
      <c r="A656" s="177">
        <v>43754</v>
      </c>
      <c r="B656" s="178">
        <f t="shared" si="87"/>
        <v>43754</v>
      </c>
      <c r="C656" s="178">
        <f t="shared" si="88"/>
        <v>43754</v>
      </c>
      <c r="D656" s="178">
        <f t="shared" si="88"/>
        <v>43754</v>
      </c>
      <c r="E656" s="178">
        <f t="shared" si="88"/>
        <v>43754</v>
      </c>
      <c r="F656" s="178">
        <f t="shared" si="88"/>
        <v>43754</v>
      </c>
      <c r="G656" s="178">
        <f t="shared" si="89"/>
        <v>43754</v>
      </c>
      <c r="H656" s="179">
        <f t="shared" si="90"/>
        <v>1184.0999999999999</v>
      </c>
      <c r="I656" s="180">
        <f t="shared" si="91"/>
        <v>5</v>
      </c>
      <c r="J656" s="180">
        <f t="shared" si="92"/>
        <v>5</v>
      </c>
      <c r="L656" s="187">
        <v>43664</v>
      </c>
      <c r="M656" s="42">
        <v>1180.4000000000001</v>
      </c>
    </row>
    <row r="657" spans="1:13" ht="16.5" customHeight="1">
      <c r="A657" s="177">
        <v>43755</v>
      </c>
      <c r="B657" s="178">
        <f t="shared" si="87"/>
        <v>43755</v>
      </c>
      <c r="C657" s="178">
        <f t="shared" si="88"/>
        <v>43755</v>
      </c>
      <c r="D657" s="178">
        <f t="shared" si="88"/>
        <v>43755</v>
      </c>
      <c r="E657" s="178">
        <f t="shared" si="88"/>
        <v>43755</v>
      </c>
      <c r="F657" s="178">
        <f t="shared" si="88"/>
        <v>43755</v>
      </c>
      <c r="G657" s="178">
        <f t="shared" si="89"/>
        <v>43755</v>
      </c>
      <c r="H657" s="179">
        <f t="shared" si="90"/>
        <v>1187</v>
      </c>
      <c r="I657" s="180">
        <f t="shared" si="91"/>
        <v>6</v>
      </c>
      <c r="J657" s="180">
        <f t="shared" si="92"/>
        <v>6</v>
      </c>
      <c r="L657" s="187">
        <v>43665</v>
      </c>
      <c r="M657" s="42">
        <v>1179.5</v>
      </c>
    </row>
    <row r="658" spans="1:13" ht="16.5" customHeight="1">
      <c r="A658" s="177">
        <v>43756</v>
      </c>
      <c r="B658" s="178">
        <f t="shared" si="87"/>
        <v>43756</v>
      </c>
      <c r="C658" s="178">
        <f t="shared" si="88"/>
        <v>43756</v>
      </c>
      <c r="D658" s="178">
        <f t="shared" si="88"/>
        <v>43756</v>
      </c>
      <c r="E658" s="178">
        <f t="shared" si="88"/>
        <v>43756</v>
      </c>
      <c r="F658" s="178">
        <f t="shared" si="88"/>
        <v>43756</v>
      </c>
      <c r="G658" s="178">
        <f t="shared" si="89"/>
        <v>43756</v>
      </c>
      <c r="H658" s="179">
        <f t="shared" si="90"/>
        <v>1186.5999999999999</v>
      </c>
      <c r="I658" s="180">
        <f t="shared" si="91"/>
        <v>7</v>
      </c>
      <c r="J658" s="180">
        <f t="shared" si="92"/>
        <v>7</v>
      </c>
      <c r="L658" s="187">
        <v>43668</v>
      </c>
      <c r="M658" s="42">
        <v>1173.4000000000001</v>
      </c>
    </row>
    <row r="659" spans="1:13" ht="16.5" customHeight="1">
      <c r="A659" s="177">
        <v>43757</v>
      </c>
      <c r="B659" s="178">
        <f t="shared" si="87"/>
        <v>43756</v>
      </c>
      <c r="C659" s="178">
        <f t="shared" si="88"/>
        <v>43756</v>
      </c>
      <c r="D659" s="178">
        <f t="shared" si="88"/>
        <v>43756</v>
      </c>
      <c r="E659" s="178">
        <f t="shared" si="88"/>
        <v>43756</v>
      </c>
      <c r="F659" s="178">
        <f t="shared" si="88"/>
        <v>43756</v>
      </c>
      <c r="G659" s="178">
        <f t="shared" si="89"/>
        <v>43756</v>
      </c>
      <c r="H659" s="179">
        <f t="shared" si="90"/>
        <v>1186.5999999999999</v>
      </c>
      <c r="I659" s="180">
        <f t="shared" si="91"/>
        <v>1</v>
      </c>
      <c r="J659" s="180">
        <f t="shared" si="92"/>
        <v>7</v>
      </c>
      <c r="L659" s="187">
        <v>43669</v>
      </c>
      <c r="M659" s="42">
        <v>1177.5999999999999</v>
      </c>
    </row>
    <row r="660" spans="1:13" ht="16.5" customHeight="1">
      <c r="A660" s="177">
        <v>43758</v>
      </c>
      <c r="B660" s="178">
        <f t="shared" si="87"/>
        <v>43756</v>
      </c>
      <c r="C660" s="178">
        <f t="shared" si="88"/>
        <v>43756</v>
      </c>
      <c r="D660" s="178">
        <f t="shared" si="88"/>
        <v>43756</v>
      </c>
      <c r="E660" s="178">
        <f t="shared" si="88"/>
        <v>43756</v>
      </c>
      <c r="F660" s="178">
        <f t="shared" si="88"/>
        <v>43756</v>
      </c>
      <c r="G660" s="178">
        <f t="shared" si="89"/>
        <v>43756</v>
      </c>
      <c r="H660" s="179">
        <f t="shared" si="90"/>
        <v>1186.5999999999999</v>
      </c>
      <c r="I660" s="180">
        <f t="shared" si="91"/>
        <v>2</v>
      </c>
      <c r="J660" s="180">
        <f t="shared" si="92"/>
        <v>7</v>
      </c>
      <c r="L660" s="187">
        <v>43670</v>
      </c>
      <c r="M660" s="42">
        <v>1178.4000000000001</v>
      </c>
    </row>
    <row r="661" spans="1:13" ht="16.5" customHeight="1">
      <c r="A661" s="177">
        <v>43759</v>
      </c>
      <c r="B661" s="178">
        <f t="shared" si="87"/>
        <v>43759</v>
      </c>
      <c r="C661" s="178">
        <f t="shared" si="88"/>
        <v>43759</v>
      </c>
      <c r="D661" s="178">
        <f t="shared" si="88"/>
        <v>43759</v>
      </c>
      <c r="E661" s="178">
        <f t="shared" si="88"/>
        <v>43759</v>
      </c>
      <c r="F661" s="178">
        <f t="shared" si="88"/>
        <v>43759</v>
      </c>
      <c r="G661" s="178">
        <f t="shared" si="89"/>
        <v>43759</v>
      </c>
      <c r="H661" s="179">
        <f t="shared" si="90"/>
        <v>1180.5</v>
      </c>
      <c r="I661" s="180">
        <f t="shared" si="91"/>
        <v>3</v>
      </c>
      <c r="J661" s="180">
        <f t="shared" si="92"/>
        <v>3</v>
      </c>
      <c r="L661" s="187">
        <v>43671</v>
      </c>
      <c r="M661" s="42">
        <v>1178.2</v>
      </c>
    </row>
    <row r="662" spans="1:13" ht="16.5" customHeight="1">
      <c r="A662" s="177">
        <v>43760</v>
      </c>
      <c r="B662" s="178">
        <f t="shared" si="87"/>
        <v>43760</v>
      </c>
      <c r="C662" s="178">
        <f t="shared" si="88"/>
        <v>43760</v>
      </c>
      <c r="D662" s="178">
        <f t="shared" si="88"/>
        <v>43760</v>
      </c>
      <c r="E662" s="178">
        <f t="shared" si="88"/>
        <v>43760</v>
      </c>
      <c r="F662" s="178">
        <f t="shared" si="88"/>
        <v>43760</v>
      </c>
      <c r="G662" s="178">
        <f t="shared" si="89"/>
        <v>43760</v>
      </c>
      <c r="H662" s="179">
        <f t="shared" si="90"/>
        <v>1175.4000000000001</v>
      </c>
      <c r="I662" s="180">
        <f t="shared" si="91"/>
        <v>4</v>
      </c>
      <c r="J662" s="180">
        <f t="shared" si="92"/>
        <v>4</v>
      </c>
      <c r="L662" s="187">
        <v>43672</v>
      </c>
      <c r="M662" s="42">
        <v>1179.8</v>
      </c>
    </row>
    <row r="663" spans="1:13" ht="16.5" customHeight="1">
      <c r="A663" s="177">
        <v>43761</v>
      </c>
      <c r="B663" s="178">
        <f t="shared" si="87"/>
        <v>43761</v>
      </c>
      <c r="C663" s="178">
        <f t="shared" ref="C663:F682" si="93">IF(COUNTIF($O:$O,B663)=1,DATE(YEAR(B663),MONTH(B663),DAY(B663)-1),B663)</f>
        <v>43761</v>
      </c>
      <c r="D663" s="178">
        <f t="shared" si="93"/>
        <v>43761</v>
      </c>
      <c r="E663" s="178">
        <f t="shared" si="93"/>
        <v>43761</v>
      </c>
      <c r="F663" s="178">
        <f t="shared" si="93"/>
        <v>43761</v>
      </c>
      <c r="G663" s="178">
        <f t="shared" si="89"/>
        <v>43761</v>
      </c>
      <c r="H663" s="179">
        <f t="shared" si="90"/>
        <v>1171.4000000000001</v>
      </c>
      <c r="I663" s="180">
        <f t="shared" si="91"/>
        <v>5</v>
      </c>
      <c r="J663" s="180">
        <f t="shared" si="92"/>
        <v>5</v>
      </c>
      <c r="L663" s="187">
        <v>43675</v>
      </c>
      <c r="M663" s="42">
        <v>1184.2</v>
      </c>
    </row>
    <row r="664" spans="1:13" ht="16.5" customHeight="1">
      <c r="A664" s="177">
        <v>43762</v>
      </c>
      <c r="B664" s="178">
        <f t="shared" si="87"/>
        <v>43762</v>
      </c>
      <c r="C664" s="178">
        <f t="shared" si="93"/>
        <v>43762</v>
      </c>
      <c r="D664" s="178">
        <f t="shared" si="93"/>
        <v>43762</v>
      </c>
      <c r="E664" s="178">
        <f t="shared" si="93"/>
        <v>43762</v>
      </c>
      <c r="F664" s="178">
        <f t="shared" si="93"/>
        <v>43762</v>
      </c>
      <c r="G664" s="178">
        <f t="shared" si="89"/>
        <v>43762</v>
      </c>
      <c r="H664" s="179">
        <f t="shared" si="90"/>
        <v>1173.7</v>
      </c>
      <c r="I664" s="180">
        <f t="shared" si="91"/>
        <v>6</v>
      </c>
      <c r="J664" s="180">
        <f t="shared" si="92"/>
        <v>6</v>
      </c>
      <c r="L664" s="187">
        <v>43676</v>
      </c>
      <c r="M664" s="42">
        <v>1183.4000000000001</v>
      </c>
    </row>
    <row r="665" spans="1:13" ht="16.5" customHeight="1">
      <c r="A665" s="177">
        <v>43763</v>
      </c>
      <c r="B665" s="178">
        <f t="shared" si="87"/>
        <v>43763</v>
      </c>
      <c r="C665" s="178">
        <f t="shared" si="93"/>
        <v>43763</v>
      </c>
      <c r="D665" s="178">
        <f t="shared" si="93"/>
        <v>43763</v>
      </c>
      <c r="E665" s="178">
        <f t="shared" si="93"/>
        <v>43763</v>
      </c>
      <c r="F665" s="178">
        <f t="shared" si="93"/>
        <v>43763</v>
      </c>
      <c r="G665" s="178">
        <f t="shared" si="89"/>
        <v>43763</v>
      </c>
      <c r="H665" s="179">
        <f t="shared" si="90"/>
        <v>1171</v>
      </c>
      <c r="I665" s="180">
        <f t="shared" si="91"/>
        <v>7</v>
      </c>
      <c r="J665" s="180">
        <f t="shared" si="92"/>
        <v>7</v>
      </c>
      <c r="L665" s="187">
        <v>43677</v>
      </c>
      <c r="M665" s="42">
        <v>1182</v>
      </c>
    </row>
    <row r="666" spans="1:13" ht="16.5" customHeight="1">
      <c r="A666" s="177">
        <v>43764</v>
      </c>
      <c r="B666" s="178">
        <f t="shared" si="87"/>
        <v>43763</v>
      </c>
      <c r="C666" s="178">
        <f t="shared" si="93"/>
        <v>43763</v>
      </c>
      <c r="D666" s="178">
        <f t="shared" si="93"/>
        <v>43763</v>
      </c>
      <c r="E666" s="178">
        <f t="shared" si="93"/>
        <v>43763</v>
      </c>
      <c r="F666" s="178">
        <f t="shared" si="93"/>
        <v>43763</v>
      </c>
      <c r="G666" s="178">
        <f t="shared" si="89"/>
        <v>43763</v>
      </c>
      <c r="H666" s="179">
        <f t="shared" si="90"/>
        <v>1171</v>
      </c>
      <c r="I666" s="180">
        <f t="shared" si="91"/>
        <v>1</v>
      </c>
      <c r="J666" s="180">
        <f t="shared" si="92"/>
        <v>7</v>
      </c>
      <c r="L666" s="187">
        <v>43678</v>
      </c>
      <c r="M666" s="42">
        <v>1181.9000000000001</v>
      </c>
    </row>
    <row r="667" spans="1:13" ht="16.5" customHeight="1">
      <c r="A667" s="177">
        <v>43765</v>
      </c>
      <c r="B667" s="178">
        <f t="shared" si="87"/>
        <v>43763</v>
      </c>
      <c r="C667" s="178">
        <f t="shared" si="93"/>
        <v>43763</v>
      </c>
      <c r="D667" s="178">
        <f t="shared" si="93"/>
        <v>43763</v>
      </c>
      <c r="E667" s="178">
        <f t="shared" si="93"/>
        <v>43763</v>
      </c>
      <c r="F667" s="178">
        <f t="shared" si="93"/>
        <v>43763</v>
      </c>
      <c r="G667" s="178">
        <f t="shared" si="89"/>
        <v>43763</v>
      </c>
      <c r="H667" s="179">
        <f t="shared" si="90"/>
        <v>1171</v>
      </c>
      <c r="I667" s="180">
        <f t="shared" si="91"/>
        <v>2</v>
      </c>
      <c r="J667" s="180">
        <f t="shared" si="92"/>
        <v>7</v>
      </c>
      <c r="L667" s="187">
        <v>43679</v>
      </c>
      <c r="M667" s="42">
        <v>1188.5</v>
      </c>
    </row>
    <row r="668" spans="1:13" ht="16.5" customHeight="1">
      <c r="A668" s="177">
        <v>43766</v>
      </c>
      <c r="B668" s="178">
        <f t="shared" si="87"/>
        <v>43766</v>
      </c>
      <c r="C668" s="178">
        <f t="shared" si="93"/>
        <v>43766</v>
      </c>
      <c r="D668" s="178">
        <f t="shared" si="93"/>
        <v>43766</v>
      </c>
      <c r="E668" s="178">
        <f t="shared" si="93"/>
        <v>43766</v>
      </c>
      <c r="F668" s="178">
        <f t="shared" si="93"/>
        <v>43766</v>
      </c>
      <c r="G668" s="178">
        <f t="shared" si="89"/>
        <v>43766</v>
      </c>
      <c r="H668" s="179">
        <f t="shared" si="90"/>
        <v>1174.2</v>
      </c>
      <c r="I668" s="180">
        <f t="shared" si="91"/>
        <v>3</v>
      </c>
      <c r="J668" s="180">
        <f t="shared" si="92"/>
        <v>3</v>
      </c>
      <c r="L668" s="187">
        <v>43682</v>
      </c>
      <c r="M668" s="42">
        <v>1194.8</v>
      </c>
    </row>
    <row r="669" spans="1:13" ht="16.5" customHeight="1">
      <c r="A669" s="177">
        <v>43767</v>
      </c>
      <c r="B669" s="178">
        <f t="shared" si="87"/>
        <v>43767</v>
      </c>
      <c r="C669" s="178">
        <f t="shared" si="93"/>
        <v>43767</v>
      </c>
      <c r="D669" s="178">
        <f t="shared" si="93"/>
        <v>43767</v>
      </c>
      <c r="E669" s="178">
        <f t="shared" si="93"/>
        <v>43767</v>
      </c>
      <c r="F669" s="178">
        <f t="shared" si="93"/>
        <v>43767</v>
      </c>
      <c r="G669" s="178">
        <f t="shared" si="89"/>
        <v>43767</v>
      </c>
      <c r="H669" s="179">
        <f t="shared" si="90"/>
        <v>1169.5999999999999</v>
      </c>
      <c r="I669" s="180">
        <f t="shared" si="91"/>
        <v>4</v>
      </c>
      <c r="J669" s="180">
        <f t="shared" si="92"/>
        <v>4</v>
      </c>
      <c r="L669" s="187">
        <v>43683</v>
      </c>
      <c r="M669" s="42">
        <v>1211.8</v>
      </c>
    </row>
    <row r="670" spans="1:13" ht="16.5" customHeight="1">
      <c r="A670" s="177">
        <v>43768</v>
      </c>
      <c r="B670" s="178">
        <f t="shared" si="87"/>
        <v>43768</v>
      </c>
      <c r="C670" s="178">
        <f t="shared" si="93"/>
        <v>43768</v>
      </c>
      <c r="D670" s="178">
        <f t="shared" si="93"/>
        <v>43768</v>
      </c>
      <c r="E670" s="178">
        <f t="shared" si="93"/>
        <v>43768</v>
      </c>
      <c r="F670" s="178">
        <f t="shared" si="93"/>
        <v>43768</v>
      </c>
      <c r="G670" s="178">
        <f t="shared" si="89"/>
        <v>43768</v>
      </c>
      <c r="H670" s="179">
        <f t="shared" si="90"/>
        <v>1166.5</v>
      </c>
      <c r="I670" s="180">
        <f t="shared" si="91"/>
        <v>5</v>
      </c>
      <c r="J670" s="180">
        <f t="shared" si="92"/>
        <v>5</v>
      </c>
      <c r="L670" s="187">
        <v>43684</v>
      </c>
      <c r="M670" s="42">
        <v>1214.3</v>
      </c>
    </row>
    <row r="671" spans="1:13" ht="16.5" customHeight="1">
      <c r="A671" s="177">
        <v>43769</v>
      </c>
      <c r="B671" s="178">
        <f t="shared" si="87"/>
        <v>43769</v>
      </c>
      <c r="C671" s="178">
        <f t="shared" si="93"/>
        <v>43769</v>
      </c>
      <c r="D671" s="178">
        <f t="shared" si="93"/>
        <v>43769</v>
      </c>
      <c r="E671" s="178">
        <f t="shared" si="93"/>
        <v>43769</v>
      </c>
      <c r="F671" s="178">
        <f t="shared" si="93"/>
        <v>43769</v>
      </c>
      <c r="G671" s="178">
        <f t="shared" si="89"/>
        <v>43769</v>
      </c>
      <c r="H671" s="179">
        <f t="shared" si="90"/>
        <v>1168.4000000000001</v>
      </c>
      <c r="I671" s="180">
        <f t="shared" si="91"/>
        <v>6</v>
      </c>
      <c r="J671" s="180">
        <f t="shared" si="92"/>
        <v>6</v>
      </c>
      <c r="L671" s="187">
        <v>43685</v>
      </c>
      <c r="M671" s="42">
        <v>1214.5</v>
      </c>
    </row>
    <row r="672" spans="1:13" ht="16.5" customHeight="1">
      <c r="A672" s="177">
        <v>43770</v>
      </c>
      <c r="B672" s="178">
        <f t="shared" si="87"/>
        <v>43770</v>
      </c>
      <c r="C672" s="178">
        <f t="shared" si="93"/>
        <v>43770</v>
      </c>
      <c r="D672" s="178">
        <f t="shared" si="93"/>
        <v>43770</v>
      </c>
      <c r="E672" s="178">
        <f t="shared" si="93"/>
        <v>43770</v>
      </c>
      <c r="F672" s="178">
        <f t="shared" si="93"/>
        <v>43770</v>
      </c>
      <c r="G672" s="178">
        <f t="shared" si="89"/>
        <v>43770</v>
      </c>
      <c r="H672" s="179">
        <f t="shared" si="90"/>
        <v>1161.7</v>
      </c>
      <c r="I672" s="180">
        <f t="shared" si="91"/>
        <v>7</v>
      </c>
      <c r="J672" s="180">
        <f t="shared" si="92"/>
        <v>7</v>
      </c>
      <c r="L672" s="187">
        <v>43686</v>
      </c>
      <c r="M672" s="42">
        <v>1211.3</v>
      </c>
    </row>
    <row r="673" spans="1:13" ht="16.5" customHeight="1">
      <c r="A673" s="177">
        <v>43771</v>
      </c>
      <c r="B673" s="178">
        <f t="shared" si="87"/>
        <v>43770</v>
      </c>
      <c r="C673" s="178">
        <f t="shared" si="93"/>
        <v>43770</v>
      </c>
      <c r="D673" s="178">
        <f t="shared" si="93"/>
        <v>43770</v>
      </c>
      <c r="E673" s="178">
        <f t="shared" si="93"/>
        <v>43770</v>
      </c>
      <c r="F673" s="178">
        <f t="shared" si="93"/>
        <v>43770</v>
      </c>
      <c r="G673" s="178">
        <f t="shared" si="89"/>
        <v>43770</v>
      </c>
      <c r="H673" s="179">
        <f t="shared" si="90"/>
        <v>1161.7</v>
      </c>
      <c r="I673" s="180">
        <f t="shared" si="91"/>
        <v>1</v>
      </c>
      <c r="J673" s="180">
        <f t="shared" si="92"/>
        <v>7</v>
      </c>
      <c r="L673" s="187">
        <v>43689</v>
      </c>
      <c r="M673" s="42">
        <v>1209.7</v>
      </c>
    </row>
    <row r="674" spans="1:13" ht="16.5" customHeight="1">
      <c r="A674" s="177">
        <v>43772</v>
      </c>
      <c r="B674" s="178">
        <f t="shared" si="87"/>
        <v>43770</v>
      </c>
      <c r="C674" s="178">
        <f t="shared" si="93"/>
        <v>43770</v>
      </c>
      <c r="D674" s="178">
        <f t="shared" si="93"/>
        <v>43770</v>
      </c>
      <c r="E674" s="178">
        <f t="shared" si="93"/>
        <v>43770</v>
      </c>
      <c r="F674" s="178">
        <f t="shared" si="93"/>
        <v>43770</v>
      </c>
      <c r="G674" s="178">
        <f t="shared" si="89"/>
        <v>43770</v>
      </c>
      <c r="H674" s="179">
        <f t="shared" si="90"/>
        <v>1161.7</v>
      </c>
      <c r="I674" s="180">
        <f t="shared" si="91"/>
        <v>2</v>
      </c>
      <c r="J674" s="180">
        <f t="shared" si="92"/>
        <v>7</v>
      </c>
      <c r="L674" s="187">
        <v>43690</v>
      </c>
      <c r="M674" s="42">
        <v>1215.5999999999999</v>
      </c>
    </row>
    <row r="675" spans="1:13" ht="16.5" customHeight="1">
      <c r="A675" s="177">
        <v>43773</v>
      </c>
      <c r="B675" s="178">
        <f t="shared" si="87"/>
        <v>43773</v>
      </c>
      <c r="C675" s="178">
        <f t="shared" si="93"/>
        <v>43773</v>
      </c>
      <c r="D675" s="178">
        <f t="shared" si="93"/>
        <v>43773</v>
      </c>
      <c r="E675" s="178">
        <f t="shared" si="93"/>
        <v>43773</v>
      </c>
      <c r="F675" s="178">
        <f t="shared" si="93"/>
        <v>43773</v>
      </c>
      <c r="G675" s="178">
        <f t="shared" si="89"/>
        <v>43773</v>
      </c>
      <c r="H675" s="179">
        <f t="shared" si="90"/>
        <v>1167.5999999999999</v>
      </c>
      <c r="I675" s="180">
        <f t="shared" si="91"/>
        <v>3</v>
      </c>
      <c r="J675" s="180">
        <f t="shared" si="92"/>
        <v>3</v>
      </c>
      <c r="L675" s="187">
        <v>43691</v>
      </c>
      <c r="M675" s="42">
        <v>1218.9000000000001</v>
      </c>
    </row>
    <row r="676" spans="1:13" ht="16.5" customHeight="1">
      <c r="A676" s="177">
        <v>43774</v>
      </c>
      <c r="B676" s="178">
        <f t="shared" si="87"/>
        <v>43774</v>
      </c>
      <c r="C676" s="178">
        <f t="shared" si="93"/>
        <v>43774</v>
      </c>
      <c r="D676" s="178">
        <f t="shared" si="93"/>
        <v>43774</v>
      </c>
      <c r="E676" s="178">
        <f t="shared" si="93"/>
        <v>43774</v>
      </c>
      <c r="F676" s="178">
        <f t="shared" si="93"/>
        <v>43774</v>
      </c>
      <c r="G676" s="178">
        <f t="shared" si="89"/>
        <v>43774</v>
      </c>
      <c r="H676" s="179">
        <f t="shared" si="90"/>
        <v>1160.4000000000001</v>
      </c>
      <c r="I676" s="180">
        <f t="shared" si="91"/>
        <v>4</v>
      </c>
      <c r="J676" s="180">
        <f t="shared" si="92"/>
        <v>4</v>
      </c>
      <c r="L676" s="187">
        <v>43693</v>
      </c>
      <c r="M676" s="42">
        <v>1211.7</v>
      </c>
    </row>
    <row r="677" spans="1:13" ht="16.5" customHeight="1">
      <c r="A677" s="177">
        <v>43775</v>
      </c>
      <c r="B677" s="178">
        <f t="shared" si="87"/>
        <v>43775</v>
      </c>
      <c r="C677" s="178">
        <f t="shared" si="93"/>
        <v>43775</v>
      </c>
      <c r="D677" s="178">
        <f t="shared" si="93"/>
        <v>43775</v>
      </c>
      <c r="E677" s="178">
        <f t="shared" si="93"/>
        <v>43775</v>
      </c>
      <c r="F677" s="178">
        <f t="shared" si="93"/>
        <v>43775</v>
      </c>
      <c r="G677" s="178">
        <f t="shared" si="89"/>
        <v>43775</v>
      </c>
      <c r="H677" s="179">
        <f t="shared" si="90"/>
        <v>1160.0999999999999</v>
      </c>
      <c r="I677" s="180">
        <f t="shared" si="91"/>
        <v>5</v>
      </c>
      <c r="J677" s="180">
        <f t="shared" si="92"/>
        <v>5</v>
      </c>
      <c r="L677" s="187">
        <v>43696</v>
      </c>
      <c r="M677" s="42">
        <v>1213.3</v>
      </c>
    </row>
    <row r="678" spans="1:13" ht="16.5" customHeight="1">
      <c r="A678" s="177">
        <v>43776</v>
      </c>
      <c r="B678" s="178">
        <f t="shared" si="87"/>
        <v>43776</v>
      </c>
      <c r="C678" s="178">
        <f t="shared" si="93"/>
        <v>43776</v>
      </c>
      <c r="D678" s="178">
        <f t="shared" si="93"/>
        <v>43776</v>
      </c>
      <c r="E678" s="178">
        <f t="shared" si="93"/>
        <v>43776</v>
      </c>
      <c r="F678" s="178">
        <f t="shared" si="93"/>
        <v>43776</v>
      </c>
      <c r="G678" s="178">
        <f t="shared" si="89"/>
        <v>43776</v>
      </c>
      <c r="H678" s="179">
        <f t="shared" si="90"/>
        <v>1157.5</v>
      </c>
      <c r="I678" s="180">
        <f t="shared" si="91"/>
        <v>6</v>
      </c>
      <c r="J678" s="180">
        <f t="shared" si="92"/>
        <v>6</v>
      </c>
      <c r="L678" s="187">
        <v>43697</v>
      </c>
      <c r="M678" s="42">
        <v>1210.7</v>
      </c>
    </row>
    <row r="679" spans="1:13" ht="16.5" customHeight="1">
      <c r="A679" s="177">
        <v>43777</v>
      </c>
      <c r="B679" s="178">
        <f t="shared" si="87"/>
        <v>43777</v>
      </c>
      <c r="C679" s="178">
        <f t="shared" si="93"/>
        <v>43777</v>
      </c>
      <c r="D679" s="178">
        <f t="shared" si="93"/>
        <v>43777</v>
      </c>
      <c r="E679" s="178">
        <f t="shared" si="93"/>
        <v>43777</v>
      </c>
      <c r="F679" s="178">
        <f t="shared" si="93"/>
        <v>43777</v>
      </c>
      <c r="G679" s="178">
        <f t="shared" si="89"/>
        <v>43777</v>
      </c>
      <c r="H679" s="179">
        <f t="shared" si="90"/>
        <v>1160.5999999999999</v>
      </c>
      <c r="I679" s="180">
        <f t="shared" si="91"/>
        <v>7</v>
      </c>
      <c r="J679" s="180">
        <f t="shared" si="92"/>
        <v>7</v>
      </c>
      <c r="L679" s="187">
        <v>43698</v>
      </c>
      <c r="M679" s="42">
        <v>1210.2</v>
      </c>
    </row>
    <row r="680" spans="1:13" ht="16.5" customHeight="1">
      <c r="A680" s="177">
        <v>43778</v>
      </c>
      <c r="B680" s="178">
        <f t="shared" si="87"/>
        <v>43777</v>
      </c>
      <c r="C680" s="178">
        <f t="shared" si="93"/>
        <v>43777</v>
      </c>
      <c r="D680" s="178">
        <f t="shared" si="93"/>
        <v>43777</v>
      </c>
      <c r="E680" s="178">
        <f t="shared" si="93"/>
        <v>43777</v>
      </c>
      <c r="F680" s="178">
        <f t="shared" si="93"/>
        <v>43777</v>
      </c>
      <c r="G680" s="178">
        <f t="shared" si="89"/>
        <v>43777</v>
      </c>
      <c r="H680" s="179">
        <f t="shared" si="90"/>
        <v>1160.5999999999999</v>
      </c>
      <c r="I680" s="180">
        <f t="shared" si="91"/>
        <v>1</v>
      </c>
      <c r="J680" s="180">
        <f t="shared" si="92"/>
        <v>7</v>
      </c>
      <c r="L680" s="187">
        <v>43699</v>
      </c>
      <c r="M680" s="42">
        <v>1204</v>
      </c>
    </row>
    <row r="681" spans="1:13" ht="16.5" customHeight="1">
      <c r="A681" s="177">
        <v>43779</v>
      </c>
      <c r="B681" s="178">
        <f t="shared" si="87"/>
        <v>43777</v>
      </c>
      <c r="C681" s="178">
        <f t="shared" si="93"/>
        <v>43777</v>
      </c>
      <c r="D681" s="178">
        <f t="shared" si="93"/>
        <v>43777</v>
      </c>
      <c r="E681" s="178">
        <f t="shared" si="93"/>
        <v>43777</v>
      </c>
      <c r="F681" s="178">
        <f t="shared" si="93"/>
        <v>43777</v>
      </c>
      <c r="G681" s="178">
        <f t="shared" si="89"/>
        <v>43777</v>
      </c>
      <c r="H681" s="179">
        <f t="shared" si="90"/>
        <v>1160.5999999999999</v>
      </c>
      <c r="I681" s="180">
        <f t="shared" si="91"/>
        <v>2</v>
      </c>
      <c r="J681" s="180">
        <f t="shared" si="92"/>
        <v>7</v>
      </c>
      <c r="L681" s="187">
        <v>43700</v>
      </c>
      <c r="M681" s="42">
        <v>1205.0999999999999</v>
      </c>
    </row>
    <row r="682" spans="1:13" ht="16.5" customHeight="1">
      <c r="A682" s="177">
        <v>43780</v>
      </c>
      <c r="B682" s="178">
        <f t="shared" si="87"/>
        <v>43780</v>
      </c>
      <c r="C682" s="178">
        <f t="shared" si="93"/>
        <v>43780</v>
      </c>
      <c r="D682" s="178">
        <f t="shared" si="93"/>
        <v>43780</v>
      </c>
      <c r="E682" s="178">
        <f t="shared" si="93"/>
        <v>43780</v>
      </c>
      <c r="F682" s="178">
        <f t="shared" si="93"/>
        <v>43780</v>
      </c>
      <c r="G682" s="178">
        <f t="shared" si="89"/>
        <v>43780</v>
      </c>
      <c r="H682" s="179">
        <f t="shared" si="90"/>
        <v>1156.0999999999999</v>
      </c>
      <c r="I682" s="180">
        <f t="shared" si="91"/>
        <v>3</v>
      </c>
      <c r="J682" s="180">
        <f t="shared" si="92"/>
        <v>3</v>
      </c>
      <c r="L682" s="187">
        <v>43703</v>
      </c>
      <c r="M682" s="42">
        <v>1212.2</v>
      </c>
    </row>
    <row r="683" spans="1:13" ht="16.5" customHeight="1">
      <c r="A683" s="177">
        <v>43781</v>
      </c>
      <c r="B683" s="178">
        <f t="shared" si="87"/>
        <v>43781</v>
      </c>
      <c r="C683" s="178">
        <f t="shared" ref="C683:F702" si="94">IF(COUNTIF($O:$O,B683)=1,DATE(YEAR(B683),MONTH(B683),DAY(B683)-1),B683)</f>
        <v>43781</v>
      </c>
      <c r="D683" s="178">
        <f t="shared" si="94"/>
        <v>43781</v>
      </c>
      <c r="E683" s="178">
        <f t="shared" si="94"/>
        <v>43781</v>
      </c>
      <c r="F683" s="178">
        <f t="shared" si="94"/>
        <v>43781</v>
      </c>
      <c r="G683" s="178">
        <f t="shared" si="89"/>
        <v>43781</v>
      </c>
      <c r="H683" s="179">
        <f t="shared" si="90"/>
        <v>1161.3</v>
      </c>
      <c r="I683" s="180">
        <f t="shared" si="91"/>
        <v>4</v>
      </c>
      <c r="J683" s="180">
        <f t="shared" si="92"/>
        <v>4</v>
      </c>
      <c r="L683" s="187">
        <v>43704</v>
      </c>
      <c r="M683" s="42">
        <v>1218.2</v>
      </c>
    </row>
    <row r="684" spans="1:13" ht="16.5" customHeight="1">
      <c r="A684" s="177">
        <v>43782</v>
      </c>
      <c r="B684" s="178">
        <f t="shared" si="87"/>
        <v>43782</v>
      </c>
      <c r="C684" s="178">
        <f t="shared" si="94"/>
        <v>43782</v>
      </c>
      <c r="D684" s="178">
        <f t="shared" si="94"/>
        <v>43782</v>
      </c>
      <c r="E684" s="178">
        <f t="shared" si="94"/>
        <v>43782</v>
      </c>
      <c r="F684" s="178">
        <f t="shared" si="94"/>
        <v>43782</v>
      </c>
      <c r="G684" s="178">
        <f t="shared" si="89"/>
        <v>43782</v>
      </c>
      <c r="H684" s="179">
        <f t="shared" si="90"/>
        <v>1163.5</v>
      </c>
      <c r="I684" s="180">
        <f t="shared" si="91"/>
        <v>5</v>
      </c>
      <c r="J684" s="180">
        <f t="shared" si="92"/>
        <v>5</v>
      </c>
      <c r="L684" s="187">
        <v>43705</v>
      </c>
      <c r="M684" s="42">
        <v>1213.0999999999999</v>
      </c>
    </row>
    <row r="685" spans="1:13" ht="16.5" customHeight="1">
      <c r="A685" s="177">
        <v>43783</v>
      </c>
      <c r="B685" s="178">
        <f t="shared" si="87"/>
        <v>43783</v>
      </c>
      <c r="C685" s="178">
        <f t="shared" si="94"/>
        <v>43783</v>
      </c>
      <c r="D685" s="178">
        <f t="shared" si="94"/>
        <v>43783</v>
      </c>
      <c r="E685" s="178">
        <f t="shared" si="94"/>
        <v>43783</v>
      </c>
      <c r="F685" s="178">
        <f t="shared" si="94"/>
        <v>43783</v>
      </c>
      <c r="G685" s="178">
        <f t="shared" si="89"/>
        <v>43783</v>
      </c>
      <c r="H685" s="179">
        <f t="shared" si="90"/>
        <v>1167.5999999999999</v>
      </c>
      <c r="I685" s="180">
        <f t="shared" si="91"/>
        <v>6</v>
      </c>
      <c r="J685" s="180">
        <f t="shared" si="92"/>
        <v>6</v>
      </c>
      <c r="L685" s="187">
        <v>43706</v>
      </c>
      <c r="M685" s="42">
        <v>1213.5</v>
      </c>
    </row>
    <row r="686" spans="1:13" ht="16.5" customHeight="1">
      <c r="A686" s="177">
        <v>43784</v>
      </c>
      <c r="B686" s="178">
        <f t="shared" si="87"/>
        <v>43784</v>
      </c>
      <c r="C686" s="178">
        <f t="shared" si="94"/>
        <v>43784</v>
      </c>
      <c r="D686" s="178">
        <f t="shared" si="94"/>
        <v>43784</v>
      </c>
      <c r="E686" s="178">
        <f t="shared" si="94"/>
        <v>43784</v>
      </c>
      <c r="F686" s="178">
        <f t="shared" si="94"/>
        <v>43784</v>
      </c>
      <c r="G686" s="178">
        <f t="shared" si="89"/>
        <v>43784</v>
      </c>
      <c r="H686" s="179">
        <f t="shared" si="90"/>
        <v>1170.4000000000001</v>
      </c>
      <c r="I686" s="180">
        <f t="shared" si="91"/>
        <v>7</v>
      </c>
      <c r="J686" s="180">
        <f t="shared" si="92"/>
        <v>7</v>
      </c>
      <c r="L686" s="187">
        <v>43707</v>
      </c>
      <c r="M686" s="42">
        <v>1215.2</v>
      </c>
    </row>
    <row r="687" spans="1:13" ht="16.5" customHeight="1">
      <c r="A687" s="177">
        <v>43785</v>
      </c>
      <c r="B687" s="178">
        <f t="shared" si="87"/>
        <v>43784</v>
      </c>
      <c r="C687" s="178">
        <f t="shared" si="94"/>
        <v>43784</v>
      </c>
      <c r="D687" s="178">
        <f t="shared" si="94"/>
        <v>43784</v>
      </c>
      <c r="E687" s="178">
        <f t="shared" si="94"/>
        <v>43784</v>
      </c>
      <c r="F687" s="178">
        <f t="shared" si="94"/>
        <v>43784</v>
      </c>
      <c r="G687" s="178">
        <f t="shared" si="89"/>
        <v>43784</v>
      </c>
      <c r="H687" s="179">
        <f t="shared" si="90"/>
        <v>1170.4000000000001</v>
      </c>
      <c r="I687" s="180">
        <f t="shared" si="91"/>
        <v>1</v>
      </c>
      <c r="J687" s="180">
        <f t="shared" si="92"/>
        <v>7</v>
      </c>
      <c r="L687" s="187">
        <v>43710</v>
      </c>
      <c r="M687" s="42">
        <v>1209.5999999999999</v>
      </c>
    </row>
    <row r="688" spans="1:13" ht="16.5" customHeight="1">
      <c r="A688" s="177">
        <v>43786</v>
      </c>
      <c r="B688" s="178">
        <f t="shared" si="87"/>
        <v>43784</v>
      </c>
      <c r="C688" s="178">
        <f t="shared" si="94"/>
        <v>43784</v>
      </c>
      <c r="D688" s="178">
        <f t="shared" si="94"/>
        <v>43784</v>
      </c>
      <c r="E688" s="178">
        <f t="shared" si="94"/>
        <v>43784</v>
      </c>
      <c r="F688" s="178">
        <f t="shared" si="94"/>
        <v>43784</v>
      </c>
      <c r="G688" s="178">
        <f t="shared" si="89"/>
        <v>43784</v>
      </c>
      <c r="H688" s="179">
        <f t="shared" si="90"/>
        <v>1170.4000000000001</v>
      </c>
      <c r="I688" s="180">
        <f t="shared" si="91"/>
        <v>2</v>
      </c>
      <c r="J688" s="180">
        <f t="shared" si="92"/>
        <v>7</v>
      </c>
      <c r="L688" s="187">
        <v>43711</v>
      </c>
      <c r="M688" s="42">
        <v>1211.9000000000001</v>
      </c>
    </row>
    <row r="689" spans="1:13" ht="16.5" customHeight="1">
      <c r="A689" s="177">
        <v>43787</v>
      </c>
      <c r="B689" s="178">
        <f t="shared" si="87"/>
        <v>43787</v>
      </c>
      <c r="C689" s="178">
        <f t="shared" si="94"/>
        <v>43787</v>
      </c>
      <c r="D689" s="178">
        <f t="shared" si="94"/>
        <v>43787</v>
      </c>
      <c r="E689" s="178">
        <f t="shared" si="94"/>
        <v>43787</v>
      </c>
      <c r="F689" s="178">
        <f t="shared" si="94"/>
        <v>43787</v>
      </c>
      <c r="G689" s="178">
        <f t="shared" si="89"/>
        <v>43787</v>
      </c>
      <c r="H689" s="179">
        <f t="shared" si="90"/>
        <v>1166.3</v>
      </c>
      <c r="I689" s="180">
        <f t="shared" si="91"/>
        <v>3</v>
      </c>
      <c r="J689" s="180">
        <f t="shared" si="92"/>
        <v>3</v>
      </c>
      <c r="L689" s="187">
        <v>43712</v>
      </c>
      <c r="M689" s="42">
        <v>1215.2</v>
      </c>
    </row>
    <row r="690" spans="1:13" ht="16.5" customHeight="1">
      <c r="A690" s="177">
        <v>43788</v>
      </c>
      <c r="B690" s="178">
        <f t="shared" si="87"/>
        <v>43788</v>
      </c>
      <c r="C690" s="178">
        <f t="shared" si="94"/>
        <v>43788</v>
      </c>
      <c r="D690" s="178">
        <f t="shared" si="94"/>
        <v>43788</v>
      </c>
      <c r="E690" s="178">
        <f t="shared" si="94"/>
        <v>43788</v>
      </c>
      <c r="F690" s="178">
        <f t="shared" si="94"/>
        <v>43788</v>
      </c>
      <c r="G690" s="178">
        <f t="shared" si="89"/>
        <v>43788</v>
      </c>
      <c r="H690" s="179">
        <f t="shared" si="90"/>
        <v>1164.5</v>
      </c>
      <c r="I690" s="180">
        <f t="shared" si="91"/>
        <v>4</v>
      </c>
      <c r="J690" s="180">
        <f t="shared" si="92"/>
        <v>4</v>
      </c>
      <c r="L690" s="187">
        <v>43713</v>
      </c>
      <c r="M690" s="42">
        <v>1209.7</v>
      </c>
    </row>
    <row r="691" spans="1:13" ht="16.5" customHeight="1">
      <c r="A691" s="177">
        <v>43789</v>
      </c>
      <c r="B691" s="178">
        <f t="shared" si="87"/>
        <v>43789</v>
      </c>
      <c r="C691" s="178">
        <f t="shared" si="94"/>
        <v>43789</v>
      </c>
      <c r="D691" s="178">
        <f t="shared" si="94"/>
        <v>43789</v>
      </c>
      <c r="E691" s="178">
        <f t="shared" si="94"/>
        <v>43789</v>
      </c>
      <c r="F691" s="178">
        <f t="shared" si="94"/>
        <v>43789</v>
      </c>
      <c r="G691" s="178">
        <f t="shared" si="89"/>
        <v>43789</v>
      </c>
      <c r="H691" s="179">
        <f t="shared" si="90"/>
        <v>1168.5999999999999</v>
      </c>
      <c r="I691" s="180">
        <f t="shared" si="91"/>
        <v>5</v>
      </c>
      <c r="J691" s="180">
        <f t="shared" si="92"/>
        <v>5</v>
      </c>
      <c r="L691" s="187">
        <v>43714</v>
      </c>
      <c r="M691" s="42">
        <v>1199.5999999999999</v>
      </c>
    </row>
    <row r="692" spans="1:13" ht="16.5" customHeight="1">
      <c r="A692" s="177">
        <v>43790</v>
      </c>
      <c r="B692" s="178">
        <f t="shared" si="87"/>
        <v>43790</v>
      </c>
      <c r="C692" s="178">
        <f t="shared" si="94"/>
        <v>43790</v>
      </c>
      <c r="D692" s="178">
        <f t="shared" si="94"/>
        <v>43790</v>
      </c>
      <c r="E692" s="178">
        <f t="shared" si="94"/>
        <v>43790</v>
      </c>
      <c r="F692" s="178">
        <f t="shared" si="94"/>
        <v>43790</v>
      </c>
      <c r="G692" s="178">
        <f t="shared" si="89"/>
        <v>43790</v>
      </c>
      <c r="H692" s="179">
        <f t="shared" si="90"/>
        <v>1170.0999999999999</v>
      </c>
      <c r="I692" s="180">
        <f t="shared" si="91"/>
        <v>6</v>
      </c>
      <c r="J692" s="180">
        <f t="shared" si="92"/>
        <v>6</v>
      </c>
      <c r="L692" s="187">
        <v>43717</v>
      </c>
      <c r="M692" s="42">
        <v>1196.9000000000001</v>
      </c>
    </row>
    <row r="693" spans="1:13" ht="16.5" customHeight="1">
      <c r="A693" s="177">
        <v>43791</v>
      </c>
      <c r="B693" s="178">
        <f t="shared" si="87"/>
        <v>43791</v>
      </c>
      <c r="C693" s="178">
        <f t="shared" si="94"/>
        <v>43791</v>
      </c>
      <c r="D693" s="178">
        <f t="shared" si="94"/>
        <v>43791</v>
      </c>
      <c r="E693" s="178">
        <f t="shared" si="94"/>
        <v>43791</v>
      </c>
      <c r="F693" s="178">
        <f t="shared" si="94"/>
        <v>43791</v>
      </c>
      <c r="G693" s="178">
        <f t="shared" si="89"/>
        <v>43791</v>
      </c>
      <c r="H693" s="179">
        <f t="shared" si="90"/>
        <v>1176.5</v>
      </c>
      <c r="I693" s="180">
        <f t="shared" si="91"/>
        <v>7</v>
      </c>
      <c r="J693" s="180">
        <f t="shared" si="92"/>
        <v>7</v>
      </c>
      <c r="L693" s="187">
        <v>43718</v>
      </c>
      <c r="M693" s="42">
        <v>1192.4000000000001</v>
      </c>
    </row>
    <row r="694" spans="1:13" ht="16.5" customHeight="1">
      <c r="A694" s="177">
        <v>43792</v>
      </c>
      <c r="B694" s="178">
        <f t="shared" si="87"/>
        <v>43791</v>
      </c>
      <c r="C694" s="178">
        <f t="shared" si="94"/>
        <v>43791</v>
      </c>
      <c r="D694" s="178">
        <f t="shared" si="94"/>
        <v>43791</v>
      </c>
      <c r="E694" s="178">
        <f t="shared" si="94"/>
        <v>43791</v>
      </c>
      <c r="F694" s="178">
        <f t="shared" si="94"/>
        <v>43791</v>
      </c>
      <c r="G694" s="178">
        <f t="shared" si="89"/>
        <v>43791</v>
      </c>
      <c r="H694" s="179">
        <f t="shared" si="90"/>
        <v>1176.5</v>
      </c>
      <c r="I694" s="180">
        <f t="shared" si="91"/>
        <v>1</v>
      </c>
      <c r="J694" s="180">
        <f t="shared" si="92"/>
        <v>7</v>
      </c>
      <c r="L694" s="187">
        <v>43719</v>
      </c>
      <c r="M694" s="42">
        <v>1191.9000000000001</v>
      </c>
    </row>
    <row r="695" spans="1:13" ht="16.5" customHeight="1">
      <c r="A695" s="177">
        <v>43793</v>
      </c>
      <c r="B695" s="178">
        <f t="shared" si="87"/>
        <v>43791</v>
      </c>
      <c r="C695" s="178">
        <f t="shared" si="94"/>
        <v>43791</v>
      </c>
      <c r="D695" s="178">
        <f t="shared" si="94"/>
        <v>43791</v>
      </c>
      <c r="E695" s="178">
        <f t="shared" si="94"/>
        <v>43791</v>
      </c>
      <c r="F695" s="178">
        <f t="shared" si="94"/>
        <v>43791</v>
      </c>
      <c r="G695" s="178">
        <f t="shared" si="89"/>
        <v>43791</v>
      </c>
      <c r="H695" s="179">
        <f t="shared" si="90"/>
        <v>1176.5</v>
      </c>
      <c r="I695" s="180">
        <f t="shared" si="91"/>
        <v>2</v>
      </c>
      <c r="J695" s="180">
        <f t="shared" si="92"/>
        <v>7</v>
      </c>
      <c r="L695" s="187">
        <v>43724</v>
      </c>
      <c r="M695" s="42">
        <v>1191.4000000000001</v>
      </c>
    </row>
    <row r="696" spans="1:13" ht="16.5" customHeight="1">
      <c r="A696" s="177">
        <v>43794</v>
      </c>
      <c r="B696" s="178">
        <f t="shared" si="87"/>
        <v>43794</v>
      </c>
      <c r="C696" s="178">
        <f t="shared" si="94"/>
        <v>43794</v>
      </c>
      <c r="D696" s="178">
        <f t="shared" si="94"/>
        <v>43794</v>
      </c>
      <c r="E696" s="178">
        <f t="shared" si="94"/>
        <v>43794</v>
      </c>
      <c r="F696" s="178">
        <f t="shared" si="94"/>
        <v>43794</v>
      </c>
      <c r="G696" s="178">
        <f t="shared" si="89"/>
        <v>43794</v>
      </c>
      <c r="H696" s="179">
        <f t="shared" si="90"/>
        <v>1177.8</v>
      </c>
      <c r="I696" s="180">
        <f t="shared" si="91"/>
        <v>3</v>
      </c>
      <c r="J696" s="180">
        <f t="shared" si="92"/>
        <v>3</v>
      </c>
      <c r="L696" s="187">
        <v>43725</v>
      </c>
      <c r="M696" s="42">
        <v>1184</v>
      </c>
    </row>
    <row r="697" spans="1:13" ht="16.5" customHeight="1">
      <c r="A697" s="177">
        <v>43795</v>
      </c>
      <c r="B697" s="178">
        <f t="shared" si="87"/>
        <v>43795</v>
      </c>
      <c r="C697" s="178">
        <f t="shared" si="94"/>
        <v>43795</v>
      </c>
      <c r="D697" s="178">
        <f t="shared" si="94"/>
        <v>43795</v>
      </c>
      <c r="E697" s="178">
        <f t="shared" si="94"/>
        <v>43795</v>
      </c>
      <c r="F697" s="178">
        <f t="shared" si="94"/>
        <v>43795</v>
      </c>
      <c r="G697" s="178">
        <f t="shared" si="89"/>
        <v>43795</v>
      </c>
      <c r="H697" s="179">
        <f t="shared" si="90"/>
        <v>1176.2</v>
      </c>
      <c r="I697" s="180">
        <f t="shared" si="91"/>
        <v>4</v>
      </c>
      <c r="J697" s="180">
        <f t="shared" si="92"/>
        <v>4</v>
      </c>
      <c r="L697" s="187">
        <v>43726</v>
      </c>
      <c r="M697" s="42">
        <v>1188.3</v>
      </c>
    </row>
    <row r="698" spans="1:13" ht="16.5" customHeight="1">
      <c r="A698" s="177">
        <v>43796</v>
      </c>
      <c r="B698" s="178">
        <f t="shared" si="87"/>
        <v>43796</v>
      </c>
      <c r="C698" s="178">
        <f t="shared" si="94"/>
        <v>43796</v>
      </c>
      <c r="D698" s="178">
        <f t="shared" si="94"/>
        <v>43796</v>
      </c>
      <c r="E698" s="178">
        <f t="shared" si="94"/>
        <v>43796</v>
      </c>
      <c r="F698" s="178">
        <f t="shared" si="94"/>
        <v>43796</v>
      </c>
      <c r="G698" s="178">
        <f t="shared" si="89"/>
        <v>43796</v>
      </c>
      <c r="H698" s="179">
        <f t="shared" si="90"/>
        <v>1174.4000000000001</v>
      </c>
      <c r="I698" s="180">
        <f t="shared" si="91"/>
        <v>5</v>
      </c>
      <c r="J698" s="180">
        <f t="shared" si="92"/>
        <v>5</v>
      </c>
      <c r="L698" s="187">
        <v>43727</v>
      </c>
      <c r="M698" s="42">
        <v>1190.5</v>
      </c>
    </row>
    <row r="699" spans="1:13" ht="16.5" customHeight="1">
      <c r="A699" s="177">
        <v>43797</v>
      </c>
      <c r="B699" s="178">
        <f t="shared" si="87"/>
        <v>43797</v>
      </c>
      <c r="C699" s="178">
        <f t="shared" si="94"/>
        <v>43797</v>
      </c>
      <c r="D699" s="178">
        <f t="shared" si="94"/>
        <v>43797</v>
      </c>
      <c r="E699" s="178">
        <f t="shared" si="94"/>
        <v>43797</v>
      </c>
      <c r="F699" s="178">
        <f t="shared" si="94"/>
        <v>43797</v>
      </c>
      <c r="G699" s="178">
        <f t="shared" si="89"/>
        <v>43797</v>
      </c>
      <c r="H699" s="179">
        <f t="shared" si="90"/>
        <v>1176</v>
      </c>
      <c r="I699" s="180">
        <f t="shared" si="91"/>
        <v>6</v>
      </c>
      <c r="J699" s="180">
        <f t="shared" si="92"/>
        <v>6</v>
      </c>
      <c r="L699" s="187">
        <v>43728</v>
      </c>
      <c r="M699" s="42">
        <v>1195.0999999999999</v>
      </c>
    </row>
    <row r="700" spans="1:13" ht="16.5" customHeight="1">
      <c r="A700" s="177">
        <v>43798</v>
      </c>
      <c r="B700" s="178">
        <f t="shared" si="87"/>
        <v>43798</v>
      </c>
      <c r="C700" s="178">
        <f t="shared" si="94"/>
        <v>43798</v>
      </c>
      <c r="D700" s="178">
        <f t="shared" si="94"/>
        <v>43798</v>
      </c>
      <c r="E700" s="178">
        <f t="shared" si="94"/>
        <v>43798</v>
      </c>
      <c r="F700" s="178">
        <f t="shared" si="94"/>
        <v>43798</v>
      </c>
      <c r="G700" s="178">
        <f t="shared" si="89"/>
        <v>43798</v>
      </c>
      <c r="H700" s="179">
        <f t="shared" si="90"/>
        <v>1179.3</v>
      </c>
      <c r="I700" s="180">
        <f t="shared" si="91"/>
        <v>7</v>
      </c>
      <c r="J700" s="180">
        <f t="shared" si="92"/>
        <v>7</v>
      </c>
      <c r="L700" s="187">
        <v>43731</v>
      </c>
      <c r="M700" s="42">
        <v>1191.0999999999999</v>
      </c>
    </row>
    <row r="701" spans="1:13" ht="16.5" customHeight="1">
      <c r="A701" s="177">
        <v>43799</v>
      </c>
      <c r="B701" s="178">
        <f t="shared" si="87"/>
        <v>43798</v>
      </c>
      <c r="C701" s="178">
        <f t="shared" si="94"/>
        <v>43798</v>
      </c>
      <c r="D701" s="178">
        <f t="shared" si="94"/>
        <v>43798</v>
      </c>
      <c r="E701" s="178">
        <f t="shared" si="94"/>
        <v>43798</v>
      </c>
      <c r="F701" s="178">
        <f t="shared" si="94"/>
        <v>43798</v>
      </c>
      <c r="G701" s="178">
        <f t="shared" si="89"/>
        <v>43798</v>
      </c>
      <c r="H701" s="179">
        <f t="shared" si="90"/>
        <v>1179.3</v>
      </c>
      <c r="I701" s="180">
        <f t="shared" si="91"/>
        <v>1</v>
      </c>
      <c r="J701" s="180">
        <f t="shared" si="92"/>
        <v>7</v>
      </c>
      <c r="L701" s="187">
        <v>43732</v>
      </c>
      <c r="M701" s="42">
        <v>1193.0999999999999</v>
      </c>
    </row>
    <row r="702" spans="1:13" ht="16.5" customHeight="1">
      <c r="A702" s="177">
        <v>43800</v>
      </c>
      <c r="B702" s="178">
        <f t="shared" si="87"/>
        <v>43798</v>
      </c>
      <c r="C702" s="178">
        <f t="shared" si="94"/>
        <v>43798</v>
      </c>
      <c r="D702" s="178">
        <f t="shared" si="94"/>
        <v>43798</v>
      </c>
      <c r="E702" s="178">
        <f t="shared" si="94"/>
        <v>43798</v>
      </c>
      <c r="F702" s="178">
        <f t="shared" si="94"/>
        <v>43798</v>
      </c>
      <c r="G702" s="178">
        <f t="shared" si="89"/>
        <v>43798</v>
      </c>
      <c r="H702" s="179">
        <f t="shared" si="90"/>
        <v>1179.3</v>
      </c>
      <c r="I702" s="180">
        <f t="shared" si="91"/>
        <v>2</v>
      </c>
      <c r="J702" s="180">
        <f t="shared" si="92"/>
        <v>7</v>
      </c>
      <c r="L702" s="187">
        <v>43733</v>
      </c>
      <c r="M702" s="42">
        <v>1194</v>
      </c>
    </row>
    <row r="703" spans="1:13" ht="16.5" customHeight="1">
      <c r="A703" s="177">
        <v>43801</v>
      </c>
      <c r="B703" s="178">
        <f t="shared" si="87"/>
        <v>43801</v>
      </c>
      <c r="C703" s="178">
        <f t="shared" ref="C703:F722" si="95">IF(COUNTIF($O:$O,B703)=1,DATE(YEAR(B703),MONTH(B703),DAY(B703)-1),B703)</f>
        <v>43801</v>
      </c>
      <c r="D703" s="178">
        <f t="shared" si="95"/>
        <v>43801</v>
      </c>
      <c r="E703" s="178">
        <f t="shared" si="95"/>
        <v>43801</v>
      </c>
      <c r="F703" s="178">
        <f t="shared" si="95"/>
        <v>43801</v>
      </c>
      <c r="G703" s="178">
        <f t="shared" si="89"/>
        <v>43801</v>
      </c>
      <c r="H703" s="179">
        <f t="shared" si="90"/>
        <v>1180.3</v>
      </c>
      <c r="I703" s="180">
        <f t="shared" si="91"/>
        <v>3</v>
      </c>
      <c r="J703" s="180">
        <f t="shared" si="92"/>
        <v>3</v>
      </c>
      <c r="L703" s="187">
        <v>43734</v>
      </c>
      <c r="M703" s="42">
        <v>1198.3</v>
      </c>
    </row>
    <row r="704" spans="1:13" ht="16.5" customHeight="1">
      <c r="A704" s="177">
        <v>43802</v>
      </c>
      <c r="B704" s="178">
        <f t="shared" si="87"/>
        <v>43802</v>
      </c>
      <c r="C704" s="178">
        <f t="shared" si="95"/>
        <v>43802</v>
      </c>
      <c r="D704" s="178">
        <f t="shared" si="95"/>
        <v>43802</v>
      </c>
      <c r="E704" s="178">
        <f t="shared" si="95"/>
        <v>43802</v>
      </c>
      <c r="F704" s="178">
        <f t="shared" si="95"/>
        <v>43802</v>
      </c>
      <c r="G704" s="178">
        <f t="shared" si="89"/>
        <v>43802</v>
      </c>
      <c r="H704" s="179">
        <f t="shared" si="90"/>
        <v>1180.4000000000001</v>
      </c>
      <c r="I704" s="180">
        <f t="shared" si="91"/>
        <v>4</v>
      </c>
      <c r="J704" s="180">
        <f t="shared" si="92"/>
        <v>4</v>
      </c>
      <c r="L704" s="187">
        <v>43735</v>
      </c>
      <c r="M704" s="42">
        <v>1199.0999999999999</v>
      </c>
    </row>
    <row r="705" spans="1:13" ht="16.5" customHeight="1">
      <c r="A705" s="177">
        <v>43803</v>
      </c>
      <c r="B705" s="178">
        <f t="shared" si="87"/>
        <v>43803</v>
      </c>
      <c r="C705" s="178">
        <f t="shared" si="95"/>
        <v>43803</v>
      </c>
      <c r="D705" s="178">
        <f t="shared" si="95"/>
        <v>43803</v>
      </c>
      <c r="E705" s="178">
        <f t="shared" si="95"/>
        <v>43803</v>
      </c>
      <c r="F705" s="178">
        <f t="shared" si="95"/>
        <v>43803</v>
      </c>
      <c r="G705" s="178">
        <f t="shared" si="89"/>
        <v>43803</v>
      </c>
      <c r="H705" s="179">
        <f t="shared" si="90"/>
        <v>1186.2</v>
      </c>
      <c r="I705" s="180">
        <f t="shared" si="91"/>
        <v>5</v>
      </c>
      <c r="J705" s="180">
        <f t="shared" si="92"/>
        <v>5</v>
      </c>
      <c r="L705" s="187">
        <v>43738</v>
      </c>
      <c r="M705" s="42">
        <v>1201.3</v>
      </c>
    </row>
    <row r="706" spans="1:13" ht="16.5" customHeight="1">
      <c r="A706" s="177">
        <v>43804</v>
      </c>
      <c r="B706" s="178">
        <f t="shared" si="87"/>
        <v>43804</v>
      </c>
      <c r="C706" s="178">
        <f t="shared" si="95"/>
        <v>43804</v>
      </c>
      <c r="D706" s="178">
        <f t="shared" si="95"/>
        <v>43804</v>
      </c>
      <c r="E706" s="178">
        <f t="shared" si="95"/>
        <v>43804</v>
      </c>
      <c r="F706" s="178">
        <f t="shared" si="95"/>
        <v>43804</v>
      </c>
      <c r="G706" s="178">
        <f t="shared" si="89"/>
        <v>43804</v>
      </c>
      <c r="H706" s="179">
        <f t="shared" si="90"/>
        <v>1193.7</v>
      </c>
      <c r="I706" s="180">
        <f t="shared" si="91"/>
        <v>6</v>
      </c>
      <c r="J706" s="180">
        <f t="shared" si="92"/>
        <v>6</v>
      </c>
      <c r="L706" s="187">
        <v>43739</v>
      </c>
      <c r="M706" s="42">
        <v>1199.2</v>
      </c>
    </row>
    <row r="707" spans="1:13" ht="16.5" customHeight="1">
      <c r="A707" s="177">
        <v>43805</v>
      </c>
      <c r="B707" s="178">
        <f t="shared" ref="B707:B770" si="96">IF($I707&lt;4,IF($I707&lt;3,DATE(YEAR(A707),MONTH(A707),DAY(A707)-$I707),IF(COUNTIF($O:$O,A707)=1,DATE(YEAR(A707),MONTH(A707),DAY(A707)-$I707),A707)),A707)</f>
        <v>43805</v>
      </c>
      <c r="C707" s="178">
        <f t="shared" si="95"/>
        <v>43805</v>
      </c>
      <c r="D707" s="178">
        <f t="shared" si="95"/>
        <v>43805</v>
      </c>
      <c r="E707" s="178">
        <f t="shared" si="95"/>
        <v>43805</v>
      </c>
      <c r="F707" s="178">
        <f t="shared" si="95"/>
        <v>43805</v>
      </c>
      <c r="G707" s="178">
        <f t="shared" ref="G707:G770" si="97">IF($J707&lt;4,IF($J707&lt;3,DATE(YEAR(F707),MONTH(F707),DAY(F707)-$J707),IF(COUNTIF($O:$O,F707)=1,DATE(YEAR(F707),MONTH(F707),DAY(F707)-$J707),F707)),F707)</f>
        <v>43805</v>
      </c>
      <c r="H707" s="179">
        <f t="shared" ref="H707:H770" si="98">VLOOKUP(G707,L:M,2,0)</f>
        <v>1190.2</v>
      </c>
      <c r="I707" s="180">
        <f t="shared" ref="I707:I770" si="99">WEEKDAY(A707,16)</f>
        <v>7</v>
      </c>
      <c r="J707" s="180">
        <f t="shared" ref="J707:J770" si="100">WEEKDAY(F707,16)</f>
        <v>7</v>
      </c>
      <c r="L707" s="187">
        <v>43740</v>
      </c>
      <c r="M707" s="42">
        <v>1198.2</v>
      </c>
    </row>
    <row r="708" spans="1:13" ht="16.5" customHeight="1">
      <c r="A708" s="177">
        <v>43806</v>
      </c>
      <c r="B708" s="178">
        <f t="shared" si="96"/>
        <v>43805</v>
      </c>
      <c r="C708" s="178">
        <f t="shared" si="95"/>
        <v>43805</v>
      </c>
      <c r="D708" s="178">
        <f t="shared" si="95"/>
        <v>43805</v>
      </c>
      <c r="E708" s="178">
        <f t="shared" si="95"/>
        <v>43805</v>
      </c>
      <c r="F708" s="178">
        <f t="shared" si="95"/>
        <v>43805</v>
      </c>
      <c r="G708" s="178">
        <f t="shared" si="97"/>
        <v>43805</v>
      </c>
      <c r="H708" s="179">
        <f t="shared" si="98"/>
        <v>1190.2</v>
      </c>
      <c r="I708" s="180">
        <f t="shared" si="99"/>
        <v>1</v>
      </c>
      <c r="J708" s="180">
        <f t="shared" si="100"/>
        <v>7</v>
      </c>
      <c r="L708" s="187">
        <v>43742</v>
      </c>
      <c r="M708" s="42">
        <v>1203.7</v>
      </c>
    </row>
    <row r="709" spans="1:13" ht="16.5" customHeight="1">
      <c r="A709" s="177">
        <v>43807</v>
      </c>
      <c r="B709" s="178">
        <f t="shared" si="96"/>
        <v>43805</v>
      </c>
      <c r="C709" s="178">
        <f t="shared" si="95"/>
        <v>43805</v>
      </c>
      <c r="D709" s="178">
        <f t="shared" si="95"/>
        <v>43805</v>
      </c>
      <c r="E709" s="178">
        <f t="shared" si="95"/>
        <v>43805</v>
      </c>
      <c r="F709" s="178">
        <f t="shared" si="95"/>
        <v>43805</v>
      </c>
      <c r="G709" s="178">
        <f t="shared" si="97"/>
        <v>43805</v>
      </c>
      <c r="H709" s="179">
        <f t="shared" si="98"/>
        <v>1190.2</v>
      </c>
      <c r="I709" s="180">
        <f t="shared" si="99"/>
        <v>2</v>
      </c>
      <c r="J709" s="180">
        <f t="shared" si="100"/>
        <v>7</v>
      </c>
      <c r="L709" s="187">
        <v>43745</v>
      </c>
      <c r="M709" s="42">
        <v>1197</v>
      </c>
    </row>
    <row r="710" spans="1:13" ht="16.5" customHeight="1">
      <c r="A710" s="177">
        <v>43808</v>
      </c>
      <c r="B710" s="178">
        <f t="shared" si="96"/>
        <v>43808</v>
      </c>
      <c r="C710" s="178">
        <f t="shared" si="95"/>
        <v>43808</v>
      </c>
      <c r="D710" s="178">
        <f t="shared" si="95"/>
        <v>43808</v>
      </c>
      <c r="E710" s="178">
        <f t="shared" si="95"/>
        <v>43808</v>
      </c>
      <c r="F710" s="178">
        <f t="shared" si="95"/>
        <v>43808</v>
      </c>
      <c r="G710" s="178">
        <f t="shared" si="97"/>
        <v>43808</v>
      </c>
      <c r="H710" s="179">
        <f t="shared" si="98"/>
        <v>1189.7</v>
      </c>
      <c r="I710" s="180">
        <f t="shared" si="99"/>
        <v>3</v>
      </c>
      <c r="J710" s="180">
        <f t="shared" si="100"/>
        <v>3</v>
      </c>
      <c r="L710" s="187">
        <v>43746</v>
      </c>
      <c r="M710" s="42">
        <v>1196.5</v>
      </c>
    </row>
    <row r="711" spans="1:13" ht="16.5" customHeight="1">
      <c r="A711" s="177">
        <v>43809</v>
      </c>
      <c r="B711" s="178">
        <f t="shared" si="96"/>
        <v>43809</v>
      </c>
      <c r="C711" s="178">
        <f t="shared" si="95"/>
        <v>43809</v>
      </c>
      <c r="D711" s="178">
        <f t="shared" si="95"/>
        <v>43809</v>
      </c>
      <c r="E711" s="178">
        <f t="shared" si="95"/>
        <v>43809</v>
      </c>
      <c r="F711" s="178">
        <f t="shared" si="95"/>
        <v>43809</v>
      </c>
      <c r="G711" s="178">
        <f t="shared" si="97"/>
        <v>43809</v>
      </c>
      <c r="H711" s="179">
        <f t="shared" si="98"/>
        <v>1189.3</v>
      </c>
      <c r="I711" s="180">
        <f t="shared" si="99"/>
        <v>4</v>
      </c>
      <c r="J711" s="180">
        <f t="shared" si="100"/>
        <v>4</v>
      </c>
      <c r="L711" s="187">
        <v>43748</v>
      </c>
      <c r="M711" s="42">
        <v>1194.7</v>
      </c>
    </row>
    <row r="712" spans="1:13" ht="16.5" customHeight="1">
      <c r="A712" s="177">
        <v>43810</v>
      </c>
      <c r="B712" s="178">
        <f t="shared" si="96"/>
        <v>43810</v>
      </c>
      <c r="C712" s="178">
        <f t="shared" si="95"/>
        <v>43810</v>
      </c>
      <c r="D712" s="178">
        <f t="shared" si="95"/>
        <v>43810</v>
      </c>
      <c r="E712" s="178">
        <f t="shared" si="95"/>
        <v>43810</v>
      </c>
      <c r="F712" s="178">
        <f t="shared" si="95"/>
        <v>43810</v>
      </c>
      <c r="G712" s="178">
        <f t="shared" si="97"/>
        <v>43810</v>
      </c>
      <c r="H712" s="179">
        <f t="shared" si="98"/>
        <v>1192</v>
      </c>
      <c r="I712" s="180">
        <f t="shared" si="99"/>
        <v>5</v>
      </c>
      <c r="J712" s="180">
        <f t="shared" si="100"/>
        <v>5</v>
      </c>
      <c r="L712" s="187">
        <v>43749</v>
      </c>
      <c r="M712" s="42">
        <v>1196.0999999999999</v>
      </c>
    </row>
    <row r="713" spans="1:13" ht="16.5" customHeight="1">
      <c r="A713" s="177">
        <v>43811</v>
      </c>
      <c r="B713" s="178">
        <f t="shared" si="96"/>
        <v>43811</v>
      </c>
      <c r="C713" s="178">
        <f t="shared" si="95"/>
        <v>43811</v>
      </c>
      <c r="D713" s="178">
        <f t="shared" si="95"/>
        <v>43811</v>
      </c>
      <c r="E713" s="178">
        <f t="shared" si="95"/>
        <v>43811</v>
      </c>
      <c r="F713" s="178">
        <f t="shared" si="95"/>
        <v>43811</v>
      </c>
      <c r="G713" s="178">
        <f t="shared" si="97"/>
        <v>43811</v>
      </c>
      <c r="H713" s="179">
        <f t="shared" si="98"/>
        <v>1193.3</v>
      </c>
      <c r="I713" s="180">
        <f t="shared" si="99"/>
        <v>6</v>
      </c>
      <c r="J713" s="180">
        <f t="shared" si="100"/>
        <v>6</v>
      </c>
      <c r="L713" s="187">
        <v>43752</v>
      </c>
      <c r="M713" s="42">
        <v>1189.3</v>
      </c>
    </row>
    <row r="714" spans="1:13" ht="16.5" customHeight="1">
      <c r="A714" s="177">
        <v>43812</v>
      </c>
      <c r="B714" s="178">
        <f t="shared" si="96"/>
        <v>43812</v>
      </c>
      <c r="C714" s="178">
        <f t="shared" si="95"/>
        <v>43812</v>
      </c>
      <c r="D714" s="178">
        <f t="shared" si="95"/>
        <v>43812</v>
      </c>
      <c r="E714" s="178">
        <f t="shared" si="95"/>
        <v>43812</v>
      </c>
      <c r="F714" s="178">
        <f t="shared" si="95"/>
        <v>43812</v>
      </c>
      <c r="G714" s="178">
        <f t="shared" si="97"/>
        <v>43812</v>
      </c>
      <c r="H714" s="179">
        <f t="shared" si="98"/>
        <v>1188.5999999999999</v>
      </c>
      <c r="I714" s="180">
        <f t="shared" si="99"/>
        <v>7</v>
      </c>
      <c r="J714" s="180">
        <f t="shared" si="100"/>
        <v>7</v>
      </c>
      <c r="L714" s="187">
        <v>43753</v>
      </c>
      <c r="M714" s="42">
        <v>1183.7</v>
      </c>
    </row>
    <row r="715" spans="1:13" ht="16.5" customHeight="1">
      <c r="A715" s="177">
        <v>43813</v>
      </c>
      <c r="B715" s="178">
        <f t="shared" si="96"/>
        <v>43812</v>
      </c>
      <c r="C715" s="178">
        <f t="shared" si="95"/>
        <v>43812</v>
      </c>
      <c r="D715" s="178">
        <f t="shared" si="95"/>
        <v>43812</v>
      </c>
      <c r="E715" s="178">
        <f t="shared" si="95"/>
        <v>43812</v>
      </c>
      <c r="F715" s="178">
        <f t="shared" si="95"/>
        <v>43812</v>
      </c>
      <c r="G715" s="178">
        <f t="shared" si="97"/>
        <v>43812</v>
      </c>
      <c r="H715" s="179">
        <f t="shared" si="98"/>
        <v>1188.5999999999999</v>
      </c>
      <c r="I715" s="180">
        <f t="shared" si="99"/>
        <v>1</v>
      </c>
      <c r="J715" s="180">
        <f t="shared" si="100"/>
        <v>7</v>
      </c>
      <c r="L715" s="187">
        <v>43754</v>
      </c>
      <c r="M715" s="42">
        <v>1184.0999999999999</v>
      </c>
    </row>
    <row r="716" spans="1:13" ht="16.5" customHeight="1">
      <c r="A716" s="177">
        <v>43814</v>
      </c>
      <c r="B716" s="178">
        <f t="shared" si="96"/>
        <v>43812</v>
      </c>
      <c r="C716" s="178">
        <f t="shared" si="95"/>
        <v>43812</v>
      </c>
      <c r="D716" s="178">
        <f t="shared" si="95"/>
        <v>43812</v>
      </c>
      <c r="E716" s="178">
        <f t="shared" si="95"/>
        <v>43812</v>
      </c>
      <c r="F716" s="178">
        <f t="shared" si="95"/>
        <v>43812</v>
      </c>
      <c r="G716" s="178">
        <f t="shared" si="97"/>
        <v>43812</v>
      </c>
      <c r="H716" s="179">
        <f t="shared" si="98"/>
        <v>1188.5999999999999</v>
      </c>
      <c r="I716" s="180">
        <f t="shared" si="99"/>
        <v>2</v>
      </c>
      <c r="J716" s="180">
        <f t="shared" si="100"/>
        <v>7</v>
      </c>
      <c r="L716" s="187">
        <v>43755</v>
      </c>
      <c r="M716" s="42">
        <v>1187</v>
      </c>
    </row>
    <row r="717" spans="1:13" ht="16.5" customHeight="1">
      <c r="A717" s="177">
        <v>43815</v>
      </c>
      <c r="B717" s="178">
        <f t="shared" si="96"/>
        <v>43815</v>
      </c>
      <c r="C717" s="178">
        <f t="shared" si="95"/>
        <v>43815</v>
      </c>
      <c r="D717" s="178">
        <f t="shared" si="95"/>
        <v>43815</v>
      </c>
      <c r="E717" s="178">
        <f t="shared" si="95"/>
        <v>43815</v>
      </c>
      <c r="F717" s="178">
        <f t="shared" si="95"/>
        <v>43815</v>
      </c>
      <c r="G717" s="178">
        <f t="shared" si="97"/>
        <v>43815</v>
      </c>
      <c r="H717" s="179">
        <f t="shared" si="98"/>
        <v>1171.7</v>
      </c>
      <c r="I717" s="180">
        <f t="shared" si="99"/>
        <v>3</v>
      </c>
      <c r="J717" s="180">
        <f t="shared" si="100"/>
        <v>3</v>
      </c>
      <c r="L717" s="187">
        <v>43756</v>
      </c>
      <c r="M717" s="42">
        <v>1186.5999999999999</v>
      </c>
    </row>
    <row r="718" spans="1:13" ht="16.5" customHeight="1">
      <c r="A718" s="177">
        <v>43816</v>
      </c>
      <c r="B718" s="178">
        <f t="shared" si="96"/>
        <v>43816</v>
      </c>
      <c r="C718" s="178">
        <f t="shared" si="95"/>
        <v>43816</v>
      </c>
      <c r="D718" s="178">
        <f t="shared" si="95"/>
        <v>43816</v>
      </c>
      <c r="E718" s="178">
        <f t="shared" si="95"/>
        <v>43816</v>
      </c>
      <c r="F718" s="178">
        <f t="shared" si="95"/>
        <v>43816</v>
      </c>
      <c r="G718" s="178">
        <f t="shared" si="97"/>
        <v>43816</v>
      </c>
      <c r="H718" s="179">
        <f t="shared" si="98"/>
        <v>1172.9000000000001</v>
      </c>
      <c r="I718" s="180">
        <f t="shared" si="99"/>
        <v>4</v>
      </c>
      <c r="J718" s="180">
        <f t="shared" si="100"/>
        <v>4</v>
      </c>
      <c r="L718" s="187">
        <v>43759</v>
      </c>
      <c r="M718" s="42">
        <v>1180.5</v>
      </c>
    </row>
    <row r="719" spans="1:13" ht="16.5" customHeight="1">
      <c r="A719" s="177">
        <v>43817</v>
      </c>
      <c r="B719" s="178">
        <f t="shared" si="96"/>
        <v>43817</v>
      </c>
      <c r="C719" s="178">
        <f t="shared" si="95"/>
        <v>43817</v>
      </c>
      <c r="D719" s="178">
        <f t="shared" si="95"/>
        <v>43817</v>
      </c>
      <c r="E719" s="178">
        <f t="shared" si="95"/>
        <v>43817</v>
      </c>
      <c r="F719" s="178">
        <f t="shared" si="95"/>
        <v>43817</v>
      </c>
      <c r="G719" s="178">
        <f t="shared" si="97"/>
        <v>43817</v>
      </c>
      <c r="H719" s="179">
        <f t="shared" si="98"/>
        <v>1166.7</v>
      </c>
      <c r="I719" s="180">
        <f t="shared" si="99"/>
        <v>5</v>
      </c>
      <c r="J719" s="180">
        <f t="shared" si="100"/>
        <v>5</v>
      </c>
      <c r="L719" s="187">
        <v>43760</v>
      </c>
      <c r="M719" s="42">
        <v>1175.4000000000001</v>
      </c>
    </row>
    <row r="720" spans="1:13" ht="16.5" customHeight="1">
      <c r="A720" s="177">
        <v>43818</v>
      </c>
      <c r="B720" s="178">
        <f t="shared" si="96"/>
        <v>43818</v>
      </c>
      <c r="C720" s="178">
        <f t="shared" si="95"/>
        <v>43818</v>
      </c>
      <c r="D720" s="178">
        <f t="shared" si="95"/>
        <v>43818</v>
      </c>
      <c r="E720" s="178">
        <f t="shared" si="95"/>
        <v>43818</v>
      </c>
      <c r="F720" s="178">
        <f t="shared" si="95"/>
        <v>43818</v>
      </c>
      <c r="G720" s="178">
        <f t="shared" si="97"/>
        <v>43818</v>
      </c>
      <c r="H720" s="179">
        <f t="shared" si="98"/>
        <v>1165.3</v>
      </c>
      <c r="I720" s="180">
        <f t="shared" si="99"/>
        <v>6</v>
      </c>
      <c r="J720" s="180">
        <f t="shared" si="100"/>
        <v>6</v>
      </c>
      <c r="L720" s="187">
        <v>43761</v>
      </c>
      <c r="M720" s="42">
        <v>1171.4000000000001</v>
      </c>
    </row>
    <row r="721" spans="1:13" ht="16.5" customHeight="1">
      <c r="A721" s="177">
        <v>43819</v>
      </c>
      <c r="B721" s="178">
        <f t="shared" si="96"/>
        <v>43819</v>
      </c>
      <c r="C721" s="178">
        <f t="shared" si="95"/>
        <v>43819</v>
      </c>
      <c r="D721" s="178">
        <f t="shared" si="95"/>
        <v>43819</v>
      </c>
      <c r="E721" s="178">
        <f t="shared" si="95"/>
        <v>43819</v>
      </c>
      <c r="F721" s="178">
        <f t="shared" si="95"/>
        <v>43819</v>
      </c>
      <c r="G721" s="178">
        <f t="shared" si="97"/>
        <v>43819</v>
      </c>
      <c r="H721" s="179">
        <f t="shared" si="98"/>
        <v>1164.5</v>
      </c>
      <c r="I721" s="180">
        <f t="shared" si="99"/>
        <v>7</v>
      </c>
      <c r="J721" s="180">
        <f t="shared" si="100"/>
        <v>7</v>
      </c>
      <c r="L721" s="187">
        <v>43762</v>
      </c>
      <c r="M721" s="42">
        <v>1173.7</v>
      </c>
    </row>
    <row r="722" spans="1:13" ht="16.5" customHeight="1">
      <c r="A722" s="177">
        <v>43820</v>
      </c>
      <c r="B722" s="178">
        <f t="shared" si="96"/>
        <v>43819</v>
      </c>
      <c r="C722" s="178">
        <f t="shared" si="95"/>
        <v>43819</v>
      </c>
      <c r="D722" s="178">
        <f t="shared" si="95"/>
        <v>43819</v>
      </c>
      <c r="E722" s="178">
        <f t="shared" si="95"/>
        <v>43819</v>
      </c>
      <c r="F722" s="178">
        <f t="shared" si="95"/>
        <v>43819</v>
      </c>
      <c r="G722" s="178">
        <f t="shared" si="97"/>
        <v>43819</v>
      </c>
      <c r="H722" s="179">
        <f t="shared" si="98"/>
        <v>1164.5</v>
      </c>
      <c r="I722" s="180">
        <f t="shared" si="99"/>
        <v>1</v>
      </c>
      <c r="J722" s="180">
        <f t="shared" si="100"/>
        <v>7</v>
      </c>
      <c r="L722" s="187">
        <v>43763</v>
      </c>
      <c r="M722" s="42">
        <v>1171</v>
      </c>
    </row>
    <row r="723" spans="1:13" ht="16.5" customHeight="1">
      <c r="A723" s="177">
        <v>43821</v>
      </c>
      <c r="B723" s="178">
        <f t="shared" si="96"/>
        <v>43819</v>
      </c>
      <c r="C723" s="178">
        <f t="shared" ref="C723:F742" si="101">IF(COUNTIF($O:$O,B723)=1,DATE(YEAR(B723),MONTH(B723),DAY(B723)-1),B723)</f>
        <v>43819</v>
      </c>
      <c r="D723" s="178">
        <f t="shared" si="101"/>
        <v>43819</v>
      </c>
      <c r="E723" s="178">
        <f t="shared" si="101"/>
        <v>43819</v>
      </c>
      <c r="F723" s="178">
        <f t="shared" si="101"/>
        <v>43819</v>
      </c>
      <c r="G723" s="178">
        <f t="shared" si="97"/>
        <v>43819</v>
      </c>
      <c r="H723" s="179">
        <f t="shared" si="98"/>
        <v>1164.5</v>
      </c>
      <c r="I723" s="180">
        <f t="shared" si="99"/>
        <v>2</v>
      </c>
      <c r="J723" s="180">
        <f t="shared" si="100"/>
        <v>7</v>
      </c>
      <c r="L723" s="187">
        <v>43766</v>
      </c>
      <c r="M723" s="42">
        <v>1174.2</v>
      </c>
    </row>
    <row r="724" spans="1:13" ht="16.5" customHeight="1">
      <c r="A724" s="177">
        <v>43822</v>
      </c>
      <c r="B724" s="178">
        <f t="shared" si="96"/>
        <v>43822</v>
      </c>
      <c r="C724" s="178">
        <f t="shared" si="101"/>
        <v>43822</v>
      </c>
      <c r="D724" s="178">
        <f t="shared" si="101"/>
        <v>43822</v>
      </c>
      <c r="E724" s="178">
        <f t="shared" si="101"/>
        <v>43822</v>
      </c>
      <c r="F724" s="178">
        <f t="shared" si="101"/>
        <v>43822</v>
      </c>
      <c r="G724" s="178">
        <f t="shared" si="97"/>
        <v>43822</v>
      </c>
      <c r="H724" s="179">
        <f t="shared" si="98"/>
        <v>1162.5999999999999</v>
      </c>
      <c r="I724" s="180">
        <f t="shared" si="99"/>
        <v>3</v>
      </c>
      <c r="J724" s="180">
        <f t="shared" si="100"/>
        <v>3</v>
      </c>
      <c r="L724" s="187">
        <v>43767</v>
      </c>
      <c r="M724" s="42">
        <v>1169.5999999999999</v>
      </c>
    </row>
    <row r="725" spans="1:13" ht="16.5" customHeight="1">
      <c r="A725" s="177">
        <v>43823</v>
      </c>
      <c r="B725" s="178">
        <f t="shared" si="96"/>
        <v>43823</v>
      </c>
      <c r="C725" s="178">
        <f t="shared" si="101"/>
        <v>43823</v>
      </c>
      <c r="D725" s="178">
        <f t="shared" si="101"/>
        <v>43823</v>
      </c>
      <c r="E725" s="178">
        <f t="shared" si="101"/>
        <v>43823</v>
      </c>
      <c r="F725" s="178">
        <f t="shared" si="101"/>
        <v>43823</v>
      </c>
      <c r="G725" s="178">
        <f t="shared" si="97"/>
        <v>43823</v>
      </c>
      <c r="H725" s="179">
        <f t="shared" si="98"/>
        <v>1161.7</v>
      </c>
      <c r="I725" s="180">
        <f t="shared" si="99"/>
        <v>4</v>
      </c>
      <c r="J725" s="180">
        <f t="shared" si="100"/>
        <v>4</v>
      </c>
      <c r="L725" s="187">
        <v>43768</v>
      </c>
      <c r="M725" s="42">
        <v>1166.5</v>
      </c>
    </row>
    <row r="726" spans="1:13" ht="16.5" customHeight="1">
      <c r="A726" s="177">
        <v>43824</v>
      </c>
      <c r="B726" s="178">
        <f t="shared" si="96"/>
        <v>43824</v>
      </c>
      <c r="C726" s="178">
        <f t="shared" si="101"/>
        <v>43823</v>
      </c>
      <c r="D726" s="178">
        <f t="shared" si="101"/>
        <v>43823</v>
      </c>
      <c r="E726" s="178">
        <f t="shared" si="101"/>
        <v>43823</v>
      </c>
      <c r="F726" s="178">
        <f t="shared" si="101"/>
        <v>43823</v>
      </c>
      <c r="G726" s="178">
        <f t="shared" si="97"/>
        <v>43823</v>
      </c>
      <c r="H726" s="179">
        <f t="shared" si="98"/>
        <v>1161.7</v>
      </c>
      <c r="I726" s="180">
        <f t="shared" si="99"/>
        <v>5</v>
      </c>
      <c r="J726" s="180">
        <f t="shared" si="100"/>
        <v>4</v>
      </c>
      <c r="L726" s="187">
        <v>43769</v>
      </c>
      <c r="M726" s="42">
        <v>1168.4000000000001</v>
      </c>
    </row>
    <row r="727" spans="1:13" ht="16.5" customHeight="1">
      <c r="A727" s="177">
        <v>43825</v>
      </c>
      <c r="B727" s="178">
        <f t="shared" si="96"/>
        <v>43825</v>
      </c>
      <c r="C727" s="178">
        <f t="shared" si="101"/>
        <v>43825</v>
      </c>
      <c r="D727" s="178">
        <f t="shared" si="101"/>
        <v>43825</v>
      </c>
      <c r="E727" s="178">
        <f t="shared" si="101"/>
        <v>43825</v>
      </c>
      <c r="F727" s="178">
        <f t="shared" si="101"/>
        <v>43825</v>
      </c>
      <c r="G727" s="178">
        <f t="shared" si="97"/>
        <v>43825</v>
      </c>
      <c r="H727" s="179">
        <f t="shared" si="98"/>
        <v>1163.7</v>
      </c>
      <c r="I727" s="180">
        <f t="shared" si="99"/>
        <v>6</v>
      </c>
      <c r="J727" s="180">
        <f t="shared" si="100"/>
        <v>6</v>
      </c>
      <c r="L727" s="187">
        <v>43770</v>
      </c>
      <c r="M727" s="42">
        <v>1161.7</v>
      </c>
    </row>
    <row r="728" spans="1:13" ht="16.5" customHeight="1">
      <c r="A728" s="177">
        <v>43826</v>
      </c>
      <c r="B728" s="178">
        <f t="shared" si="96"/>
        <v>43826</v>
      </c>
      <c r="C728" s="178">
        <f t="shared" si="101"/>
        <v>43826</v>
      </c>
      <c r="D728" s="178">
        <f t="shared" si="101"/>
        <v>43826</v>
      </c>
      <c r="E728" s="178">
        <f t="shared" si="101"/>
        <v>43826</v>
      </c>
      <c r="F728" s="178">
        <f t="shared" si="101"/>
        <v>43826</v>
      </c>
      <c r="G728" s="178">
        <f t="shared" si="97"/>
        <v>43826</v>
      </c>
      <c r="H728" s="179">
        <f t="shared" si="98"/>
        <v>1161.2</v>
      </c>
      <c r="I728" s="180">
        <f t="shared" si="99"/>
        <v>7</v>
      </c>
      <c r="J728" s="180">
        <f t="shared" si="100"/>
        <v>7</v>
      </c>
      <c r="L728" s="187">
        <v>43773</v>
      </c>
      <c r="M728" s="42">
        <v>1167.5999999999999</v>
      </c>
    </row>
    <row r="729" spans="1:13" ht="16.5" customHeight="1">
      <c r="A729" s="177">
        <v>43827</v>
      </c>
      <c r="B729" s="178">
        <f t="shared" si="96"/>
        <v>43826</v>
      </c>
      <c r="C729" s="178">
        <f t="shared" si="101"/>
        <v>43826</v>
      </c>
      <c r="D729" s="178">
        <f t="shared" si="101"/>
        <v>43826</v>
      </c>
      <c r="E729" s="178">
        <f t="shared" si="101"/>
        <v>43826</v>
      </c>
      <c r="F729" s="178">
        <f t="shared" si="101"/>
        <v>43826</v>
      </c>
      <c r="G729" s="178">
        <f t="shared" si="97"/>
        <v>43826</v>
      </c>
      <c r="H729" s="179">
        <f t="shared" si="98"/>
        <v>1161.2</v>
      </c>
      <c r="I729" s="180">
        <f t="shared" si="99"/>
        <v>1</v>
      </c>
      <c r="J729" s="180">
        <f t="shared" si="100"/>
        <v>7</v>
      </c>
      <c r="L729" s="187">
        <v>43774</v>
      </c>
      <c r="M729" s="42">
        <v>1160.4000000000001</v>
      </c>
    </row>
    <row r="730" spans="1:13" ht="16.5" customHeight="1">
      <c r="A730" s="177">
        <v>43828</v>
      </c>
      <c r="B730" s="178">
        <f t="shared" si="96"/>
        <v>43826</v>
      </c>
      <c r="C730" s="178">
        <f t="shared" si="101"/>
        <v>43826</v>
      </c>
      <c r="D730" s="178">
        <f t="shared" si="101"/>
        <v>43826</v>
      </c>
      <c r="E730" s="178">
        <f t="shared" si="101"/>
        <v>43826</v>
      </c>
      <c r="F730" s="178">
        <f t="shared" si="101"/>
        <v>43826</v>
      </c>
      <c r="G730" s="178">
        <f t="shared" si="97"/>
        <v>43826</v>
      </c>
      <c r="H730" s="179">
        <f t="shared" si="98"/>
        <v>1161.2</v>
      </c>
      <c r="I730" s="180">
        <f t="shared" si="99"/>
        <v>2</v>
      </c>
      <c r="J730" s="180">
        <f t="shared" si="100"/>
        <v>7</v>
      </c>
      <c r="L730" s="187">
        <v>43775</v>
      </c>
      <c r="M730" s="42">
        <v>1160.0999999999999</v>
      </c>
    </row>
    <row r="731" spans="1:13" ht="16.5" customHeight="1">
      <c r="A731" s="177">
        <v>43829</v>
      </c>
      <c r="B731" s="178">
        <f t="shared" si="96"/>
        <v>43829</v>
      </c>
      <c r="C731" s="178">
        <f t="shared" si="101"/>
        <v>43829</v>
      </c>
      <c r="D731" s="178">
        <f t="shared" si="101"/>
        <v>43829</v>
      </c>
      <c r="E731" s="178">
        <f t="shared" si="101"/>
        <v>43829</v>
      </c>
      <c r="F731" s="178">
        <f t="shared" si="101"/>
        <v>43829</v>
      </c>
      <c r="G731" s="178">
        <f t="shared" si="97"/>
        <v>43829</v>
      </c>
      <c r="H731" s="179">
        <f t="shared" si="98"/>
        <v>1160.9000000000001</v>
      </c>
      <c r="I731" s="180">
        <f t="shared" si="99"/>
        <v>3</v>
      </c>
      <c r="J731" s="180">
        <f t="shared" si="100"/>
        <v>3</v>
      </c>
      <c r="L731" s="187">
        <v>43776</v>
      </c>
      <c r="M731" s="42">
        <v>1157.5</v>
      </c>
    </row>
    <row r="732" spans="1:13" ht="16.5" customHeight="1">
      <c r="A732" s="177">
        <v>43830</v>
      </c>
      <c r="B732" s="178">
        <f t="shared" si="96"/>
        <v>43830</v>
      </c>
      <c r="C732" s="178">
        <f t="shared" si="101"/>
        <v>43830</v>
      </c>
      <c r="D732" s="178">
        <f t="shared" si="101"/>
        <v>43830</v>
      </c>
      <c r="E732" s="178">
        <f t="shared" si="101"/>
        <v>43830</v>
      </c>
      <c r="F732" s="178">
        <f t="shared" si="101"/>
        <v>43830</v>
      </c>
      <c r="G732" s="178">
        <f t="shared" si="97"/>
        <v>43830</v>
      </c>
      <c r="H732" s="179">
        <f t="shared" si="98"/>
        <v>1157.8</v>
      </c>
      <c r="I732" s="180">
        <f t="shared" si="99"/>
        <v>4</v>
      </c>
      <c r="J732" s="180">
        <f t="shared" si="100"/>
        <v>4</v>
      </c>
      <c r="L732" s="187">
        <v>43777</v>
      </c>
      <c r="M732" s="42">
        <v>1160.5999999999999</v>
      </c>
    </row>
    <row r="733" spans="1:13" ht="16.5" customHeight="1">
      <c r="A733" s="177">
        <v>43831</v>
      </c>
      <c r="B733" s="178">
        <f t="shared" si="96"/>
        <v>43831</v>
      </c>
      <c r="C733" s="178">
        <f t="shared" si="101"/>
        <v>43830</v>
      </c>
      <c r="D733" s="178">
        <f t="shared" si="101"/>
        <v>43830</v>
      </c>
      <c r="E733" s="178">
        <f t="shared" si="101"/>
        <v>43830</v>
      </c>
      <c r="F733" s="178">
        <f t="shared" si="101"/>
        <v>43830</v>
      </c>
      <c r="G733" s="178">
        <f t="shared" si="97"/>
        <v>43830</v>
      </c>
      <c r="H733" s="179">
        <f t="shared" si="98"/>
        <v>1157.8</v>
      </c>
      <c r="I733" s="180">
        <f t="shared" si="99"/>
        <v>5</v>
      </c>
      <c r="J733" s="180">
        <f t="shared" si="100"/>
        <v>4</v>
      </c>
      <c r="L733" s="187">
        <v>43780</v>
      </c>
      <c r="M733" s="42">
        <v>1156.0999999999999</v>
      </c>
    </row>
    <row r="734" spans="1:13" ht="16.5" customHeight="1">
      <c r="A734" s="177">
        <v>43832</v>
      </c>
      <c r="B734" s="178">
        <f t="shared" si="96"/>
        <v>43832</v>
      </c>
      <c r="C734" s="178">
        <f t="shared" si="101"/>
        <v>43832</v>
      </c>
      <c r="D734" s="178">
        <f t="shared" si="101"/>
        <v>43832</v>
      </c>
      <c r="E734" s="178">
        <f t="shared" si="101"/>
        <v>43832</v>
      </c>
      <c r="F734" s="178">
        <f t="shared" si="101"/>
        <v>43832</v>
      </c>
      <c r="G734" s="178">
        <f t="shared" si="97"/>
        <v>43832</v>
      </c>
      <c r="H734" s="179">
        <f t="shared" si="98"/>
        <v>1157.8</v>
      </c>
      <c r="I734" s="180">
        <f t="shared" si="99"/>
        <v>6</v>
      </c>
      <c r="J734" s="180">
        <f t="shared" si="100"/>
        <v>6</v>
      </c>
      <c r="L734" s="187">
        <v>43781</v>
      </c>
      <c r="M734" s="42">
        <v>1161.3</v>
      </c>
    </row>
    <row r="735" spans="1:13" ht="16.5" customHeight="1">
      <c r="A735" s="177">
        <v>43833</v>
      </c>
      <c r="B735" s="178">
        <f t="shared" si="96"/>
        <v>43833</v>
      </c>
      <c r="C735" s="178">
        <f t="shared" si="101"/>
        <v>43833</v>
      </c>
      <c r="D735" s="178">
        <f t="shared" si="101"/>
        <v>43833</v>
      </c>
      <c r="E735" s="178">
        <f t="shared" si="101"/>
        <v>43833</v>
      </c>
      <c r="F735" s="178">
        <f t="shared" si="101"/>
        <v>43833</v>
      </c>
      <c r="G735" s="178">
        <f t="shared" si="97"/>
        <v>43833</v>
      </c>
      <c r="H735" s="179">
        <f t="shared" si="98"/>
        <v>1156.9000000000001</v>
      </c>
      <c r="I735" s="180">
        <f t="shared" si="99"/>
        <v>7</v>
      </c>
      <c r="J735" s="180">
        <f t="shared" si="100"/>
        <v>7</v>
      </c>
      <c r="L735" s="187">
        <v>43782</v>
      </c>
      <c r="M735" s="42">
        <v>1163.5</v>
      </c>
    </row>
    <row r="736" spans="1:13" ht="16.5" customHeight="1">
      <c r="A736" s="177">
        <v>43834</v>
      </c>
      <c r="B736" s="178">
        <f t="shared" si="96"/>
        <v>43833</v>
      </c>
      <c r="C736" s="178">
        <f t="shared" si="101"/>
        <v>43833</v>
      </c>
      <c r="D736" s="178">
        <f t="shared" si="101"/>
        <v>43833</v>
      </c>
      <c r="E736" s="178">
        <f t="shared" si="101"/>
        <v>43833</v>
      </c>
      <c r="F736" s="178">
        <f t="shared" si="101"/>
        <v>43833</v>
      </c>
      <c r="G736" s="178">
        <f t="shared" si="97"/>
        <v>43833</v>
      </c>
      <c r="H736" s="179">
        <f t="shared" si="98"/>
        <v>1156.9000000000001</v>
      </c>
      <c r="I736" s="180">
        <f t="shared" si="99"/>
        <v>1</v>
      </c>
      <c r="J736" s="180">
        <f t="shared" si="100"/>
        <v>7</v>
      </c>
      <c r="L736" s="187">
        <v>43783</v>
      </c>
      <c r="M736" s="42">
        <v>1167.5999999999999</v>
      </c>
    </row>
    <row r="737" spans="1:13" ht="16.5" customHeight="1">
      <c r="A737" s="177">
        <v>43835</v>
      </c>
      <c r="B737" s="178">
        <f t="shared" si="96"/>
        <v>43833</v>
      </c>
      <c r="C737" s="178">
        <f t="shared" si="101"/>
        <v>43833</v>
      </c>
      <c r="D737" s="178">
        <f t="shared" si="101"/>
        <v>43833</v>
      </c>
      <c r="E737" s="178">
        <f t="shared" si="101"/>
        <v>43833</v>
      </c>
      <c r="F737" s="178">
        <f t="shared" si="101"/>
        <v>43833</v>
      </c>
      <c r="G737" s="178">
        <f t="shared" si="97"/>
        <v>43833</v>
      </c>
      <c r="H737" s="179">
        <f t="shared" si="98"/>
        <v>1156.9000000000001</v>
      </c>
      <c r="I737" s="180">
        <f t="shared" si="99"/>
        <v>2</v>
      </c>
      <c r="J737" s="180">
        <f t="shared" si="100"/>
        <v>7</v>
      </c>
      <c r="L737" s="187">
        <v>43784</v>
      </c>
      <c r="M737" s="42">
        <v>1170.4000000000001</v>
      </c>
    </row>
    <row r="738" spans="1:13" ht="16.5" customHeight="1">
      <c r="A738" s="177">
        <v>43836</v>
      </c>
      <c r="B738" s="178">
        <f t="shared" si="96"/>
        <v>43836</v>
      </c>
      <c r="C738" s="178">
        <f t="shared" si="101"/>
        <v>43836</v>
      </c>
      <c r="D738" s="178">
        <f t="shared" si="101"/>
        <v>43836</v>
      </c>
      <c r="E738" s="178">
        <f t="shared" si="101"/>
        <v>43836</v>
      </c>
      <c r="F738" s="178">
        <f t="shared" si="101"/>
        <v>43836</v>
      </c>
      <c r="G738" s="178">
        <f t="shared" si="97"/>
        <v>43836</v>
      </c>
      <c r="H738" s="179">
        <f t="shared" si="98"/>
        <v>1162.7</v>
      </c>
      <c r="I738" s="180">
        <f t="shared" si="99"/>
        <v>3</v>
      </c>
      <c r="J738" s="180">
        <f t="shared" si="100"/>
        <v>3</v>
      </c>
      <c r="L738" s="187">
        <v>43787</v>
      </c>
      <c r="M738" s="42">
        <v>1166.3</v>
      </c>
    </row>
    <row r="739" spans="1:13" ht="16.5" customHeight="1">
      <c r="A739" s="177">
        <v>43837</v>
      </c>
      <c r="B739" s="178">
        <f t="shared" si="96"/>
        <v>43837</v>
      </c>
      <c r="C739" s="178">
        <f t="shared" si="101"/>
        <v>43837</v>
      </c>
      <c r="D739" s="178">
        <f t="shared" si="101"/>
        <v>43837</v>
      </c>
      <c r="E739" s="178">
        <f t="shared" si="101"/>
        <v>43837</v>
      </c>
      <c r="F739" s="178">
        <f t="shared" si="101"/>
        <v>43837</v>
      </c>
      <c r="G739" s="178">
        <f t="shared" si="97"/>
        <v>43837</v>
      </c>
      <c r="H739" s="179">
        <f t="shared" si="98"/>
        <v>1169.5999999999999</v>
      </c>
      <c r="I739" s="180">
        <f t="shared" si="99"/>
        <v>4</v>
      </c>
      <c r="J739" s="180">
        <f t="shared" si="100"/>
        <v>4</v>
      </c>
      <c r="L739" s="187">
        <v>43788</v>
      </c>
      <c r="M739" s="42">
        <v>1164.5</v>
      </c>
    </row>
    <row r="740" spans="1:13" ht="16.5" customHeight="1">
      <c r="A740" s="177">
        <v>43838</v>
      </c>
      <c r="B740" s="178">
        <f t="shared" si="96"/>
        <v>43838</v>
      </c>
      <c r="C740" s="178">
        <f t="shared" si="101"/>
        <v>43838</v>
      </c>
      <c r="D740" s="178">
        <f t="shared" si="101"/>
        <v>43838</v>
      </c>
      <c r="E740" s="178">
        <f t="shared" si="101"/>
        <v>43838</v>
      </c>
      <c r="F740" s="178">
        <f t="shared" si="101"/>
        <v>43838</v>
      </c>
      <c r="G740" s="178">
        <f t="shared" si="97"/>
        <v>43838</v>
      </c>
      <c r="H740" s="179">
        <f t="shared" si="98"/>
        <v>1165.3</v>
      </c>
      <c r="I740" s="180">
        <f t="shared" si="99"/>
        <v>5</v>
      </c>
      <c r="J740" s="180">
        <f t="shared" si="100"/>
        <v>5</v>
      </c>
      <c r="L740" s="187">
        <v>43789</v>
      </c>
      <c r="M740" s="42">
        <v>1168.5999999999999</v>
      </c>
    </row>
    <row r="741" spans="1:13" ht="16.5" customHeight="1">
      <c r="A741" s="177">
        <v>43839</v>
      </c>
      <c r="B741" s="178">
        <f t="shared" si="96"/>
        <v>43839</v>
      </c>
      <c r="C741" s="178">
        <f t="shared" si="101"/>
        <v>43839</v>
      </c>
      <c r="D741" s="178">
        <f t="shared" si="101"/>
        <v>43839</v>
      </c>
      <c r="E741" s="178">
        <f t="shared" si="101"/>
        <v>43839</v>
      </c>
      <c r="F741" s="178">
        <f t="shared" si="101"/>
        <v>43839</v>
      </c>
      <c r="G741" s="178">
        <f t="shared" si="97"/>
        <v>43839</v>
      </c>
      <c r="H741" s="179">
        <f t="shared" si="98"/>
        <v>1174.0999999999999</v>
      </c>
      <c r="I741" s="180">
        <f t="shared" si="99"/>
        <v>6</v>
      </c>
      <c r="J741" s="180">
        <f t="shared" si="100"/>
        <v>6</v>
      </c>
      <c r="L741" s="187">
        <v>43790</v>
      </c>
      <c r="M741" s="42">
        <v>1170.0999999999999</v>
      </c>
    </row>
    <row r="742" spans="1:13" ht="16.5" customHeight="1">
      <c r="A742" s="177">
        <v>43840</v>
      </c>
      <c r="B742" s="178">
        <f t="shared" si="96"/>
        <v>43840</v>
      </c>
      <c r="C742" s="178">
        <f t="shared" si="101"/>
        <v>43840</v>
      </c>
      <c r="D742" s="178">
        <f t="shared" si="101"/>
        <v>43840</v>
      </c>
      <c r="E742" s="178">
        <f t="shared" si="101"/>
        <v>43840</v>
      </c>
      <c r="F742" s="178">
        <f t="shared" si="101"/>
        <v>43840</v>
      </c>
      <c r="G742" s="178">
        <f t="shared" si="97"/>
        <v>43840</v>
      </c>
      <c r="H742" s="179">
        <f t="shared" si="98"/>
        <v>1160</v>
      </c>
      <c r="I742" s="180">
        <f t="shared" si="99"/>
        <v>7</v>
      </c>
      <c r="J742" s="180">
        <f t="shared" si="100"/>
        <v>7</v>
      </c>
      <c r="L742" s="187">
        <v>43791</v>
      </c>
      <c r="M742" s="42">
        <v>1176.5</v>
      </c>
    </row>
    <row r="743" spans="1:13" ht="16.5" customHeight="1">
      <c r="A743" s="177">
        <v>43841</v>
      </c>
      <c r="B743" s="178">
        <f t="shared" si="96"/>
        <v>43840</v>
      </c>
      <c r="C743" s="178">
        <f t="shared" ref="C743:F762" si="102">IF(COUNTIF($O:$O,B743)=1,DATE(YEAR(B743),MONTH(B743),DAY(B743)-1),B743)</f>
        <v>43840</v>
      </c>
      <c r="D743" s="178">
        <f t="shared" si="102"/>
        <v>43840</v>
      </c>
      <c r="E743" s="178">
        <f t="shared" si="102"/>
        <v>43840</v>
      </c>
      <c r="F743" s="178">
        <f t="shared" si="102"/>
        <v>43840</v>
      </c>
      <c r="G743" s="178">
        <f t="shared" si="97"/>
        <v>43840</v>
      </c>
      <c r="H743" s="179">
        <f t="shared" si="98"/>
        <v>1160</v>
      </c>
      <c r="I743" s="180">
        <f t="shared" si="99"/>
        <v>1</v>
      </c>
      <c r="J743" s="180">
        <f t="shared" si="100"/>
        <v>7</v>
      </c>
      <c r="L743" s="61">
        <v>43794</v>
      </c>
      <c r="M743" s="42">
        <v>1177.8</v>
      </c>
    </row>
    <row r="744" spans="1:13" ht="16.5" customHeight="1">
      <c r="A744" s="177">
        <v>43842</v>
      </c>
      <c r="B744" s="178">
        <f t="shared" si="96"/>
        <v>43840</v>
      </c>
      <c r="C744" s="178">
        <f t="shared" si="102"/>
        <v>43840</v>
      </c>
      <c r="D744" s="178">
        <f t="shared" si="102"/>
        <v>43840</v>
      </c>
      <c r="E744" s="178">
        <f t="shared" si="102"/>
        <v>43840</v>
      </c>
      <c r="F744" s="178">
        <f t="shared" si="102"/>
        <v>43840</v>
      </c>
      <c r="G744" s="178">
        <f t="shared" si="97"/>
        <v>43840</v>
      </c>
      <c r="H744" s="179">
        <f t="shared" si="98"/>
        <v>1160</v>
      </c>
      <c r="I744" s="180">
        <f t="shared" si="99"/>
        <v>2</v>
      </c>
      <c r="J744" s="180">
        <f t="shared" si="100"/>
        <v>7</v>
      </c>
      <c r="L744" s="61">
        <v>43795</v>
      </c>
      <c r="M744" s="42">
        <v>1176.2</v>
      </c>
    </row>
    <row r="745" spans="1:13" ht="16.5" customHeight="1">
      <c r="A745" s="177">
        <v>43843</v>
      </c>
      <c r="B745" s="178">
        <f t="shared" si="96"/>
        <v>43843</v>
      </c>
      <c r="C745" s="178">
        <f t="shared" si="102"/>
        <v>43843</v>
      </c>
      <c r="D745" s="178">
        <f t="shared" si="102"/>
        <v>43843</v>
      </c>
      <c r="E745" s="178">
        <f t="shared" si="102"/>
        <v>43843</v>
      </c>
      <c r="F745" s="178">
        <f t="shared" si="102"/>
        <v>43843</v>
      </c>
      <c r="G745" s="178">
        <f t="shared" si="97"/>
        <v>43843</v>
      </c>
      <c r="H745" s="179">
        <f t="shared" si="98"/>
        <v>1161.0999999999999</v>
      </c>
      <c r="I745" s="180">
        <f t="shared" si="99"/>
        <v>3</v>
      </c>
      <c r="J745" s="180">
        <f t="shared" si="100"/>
        <v>3</v>
      </c>
      <c r="L745" s="61">
        <v>43796</v>
      </c>
      <c r="M745" s="42">
        <v>1174.4000000000001</v>
      </c>
    </row>
    <row r="746" spans="1:13" ht="16.5" customHeight="1">
      <c r="A746" s="177">
        <v>43844</v>
      </c>
      <c r="B746" s="178">
        <f t="shared" si="96"/>
        <v>43844</v>
      </c>
      <c r="C746" s="178">
        <f t="shared" si="102"/>
        <v>43844</v>
      </c>
      <c r="D746" s="178">
        <f t="shared" si="102"/>
        <v>43844</v>
      </c>
      <c r="E746" s="178">
        <f t="shared" si="102"/>
        <v>43844</v>
      </c>
      <c r="F746" s="178">
        <f t="shared" si="102"/>
        <v>43844</v>
      </c>
      <c r="G746" s="178">
        <f t="shared" si="97"/>
        <v>43844</v>
      </c>
      <c r="H746" s="179">
        <f t="shared" si="98"/>
        <v>1155.7</v>
      </c>
      <c r="I746" s="180">
        <f t="shared" si="99"/>
        <v>4</v>
      </c>
      <c r="J746" s="180">
        <f t="shared" si="100"/>
        <v>4</v>
      </c>
      <c r="L746" s="61">
        <v>43797</v>
      </c>
      <c r="M746" s="42">
        <v>1176</v>
      </c>
    </row>
    <row r="747" spans="1:13" ht="16.5" customHeight="1">
      <c r="A747" s="177">
        <v>43845</v>
      </c>
      <c r="B747" s="178">
        <f t="shared" si="96"/>
        <v>43845</v>
      </c>
      <c r="C747" s="178">
        <f t="shared" si="102"/>
        <v>43845</v>
      </c>
      <c r="D747" s="178">
        <f t="shared" si="102"/>
        <v>43845</v>
      </c>
      <c r="E747" s="178">
        <f t="shared" si="102"/>
        <v>43845</v>
      </c>
      <c r="F747" s="178">
        <f t="shared" si="102"/>
        <v>43845</v>
      </c>
      <c r="G747" s="178">
        <f t="shared" si="97"/>
        <v>43845</v>
      </c>
      <c r="H747" s="179">
        <f t="shared" si="98"/>
        <v>1153.0999999999999</v>
      </c>
      <c r="I747" s="180">
        <f t="shared" si="99"/>
        <v>5</v>
      </c>
      <c r="J747" s="180">
        <f t="shared" si="100"/>
        <v>5</v>
      </c>
      <c r="L747" s="61">
        <v>43798</v>
      </c>
      <c r="M747" s="42">
        <v>1179.3</v>
      </c>
    </row>
    <row r="748" spans="1:13" ht="16.5" customHeight="1">
      <c r="A748" s="177">
        <v>43846</v>
      </c>
      <c r="B748" s="178">
        <f t="shared" si="96"/>
        <v>43846</v>
      </c>
      <c r="C748" s="178">
        <f t="shared" si="102"/>
        <v>43846</v>
      </c>
      <c r="D748" s="178">
        <f t="shared" si="102"/>
        <v>43846</v>
      </c>
      <c r="E748" s="178">
        <f t="shared" si="102"/>
        <v>43846</v>
      </c>
      <c r="F748" s="178">
        <f t="shared" si="102"/>
        <v>43846</v>
      </c>
      <c r="G748" s="178">
        <f t="shared" si="97"/>
        <v>43846</v>
      </c>
      <c r="H748" s="179">
        <f t="shared" si="98"/>
        <v>1158.8</v>
      </c>
      <c r="I748" s="180">
        <f t="shared" si="99"/>
        <v>6</v>
      </c>
      <c r="J748" s="180">
        <f t="shared" si="100"/>
        <v>6</v>
      </c>
      <c r="L748" s="61">
        <v>43801</v>
      </c>
      <c r="M748" s="42">
        <v>1180.3</v>
      </c>
    </row>
    <row r="749" spans="1:13" ht="16.5" customHeight="1">
      <c r="A749" s="177">
        <v>43847</v>
      </c>
      <c r="B749" s="178">
        <f t="shared" si="96"/>
        <v>43847</v>
      </c>
      <c r="C749" s="178">
        <f t="shared" si="102"/>
        <v>43847</v>
      </c>
      <c r="D749" s="178">
        <f t="shared" si="102"/>
        <v>43847</v>
      </c>
      <c r="E749" s="178">
        <f t="shared" si="102"/>
        <v>43847</v>
      </c>
      <c r="F749" s="178">
        <f t="shared" si="102"/>
        <v>43847</v>
      </c>
      <c r="G749" s="178">
        <f t="shared" si="97"/>
        <v>43847</v>
      </c>
      <c r="H749" s="179">
        <f t="shared" si="98"/>
        <v>1159.5999999999999</v>
      </c>
      <c r="I749" s="180">
        <f t="shared" si="99"/>
        <v>7</v>
      </c>
      <c r="J749" s="180">
        <f t="shared" si="100"/>
        <v>7</v>
      </c>
      <c r="L749" s="61">
        <v>43802</v>
      </c>
      <c r="M749" s="42">
        <v>1180.4000000000001</v>
      </c>
    </row>
    <row r="750" spans="1:13" ht="16.5" customHeight="1">
      <c r="A750" s="177">
        <v>43848</v>
      </c>
      <c r="B750" s="178">
        <f t="shared" si="96"/>
        <v>43847</v>
      </c>
      <c r="C750" s="178">
        <f t="shared" si="102"/>
        <v>43847</v>
      </c>
      <c r="D750" s="178">
        <f t="shared" si="102"/>
        <v>43847</v>
      </c>
      <c r="E750" s="178">
        <f t="shared" si="102"/>
        <v>43847</v>
      </c>
      <c r="F750" s="178">
        <f t="shared" si="102"/>
        <v>43847</v>
      </c>
      <c r="G750" s="178">
        <f t="shared" si="97"/>
        <v>43847</v>
      </c>
      <c r="H750" s="179">
        <f t="shared" si="98"/>
        <v>1159.5999999999999</v>
      </c>
      <c r="I750" s="180">
        <f t="shared" si="99"/>
        <v>1</v>
      </c>
      <c r="J750" s="180">
        <f t="shared" si="100"/>
        <v>7</v>
      </c>
      <c r="L750" s="61">
        <v>43803</v>
      </c>
      <c r="M750" s="42">
        <v>1186.2</v>
      </c>
    </row>
    <row r="751" spans="1:13" ht="16.5" customHeight="1">
      <c r="A751" s="177">
        <v>43849</v>
      </c>
      <c r="B751" s="178">
        <f t="shared" si="96"/>
        <v>43847</v>
      </c>
      <c r="C751" s="178">
        <f t="shared" si="102"/>
        <v>43847</v>
      </c>
      <c r="D751" s="178">
        <f t="shared" si="102"/>
        <v>43847</v>
      </c>
      <c r="E751" s="178">
        <f t="shared" si="102"/>
        <v>43847</v>
      </c>
      <c r="F751" s="178">
        <f t="shared" si="102"/>
        <v>43847</v>
      </c>
      <c r="G751" s="178">
        <f t="shared" si="97"/>
        <v>43847</v>
      </c>
      <c r="H751" s="179">
        <f t="shared" si="98"/>
        <v>1159.5999999999999</v>
      </c>
      <c r="I751" s="180">
        <f t="shared" si="99"/>
        <v>2</v>
      </c>
      <c r="J751" s="180">
        <f t="shared" si="100"/>
        <v>7</v>
      </c>
      <c r="L751" s="61">
        <v>43804</v>
      </c>
      <c r="M751" s="42">
        <v>1193.7</v>
      </c>
    </row>
    <row r="752" spans="1:13" ht="16.5" customHeight="1">
      <c r="A752" s="177">
        <v>43850</v>
      </c>
      <c r="B752" s="178">
        <f t="shared" si="96"/>
        <v>43850</v>
      </c>
      <c r="C752" s="178">
        <f t="shared" si="102"/>
        <v>43850</v>
      </c>
      <c r="D752" s="178">
        <f t="shared" si="102"/>
        <v>43850</v>
      </c>
      <c r="E752" s="178">
        <f t="shared" si="102"/>
        <v>43850</v>
      </c>
      <c r="F752" s="178">
        <f t="shared" si="102"/>
        <v>43850</v>
      </c>
      <c r="G752" s="178">
        <f t="shared" si="97"/>
        <v>43850</v>
      </c>
      <c r="H752" s="179">
        <f t="shared" si="98"/>
        <v>1158.8</v>
      </c>
      <c r="I752" s="180">
        <f t="shared" si="99"/>
        <v>3</v>
      </c>
      <c r="J752" s="180">
        <f t="shared" si="100"/>
        <v>3</v>
      </c>
      <c r="L752" s="61">
        <v>43805</v>
      </c>
      <c r="M752" s="42">
        <v>1190.2</v>
      </c>
    </row>
    <row r="753" spans="1:13" ht="16.5" customHeight="1">
      <c r="A753" s="177">
        <v>43851</v>
      </c>
      <c r="B753" s="178">
        <f t="shared" si="96"/>
        <v>43851</v>
      </c>
      <c r="C753" s="178">
        <f t="shared" si="102"/>
        <v>43851</v>
      </c>
      <c r="D753" s="178">
        <f t="shared" si="102"/>
        <v>43851</v>
      </c>
      <c r="E753" s="178">
        <f t="shared" si="102"/>
        <v>43851</v>
      </c>
      <c r="F753" s="178">
        <f t="shared" si="102"/>
        <v>43851</v>
      </c>
      <c r="G753" s="178">
        <f t="shared" si="97"/>
        <v>43851</v>
      </c>
      <c r="H753" s="179">
        <f t="shared" si="98"/>
        <v>1158.8</v>
      </c>
      <c r="I753" s="180">
        <f t="shared" si="99"/>
        <v>4</v>
      </c>
      <c r="J753" s="180">
        <f t="shared" si="100"/>
        <v>4</v>
      </c>
      <c r="L753" s="61">
        <v>43808</v>
      </c>
      <c r="M753" s="42">
        <v>1189.7</v>
      </c>
    </row>
    <row r="754" spans="1:13" ht="16.5" customHeight="1">
      <c r="A754" s="177">
        <v>43852</v>
      </c>
      <c r="B754" s="178">
        <f t="shared" si="96"/>
        <v>43852</v>
      </c>
      <c r="C754" s="178">
        <f t="shared" si="102"/>
        <v>43852</v>
      </c>
      <c r="D754" s="178">
        <f t="shared" si="102"/>
        <v>43852</v>
      </c>
      <c r="E754" s="178">
        <f t="shared" si="102"/>
        <v>43852</v>
      </c>
      <c r="F754" s="178">
        <f t="shared" si="102"/>
        <v>43852</v>
      </c>
      <c r="G754" s="178">
        <f t="shared" si="97"/>
        <v>43852</v>
      </c>
      <c r="H754" s="179">
        <f t="shared" si="98"/>
        <v>1164.7</v>
      </c>
      <c r="I754" s="180">
        <f t="shared" si="99"/>
        <v>5</v>
      </c>
      <c r="J754" s="180">
        <f t="shared" si="100"/>
        <v>5</v>
      </c>
      <c r="L754" s="61">
        <v>43809</v>
      </c>
      <c r="M754" s="42">
        <v>1189.3</v>
      </c>
    </row>
    <row r="755" spans="1:13" ht="16.5" customHeight="1">
      <c r="A755" s="177">
        <v>43853</v>
      </c>
      <c r="B755" s="178">
        <f t="shared" si="96"/>
        <v>43853</v>
      </c>
      <c r="C755" s="178">
        <f t="shared" si="102"/>
        <v>43853</v>
      </c>
      <c r="D755" s="178">
        <f t="shared" si="102"/>
        <v>43853</v>
      </c>
      <c r="E755" s="178">
        <f t="shared" si="102"/>
        <v>43853</v>
      </c>
      <c r="F755" s="178">
        <f t="shared" si="102"/>
        <v>43853</v>
      </c>
      <c r="G755" s="178">
        <f t="shared" si="97"/>
        <v>43853</v>
      </c>
      <c r="H755" s="179">
        <f t="shared" si="98"/>
        <v>1165.0999999999999</v>
      </c>
      <c r="I755" s="180">
        <f t="shared" si="99"/>
        <v>6</v>
      </c>
      <c r="J755" s="180">
        <f t="shared" si="100"/>
        <v>6</v>
      </c>
      <c r="L755" s="61">
        <v>43810</v>
      </c>
      <c r="M755" s="42">
        <v>1192</v>
      </c>
    </row>
    <row r="756" spans="1:13" ht="16.5" customHeight="1">
      <c r="A756" s="177">
        <v>43854</v>
      </c>
      <c r="B756" s="178">
        <f t="shared" si="96"/>
        <v>43854</v>
      </c>
      <c r="C756" s="178">
        <f t="shared" si="102"/>
        <v>43853</v>
      </c>
      <c r="D756" s="178">
        <f t="shared" si="102"/>
        <v>43853</v>
      </c>
      <c r="E756" s="178">
        <f t="shared" si="102"/>
        <v>43853</v>
      </c>
      <c r="F756" s="178">
        <f t="shared" si="102"/>
        <v>43853</v>
      </c>
      <c r="G756" s="178">
        <f t="shared" si="97"/>
        <v>43853</v>
      </c>
      <c r="H756" s="179">
        <f t="shared" si="98"/>
        <v>1165.0999999999999</v>
      </c>
      <c r="I756" s="180">
        <f t="shared" si="99"/>
        <v>7</v>
      </c>
      <c r="J756" s="180">
        <f t="shared" si="100"/>
        <v>6</v>
      </c>
      <c r="L756" s="61">
        <v>43811</v>
      </c>
      <c r="M756" s="42">
        <v>1193.3</v>
      </c>
    </row>
    <row r="757" spans="1:13" ht="16.5" customHeight="1">
      <c r="A757" s="177">
        <v>43855</v>
      </c>
      <c r="B757" s="178">
        <f t="shared" si="96"/>
        <v>43854</v>
      </c>
      <c r="C757" s="178">
        <f t="shared" si="102"/>
        <v>43853</v>
      </c>
      <c r="D757" s="178">
        <f t="shared" si="102"/>
        <v>43853</v>
      </c>
      <c r="E757" s="178">
        <f t="shared" si="102"/>
        <v>43853</v>
      </c>
      <c r="F757" s="178">
        <f t="shared" si="102"/>
        <v>43853</v>
      </c>
      <c r="G757" s="178">
        <f t="shared" si="97"/>
        <v>43853</v>
      </c>
      <c r="H757" s="179">
        <f t="shared" si="98"/>
        <v>1165.0999999999999</v>
      </c>
      <c r="I757" s="180">
        <f t="shared" si="99"/>
        <v>1</v>
      </c>
      <c r="J757" s="180">
        <f t="shared" si="100"/>
        <v>6</v>
      </c>
      <c r="L757" s="61">
        <v>43812</v>
      </c>
      <c r="M757" s="42">
        <v>1188.5999999999999</v>
      </c>
    </row>
    <row r="758" spans="1:13" ht="16.5" customHeight="1">
      <c r="A758" s="177">
        <v>43856</v>
      </c>
      <c r="B758" s="178">
        <f t="shared" si="96"/>
        <v>43854</v>
      </c>
      <c r="C758" s="178">
        <f t="shared" si="102"/>
        <v>43853</v>
      </c>
      <c r="D758" s="178">
        <f t="shared" si="102"/>
        <v>43853</v>
      </c>
      <c r="E758" s="178">
        <f t="shared" si="102"/>
        <v>43853</v>
      </c>
      <c r="F758" s="178">
        <f t="shared" si="102"/>
        <v>43853</v>
      </c>
      <c r="G758" s="178">
        <f t="shared" si="97"/>
        <v>43853</v>
      </c>
      <c r="H758" s="179">
        <f t="shared" si="98"/>
        <v>1165.0999999999999</v>
      </c>
      <c r="I758" s="180">
        <f t="shared" si="99"/>
        <v>2</v>
      </c>
      <c r="J758" s="180">
        <f t="shared" si="100"/>
        <v>6</v>
      </c>
      <c r="L758" s="61">
        <v>43815</v>
      </c>
      <c r="M758" s="42">
        <v>1171.7</v>
      </c>
    </row>
    <row r="759" spans="1:13" ht="16.5" customHeight="1">
      <c r="A759" s="177">
        <v>43857</v>
      </c>
      <c r="B759" s="178">
        <f t="shared" si="96"/>
        <v>43854</v>
      </c>
      <c r="C759" s="178">
        <f t="shared" si="102"/>
        <v>43853</v>
      </c>
      <c r="D759" s="178">
        <f t="shared" si="102"/>
        <v>43853</v>
      </c>
      <c r="E759" s="178">
        <f t="shared" si="102"/>
        <v>43853</v>
      </c>
      <c r="F759" s="178">
        <f t="shared" si="102"/>
        <v>43853</v>
      </c>
      <c r="G759" s="178">
        <f t="shared" si="97"/>
        <v>43853</v>
      </c>
      <c r="H759" s="179">
        <f t="shared" si="98"/>
        <v>1165.0999999999999</v>
      </c>
      <c r="I759" s="180">
        <f t="shared" si="99"/>
        <v>3</v>
      </c>
      <c r="J759" s="180">
        <f t="shared" si="100"/>
        <v>6</v>
      </c>
      <c r="L759" s="61">
        <v>43816</v>
      </c>
      <c r="M759" s="42">
        <v>1172.9000000000001</v>
      </c>
    </row>
    <row r="760" spans="1:13" ht="16.5" customHeight="1">
      <c r="A760" s="177">
        <v>43858</v>
      </c>
      <c r="B760" s="178">
        <f t="shared" si="96"/>
        <v>43858</v>
      </c>
      <c r="C760" s="178">
        <f t="shared" si="102"/>
        <v>43858</v>
      </c>
      <c r="D760" s="178">
        <f t="shared" si="102"/>
        <v>43858</v>
      </c>
      <c r="E760" s="178">
        <f t="shared" si="102"/>
        <v>43858</v>
      </c>
      <c r="F760" s="178">
        <f t="shared" si="102"/>
        <v>43858</v>
      </c>
      <c r="G760" s="178">
        <f t="shared" si="97"/>
        <v>43858</v>
      </c>
      <c r="H760" s="179">
        <f t="shared" si="98"/>
        <v>1167.2</v>
      </c>
      <c r="I760" s="180">
        <f t="shared" si="99"/>
        <v>4</v>
      </c>
      <c r="J760" s="180">
        <f t="shared" si="100"/>
        <v>4</v>
      </c>
      <c r="L760" s="61">
        <v>43817</v>
      </c>
      <c r="M760" s="42">
        <v>1166.7</v>
      </c>
    </row>
    <row r="761" spans="1:13" ht="16.5" customHeight="1">
      <c r="A761" s="177">
        <v>43859</v>
      </c>
      <c r="B761" s="178">
        <f t="shared" si="96"/>
        <v>43859</v>
      </c>
      <c r="C761" s="178">
        <f t="shared" si="102"/>
        <v>43859</v>
      </c>
      <c r="D761" s="178">
        <f t="shared" si="102"/>
        <v>43859</v>
      </c>
      <c r="E761" s="178">
        <f t="shared" si="102"/>
        <v>43859</v>
      </c>
      <c r="F761" s="178">
        <f t="shared" si="102"/>
        <v>43859</v>
      </c>
      <c r="G761" s="178">
        <f t="shared" si="97"/>
        <v>43859</v>
      </c>
      <c r="H761" s="179">
        <f t="shared" si="98"/>
        <v>1176.7</v>
      </c>
      <c r="I761" s="180">
        <f t="shared" si="99"/>
        <v>5</v>
      </c>
      <c r="J761" s="180">
        <f t="shared" si="100"/>
        <v>5</v>
      </c>
      <c r="L761" s="61">
        <v>43818</v>
      </c>
      <c r="M761" s="42">
        <v>1165.3</v>
      </c>
    </row>
    <row r="762" spans="1:13" ht="16.5" customHeight="1">
      <c r="A762" s="177">
        <v>43860</v>
      </c>
      <c r="B762" s="178">
        <f t="shared" si="96"/>
        <v>43860</v>
      </c>
      <c r="C762" s="178">
        <f t="shared" si="102"/>
        <v>43860</v>
      </c>
      <c r="D762" s="178">
        <f t="shared" si="102"/>
        <v>43860</v>
      </c>
      <c r="E762" s="178">
        <f t="shared" si="102"/>
        <v>43860</v>
      </c>
      <c r="F762" s="178">
        <f t="shared" si="102"/>
        <v>43860</v>
      </c>
      <c r="G762" s="178">
        <f t="shared" si="97"/>
        <v>43860</v>
      </c>
      <c r="H762" s="179">
        <f t="shared" si="98"/>
        <v>1176</v>
      </c>
      <c r="I762" s="180">
        <f t="shared" si="99"/>
        <v>6</v>
      </c>
      <c r="J762" s="180">
        <f t="shared" si="100"/>
        <v>6</v>
      </c>
      <c r="L762" s="61">
        <v>43819</v>
      </c>
      <c r="M762" s="42">
        <v>1164.5</v>
      </c>
    </row>
    <row r="763" spans="1:13" ht="16.5" customHeight="1">
      <c r="A763" s="177">
        <v>43861</v>
      </c>
      <c r="B763" s="178">
        <f t="shared" si="96"/>
        <v>43861</v>
      </c>
      <c r="C763" s="178">
        <f t="shared" ref="C763:F782" si="103">IF(COUNTIF($O:$O,B763)=1,DATE(YEAR(B763),MONTH(B763),DAY(B763)-1),B763)</f>
        <v>43861</v>
      </c>
      <c r="D763" s="178">
        <f t="shared" si="103"/>
        <v>43861</v>
      </c>
      <c r="E763" s="178">
        <f t="shared" si="103"/>
        <v>43861</v>
      </c>
      <c r="F763" s="178">
        <f t="shared" si="103"/>
        <v>43861</v>
      </c>
      <c r="G763" s="178">
        <f t="shared" si="97"/>
        <v>43861</v>
      </c>
      <c r="H763" s="179">
        <f t="shared" si="98"/>
        <v>1183.5</v>
      </c>
      <c r="I763" s="180">
        <f t="shared" si="99"/>
        <v>7</v>
      </c>
      <c r="J763" s="180">
        <f t="shared" si="100"/>
        <v>7</v>
      </c>
      <c r="L763" s="61">
        <v>43822</v>
      </c>
      <c r="M763" s="42">
        <v>1162.5999999999999</v>
      </c>
    </row>
    <row r="764" spans="1:13" ht="16.5" customHeight="1">
      <c r="A764" s="177">
        <v>43862</v>
      </c>
      <c r="B764" s="178">
        <f t="shared" si="96"/>
        <v>43861</v>
      </c>
      <c r="C764" s="178">
        <f t="shared" si="103"/>
        <v>43861</v>
      </c>
      <c r="D764" s="178">
        <f t="shared" si="103"/>
        <v>43861</v>
      </c>
      <c r="E764" s="178">
        <f t="shared" si="103"/>
        <v>43861</v>
      </c>
      <c r="F764" s="178">
        <f t="shared" si="103"/>
        <v>43861</v>
      </c>
      <c r="G764" s="178">
        <f t="shared" si="97"/>
        <v>43861</v>
      </c>
      <c r="H764" s="179">
        <f t="shared" si="98"/>
        <v>1183.5</v>
      </c>
      <c r="I764" s="180">
        <f t="shared" si="99"/>
        <v>1</v>
      </c>
      <c r="J764" s="180">
        <f t="shared" si="100"/>
        <v>7</v>
      </c>
      <c r="L764" s="61">
        <v>43823</v>
      </c>
      <c r="M764" s="42">
        <v>1161.7</v>
      </c>
    </row>
    <row r="765" spans="1:13" ht="16.5" customHeight="1">
      <c r="A765" s="177">
        <v>43863</v>
      </c>
      <c r="B765" s="178">
        <f t="shared" si="96"/>
        <v>43861</v>
      </c>
      <c r="C765" s="178">
        <f t="shared" si="103"/>
        <v>43861</v>
      </c>
      <c r="D765" s="178">
        <f t="shared" si="103"/>
        <v>43861</v>
      </c>
      <c r="E765" s="178">
        <f t="shared" si="103"/>
        <v>43861</v>
      </c>
      <c r="F765" s="178">
        <f t="shared" si="103"/>
        <v>43861</v>
      </c>
      <c r="G765" s="178">
        <f t="shared" si="97"/>
        <v>43861</v>
      </c>
      <c r="H765" s="179">
        <f t="shared" si="98"/>
        <v>1183.5</v>
      </c>
      <c r="I765" s="180">
        <f t="shared" si="99"/>
        <v>2</v>
      </c>
      <c r="J765" s="180">
        <f t="shared" si="100"/>
        <v>7</v>
      </c>
      <c r="L765" s="61">
        <v>43825</v>
      </c>
      <c r="M765" s="42">
        <v>1163.7</v>
      </c>
    </row>
    <row r="766" spans="1:13" ht="16.5" customHeight="1">
      <c r="A766" s="177">
        <v>43864</v>
      </c>
      <c r="B766" s="178">
        <f t="shared" si="96"/>
        <v>43864</v>
      </c>
      <c r="C766" s="178">
        <f t="shared" si="103"/>
        <v>43864</v>
      </c>
      <c r="D766" s="178">
        <f t="shared" si="103"/>
        <v>43864</v>
      </c>
      <c r="E766" s="178">
        <f t="shared" si="103"/>
        <v>43864</v>
      </c>
      <c r="F766" s="178">
        <f t="shared" si="103"/>
        <v>43864</v>
      </c>
      <c r="G766" s="178">
        <f t="shared" si="97"/>
        <v>43864</v>
      </c>
      <c r="H766" s="179">
        <f t="shared" si="98"/>
        <v>1187.8</v>
      </c>
      <c r="I766" s="180">
        <f t="shared" si="99"/>
        <v>3</v>
      </c>
      <c r="J766" s="180">
        <f t="shared" si="100"/>
        <v>3</v>
      </c>
      <c r="L766" s="61">
        <v>43826</v>
      </c>
      <c r="M766" s="42">
        <v>1161.2</v>
      </c>
    </row>
    <row r="767" spans="1:13" ht="16.5" customHeight="1">
      <c r="A767" s="177">
        <v>43865</v>
      </c>
      <c r="B767" s="178">
        <f t="shared" si="96"/>
        <v>43865</v>
      </c>
      <c r="C767" s="178">
        <f t="shared" si="103"/>
        <v>43865</v>
      </c>
      <c r="D767" s="178">
        <f t="shared" si="103"/>
        <v>43865</v>
      </c>
      <c r="E767" s="178">
        <f t="shared" si="103"/>
        <v>43865</v>
      </c>
      <c r="F767" s="178">
        <f t="shared" si="103"/>
        <v>43865</v>
      </c>
      <c r="G767" s="178">
        <f t="shared" si="97"/>
        <v>43865</v>
      </c>
      <c r="H767" s="179">
        <f t="shared" si="98"/>
        <v>1196</v>
      </c>
      <c r="I767" s="180">
        <f t="shared" si="99"/>
        <v>4</v>
      </c>
      <c r="J767" s="180">
        <f t="shared" si="100"/>
        <v>4</v>
      </c>
      <c r="L767" s="61">
        <v>43829</v>
      </c>
      <c r="M767" s="42">
        <v>1160.9000000000001</v>
      </c>
    </row>
    <row r="768" spans="1:13" ht="16.5" customHeight="1">
      <c r="A768" s="177">
        <v>43866</v>
      </c>
      <c r="B768" s="178">
        <f t="shared" si="96"/>
        <v>43866</v>
      </c>
      <c r="C768" s="178">
        <f t="shared" si="103"/>
        <v>43866</v>
      </c>
      <c r="D768" s="178">
        <f t="shared" si="103"/>
        <v>43866</v>
      </c>
      <c r="E768" s="178">
        <f t="shared" si="103"/>
        <v>43866</v>
      </c>
      <c r="F768" s="178">
        <f t="shared" si="103"/>
        <v>43866</v>
      </c>
      <c r="G768" s="178">
        <f t="shared" si="97"/>
        <v>43866</v>
      </c>
      <c r="H768" s="179">
        <f t="shared" si="98"/>
        <v>1189.4000000000001</v>
      </c>
      <c r="I768" s="180">
        <f t="shared" si="99"/>
        <v>5</v>
      </c>
      <c r="J768" s="180">
        <f t="shared" si="100"/>
        <v>5</v>
      </c>
      <c r="L768" s="61">
        <v>43830</v>
      </c>
      <c r="M768" s="42">
        <v>1157.8</v>
      </c>
    </row>
    <row r="769" spans="1:13" ht="16.5" customHeight="1">
      <c r="A769" s="177">
        <v>43867</v>
      </c>
      <c r="B769" s="178">
        <f t="shared" si="96"/>
        <v>43867</v>
      </c>
      <c r="C769" s="178">
        <f t="shared" si="103"/>
        <v>43867</v>
      </c>
      <c r="D769" s="178">
        <f t="shared" si="103"/>
        <v>43867</v>
      </c>
      <c r="E769" s="178">
        <f t="shared" si="103"/>
        <v>43867</v>
      </c>
      <c r="F769" s="178">
        <f t="shared" si="103"/>
        <v>43867</v>
      </c>
      <c r="G769" s="178">
        <f t="shared" si="97"/>
        <v>43867</v>
      </c>
      <c r="H769" s="179">
        <f t="shared" si="98"/>
        <v>1188.5</v>
      </c>
      <c r="I769" s="180">
        <f t="shared" si="99"/>
        <v>6</v>
      </c>
      <c r="J769" s="180">
        <f t="shared" si="100"/>
        <v>6</v>
      </c>
      <c r="L769" s="61">
        <v>43832</v>
      </c>
      <c r="M769" s="42">
        <v>1157.8</v>
      </c>
    </row>
    <row r="770" spans="1:13" ht="16.5" customHeight="1">
      <c r="A770" s="177">
        <v>43868</v>
      </c>
      <c r="B770" s="178">
        <f t="shared" si="96"/>
        <v>43868</v>
      </c>
      <c r="C770" s="178">
        <f t="shared" si="103"/>
        <v>43868</v>
      </c>
      <c r="D770" s="178">
        <f t="shared" si="103"/>
        <v>43868</v>
      </c>
      <c r="E770" s="178">
        <f t="shared" si="103"/>
        <v>43868</v>
      </c>
      <c r="F770" s="178">
        <f t="shared" si="103"/>
        <v>43868</v>
      </c>
      <c r="G770" s="178">
        <f t="shared" si="97"/>
        <v>43868</v>
      </c>
      <c r="H770" s="179">
        <f t="shared" si="98"/>
        <v>1181.4000000000001</v>
      </c>
      <c r="I770" s="180">
        <f t="shared" si="99"/>
        <v>7</v>
      </c>
      <c r="J770" s="180">
        <f t="shared" si="100"/>
        <v>7</v>
      </c>
      <c r="L770" s="61">
        <v>43833</v>
      </c>
      <c r="M770" s="42">
        <v>1156.9000000000001</v>
      </c>
    </row>
    <row r="771" spans="1:13" ht="16.5" customHeight="1">
      <c r="A771" s="177">
        <v>43869</v>
      </c>
      <c r="B771" s="178">
        <f t="shared" ref="B771:B834" si="104">IF($I771&lt;4,IF($I771&lt;3,DATE(YEAR(A771),MONTH(A771),DAY(A771)-$I771),IF(COUNTIF($O:$O,A771)=1,DATE(YEAR(A771),MONTH(A771),DAY(A771)-$I771),A771)),A771)</f>
        <v>43868</v>
      </c>
      <c r="C771" s="178">
        <f t="shared" si="103"/>
        <v>43868</v>
      </c>
      <c r="D771" s="178">
        <f t="shared" si="103"/>
        <v>43868</v>
      </c>
      <c r="E771" s="178">
        <f t="shared" si="103"/>
        <v>43868</v>
      </c>
      <c r="F771" s="178">
        <f t="shared" si="103"/>
        <v>43868</v>
      </c>
      <c r="G771" s="178">
        <f t="shared" ref="G771:G834" si="105">IF($J771&lt;4,IF($J771&lt;3,DATE(YEAR(F771),MONTH(F771),DAY(F771)-$J771),IF(COUNTIF($O:$O,F771)=1,DATE(YEAR(F771),MONTH(F771),DAY(F771)-$J771),F771)),F771)</f>
        <v>43868</v>
      </c>
      <c r="H771" s="179">
        <f t="shared" ref="H771:H834" si="106">VLOOKUP(G771,L:M,2,0)</f>
        <v>1181.4000000000001</v>
      </c>
      <c r="I771" s="180">
        <f t="shared" ref="I771:I834" si="107">WEEKDAY(A771,16)</f>
        <v>1</v>
      </c>
      <c r="J771" s="180">
        <f t="shared" ref="J771:J834" si="108">WEEKDAY(F771,16)</f>
        <v>7</v>
      </c>
      <c r="L771" s="61">
        <v>43836</v>
      </c>
      <c r="M771" s="42">
        <v>1162.7</v>
      </c>
    </row>
    <row r="772" spans="1:13" ht="16.5" customHeight="1">
      <c r="A772" s="177">
        <v>43870</v>
      </c>
      <c r="B772" s="178">
        <f t="shared" si="104"/>
        <v>43868</v>
      </c>
      <c r="C772" s="178">
        <f t="shared" si="103"/>
        <v>43868</v>
      </c>
      <c r="D772" s="178">
        <f t="shared" si="103"/>
        <v>43868</v>
      </c>
      <c r="E772" s="178">
        <f t="shared" si="103"/>
        <v>43868</v>
      </c>
      <c r="F772" s="178">
        <f t="shared" si="103"/>
        <v>43868</v>
      </c>
      <c r="G772" s="178">
        <f t="shared" si="105"/>
        <v>43868</v>
      </c>
      <c r="H772" s="179">
        <f t="shared" si="106"/>
        <v>1181.4000000000001</v>
      </c>
      <c r="I772" s="180">
        <f t="shared" si="107"/>
        <v>2</v>
      </c>
      <c r="J772" s="180">
        <f t="shared" si="108"/>
        <v>7</v>
      </c>
      <c r="L772" s="61">
        <v>43837</v>
      </c>
      <c r="M772" s="42">
        <v>1169.5999999999999</v>
      </c>
    </row>
    <row r="773" spans="1:13" ht="16.5" customHeight="1">
      <c r="A773" s="177">
        <v>43871</v>
      </c>
      <c r="B773" s="178">
        <f t="shared" si="104"/>
        <v>43871</v>
      </c>
      <c r="C773" s="178">
        <f t="shared" si="103"/>
        <v>43871</v>
      </c>
      <c r="D773" s="178">
        <f t="shared" si="103"/>
        <v>43871</v>
      </c>
      <c r="E773" s="178">
        <f t="shared" si="103"/>
        <v>43871</v>
      </c>
      <c r="F773" s="178">
        <f t="shared" si="103"/>
        <v>43871</v>
      </c>
      <c r="G773" s="178">
        <f t="shared" si="105"/>
        <v>43871</v>
      </c>
      <c r="H773" s="179">
        <f t="shared" si="106"/>
        <v>1187.2</v>
      </c>
      <c r="I773" s="180">
        <f t="shared" si="107"/>
        <v>3</v>
      </c>
      <c r="J773" s="180">
        <f t="shared" si="108"/>
        <v>3</v>
      </c>
      <c r="L773" s="61">
        <v>43838</v>
      </c>
      <c r="M773" s="42">
        <v>1165.3</v>
      </c>
    </row>
    <row r="774" spans="1:13" ht="16.5" customHeight="1">
      <c r="A774" s="177">
        <v>43872</v>
      </c>
      <c r="B774" s="178">
        <f t="shared" si="104"/>
        <v>43872</v>
      </c>
      <c r="C774" s="178">
        <f t="shared" si="103"/>
        <v>43872</v>
      </c>
      <c r="D774" s="178">
        <f t="shared" si="103"/>
        <v>43872</v>
      </c>
      <c r="E774" s="178">
        <f t="shared" si="103"/>
        <v>43872</v>
      </c>
      <c r="F774" s="178">
        <f t="shared" si="103"/>
        <v>43872</v>
      </c>
      <c r="G774" s="178">
        <f t="shared" si="105"/>
        <v>43872</v>
      </c>
      <c r="H774" s="179">
        <f t="shared" si="106"/>
        <v>1189.8</v>
      </c>
      <c r="I774" s="180">
        <f t="shared" si="107"/>
        <v>4</v>
      </c>
      <c r="J774" s="180">
        <f t="shared" si="108"/>
        <v>4</v>
      </c>
      <c r="L774" s="61">
        <v>43839</v>
      </c>
      <c r="M774" s="42">
        <v>1174.0999999999999</v>
      </c>
    </row>
    <row r="775" spans="1:13" ht="16.5" customHeight="1">
      <c r="A775" s="177">
        <v>43873</v>
      </c>
      <c r="B775" s="178">
        <f t="shared" si="104"/>
        <v>43873</v>
      </c>
      <c r="C775" s="178">
        <f t="shared" si="103"/>
        <v>43873</v>
      </c>
      <c r="D775" s="178">
        <f t="shared" si="103"/>
        <v>43873</v>
      </c>
      <c r="E775" s="178">
        <f t="shared" si="103"/>
        <v>43873</v>
      </c>
      <c r="F775" s="178">
        <f t="shared" si="103"/>
        <v>43873</v>
      </c>
      <c r="G775" s="178">
        <f t="shared" si="105"/>
        <v>43873</v>
      </c>
      <c r="H775" s="179">
        <f t="shared" si="106"/>
        <v>1184.0999999999999</v>
      </c>
      <c r="I775" s="180">
        <f t="shared" si="107"/>
        <v>5</v>
      </c>
      <c r="J775" s="180">
        <f t="shared" si="108"/>
        <v>5</v>
      </c>
      <c r="L775" s="61">
        <v>43840</v>
      </c>
      <c r="M775" s="42">
        <v>1160</v>
      </c>
    </row>
    <row r="776" spans="1:13" ht="16.5" customHeight="1">
      <c r="A776" s="177">
        <v>43874</v>
      </c>
      <c r="B776" s="178">
        <f t="shared" si="104"/>
        <v>43874</v>
      </c>
      <c r="C776" s="178">
        <f t="shared" si="103"/>
        <v>43874</v>
      </c>
      <c r="D776" s="178">
        <f t="shared" si="103"/>
        <v>43874</v>
      </c>
      <c r="E776" s="178">
        <f t="shared" si="103"/>
        <v>43874</v>
      </c>
      <c r="F776" s="178">
        <f t="shared" si="103"/>
        <v>43874</v>
      </c>
      <c r="G776" s="178">
        <f t="shared" si="105"/>
        <v>43874</v>
      </c>
      <c r="H776" s="179">
        <f t="shared" si="106"/>
        <v>1179.8</v>
      </c>
      <c r="I776" s="180">
        <f t="shared" si="107"/>
        <v>6</v>
      </c>
      <c r="J776" s="180">
        <f t="shared" si="108"/>
        <v>6</v>
      </c>
      <c r="L776" s="61">
        <v>43843</v>
      </c>
      <c r="M776" s="42">
        <v>1161.0999999999999</v>
      </c>
    </row>
    <row r="777" spans="1:13" ht="16.5" customHeight="1">
      <c r="A777" s="177">
        <v>43875</v>
      </c>
      <c r="B777" s="178">
        <f t="shared" si="104"/>
        <v>43875</v>
      </c>
      <c r="C777" s="178">
        <f t="shared" si="103"/>
        <v>43875</v>
      </c>
      <c r="D777" s="178">
        <f t="shared" si="103"/>
        <v>43875</v>
      </c>
      <c r="E777" s="178">
        <f t="shared" si="103"/>
        <v>43875</v>
      </c>
      <c r="F777" s="178">
        <f t="shared" si="103"/>
        <v>43875</v>
      </c>
      <c r="G777" s="178">
        <f t="shared" si="105"/>
        <v>43875</v>
      </c>
      <c r="H777" s="179">
        <f t="shared" si="106"/>
        <v>1181.5</v>
      </c>
      <c r="I777" s="180">
        <f t="shared" si="107"/>
        <v>7</v>
      </c>
      <c r="J777" s="180">
        <f t="shared" si="108"/>
        <v>7</v>
      </c>
      <c r="L777" s="61">
        <v>43844</v>
      </c>
      <c r="M777" s="42">
        <v>1155.7</v>
      </c>
    </row>
    <row r="778" spans="1:13" ht="16.5" customHeight="1">
      <c r="A778" s="177">
        <v>43876</v>
      </c>
      <c r="B778" s="178">
        <f t="shared" si="104"/>
        <v>43875</v>
      </c>
      <c r="C778" s="178">
        <f t="shared" si="103"/>
        <v>43875</v>
      </c>
      <c r="D778" s="178">
        <f t="shared" si="103"/>
        <v>43875</v>
      </c>
      <c r="E778" s="178">
        <f t="shared" si="103"/>
        <v>43875</v>
      </c>
      <c r="F778" s="178">
        <f t="shared" si="103"/>
        <v>43875</v>
      </c>
      <c r="G778" s="178">
        <f t="shared" si="105"/>
        <v>43875</v>
      </c>
      <c r="H778" s="179">
        <f t="shared" si="106"/>
        <v>1181.5</v>
      </c>
      <c r="I778" s="180">
        <f t="shared" si="107"/>
        <v>1</v>
      </c>
      <c r="J778" s="180">
        <f t="shared" si="108"/>
        <v>7</v>
      </c>
      <c r="L778" s="61">
        <v>43845</v>
      </c>
      <c r="M778" s="42">
        <v>1153.0999999999999</v>
      </c>
    </row>
    <row r="779" spans="1:13" ht="16.5" customHeight="1">
      <c r="A779" s="177">
        <v>43877</v>
      </c>
      <c r="B779" s="178">
        <f t="shared" si="104"/>
        <v>43875</v>
      </c>
      <c r="C779" s="178">
        <f t="shared" si="103"/>
        <v>43875</v>
      </c>
      <c r="D779" s="178">
        <f t="shared" si="103"/>
        <v>43875</v>
      </c>
      <c r="E779" s="178">
        <f t="shared" si="103"/>
        <v>43875</v>
      </c>
      <c r="F779" s="178">
        <f t="shared" si="103"/>
        <v>43875</v>
      </c>
      <c r="G779" s="178">
        <f t="shared" si="105"/>
        <v>43875</v>
      </c>
      <c r="H779" s="179">
        <f t="shared" si="106"/>
        <v>1181.5</v>
      </c>
      <c r="I779" s="180">
        <f t="shared" si="107"/>
        <v>2</v>
      </c>
      <c r="J779" s="180">
        <f t="shared" si="108"/>
        <v>7</v>
      </c>
      <c r="L779" s="61">
        <v>43846</v>
      </c>
      <c r="M779" s="42">
        <v>1158.8</v>
      </c>
    </row>
    <row r="780" spans="1:13" ht="16.5" customHeight="1">
      <c r="A780" s="177">
        <v>43878</v>
      </c>
      <c r="B780" s="178">
        <f t="shared" si="104"/>
        <v>43878</v>
      </c>
      <c r="C780" s="178">
        <f t="shared" si="103"/>
        <v>43878</v>
      </c>
      <c r="D780" s="178">
        <f t="shared" si="103"/>
        <v>43878</v>
      </c>
      <c r="E780" s="178">
        <f t="shared" si="103"/>
        <v>43878</v>
      </c>
      <c r="F780" s="178">
        <f t="shared" si="103"/>
        <v>43878</v>
      </c>
      <c r="G780" s="178">
        <f t="shared" si="105"/>
        <v>43878</v>
      </c>
      <c r="H780" s="179">
        <f t="shared" si="106"/>
        <v>1183.5</v>
      </c>
      <c r="I780" s="180">
        <f t="shared" si="107"/>
        <v>3</v>
      </c>
      <c r="J780" s="180">
        <f t="shared" si="108"/>
        <v>3</v>
      </c>
      <c r="L780" s="61">
        <v>43847</v>
      </c>
      <c r="M780" s="42">
        <v>1159.5999999999999</v>
      </c>
    </row>
    <row r="781" spans="1:13" ht="16.5" customHeight="1">
      <c r="A781" s="177">
        <v>43879</v>
      </c>
      <c r="B781" s="178">
        <f t="shared" si="104"/>
        <v>43879</v>
      </c>
      <c r="C781" s="178">
        <f t="shared" si="103"/>
        <v>43879</v>
      </c>
      <c r="D781" s="178">
        <f t="shared" si="103"/>
        <v>43879</v>
      </c>
      <c r="E781" s="178">
        <f t="shared" si="103"/>
        <v>43879</v>
      </c>
      <c r="F781" s="178">
        <f t="shared" si="103"/>
        <v>43879</v>
      </c>
      <c r="G781" s="178">
        <f t="shared" si="105"/>
        <v>43879</v>
      </c>
      <c r="H781" s="179">
        <f t="shared" si="106"/>
        <v>1182.2</v>
      </c>
      <c r="I781" s="180">
        <f t="shared" si="107"/>
        <v>4</v>
      </c>
      <c r="J781" s="180">
        <f t="shared" si="108"/>
        <v>4</v>
      </c>
      <c r="L781" s="61">
        <v>43850</v>
      </c>
      <c r="M781" s="42">
        <v>1158.8</v>
      </c>
    </row>
    <row r="782" spans="1:13" ht="16.5" customHeight="1">
      <c r="A782" s="177">
        <v>43880</v>
      </c>
      <c r="B782" s="178">
        <f t="shared" si="104"/>
        <v>43880</v>
      </c>
      <c r="C782" s="178">
        <f t="shared" si="103"/>
        <v>43880</v>
      </c>
      <c r="D782" s="178">
        <f t="shared" si="103"/>
        <v>43880</v>
      </c>
      <c r="E782" s="178">
        <f t="shared" si="103"/>
        <v>43880</v>
      </c>
      <c r="F782" s="178">
        <f t="shared" si="103"/>
        <v>43880</v>
      </c>
      <c r="G782" s="178">
        <f t="shared" si="105"/>
        <v>43880</v>
      </c>
      <c r="H782" s="179">
        <f t="shared" si="106"/>
        <v>1188.0999999999999</v>
      </c>
      <c r="I782" s="180">
        <f t="shared" si="107"/>
        <v>5</v>
      </c>
      <c r="J782" s="180">
        <f t="shared" si="108"/>
        <v>5</v>
      </c>
      <c r="L782" s="61">
        <v>43851</v>
      </c>
      <c r="M782" s="42">
        <v>1158.8</v>
      </c>
    </row>
    <row r="783" spans="1:13" ht="16.5" customHeight="1">
      <c r="A783" s="177">
        <v>43881</v>
      </c>
      <c r="B783" s="178">
        <f t="shared" si="104"/>
        <v>43881</v>
      </c>
      <c r="C783" s="178">
        <f t="shared" ref="C783:F802" si="109">IF(COUNTIF($O:$O,B783)=1,DATE(YEAR(B783),MONTH(B783),DAY(B783)-1),B783)</f>
        <v>43881</v>
      </c>
      <c r="D783" s="178">
        <f t="shared" si="109"/>
        <v>43881</v>
      </c>
      <c r="E783" s="178">
        <f t="shared" si="109"/>
        <v>43881</v>
      </c>
      <c r="F783" s="178">
        <f t="shared" si="109"/>
        <v>43881</v>
      </c>
      <c r="G783" s="178">
        <f t="shared" si="105"/>
        <v>43881</v>
      </c>
      <c r="H783" s="179">
        <f t="shared" si="106"/>
        <v>1190.8</v>
      </c>
      <c r="I783" s="180">
        <f t="shared" si="107"/>
        <v>6</v>
      </c>
      <c r="J783" s="180">
        <f t="shared" si="108"/>
        <v>6</v>
      </c>
      <c r="L783" s="61">
        <v>43852</v>
      </c>
      <c r="M783" s="42">
        <v>1164.7</v>
      </c>
    </row>
    <row r="784" spans="1:13" ht="16.5" customHeight="1">
      <c r="A784" s="177">
        <v>43882</v>
      </c>
      <c r="B784" s="178">
        <f t="shared" si="104"/>
        <v>43882</v>
      </c>
      <c r="C784" s="178">
        <f t="shared" si="109"/>
        <v>43882</v>
      </c>
      <c r="D784" s="178">
        <f t="shared" si="109"/>
        <v>43882</v>
      </c>
      <c r="E784" s="178">
        <f t="shared" si="109"/>
        <v>43882</v>
      </c>
      <c r="F784" s="178">
        <f t="shared" si="109"/>
        <v>43882</v>
      </c>
      <c r="G784" s="178">
        <f t="shared" si="105"/>
        <v>43882</v>
      </c>
      <c r="H784" s="179">
        <f t="shared" si="106"/>
        <v>1197</v>
      </c>
      <c r="I784" s="180">
        <f t="shared" si="107"/>
        <v>7</v>
      </c>
      <c r="J784" s="180">
        <f t="shared" si="108"/>
        <v>7</v>
      </c>
      <c r="L784" s="61">
        <v>43853</v>
      </c>
      <c r="M784" s="42">
        <v>1165.0999999999999</v>
      </c>
    </row>
    <row r="785" spans="1:13" ht="16.5" customHeight="1">
      <c r="A785" s="177">
        <v>43883</v>
      </c>
      <c r="B785" s="178">
        <f t="shared" si="104"/>
        <v>43882</v>
      </c>
      <c r="C785" s="178">
        <f t="shared" si="109"/>
        <v>43882</v>
      </c>
      <c r="D785" s="178">
        <f t="shared" si="109"/>
        <v>43882</v>
      </c>
      <c r="E785" s="178">
        <f t="shared" si="109"/>
        <v>43882</v>
      </c>
      <c r="F785" s="178">
        <f t="shared" si="109"/>
        <v>43882</v>
      </c>
      <c r="G785" s="178">
        <f t="shared" si="105"/>
        <v>43882</v>
      </c>
      <c r="H785" s="179">
        <f t="shared" si="106"/>
        <v>1197</v>
      </c>
      <c r="I785" s="180">
        <f t="shared" si="107"/>
        <v>1</v>
      </c>
      <c r="J785" s="180">
        <f t="shared" si="108"/>
        <v>7</v>
      </c>
      <c r="L785" s="61">
        <v>43858</v>
      </c>
      <c r="M785" s="42">
        <v>1167.2</v>
      </c>
    </row>
    <row r="786" spans="1:13" ht="16.5" customHeight="1">
      <c r="A786" s="177">
        <v>43884</v>
      </c>
      <c r="B786" s="178">
        <f t="shared" si="104"/>
        <v>43882</v>
      </c>
      <c r="C786" s="178">
        <f t="shared" si="109"/>
        <v>43882</v>
      </c>
      <c r="D786" s="178">
        <f t="shared" si="109"/>
        <v>43882</v>
      </c>
      <c r="E786" s="178">
        <f t="shared" si="109"/>
        <v>43882</v>
      </c>
      <c r="F786" s="178">
        <f t="shared" si="109"/>
        <v>43882</v>
      </c>
      <c r="G786" s="178">
        <f t="shared" si="105"/>
        <v>43882</v>
      </c>
      <c r="H786" s="179">
        <f t="shared" si="106"/>
        <v>1197</v>
      </c>
      <c r="I786" s="180">
        <f t="shared" si="107"/>
        <v>2</v>
      </c>
      <c r="J786" s="180">
        <f t="shared" si="108"/>
        <v>7</v>
      </c>
      <c r="L786" s="61">
        <v>43859</v>
      </c>
      <c r="M786" s="42">
        <v>1176.7</v>
      </c>
    </row>
    <row r="787" spans="1:13" ht="16.5" customHeight="1">
      <c r="A787" s="177">
        <v>43885</v>
      </c>
      <c r="B787" s="178">
        <f t="shared" si="104"/>
        <v>43885</v>
      </c>
      <c r="C787" s="178">
        <f t="shared" si="109"/>
        <v>43885</v>
      </c>
      <c r="D787" s="178">
        <f t="shared" si="109"/>
        <v>43885</v>
      </c>
      <c r="E787" s="178">
        <f t="shared" si="109"/>
        <v>43885</v>
      </c>
      <c r="F787" s="178">
        <f t="shared" si="109"/>
        <v>43885</v>
      </c>
      <c r="G787" s="178">
        <f t="shared" si="105"/>
        <v>43885</v>
      </c>
      <c r="H787" s="179">
        <f t="shared" si="106"/>
        <v>1205.5999999999999</v>
      </c>
      <c r="I787" s="180">
        <f t="shared" si="107"/>
        <v>3</v>
      </c>
      <c r="J787" s="180">
        <f t="shared" si="108"/>
        <v>3</v>
      </c>
      <c r="L787" s="61">
        <v>43860</v>
      </c>
      <c r="M787" s="42">
        <v>1176</v>
      </c>
    </row>
    <row r="788" spans="1:13" ht="16.5" customHeight="1">
      <c r="A788" s="177">
        <v>43886</v>
      </c>
      <c r="B788" s="178">
        <f t="shared" si="104"/>
        <v>43886</v>
      </c>
      <c r="C788" s="178">
        <f t="shared" si="109"/>
        <v>43886</v>
      </c>
      <c r="D788" s="178">
        <f t="shared" si="109"/>
        <v>43886</v>
      </c>
      <c r="E788" s="178">
        <f t="shared" si="109"/>
        <v>43886</v>
      </c>
      <c r="F788" s="178">
        <f t="shared" si="109"/>
        <v>43886</v>
      </c>
      <c r="G788" s="178">
        <f t="shared" si="105"/>
        <v>43886</v>
      </c>
      <c r="H788" s="179">
        <f t="shared" si="106"/>
        <v>1217.7</v>
      </c>
      <c r="I788" s="180">
        <f t="shared" si="107"/>
        <v>4</v>
      </c>
      <c r="J788" s="180">
        <f t="shared" si="108"/>
        <v>4</v>
      </c>
      <c r="L788" s="61">
        <v>43861</v>
      </c>
      <c r="M788" s="42">
        <v>1183.5</v>
      </c>
    </row>
    <row r="789" spans="1:13" ht="16.5" customHeight="1">
      <c r="A789" s="177">
        <v>43887</v>
      </c>
      <c r="B789" s="178">
        <f t="shared" si="104"/>
        <v>43887</v>
      </c>
      <c r="C789" s="178">
        <f t="shared" si="109"/>
        <v>43887</v>
      </c>
      <c r="D789" s="178">
        <f t="shared" si="109"/>
        <v>43887</v>
      </c>
      <c r="E789" s="178">
        <f t="shared" si="109"/>
        <v>43887</v>
      </c>
      <c r="F789" s="178">
        <f t="shared" si="109"/>
        <v>43887</v>
      </c>
      <c r="G789" s="178">
        <f t="shared" si="105"/>
        <v>43887</v>
      </c>
      <c r="H789" s="179">
        <f t="shared" si="106"/>
        <v>1212.7</v>
      </c>
      <c r="I789" s="180">
        <f t="shared" si="107"/>
        <v>5</v>
      </c>
      <c r="J789" s="180">
        <f t="shared" si="108"/>
        <v>5</v>
      </c>
      <c r="L789" s="61">
        <v>43864</v>
      </c>
      <c r="M789" s="42">
        <v>1187.8</v>
      </c>
    </row>
    <row r="790" spans="1:13" ht="16.5" customHeight="1">
      <c r="A790" s="177">
        <v>43888</v>
      </c>
      <c r="B790" s="178">
        <f t="shared" si="104"/>
        <v>43888</v>
      </c>
      <c r="C790" s="178">
        <f t="shared" si="109"/>
        <v>43888</v>
      </c>
      <c r="D790" s="178">
        <f t="shared" si="109"/>
        <v>43888</v>
      </c>
      <c r="E790" s="178">
        <f t="shared" si="109"/>
        <v>43888</v>
      </c>
      <c r="F790" s="178">
        <f t="shared" si="109"/>
        <v>43888</v>
      </c>
      <c r="G790" s="178">
        <f t="shared" si="105"/>
        <v>43888</v>
      </c>
      <c r="H790" s="179">
        <f t="shared" si="106"/>
        <v>1216.8</v>
      </c>
      <c r="I790" s="180">
        <f t="shared" si="107"/>
        <v>6</v>
      </c>
      <c r="J790" s="180">
        <f t="shared" si="108"/>
        <v>6</v>
      </c>
      <c r="L790" s="61">
        <v>43865</v>
      </c>
      <c r="M790" s="42">
        <v>1196</v>
      </c>
    </row>
    <row r="791" spans="1:13" ht="16.5" customHeight="1">
      <c r="A791" s="177">
        <v>43889</v>
      </c>
      <c r="B791" s="178">
        <f t="shared" si="104"/>
        <v>43889</v>
      </c>
      <c r="C791" s="178">
        <f t="shared" si="109"/>
        <v>43889</v>
      </c>
      <c r="D791" s="178">
        <f t="shared" si="109"/>
        <v>43889</v>
      </c>
      <c r="E791" s="178">
        <f t="shared" si="109"/>
        <v>43889</v>
      </c>
      <c r="F791" s="178">
        <f t="shared" si="109"/>
        <v>43889</v>
      </c>
      <c r="G791" s="178">
        <f t="shared" si="105"/>
        <v>43889</v>
      </c>
      <c r="H791" s="179">
        <f t="shared" si="106"/>
        <v>1215.9000000000001</v>
      </c>
      <c r="I791" s="180">
        <f t="shared" si="107"/>
        <v>7</v>
      </c>
      <c r="J791" s="180">
        <f t="shared" si="108"/>
        <v>7</v>
      </c>
      <c r="L791" s="61">
        <v>43866</v>
      </c>
      <c r="M791" s="42">
        <v>1189.4000000000001</v>
      </c>
    </row>
    <row r="792" spans="1:13" ht="16.5" customHeight="1">
      <c r="A792" s="177">
        <v>43890</v>
      </c>
      <c r="B792" s="178">
        <f t="shared" si="104"/>
        <v>43889</v>
      </c>
      <c r="C792" s="178">
        <f t="shared" si="109"/>
        <v>43889</v>
      </c>
      <c r="D792" s="178">
        <f t="shared" si="109"/>
        <v>43889</v>
      </c>
      <c r="E792" s="178">
        <f t="shared" si="109"/>
        <v>43889</v>
      </c>
      <c r="F792" s="178">
        <f t="shared" si="109"/>
        <v>43889</v>
      </c>
      <c r="G792" s="178">
        <f t="shared" si="105"/>
        <v>43889</v>
      </c>
      <c r="H792" s="179">
        <f t="shared" si="106"/>
        <v>1215.9000000000001</v>
      </c>
      <c r="I792" s="180">
        <f t="shared" si="107"/>
        <v>1</v>
      </c>
      <c r="J792" s="180">
        <f t="shared" si="108"/>
        <v>7</v>
      </c>
      <c r="L792" s="61">
        <v>43867</v>
      </c>
      <c r="M792" s="42">
        <v>1188.5</v>
      </c>
    </row>
    <row r="793" spans="1:13" ht="16.5" customHeight="1">
      <c r="A793" s="177">
        <v>43891</v>
      </c>
      <c r="B793" s="178">
        <f t="shared" si="104"/>
        <v>43889</v>
      </c>
      <c r="C793" s="178">
        <f t="shared" si="109"/>
        <v>43889</v>
      </c>
      <c r="D793" s="178">
        <f t="shared" si="109"/>
        <v>43889</v>
      </c>
      <c r="E793" s="178">
        <f t="shared" si="109"/>
        <v>43889</v>
      </c>
      <c r="F793" s="178">
        <f t="shared" si="109"/>
        <v>43889</v>
      </c>
      <c r="G793" s="178">
        <f t="shared" si="105"/>
        <v>43889</v>
      </c>
      <c r="H793" s="179">
        <f t="shared" si="106"/>
        <v>1215.9000000000001</v>
      </c>
      <c r="I793" s="180">
        <f t="shared" si="107"/>
        <v>2</v>
      </c>
      <c r="J793" s="180">
        <f t="shared" si="108"/>
        <v>7</v>
      </c>
      <c r="L793" s="61">
        <v>43868</v>
      </c>
      <c r="M793" s="42">
        <v>1181.4000000000001</v>
      </c>
    </row>
    <row r="794" spans="1:13" ht="16.5" customHeight="1">
      <c r="A794" s="177">
        <v>43892</v>
      </c>
      <c r="B794" s="178">
        <f t="shared" si="104"/>
        <v>43892</v>
      </c>
      <c r="C794" s="178">
        <f t="shared" si="109"/>
        <v>43892</v>
      </c>
      <c r="D794" s="178">
        <f t="shared" si="109"/>
        <v>43892</v>
      </c>
      <c r="E794" s="178">
        <f t="shared" si="109"/>
        <v>43892</v>
      </c>
      <c r="F794" s="178">
        <f t="shared" si="109"/>
        <v>43892</v>
      </c>
      <c r="G794" s="178">
        <f t="shared" si="105"/>
        <v>43892</v>
      </c>
      <c r="H794" s="179">
        <f t="shared" si="106"/>
        <v>1215.3</v>
      </c>
      <c r="I794" s="180">
        <f t="shared" si="107"/>
        <v>3</v>
      </c>
      <c r="J794" s="180">
        <f t="shared" si="108"/>
        <v>3</v>
      </c>
      <c r="L794" s="61">
        <v>43871</v>
      </c>
      <c r="M794" s="42">
        <v>1187.2</v>
      </c>
    </row>
    <row r="795" spans="1:13" ht="16.5" customHeight="1">
      <c r="A795" s="177">
        <v>43893</v>
      </c>
      <c r="B795" s="178">
        <f t="shared" si="104"/>
        <v>43893</v>
      </c>
      <c r="C795" s="178">
        <f t="shared" si="109"/>
        <v>43893</v>
      </c>
      <c r="D795" s="178">
        <f t="shared" si="109"/>
        <v>43893</v>
      </c>
      <c r="E795" s="178">
        <f t="shared" si="109"/>
        <v>43893</v>
      </c>
      <c r="F795" s="178">
        <f t="shared" si="109"/>
        <v>43893</v>
      </c>
      <c r="G795" s="178">
        <f t="shared" si="105"/>
        <v>43893</v>
      </c>
      <c r="H795" s="179">
        <f t="shared" si="106"/>
        <v>1200.3</v>
      </c>
      <c r="I795" s="180">
        <f t="shared" si="107"/>
        <v>4</v>
      </c>
      <c r="J795" s="180">
        <f t="shared" si="108"/>
        <v>4</v>
      </c>
      <c r="L795" s="61">
        <v>43872</v>
      </c>
      <c r="M795" s="42">
        <v>1189.8</v>
      </c>
    </row>
    <row r="796" spans="1:13" ht="16.5" customHeight="1">
      <c r="A796" s="177">
        <v>43894</v>
      </c>
      <c r="B796" s="178">
        <f t="shared" si="104"/>
        <v>43894</v>
      </c>
      <c r="C796" s="178">
        <f t="shared" si="109"/>
        <v>43894</v>
      </c>
      <c r="D796" s="178">
        <f t="shared" si="109"/>
        <v>43894</v>
      </c>
      <c r="E796" s="178">
        <f t="shared" si="109"/>
        <v>43894</v>
      </c>
      <c r="F796" s="178">
        <f t="shared" si="109"/>
        <v>43894</v>
      </c>
      <c r="G796" s="178">
        <f t="shared" si="105"/>
        <v>43894</v>
      </c>
      <c r="H796" s="179">
        <f t="shared" si="106"/>
        <v>1191.4000000000001</v>
      </c>
      <c r="I796" s="180">
        <f t="shared" si="107"/>
        <v>5</v>
      </c>
      <c r="J796" s="180">
        <f t="shared" si="108"/>
        <v>5</v>
      </c>
      <c r="L796" s="61">
        <v>43873</v>
      </c>
      <c r="M796" s="42">
        <v>1184.0999999999999</v>
      </c>
    </row>
    <row r="797" spans="1:13" ht="16.5" customHeight="1">
      <c r="A797" s="177">
        <v>43895</v>
      </c>
      <c r="B797" s="178">
        <f t="shared" si="104"/>
        <v>43895</v>
      </c>
      <c r="C797" s="178">
        <f t="shared" si="109"/>
        <v>43895</v>
      </c>
      <c r="D797" s="178">
        <f t="shared" si="109"/>
        <v>43895</v>
      </c>
      <c r="E797" s="178">
        <f t="shared" si="109"/>
        <v>43895</v>
      </c>
      <c r="F797" s="178">
        <f t="shared" si="109"/>
        <v>43895</v>
      </c>
      <c r="G797" s="178">
        <f t="shared" si="105"/>
        <v>43895</v>
      </c>
      <c r="H797" s="179">
        <f t="shared" si="106"/>
        <v>1186.4000000000001</v>
      </c>
      <c r="I797" s="180">
        <f t="shared" si="107"/>
        <v>6</v>
      </c>
      <c r="J797" s="180">
        <f t="shared" si="108"/>
        <v>6</v>
      </c>
      <c r="L797" s="61">
        <v>43874</v>
      </c>
      <c r="M797" s="42">
        <v>1179.8</v>
      </c>
    </row>
    <row r="798" spans="1:13" ht="16.5" customHeight="1">
      <c r="A798" s="177">
        <v>43896</v>
      </c>
      <c r="B798" s="178">
        <f t="shared" si="104"/>
        <v>43896</v>
      </c>
      <c r="C798" s="178">
        <f t="shared" si="109"/>
        <v>43896</v>
      </c>
      <c r="D798" s="178">
        <f t="shared" si="109"/>
        <v>43896</v>
      </c>
      <c r="E798" s="178">
        <f t="shared" si="109"/>
        <v>43896</v>
      </c>
      <c r="F798" s="178">
        <f t="shared" si="109"/>
        <v>43896</v>
      </c>
      <c r="G798" s="178">
        <f t="shared" si="105"/>
        <v>43896</v>
      </c>
      <c r="H798" s="179">
        <f t="shared" si="106"/>
        <v>1185</v>
      </c>
      <c r="I798" s="180">
        <f t="shared" si="107"/>
        <v>7</v>
      </c>
      <c r="J798" s="180">
        <f t="shared" si="108"/>
        <v>7</v>
      </c>
      <c r="L798" s="61">
        <v>43875</v>
      </c>
      <c r="M798" s="42">
        <v>1181.5</v>
      </c>
    </row>
    <row r="799" spans="1:13" ht="16.5" customHeight="1">
      <c r="A799" s="177">
        <v>43897</v>
      </c>
      <c r="B799" s="178">
        <f t="shared" si="104"/>
        <v>43896</v>
      </c>
      <c r="C799" s="178">
        <f t="shared" si="109"/>
        <v>43896</v>
      </c>
      <c r="D799" s="178">
        <f t="shared" si="109"/>
        <v>43896</v>
      </c>
      <c r="E799" s="178">
        <f t="shared" si="109"/>
        <v>43896</v>
      </c>
      <c r="F799" s="178">
        <f t="shared" si="109"/>
        <v>43896</v>
      </c>
      <c r="G799" s="178">
        <f t="shared" si="105"/>
        <v>43896</v>
      </c>
      <c r="H799" s="179">
        <f t="shared" si="106"/>
        <v>1185</v>
      </c>
      <c r="I799" s="180">
        <f t="shared" si="107"/>
        <v>1</v>
      </c>
      <c r="J799" s="180">
        <f t="shared" si="108"/>
        <v>7</v>
      </c>
      <c r="L799" s="61">
        <v>43878</v>
      </c>
      <c r="M799" s="42">
        <v>1183.5</v>
      </c>
    </row>
    <row r="800" spans="1:13" ht="16.5" customHeight="1">
      <c r="A800" s="177">
        <v>43898</v>
      </c>
      <c r="B800" s="178">
        <f t="shared" si="104"/>
        <v>43896</v>
      </c>
      <c r="C800" s="178">
        <f t="shared" si="109"/>
        <v>43896</v>
      </c>
      <c r="D800" s="178">
        <f t="shared" si="109"/>
        <v>43896</v>
      </c>
      <c r="E800" s="178">
        <f t="shared" si="109"/>
        <v>43896</v>
      </c>
      <c r="F800" s="178">
        <f t="shared" si="109"/>
        <v>43896</v>
      </c>
      <c r="G800" s="178">
        <f t="shared" si="105"/>
        <v>43896</v>
      </c>
      <c r="H800" s="179">
        <f t="shared" si="106"/>
        <v>1185</v>
      </c>
      <c r="I800" s="180">
        <f t="shared" si="107"/>
        <v>2</v>
      </c>
      <c r="J800" s="180">
        <f t="shared" si="108"/>
        <v>7</v>
      </c>
      <c r="L800" s="61">
        <v>43879</v>
      </c>
      <c r="M800" s="42">
        <v>1182.2</v>
      </c>
    </row>
    <row r="801" spans="1:13" ht="16.5" customHeight="1">
      <c r="A801" s="177">
        <v>43899</v>
      </c>
      <c r="B801" s="178">
        <f t="shared" si="104"/>
        <v>43899</v>
      </c>
      <c r="C801" s="178">
        <f t="shared" si="109"/>
        <v>43899</v>
      </c>
      <c r="D801" s="178">
        <f t="shared" si="109"/>
        <v>43899</v>
      </c>
      <c r="E801" s="178">
        <f t="shared" si="109"/>
        <v>43899</v>
      </c>
      <c r="F801" s="178">
        <f t="shared" si="109"/>
        <v>43899</v>
      </c>
      <c r="G801" s="178">
        <f t="shared" si="105"/>
        <v>43899</v>
      </c>
      <c r="H801" s="179">
        <f t="shared" si="106"/>
        <v>1191.4000000000001</v>
      </c>
      <c r="I801" s="180">
        <f t="shared" si="107"/>
        <v>3</v>
      </c>
      <c r="J801" s="180">
        <f t="shared" si="108"/>
        <v>3</v>
      </c>
      <c r="L801" s="61">
        <v>43880</v>
      </c>
      <c r="M801" s="42">
        <v>1188.0999999999999</v>
      </c>
    </row>
    <row r="802" spans="1:13" ht="16.5" customHeight="1">
      <c r="A802" s="177">
        <v>43900</v>
      </c>
      <c r="B802" s="178">
        <f t="shared" si="104"/>
        <v>43900</v>
      </c>
      <c r="C802" s="178">
        <f t="shared" si="109"/>
        <v>43900</v>
      </c>
      <c r="D802" s="178">
        <f t="shared" si="109"/>
        <v>43900</v>
      </c>
      <c r="E802" s="178">
        <f t="shared" si="109"/>
        <v>43900</v>
      </c>
      <c r="F802" s="178">
        <f t="shared" si="109"/>
        <v>43900</v>
      </c>
      <c r="G802" s="178">
        <f t="shared" si="105"/>
        <v>43900</v>
      </c>
      <c r="H802" s="179">
        <f t="shared" si="106"/>
        <v>1201.4000000000001</v>
      </c>
      <c r="I802" s="180">
        <f t="shared" si="107"/>
        <v>4</v>
      </c>
      <c r="J802" s="180">
        <f t="shared" si="108"/>
        <v>4</v>
      </c>
      <c r="L802" s="61">
        <v>43881</v>
      </c>
      <c r="M802" s="42">
        <v>1190.8</v>
      </c>
    </row>
    <row r="803" spans="1:13" ht="16.5" customHeight="1">
      <c r="A803" s="177">
        <v>43901</v>
      </c>
      <c r="B803" s="178">
        <f t="shared" si="104"/>
        <v>43901</v>
      </c>
      <c r="C803" s="178">
        <f t="shared" ref="C803:F822" si="110">IF(COUNTIF($O:$O,B803)=1,DATE(YEAR(B803),MONTH(B803),DAY(B803)-1),B803)</f>
        <v>43901</v>
      </c>
      <c r="D803" s="178">
        <f t="shared" si="110"/>
        <v>43901</v>
      </c>
      <c r="E803" s="178">
        <f t="shared" si="110"/>
        <v>43901</v>
      </c>
      <c r="F803" s="178">
        <f t="shared" si="110"/>
        <v>43901</v>
      </c>
      <c r="G803" s="178">
        <f t="shared" si="105"/>
        <v>43901</v>
      </c>
      <c r="H803" s="179">
        <f t="shared" si="106"/>
        <v>1196.7</v>
      </c>
      <c r="I803" s="180">
        <f t="shared" si="107"/>
        <v>5</v>
      </c>
      <c r="J803" s="180">
        <f t="shared" si="108"/>
        <v>5</v>
      </c>
      <c r="L803" s="61">
        <v>43882</v>
      </c>
      <c r="M803" s="42">
        <v>1197</v>
      </c>
    </row>
    <row r="804" spans="1:13" ht="16.5" customHeight="1">
      <c r="A804" s="177">
        <v>43902</v>
      </c>
      <c r="B804" s="178">
        <f t="shared" si="104"/>
        <v>43902</v>
      </c>
      <c r="C804" s="178">
        <f t="shared" si="110"/>
        <v>43902</v>
      </c>
      <c r="D804" s="178">
        <f t="shared" si="110"/>
        <v>43902</v>
      </c>
      <c r="E804" s="178">
        <f t="shared" si="110"/>
        <v>43902</v>
      </c>
      <c r="F804" s="178">
        <f t="shared" si="110"/>
        <v>43902</v>
      </c>
      <c r="G804" s="178">
        <f t="shared" si="105"/>
        <v>43902</v>
      </c>
      <c r="H804" s="179">
        <f t="shared" si="106"/>
        <v>1192.8</v>
      </c>
      <c r="I804" s="180">
        <f t="shared" si="107"/>
        <v>6</v>
      </c>
      <c r="J804" s="180">
        <f t="shared" si="108"/>
        <v>6</v>
      </c>
      <c r="L804" s="61">
        <v>43885</v>
      </c>
      <c r="M804" s="42">
        <v>1205.5999999999999</v>
      </c>
    </row>
    <row r="805" spans="1:13" ht="16.5" customHeight="1">
      <c r="A805" s="177">
        <v>43903</v>
      </c>
      <c r="B805" s="178">
        <f t="shared" si="104"/>
        <v>43903</v>
      </c>
      <c r="C805" s="178">
        <f t="shared" si="110"/>
        <v>43903</v>
      </c>
      <c r="D805" s="178">
        <f t="shared" si="110"/>
        <v>43903</v>
      </c>
      <c r="E805" s="178">
        <f t="shared" si="110"/>
        <v>43903</v>
      </c>
      <c r="F805" s="178">
        <f t="shared" si="110"/>
        <v>43903</v>
      </c>
      <c r="G805" s="178">
        <f t="shared" si="105"/>
        <v>43903</v>
      </c>
      <c r="H805" s="179">
        <f t="shared" si="106"/>
        <v>1202</v>
      </c>
      <c r="I805" s="180">
        <f t="shared" si="107"/>
        <v>7</v>
      </c>
      <c r="J805" s="180">
        <f t="shared" si="108"/>
        <v>7</v>
      </c>
      <c r="L805" s="61">
        <v>43886</v>
      </c>
      <c r="M805" s="42">
        <v>1217.7</v>
      </c>
    </row>
    <row r="806" spans="1:13" ht="16.5" customHeight="1">
      <c r="A806" s="177">
        <v>43904</v>
      </c>
      <c r="B806" s="178">
        <f t="shared" si="104"/>
        <v>43903</v>
      </c>
      <c r="C806" s="178">
        <f t="shared" si="110"/>
        <v>43903</v>
      </c>
      <c r="D806" s="178">
        <f t="shared" si="110"/>
        <v>43903</v>
      </c>
      <c r="E806" s="178">
        <f t="shared" si="110"/>
        <v>43903</v>
      </c>
      <c r="F806" s="178">
        <f t="shared" si="110"/>
        <v>43903</v>
      </c>
      <c r="G806" s="178">
        <f t="shared" si="105"/>
        <v>43903</v>
      </c>
      <c r="H806" s="179">
        <f t="shared" si="106"/>
        <v>1202</v>
      </c>
      <c r="I806" s="180">
        <f t="shared" si="107"/>
        <v>1</v>
      </c>
      <c r="J806" s="180">
        <f t="shared" si="108"/>
        <v>7</v>
      </c>
      <c r="L806" s="61">
        <v>43887</v>
      </c>
      <c r="M806" s="42">
        <v>1212.7</v>
      </c>
    </row>
    <row r="807" spans="1:13" ht="16.5" customHeight="1">
      <c r="A807" s="177">
        <v>43905</v>
      </c>
      <c r="B807" s="178">
        <f t="shared" si="104"/>
        <v>43903</v>
      </c>
      <c r="C807" s="178">
        <f t="shared" si="110"/>
        <v>43903</v>
      </c>
      <c r="D807" s="178">
        <f t="shared" si="110"/>
        <v>43903</v>
      </c>
      <c r="E807" s="178">
        <f t="shared" si="110"/>
        <v>43903</v>
      </c>
      <c r="F807" s="178">
        <f t="shared" si="110"/>
        <v>43903</v>
      </c>
      <c r="G807" s="178">
        <f t="shared" si="105"/>
        <v>43903</v>
      </c>
      <c r="H807" s="179">
        <f t="shared" si="106"/>
        <v>1202</v>
      </c>
      <c r="I807" s="180">
        <f t="shared" si="107"/>
        <v>2</v>
      </c>
      <c r="J807" s="180">
        <f t="shared" si="108"/>
        <v>7</v>
      </c>
      <c r="L807" s="61">
        <v>43888</v>
      </c>
      <c r="M807" s="42">
        <v>1216.8</v>
      </c>
    </row>
    <row r="808" spans="1:13" ht="16.5" customHeight="1">
      <c r="A808" s="177">
        <v>43906</v>
      </c>
      <c r="B808" s="178">
        <f t="shared" si="104"/>
        <v>43906</v>
      </c>
      <c r="C808" s="178">
        <f t="shared" si="110"/>
        <v>43906</v>
      </c>
      <c r="D808" s="178">
        <f t="shared" si="110"/>
        <v>43906</v>
      </c>
      <c r="E808" s="178">
        <f t="shared" si="110"/>
        <v>43906</v>
      </c>
      <c r="F808" s="178">
        <f t="shared" si="110"/>
        <v>43906</v>
      </c>
      <c r="G808" s="178">
        <f t="shared" si="105"/>
        <v>43906</v>
      </c>
      <c r="H808" s="179">
        <f t="shared" si="106"/>
        <v>1222.2</v>
      </c>
      <c r="I808" s="180">
        <f t="shared" si="107"/>
        <v>3</v>
      </c>
      <c r="J808" s="180">
        <f t="shared" si="108"/>
        <v>3</v>
      </c>
      <c r="L808" s="61">
        <v>43889</v>
      </c>
      <c r="M808" s="42">
        <v>1215.9000000000001</v>
      </c>
    </row>
    <row r="809" spans="1:13" ht="16.5" customHeight="1">
      <c r="A809" s="177">
        <v>43907</v>
      </c>
      <c r="B809" s="178">
        <f t="shared" si="104"/>
        <v>43907</v>
      </c>
      <c r="C809" s="178">
        <f t="shared" si="110"/>
        <v>43907</v>
      </c>
      <c r="D809" s="178">
        <f t="shared" si="110"/>
        <v>43907</v>
      </c>
      <c r="E809" s="178">
        <f t="shared" si="110"/>
        <v>43907</v>
      </c>
      <c r="F809" s="178">
        <f t="shared" si="110"/>
        <v>43907</v>
      </c>
      <c r="G809" s="178">
        <f t="shared" si="105"/>
        <v>43907</v>
      </c>
      <c r="H809" s="179">
        <f t="shared" si="106"/>
        <v>1219.5999999999999</v>
      </c>
      <c r="I809" s="180">
        <f t="shared" si="107"/>
        <v>4</v>
      </c>
      <c r="J809" s="180">
        <f t="shared" si="108"/>
        <v>4</v>
      </c>
      <c r="L809" s="61">
        <v>43892</v>
      </c>
      <c r="M809" s="42">
        <v>1215.3</v>
      </c>
    </row>
    <row r="810" spans="1:13" ht="16.5" customHeight="1">
      <c r="A810" s="177">
        <v>43908</v>
      </c>
      <c r="B810" s="178">
        <f t="shared" si="104"/>
        <v>43908</v>
      </c>
      <c r="C810" s="178">
        <f t="shared" si="110"/>
        <v>43908</v>
      </c>
      <c r="D810" s="178">
        <f t="shared" si="110"/>
        <v>43908</v>
      </c>
      <c r="E810" s="178">
        <f t="shared" si="110"/>
        <v>43908</v>
      </c>
      <c r="F810" s="178">
        <f t="shared" si="110"/>
        <v>43908</v>
      </c>
      <c r="G810" s="178">
        <f t="shared" si="105"/>
        <v>43908</v>
      </c>
      <c r="H810" s="179">
        <f t="shared" si="106"/>
        <v>1241.2</v>
      </c>
      <c r="I810" s="180">
        <f t="shared" si="107"/>
        <v>5</v>
      </c>
      <c r="J810" s="180">
        <f t="shared" si="108"/>
        <v>5</v>
      </c>
      <c r="L810" s="61">
        <v>43893</v>
      </c>
      <c r="M810" s="42">
        <v>1200.3</v>
      </c>
    </row>
    <row r="811" spans="1:13" ht="16.5" customHeight="1">
      <c r="A811" s="177">
        <v>43909</v>
      </c>
      <c r="B811" s="178">
        <f t="shared" si="104"/>
        <v>43909</v>
      </c>
      <c r="C811" s="178">
        <f t="shared" si="110"/>
        <v>43909</v>
      </c>
      <c r="D811" s="178">
        <f t="shared" si="110"/>
        <v>43909</v>
      </c>
      <c r="E811" s="178">
        <f t="shared" si="110"/>
        <v>43909</v>
      </c>
      <c r="F811" s="178">
        <f t="shared" si="110"/>
        <v>43909</v>
      </c>
      <c r="G811" s="178">
        <f t="shared" si="105"/>
        <v>43909</v>
      </c>
      <c r="H811" s="179">
        <f t="shared" si="106"/>
        <v>1237.8</v>
      </c>
      <c r="I811" s="180">
        <f t="shared" si="107"/>
        <v>6</v>
      </c>
      <c r="J811" s="180">
        <f t="shared" si="108"/>
        <v>6</v>
      </c>
      <c r="L811" s="61">
        <v>43894</v>
      </c>
      <c r="M811" s="42">
        <v>1191.4000000000001</v>
      </c>
    </row>
    <row r="812" spans="1:13" ht="16.5" customHeight="1">
      <c r="A812" s="177">
        <v>43910</v>
      </c>
      <c r="B812" s="178">
        <f t="shared" si="104"/>
        <v>43910</v>
      </c>
      <c r="C812" s="178">
        <f t="shared" si="110"/>
        <v>43910</v>
      </c>
      <c r="D812" s="178">
        <f t="shared" si="110"/>
        <v>43910</v>
      </c>
      <c r="E812" s="178">
        <f t="shared" si="110"/>
        <v>43910</v>
      </c>
      <c r="F812" s="178">
        <f t="shared" si="110"/>
        <v>43910</v>
      </c>
      <c r="G812" s="178">
        <f t="shared" si="105"/>
        <v>43910</v>
      </c>
      <c r="H812" s="179">
        <f t="shared" si="106"/>
        <v>1280.0999999999999</v>
      </c>
      <c r="I812" s="180">
        <f t="shared" si="107"/>
        <v>7</v>
      </c>
      <c r="J812" s="180">
        <f t="shared" si="108"/>
        <v>7</v>
      </c>
      <c r="L812" s="61">
        <v>43895</v>
      </c>
      <c r="M812" s="42">
        <v>1186.4000000000001</v>
      </c>
    </row>
    <row r="813" spans="1:13" ht="16.5" customHeight="1">
      <c r="A813" s="177">
        <v>43911</v>
      </c>
      <c r="B813" s="178">
        <f t="shared" si="104"/>
        <v>43910</v>
      </c>
      <c r="C813" s="178">
        <f t="shared" si="110"/>
        <v>43910</v>
      </c>
      <c r="D813" s="178">
        <f t="shared" si="110"/>
        <v>43910</v>
      </c>
      <c r="E813" s="178">
        <f t="shared" si="110"/>
        <v>43910</v>
      </c>
      <c r="F813" s="178">
        <f t="shared" si="110"/>
        <v>43910</v>
      </c>
      <c r="G813" s="178">
        <f t="shared" si="105"/>
        <v>43910</v>
      </c>
      <c r="H813" s="179">
        <f t="shared" si="106"/>
        <v>1280.0999999999999</v>
      </c>
      <c r="I813" s="180">
        <f t="shared" si="107"/>
        <v>1</v>
      </c>
      <c r="J813" s="180">
        <f t="shared" si="108"/>
        <v>7</v>
      </c>
      <c r="L813" s="61">
        <v>43896</v>
      </c>
      <c r="M813" s="42">
        <v>1185</v>
      </c>
    </row>
    <row r="814" spans="1:13" ht="16.5" customHeight="1">
      <c r="A814" s="177">
        <v>43912</v>
      </c>
      <c r="B814" s="178">
        <f t="shared" si="104"/>
        <v>43910</v>
      </c>
      <c r="C814" s="178">
        <f t="shared" si="110"/>
        <v>43910</v>
      </c>
      <c r="D814" s="178">
        <f t="shared" si="110"/>
        <v>43910</v>
      </c>
      <c r="E814" s="178">
        <f t="shared" si="110"/>
        <v>43910</v>
      </c>
      <c r="F814" s="178">
        <f t="shared" si="110"/>
        <v>43910</v>
      </c>
      <c r="G814" s="178">
        <f t="shared" si="105"/>
        <v>43910</v>
      </c>
      <c r="H814" s="179">
        <f t="shared" si="106"/>
        <v>1280.0999999999999</v>
      </c>
      <c r="I814" s="180">
        <f t="shared" si="107"/>
        <v>2</v>
      </c>
      <c r="J814" s="180">
        <f t="shared" si="108"/>
        <v>7</v>
      </c>
      <c r="L814" s="61">
        <v>43899</v>
      </c>
      <c r="M814" s="42">
        <v>1191.4000000000001</v>
      </c>
    </row>
    <row r="815" spans="1:13" ht="16.5" customHeight="1">
      <c r="A815" s="177">
        <v>43913</v>
      </c>
      <c r="B815" s="178">
        <f t="shared" si="104"/>
        <v>43913</v>
      </c>
      <c r="C815" s="178">
        <f t="shared" si="110"/>
        <v>43913</v>
      </c>
      <c r="D815" s="178">
        <f t="shared" si="110"/>
        <v>43913</v>
      </c>
      <c r="E815" s="178">
        <f t="shared" si="110"/>
        <v>43913</v>
      </c>
      <c r="F815" s="178">
        <f t="shared" si="110"/>
        <v>43913</v>
      </c>
      <c r="G815" s="178">
        <f t="shared" si="105"/>
        <v>43913</v>
      </c>
      <c r="H815" s="179">
        <f t="shared" si="106"/>
        <v>1254.0999999999999</v>
      </c>
      <c r="I815" s="180">
        <f t="shared" si="107"/>
        <v>3</v>
      </c>
      <c r="J815" s="180">
        <f t="shared" si="108"/>
        <v>3</v>
      </c>
      <c r="L815" s="61">
        <v>43900</v>
      </c>
      <c r="M815" s="42">
        <v>1201.4000000000001</v>
      </c>
    </row>
    <row r="816" spans="1:13" ht="16.5" customHeight="1">
      <c r="A816" s="177">
        <v>43914</v>
      </c>
      <c r="B816" s="178">
        <f t="shared" si="104"/>
        <v>43914</v>
      </c>
      <c r="C816" s="178">
        <f t="shared" si="110"/>
        <v>43914</v>
      </c>
      <c r="D816" s="178">
        <f t="shared" si="110"/>
        <v>43914</v>
      </c>
      <c r="E816" s="178">
        <f t="shared" si="110"/>
        <v>43914</v>
      </c>
      <c r="F816" s="178">
        <f t="shared" si="110"/>
        <v>43914</v>
      </c>
      <c r="G816" s="178">
        <f t="shared" si="105"/>
        <v>43914</v>
      </c>
      <c r="H816" s="179">
        <f t="shared" si="106"/>
        <v>1274.5999999999999</v>
      </c>
      <c r="I816" s="180">
        <f t="shared" si="107"/>
        <v>4</v>
      </c>
      <c r="J816" s="180">
        <f t="shared" si="108"/>
        <v>4</v>
      </c>
      <c r="L816" s="61">
        <v>43901</v>
      </c>
      <c r="M816" s="42">
        <v>1196.7</v>
      </c>
    </row>
    <row r="817" spans="1:13" ht="16.5" customHeight="1">
      <c r="A817" s="177">
        <v>43915</v>
      </c>
      <c r="B817" s="178">
        <f t="shared" si="104"/>
        <v>43915</v>
      </c>
      <c r="C817" s="178">
        <f t="shared" si="110"/>
        <v>43915</v>
      </c>
      <c r="D817" s="178">
        <f t="shared" si="110"/>
        <v>43915</v>
      </c>
      <c r="E817" s="178">
        <f t="shared" si="110"/>
        <v>43915</v>
      </c>
      <c r="F817" s="178">
        <f t="shared" si="110"/>
        <v>43915</v>
      </c>
      <c r="G817" s="178">
        <f t="shared" si="105"/>
        <v>43915</v>
      </c>
      <c r="H817" s="179">
        <f t="shared" si="106"/>
        <v>1256</v>
      </c>
      <c r="I817" s="180">
        <f t="shared" si="107"/>
        <v>5</v>
      </c>
      <c r="J817" s="180">
        <f t="shared" si="108"/>
        <v>5</v>
      </c>
      <c r="L817" s="61">
        <v>43902</v>
      </c>
      <c r="M817" s="42">
        <v>1192.8</v>
      </c>
    </row>
    <row r="818" spans="1:13" ht="16.5" customHeight="1">
      <c r="A818" s="177">
        <v>43916</v>
      </c>
      <c r="B818" s="178">
        <f t="shared" si="104"/>
        <v>43916</v>
      </c>
      <c r="C818" s="178">
        <f t="shared" si="110"/>
        <v>43916</v>
      </c>
      <c r="D818" s="178">
        <f t="shared" si="110"/>
        <v>43916</v>
      </c>
      <c r="E818" s="178">
        <f t="shared" si="110"/>
        <v>43916</v>
      </c>
      <c r="F818" s="178">
        <f t="shared" si="110"/>
        <v>43916</v>
      </c>
      <c r="G818" s="178">
        <f t="shared" si="105"/>
        <v>43916</v>
      </c>
      <c r="H818" s="179">
        <f t="shared" si="106"/>
        <v>1230.7</v>
      </c>
      <c r="I818" s="180">
        <f t="shared" si="107"/>
        <v>6</v>
      </c>
      <c r="J818" s="180">
        <f t="shared" si="108"/>
        <v>6</v>
      </c>
      <c r="L818" s="61">
        <v>43903</v>
      </c>
      <c r="M818" s="42">
        <v>1202</v>
      </c>
    </row>
    <row r="819" spans="1:13" ht="16.5" customHeight="1">
      <c r="A819" s="177">
        <v>43917</v>
      </c>
      <c r="B819" s="178">
        <f t="shared" si="104"/>
        <v>43917</v>
      </c>
      <c r="C819" s="178">
        <f t="shared" si="110"/>
        <v>43917</v>
      </c>
      <c r="D819" s="178">
        <f t="shared" si="110"/>
        <v>43917</v>
      </c>
      <c r="E819" s="178">
        <f t="shared" si="110"/>
        <v>43917</v>
      </c>
      <c r="F819" s="178">
        <f t="shared" si="110"/>
        <v>43917</v>
      </c>
      <c r="G819" s="178">
        <f t="shared" si="105"/>
        <v>43917</v>
      </c>
      <c r="H819" s="179">
        <f t="shared" si="106"/>
        <v>1227.9000000000001</v>
      </c>
      <c r="I819" s="180">
        <f t="shared" si="107"/>
        <v>7</v>
      </c>
      <c r="J819" s="180">
        <f t="shared" si="108"/>
        <v>7</v>
      </c>
      <c r="L819" s="61">
        <v>43906</v>
      </c>
      <c r="M819" s="42">
        <v>1222.2</v>
      </c>
    </row>
    <row r="820" spans="1:13" ht="16.5" customHeight="1">
      <c r="A820" s="177">
        <v>43918</v>
      </c>
      <c r="B820" s="178">
        <f t="shared" si="104"/>
        <v>43917</v>
      </c>
      <c r="C820" s="178">
        <f t="shared" si="110"/>
        <v>43917</v>
      </c>
      <c r="D820" s="178">
        <f t="shared" si="110"/>
        <v>43917</v>
      </c>
      <c r="E820" s="178">
        <f t="shared" si="110"/>
        <v>43917</v>
      </c>
      <c r="F820" s="178">
        <f t="shared" si="110"/>
        <v>43917</v>
      </c>
      <c r="G820" s="178">
        <f t="shared" si="105"/>
        <v>43917</v>
      </c>
      <c r="H820" s="179">
        <f t="shared" si="106"/>
        <v>1227.9000000000001</v>
      </c>
      <c r="I820" s="180">
        <f t="shared" si="107"/>
        <v>1</v>
      </c>
      <c r="J820" s="180">
        <f t="shared" si="108"/>
        <v>7</v>
      </c>
      <c r="L820" s="61">
        <v>43907</v>
      </c>
      <c r="M820" s="42">
        <v>1219.5999999999999</v>
      </c>
    </row>
    <row r="821" spans="1:13" ht="16.5" customHeight="1">
      <c r="A821" s="177">
        <v>43919</v>
      </c>
      <c r="B821" s="178">
        <f t="shared" si="104"/>
        <v>43917</v>
      </c>
      <c r="C821" s="178">
        <f t="shared" si="110"/>
        <v>43917</v>
      </c>
      <c r="D821" s="178">
        <f t="shared" si="110"/>
        <v>43917</v>
      </c>
      <c r="E821" s="178">
        <f t="shared" si="110"/>
        <v>43917</v>
      </c>
      <c r="F821" s="178">
        <f t="shared" si="110"/>
        <v>43917</v>
      </c>
      <c r="G821" s="178">
        <f t="shared" si="105"/>
        <v>43917</v>
      </c>
      <c r="H821" s="179">
        <f t="shared" si="106"/>
        <v>1227.9000000000001</v>
      </c>
      <c r="I821" s="180">
        <f t="shared" si="107"/>
        <v>2</v>
      </c>
      <c r="J821" s="180">
        <f t="shared" si="108"/>
        <v>7</v>
      </c>
      <c r="L821" s="61">
        <v>43908</v>
      </c>
      <c r="M821" s="42">
        <v>1241.2</v>
      </c>
    </row>
    <row r="822" spans="1:13" ht="16.5" customHeight="1">
      <c r="A822" s="177">
        <v>43920</v>
      </c>
      <c r="B822" s="178">
        <f t="shared" si="104"/>
        <v>43917</v>
      </c>
      <c r="C822" s="178">
        <f t="shared" si="110"/>
        <v>43917</v>
      </c>
      <c r="D822" s="178">
        <f t="shared" si="110"/>
        <v>43917</v>
      </c>
      <c r="E822" s="178">
        <f t="shared" si="110"/>
        <v>43917</v>
      </c>
      <c r="F822" s="178">
        <f t="shared" si="110"/>
        <v>43917</v>
      </c>
      <c r="G822" s="178">
        <f t="shared" si="105"/>
        <v>43917</v>
      </c>
      <c r="H822" s="179">
        <f t="shared" si="106"/>
        <v>1227.9000000000001</v>
      </c>
      <c r="I822" s="180">
        <f t="shared" si="107"/>
        <v>3</v>
      </c>
      <c r="J822" s="180">
        <f t="shared" si="108"/>
        <v>7</v>
      </c>
      <c r="L822" s="61">
        <v>43909</v>
      </c>
      <c r="M822" s="42">
        <v>1237.8</v>
      </c>
    </row>
    <row r="823" spans="1:13" ht="16.5" customHeight="1">
      <c r="A823" s="177">
        <v>43921</v>
      </c>
      <c r="B823" s="178">
        <f t="shared" si="104"/>
        <v>43921</v>
      </c>
      <c r="C823" s="178">
        <f t="shared" ref="C823:F842" si="111">IF(COUNTIF($O:$O,B823)=1,DATE(YEAR(B823),MONTH(B823),DAY(B823)-1),B823)</f>
        <v>43921</v>
      </c>
      <c r="D823" s="178">
        <f t="shared" si="111"/>
        <v>43921</v>
      </c>
      <c r="E823" s="178">
        <f t="shared" si="111"/>
        <v>43921</v>
      </c>
      <c r="F823" s="178">
        <f t="shared" si="111"/>
        <v>43921</v>
      </c>
      <c r="G823" s="178">
        <f t="shared" si="105"/>
        <v>43921</v>
      </c>
      <c r="H823" s="179">
        <f t="shared" si="106"/>
        <v>1222.5999999999999</v>
      </c>
      <c r="I823" s="180">
        <f t="shared" si="107"/>
        <v>4</v>
      </c>
      <c r="J823" s="180">
        <f t="shared" si="108"/>
        <v>4</v>
      </c>
      <c r="L823" s="61">
        <v>43910</v>
      </c>
      <c r="M823" s="42">
        <v>1280.0999999999999</v>
      </c>
    </row>
    <row r="824" spans="1:13" ht="16.5" customHeight="1">
      <c r="A824" s="177">
        <v>43922</v>
      </c>
      <c r="B824" s="178">
        <f t="shared" si="104"/>
        <v>43922</v>
      </c>
      <c r="C824" s="178">
        <f t="shared" si="111"/>
        <v>43922</v>
      </c>
      <c r="D824" s="178">
        <f t="shared" si="111"/>
        <v>43922</v>
      </c>
      <c r="E824" s="178">
        <f t="shared" si="111"/>
        <v>43922</v>
      </c>
      <c r="F824" s="178">
        <f t="shared" si="111"/>
        <v>43922</v>
      </c>
      <c r="G824" s="178">
        <f t="shared" si="105"/>
        <v>43922</v>
      </c>
      <c r="H824" s="179">
        <f t="shared" si="106"/>
        <v>1220</v>
      </c>
      <c r="I824" s="180">
        <f t="shared" si="107"/>
        <v>5</v>
      </c>
      <c r="J824" s="180">
        <f t="shared" si="108"/>
        <v>5</v>
      </c>
      <c r="L824" s="61">
        <v>43913</v>
      </c>
      <c r="M824" s="42">
        <v>1254.0999999999999</v>
      </c>
    </row>
    <row r="825" spans="1:13" ht="16.5" customHeight="1">
      <c r="A825" s="177">
        <v>43923</v>
      </c>
      <c r="B825" s="178">
        <f t="shared" si="104"/>
        <v>43923</v>
      </c>
      <c r="C825" s="178">
        <f t="shared" si="111"/>
        <v>43923</v>
      </c>
      <c r="D825" s="178">
        <f t="shared" si="111"/>
        <v>43923</v>
      </c>
      <c r="E825" s="178">
        <f t="shared" si="111"/>
        <v>43923</v>
      </c>
      <c r="F825" s="178">
        <f t="shared" si="111"/>
        <v>43923</v>
      </c>
      <c r="G825" s="178">
        <f t="shared" si="105"/>
        <v>43923</v>
      </c>
      <c r="H825" s="179">
        <f t="shared" si="106"/>
        <v>1222.2</v>
      </c>
      <c r="I825" s="180">
        <f t="shared" si="107"/>
        <v>6</v>
      </c>
      <c r="J825" s="180">
        <f t="shared" si="108"/>
        <v>6</v>
      </c>
      <c r="L825" s="61">
        <v>43914</v>
      </c>
      <c r="M825" s="42">
        <v>1274.5999999999999</v>
      </c>
    </row>
    <row r="826" spans="1:13" ht="16.5" customHeight="1">
      <c r="A826" s="177">
        <v>43924</v>
      </c>
      <c r="B826" s="178">
        <f t="shared" si="104"/>
        <v>43924</v>
      </c>
      <c r="C826" s="178">
        <f t="shared" si="111"/>
        <v>43924</v>
      </c>
      <c r="D826" s="178">
        <f t="shared" si="111"/>
        <v>43924</v>
      </c>
      <c r="E826" s="178">
        <f t="shared" si="111"/>
        <v>43924</v>
      </c>
      <c r="F826" s="178">
        <f t="shared" si="111"/>
        <v>43924</v>
      </c>
      <c r="G826" s="178">
        <f t="shared" si="105"/>
        <v>43924</v>
      </c>
      <c r="H826" s="179">
        <f t="shared" si="106"/>
        <v>1237.5999999999999</v>
      </c>
      <c r="I826" s="180">
        <f t="shared" si="107"/>
        <v>7</v>
      </c>
      <c r="J826" s="180">
        <f t="shared" si="108"/>
        <v>7</v>
      </c>
      <c r="L826" s="61">
        <v>43915</v>
      </c>
      <c r="M826" s="42">
        <v>1256</v>
      </c>
    </row>
    <row r="827" spans="1:13" ht="16.5" customHeight="1">
      <c r="A827" s="177">
        <v>43925</v>
      </c>
      <c r="B827" s="178">
        <f t="shared" si="104"/>
        <v>43924</v>
      </c>
      <c r="C827" s="178">
        <f t="shared" si="111"/>
        <v>43924</v>
      </c>
      <c r="D827" s="178">
        <f t="shared" si="111"/>
        <v>43924</v>
      </c>
      <c r="E827" s="178">
        <f t="shared" si="111"/>
        <v>43924</v>
      </c>
      <c r="F827" s="178">
        <f t="shared" si="111"/>
        <v>43924</v>
      </c>
      <c r="G827" s="178">
        <f t="shared" si="105"/>
        <v>43924</v>
      </c>
      <c r="H827" s="179">
        <f t="shared" si="106"/>
        <v>1237.5999999999999</v>
      </c>
      <c r="I827" s="180">
        <f t="shared" si="107"/>
        <v>1</v>
      </c>
      <c r="J827" s="180">
        <f t="shared" si="108"/>
        <v>7</v>
      </c>
      <c r="L827" s="61">
        <v>43916</v>
      </c>
      <c r="M827" s="42">
        <v>1230.7</v>
      </c>
    </row>
    <row r="828" spans="1:13" ht="16.5" customHeight="1">
      <c r="A828" s="177">
        <v>43926</v>
      </c>
      <c r="B828" s="178">
        <f t="shared" si="104"/>
        <v>43924</v>
      </c>
      <c r="C828" s="178">
        <f t="shared" si="111"/>
        <v>43924</v>
      </c>
      <c r="D828" s="178">
        <f t="shared" si="111"/>
        <v>43924</v>
      </c>
      <c r="E828" s="178">
        <f t="shared" si="111"/>
        <v>43924</v>
      </c>
      <c r="F828" s="178">
        <f t="shared" si="111"/>
        <v>43924</v>
      </c>
      <c r="G828" s="178">
        <f t="shared" si="105"/>
        <v>43924</v>
      </c>
      <c r="H828" s="179">
        <f t="shared" si="106"/>
        <v>1237.5999999999999</v>
      </c>
      <c r="I828" s="180">
        <f t="shared" si="107"/>
        <v>2</v>
      </c>
      <c r="J828" s="180">
        <f t="shared" si="108"/>
        <v>7</v>
      </c>
      <c r="L828" s="61">
        <v>43917</v>
      </c>
      <c r="M828" s="42">
        <v>1227.9000000000001</v>
      </c>
    </row>
    <row r="829" spans="1:13" ht="16.5" customHeight="1">
      <c r="A829" s="177">
        <v>43927</v>
      </c>
      <c r="B829" s="178">
        <f t="shared" si="104"/>
        <v>43927</v>
      </c>
      <c r="C829" s="178">
        <f t="shared" si="111"/>
        <v>43927</v>
      </c>
      <c r="D829" s="178">
        <f t="shared" si="111"/>
        <v>43927</v>
      </c>
      <c r="E829" s="178">
        <f t="shared" si="111"/>
        <v>43927</v>
      </c>
      <c r="F829" s="178">
        <f t="shared" si="111"/>
        <v>43927</v>
      </c>
      <c r="G829" s="178">
        <f t="shared" si="105"/>
        <v>43927</v>
      </c>
      <c r="H829" s="179">
        <f t="shared" si="106"/>
        <v>1229.8</v>
      </c>
      <c r="I829" s="180">
        <f t="shared" si="107"/>
        <v>3</v>
      </c>
      <c r="J829" s="180">
        <f t="shared" si="108"/>
        <v>3</v>
      </c>
      <c r="L829" s="61">
        <v>43920</v>
      </c>
      <c r="M829" s="42">
        <v>1212.4000000000001</v>
      </c>
    </row>
    <row r="830" spans="1:13" ht="16.5" customHeight="1">
      <c r="A830" s="177">
        <v>43928</v>
      </c>
      <c r="B830" s="178">
        <f t="shared" si="104"/>
        <v>43928</v>
      </c>
      <c r="C830" s="178">
        <f t="shared" si="111"/>
        <v>43928</v>
      </c>
      <c r="D830" s="178">
        <f t="shared" si="111"/>
        <v>43928</v>
      </c>
      <c r="E830" s="178">
        <f t="shared" si="111"/>
        <v>43928</v>
      </c>
      <c r="F830" s="178">
        <f t="shared" si="111"/>
        <v>43928</v>
      </c>
      <c r="G830" s="178">
        <f t="shared" si="105"/>
        <v>43928</v>
      </c>
      <c r="H830" s="179">
        <f t="shared" si="106"/>
        <v>1233.4000000000001</v>
      </c>
      <c r="I830" s="180">
        <f t="shared" si="107"/>
        <v>4</v>
      </c>
      <c r="J830" s="180">
        <f t="shared" si="108"/>
        <v>4</v>
      </c>
      <c r="L830" s="61">
        <v>43921</v>
      </c>
      <c r="M830" s="42">
        <v>1222.5999999999999</v>
      </c>
    </row>
    <row r="831" spans="1:13" ht="16.5" customHeight="1">
      <c r="A831" s="177">
        <v>43929</v>
      </c>
      <c r="B831" s="178">
        <f t="shared" si="104"/>
        <v>43929</v>
      </c>
      <c r="C831" s="178">
        <f t="shared" si="111"/>
        <v>43929</v>
      </c>
      <c r="D831" s="178">
        <f t="shared" si="111"/>
        <v>43929</v>
      </c>
      <c r="E831" s="178">
        <f t="shared" si="111"/>
        <v>43929</v>
      </c>
      <c r="F831" s="178">
        <f t="shared" si="111"/>
        <v>43929</v>
      </c>
      <c r="G831" s="178">
        <f t="shared" si="105"/>
        <v>43929</v>
      </c>
      <c r="H831" s="179">
        <f t="shared" si="106"/>
        <v>1222.4000000000001</v>
      </c>
      <c r="I831" s="180">
        <f t="shared" si="107"/>
        <v>5</v>
      </c>
      <c r="J831" s="180">
        <f t="shared" si="108"/>
        <v>5</v>
      </c>
      <c r="L831" s="61">
        <v>43922</v>
      </c>
      <c r="M831" s="42">
        <v>1220</v>
      </c>
    </row>
    <row r="832" spans="1:13" ht="16.5" customHeight="1">
      <c r="A832" s="177">
        <v>43930</v>
      </c>
      <c r="B832" s="178">
        <f t="shared" si="104"/>
        <v>43930</v>
      </c>
      <c r="C832" s="178">
        <f t="shared" si="111"/>
        <v>43930</v>
      </c>
      <c r="D832" s="178">
        <f t="shared" si="111"/>
        <v>43930</v>
      </c>
      <c r="E832" s="178">
        <f t="shared" si="111"/>
        <v>43930</v>
      </c>
      <c r="F832" s="178">
        <f t="shared" si="111"/>
        <v>43930</v>
      </c>
      <c r="G832" s="178">
        <f t="shared" si="105"/>
        <v>43930</v>
      </c>
      <c r="H832" s="179">
        <f t="shared" si="106"/>
        <v>1219.7</v>
      </c>
      <c r="I832" s="180">
        <f t="shared" si="107"/>
        <v>6</v>
      </c>
      <c r="J832" s="180">
        <f t="shared" si="108"/>
        <v>6</v>
      </c>
      <c r="L832" s="61">
        <v>43923</v>
      </c>
      <c r="M832" s="42">
        <v>1222.2</v>
      </c>
    </row>
    <row r="833" spans="1:13" ht="16.5" customHeight="1">
      <c r="A833" s="177">
        <v>43931</v>
      </c>
      <c r="B833" s="178">
        <f t="shared" si="104"/>
        <v>43931</v>
      </c>
      <c r="C833" s="178">
        <f t="shared" si="111"/>
        <v>43931</v>
      </c>
      <c r="D833" s="178">
        <f t="shared" si="111"/>
        <v>43931</v>
      </c>
      <c r="E833" s="178">
        <f t="shared" si="111"/>
        <v>43931</v>
      </c>
      <c r="F833" s="178">
        <f t="shared" si="111"/>
        <v>43931</v>
      </c>
      <c r="G833" s="178">
        <f t="shared" si="105"/>
        <v>43931</v>
      </c>
      <c r="H833" s="179">
        <f t="shared" si="106"/>
        <v>1216.4000000000001</v>
      </c>
      <c r="I833" s="180">
        <f t="shared" si="107"/>
        <v>7</v>
      </c>
      <c r="J833" s="180">
        <f t="shared" si="108"/>
        <v>7</v>
      </c>
      <c r="L833" s="61">
        <v>43924</v>
      </c>
      <c r="M833" s="42">
        <v>1237.5999999999999</v>
      </c>
    </row>
    <row r="834" spans="1:13" ht="16.5" customHeight="1">
      <c r="A834" s="177">
        <v>43932</v>
      </c>
      <c r="B834" s="178">
        <f t="shared" si="104"/>
        <v>43931</v>
      </c>
      <c r="C834" s="178">
        <f t="shared" si="111"/>
        <v>43931</v>
      </c>
      <c r="D834" s="178">
        <f t="shared" si="111"/>
        <v>43931</v>
      </c>
      <c r="E834" s="178">
        <f t="shared" si="111"/>
        <v>43931</v>
      </c>
      <c r="F834" s="178">
        <f t="shared" si="111"/>
        <v>43931</v>
      </c>
      <c r="G834" s="178">
        <f t="shared" si="105"/>
        <v>43931</v>
      </c>
      <c r="H834" s="179">
        <f t="shared" si="106"/>
        <v>1216.4000000000001</v>
      </c>
      <c r="I834" s="180">
        <f t="shared" si="107"/>
        <v>1</v>
      </c>
      <c r="J834" s="180">
        <f t="shared" si="108"/>
        <v>7</v>
      </c>
      <c r="L834" s="61">
        <v>43927</v>
      </c>
      <c r="M834" s="42">
        <v>1229.8</v>
      </c>
    </row>
    <row r="835" spans="1:13" ht="16.5" customHeight="1">
      <c r="A835" s="177">
        <v>43933</v>
      </c>
      <c r="B835" s="178">
        <f t="shared" ref="B835:B898" si="112">IF($I835&lt;4,IF($I835&lt;3,DATE(YEAR(A835),MONTH(A835),DAY(A835)-$I835),IF(COUNTIF($O:$O,A835)=1,DATE(YEAR(A835),MONTH(A835),DAY(A835)-$I835),A835)),A835)</f>
        <v>43931</v>
      </c>
      <c r="C835" s="178">
        <f t="shared" si="111"/>
        <v>43931</v>
      </c>
      <c r="D835" s="178">
        <f t="shared" si="111"/>
        <v>43931</v>
      </c>
      <c r="E835" s="178">
        <f t="shared" si="111"/>
        <v>43931</v>
      </c>
      <c r="F835" s="178">
        <f t="shared" si="111"/>
        <v>43931</v>
      </c>
      <c r="G835" s="178">
        <f t="shared" ref="G835:G898" si="113">IF($J835&lt;4,IF($J835&lt;3,DATE(YEAR(F835),MONTH(F835),DAY(F835)-$J835),IF(COUNTIF($O:$O,F835)=1,DATE(YEAR(F835),MONTH(F835),DAY(F835)-$J835),F835)),F835)</f>
        <v>43931</v>
      </c>
      <c r="H835" s="179">
        <f t="shared" ref="H835:H898" si="114">VLOOKUP(G835,L:M,2,0)</f>
        <v>1216.4000000000001</v>
      </c>
      <c r="I835" s="180">
        <f t="shared" ref="I835:I898" si="115">WEEKDAY(A835,16)</f>
        <v>2</v>
      </c>
      <c r="J835" s="180">
        <f t="shared" ref="J835:J898" si="116">WEEKDAY(F835,16)</f>
        <v>7</v>
      </c>
      <c r="L835" s="61">
        <v>43928</v>
      </c>
      <c r="M835" s="42">
        <v>1233.4000000000001</v>
      </c>
    </row>
    <row r="836" spans="1:13" ht="16.5" customHeight="1">
      <c r="A836" s="177">
        <v>43934</v>
      </c>
      <c r="B836" s="178">
        <f t="shared" si="112"/>
        <v>43934</v>
      </c>
      <c r="C836" s="178">
        <f t="shared" si="111"/>
        <v>43934</v>
      </c>
      <c r="D836" s="178">
        <f t="shared" si="111"/>
        <v>43934</v>
      </c>
      <c r="E836" s="178">
        <f t="shared" si="111"/>
        <v>43934</v>
      </c>
      <c r="F836" s="178">
        <f t="shared" si="111"/>
        <v>43934</v>
      </c>
      <c r="G836" s="178">
        <f t="shared" si="113"/>
        <v>43934</v>
      </c>
      <c r="H836" s="179">
        <f t="shared" si="114"/>
        <v>1212.3</v>
      </c>
      <c r="I836" s="180">
        <f t="shared" si="115"/>
        <v>3</v>
      </c>
      <c r="J836" s="180">
        <f t="shared" si="116"/>
        <v>3</v>
      </c>
      <c r="L836" s="61">
        <v>43929</v>
      </c>
      <c r="M836" s="42">
        <v>1222.4000000000001</v>
      </c>
    </row>
    <row r="837" spans="1:13" ht="16.5" customHeight="1">
      <c r="A837" s="177">
        <v>43935</v>
      </c>
      <c r="B837" s="178">
        <f t="shared" si="112"/>
        <v>43935</v>
      </c>
      <c r="C837" s="178">
        <f t="shared" si="111"/>
        <v>43935</v>
      </c>
      <c r="D837" s="178">
        <f t="shared" si="111"/>
        <v>43935</v>
      </c>
      <c r="E837" s="178">
        <f t="shared" si="111"/>
        <v>43935</v>
      </c>
      <c r="F837" s="178">
        <f t="shared" si="111"/>
        <v>43935</v>
      </c>
      <c r="G837" s="178">
        <f t="shared" si="113"/>
        <v>43935</v>
      </c>
      <c r="H837" s="179">
        <f t="shared" si="114"/>
        <v>1218.7</v>
      </c>
      <c r="I837" s="180">
        <f t="shared" si="115"/>
        <v>4</v>
      </c>
      <c r="J837" s="180">
        <f t="shared" si="116"/>
        <v>4</v>
      </c>
      <c r="L837" s="61">
        <v>43930</v>
      </c>
      <c r="M837" s="42">
        <v>1219.7</v>
      </c>
    </row>
    <row r="838" spans="1:13" ht="16.5" customHeight="1">
      <c r="A838" s="177">
        <v>43936</v>
      </c>
      <c r="B838" s="178">
        <f t="shared" si="112"/>
        <v>43936</v>
      </c>
      <c r="C838" s="178">
        <f t="shared" si="111"/>
        <v>43935</v>
      </c>
      <c r="D838" s="178">
        <f t="shared" si="111"/>
        <v>43935</v>
      </c>
      <c r="E838" s="178">
        <f t="shared" si="111"/>
        <v>43935</v>
      </c>
      <c r="F838" s="178">
        <f t="shared" si="111"/>
        <v>43935</v>
      </c>
      <c r="G838" s="178">
        <f t="shared" si="113"/>
        <v>43935</v>
      </c>
      <c r="H838" s="179">
        <f t="shared" si="114"/>
        <v>1218.7</v>
      </c>
      <c r="I838" s="180">
        <f t="shared" si="115"/>
        <v>5</v>
      </c>
      <c r="J838" s="180">
        <f t="shared" si="116"/>
        <v>4</v>
      </c>
      <c r="L838" s="61">
        <v>43931</v>
      </c>
      <c r="M838" s="42">
        <v>1216.4000000000001</v>
      </c>
    </row>
    <row r="839" spans="1:13" ht="16.5" customHeight="1">
      <c r="A839" s="177">
        <v>43937</v>
      </c>
      <c r="B839" s="178">
        <f t="shared" si="112"/>
        <v>43937</v>
      </c>
      <c r="C839" s="178">
        <f t="shared" si="111"/>
        <v>43937</v>
      </c>
      <c r="D839" s="178">
        <f t="shared" si="111"/>
        <v>43937</v>
      </c>
      <c r="E839" s="178">
        <f t="shared" si="111"/>
        <v>43937</v>
      </c>
      <c r="F839" s="178">
        <f t="shared" si="111"/>
        <v>43937</v>
      </c>
      <c r="G839" s="178">
        <f t="shared" si="113"/>
        <v>43937</v>
      </c>
      <c r="H839" s="179">
        <f t="shared" si="114"/>
        <v>1216.7</v>
      </c>
      <c r="I839" s="180">
        <f t="shared" si="115"/>
        <v>6</v>
      </c>
      <c r="J839" s="180">
        <f t="shared" si="116"/>
        <v>6</v>
      </c>
      <c r="L839" s="61">
        <v>43934</v>
      </c>
      <c r="M839" s="42">
        <v>1212.3</v>
      </c>
    </row>
    <row r="840" spans="1:13" ht="16.5" customHeight="1">
      <c r="A840" s="177">
        <v>43938</v>
      </c>
      <c r="B840" s="178">
        <f t="shared" si="112"/>
        <v>43938</v>
      </c>
      <c r="C840" s="178">
        <f t="shared" si="111"/>
        <v>43938</v>
      </c>
      <c r="D840" s="178">
        <f t="shared" si="111"/>
        <v>43938</v>
      </c>
      <c r="E840" s="178">
        <f t="shared" si="111"/>
        <v>43938</v>
      </c>
      <c r="F840" s="178">
        <f t="shared" si="111"/>
        <v>43938</v>
      </c>
      <c r="G840" s="178">
        <f t="shared" si="113"/>
        <v>43938</v>
      </c>
      <c r="H840" s="179">
        <f t="shared" si="114"/>
        <v>1227.5</v>
      </c>
      <c r="I840" s="180">
        <f t="shared" si="115"/>
        <v>7</v>
      </c>
      <c r="J840" s="180">
        <f t="shared" si="116"/>
        <v>7</v>
      </c>
      <c r="L840" s="61">
        <v>43935</v>
      </c>
      <c r="M840" s="42">
        <v>1218.7</v>
      </c>
    </row>
    <row r="841" spans="1:13" ht="16.5" customHeight="1">
      <c r="A841" s="177">
        <v>43939</v>
      </c>
      <c r="B841" s="178">
        <f t="shared" si="112"/>
        <v>43938</v>
      </c>
      <c r="C841" s="178">
        <f t="shared" si="111"/>
        <v>43938</v>
      </c>
      <c r="D841" s="178">
        <f t="shared" si="111"/>
        <v>43938</v>
      </c>
      <c r="E841" s="178">
        <f t="shared" si="111"/>
        <v>43938</v>
      </c>
      <c r="F841" s="178">
        <f t="shared" si="111"/>
        <v>43938</v>
      </c>
      <c r="G841" s="178">
        <f t="shared" si="113"/>
        <v>43938</v>
      </c>
      <c r="H841" s="179">
        <f t="shared" si="114"/>
        <v>1227.5</v>
      </c>
      <c r="I841" s="180">
        <f t="shared" si="115"/>
        <v>1</v>
      </c>
      <c r="J841" s="180">
        <f t="shared" si="116"/>
        <v>7</v>
      </c>
      <c r="L841" s="61">
        <v>43937</v>
      </c>
      <c r="M841" s="42">
        <v>1216.7</v>
      </c>
    </row>
    <row r="842" spans="1:13" ht="16.5" customHeight="1">
      <c r="A842" s="177">
        <v>43940</v>
      </c>
      <c r="B842" s="178">
        <f t="shared" si="112"/>
        <v>43938</v>
      </c>
      <c r="C842" s="178">
        <f t="shared" si="111"/>
        <v>43938</v>
      </c>
      <c r="D842" s="178">
        <f t="shared" si="111"/>
        <v>43938</v>
      </c>
      <c r="E842" s="178">
        <f t="shared" si="111"/>
        <v>43938</v>
      </c>
      <c r="F842" s="178">
        <f t="shared" si="111"/>
        <v>43938</v>
      </c>
      <c r="G842" s="178">
        <f t="shared" si="113"/>
        <v>43938</v>
      </c>
      <c r="H842" s="179">
        <f t="shared" si="114"/>
        <v>1227.5</v>
      </c>
      <c r="I842" s="180">
        <f t="shared" si="115"/>
        <v>2</v>
      </c>
      <c r="J842" s="180">
        <f t="shared" si="116"/>
        <v>7</v>
      </c>
      <c r="L842" s="61">
        <v>43938</v>
      </c>
      <c r="M842" s="42">
        <v>1227.5</v>
      </c>
    </row>
    <row r="843" spans="1:13" ht="16.5" customHeight="1">
      <c r="A843" s="177">
        <v>43941</v>
      </c>
      <c r="B843" s="178">
        <f t="shared" si="112"/>
        <v>43941</v>
      </c>
      <c r="C843" s="178">
        <f t="shared" ref="C843:F862" si="117">IF(COUNTIF($O:$O,B843)=1,DATE(YEAR(B843),MONTH(B843),DAY(B843)-1),B843)</f>
        <v>43941</v>
      </c>
      <c r="D843" s="178">
        <f t="shared" si="117"/>
        <v>43941</v>
      </c>
      <c r="E843" s="178">
        <f t="shared" si="117"/>
        <v>43941</v>
      </c>
      <c r="F843" s="178">
        <f t="shared" si="117"/>
        <v>43941</v>
      </c>
      <c r="G843" s="178">
        <f t="shared" si="113"/>
        <v>43941</v>
      </c>
      <c r="H843" s="179">
        <f t="shared" si="114"/>
        <v>1219.3</v>
      </c>
      <c r="I843" s="180">
        <f t="shared" si="115"/>
        <v>3</v>
      </c>
      <c r="J843" s="180">
        <f t="shared" si="116"/>
        <v>3</v>
      </c>
      <c r="L843" s="61">
        <v>43941</v>
      </c>
      <c r="M843" s="42">
        <v>1219.3</v>
      </c>
    </row>
    <row r="844" spans="1:13" ht="16.5" customHeight="1">
      <c r="A844" s="177">
        <v>43942</v>
      </c>
      <c r="B844" s="178">
        <f t="shared" si="112"/>
        <v>43942</v>
      </c>
      <c r="C844" s="178">
        <f t="shared" si="117"/>
        <v>43942</v>
      </c>
      <c r="D844" s="178">
        <f t="shared" si="117"/>
        <v>43942</v>
      </c>
      <c r="E844" s="178">
        <f t="shared" si="117"/>
        <v>43942</v>
      </c>
      <c r="F844" s="178">
        <f t="shared" si="117"/>
        <v>43942</v>
      </c>
      <c r="G844" s="178">
        <f t="shared" si="113"/>
        <v>43942</v>
      </c>
      <c r="H844" s="179">
        <f t="shared" si="114"/>
        <v>1218.7</v>
      </c>
      <c r="I844" s="180">
        <f t="shared" si="115"/>
        <v>4</v>
      </c>
      <c r="J844" s="180">
        <f t="shared" si="116"/>
        <v>4</v>
      </c>
      <c r="L844" s="61">
        <v>43942</v>
      </c>
      <c r="M844" s="42">
        <v>1218.7</v>
      </c>
    </row>
    <row r="845" spans="1:13" ht="16.5" customHeight="1">
      <c r="A845" s="177">
        <v>43943</v>
      </c>
      <c r="B845" s="178">
        <f t="shared" si="112"/>
        <v>43943</v>
      </c>
      <c r="C845" s="178">
        <f t="shared" si="117"/>
        <v>43943</v>
      </c>
      <c r="D845" s="178">
        <f t="shared" si="117"/>
        <v>43943</v>
      </c>
      <c r="E845" s="178">
        <f t="shared" si="117"/>
        <v>43943</v>
      </c>
      <c r="F845" s="178">
        <f t="shared" si="117"/>
        <v>43943</v>
      </c>
      <c r="G845" s="178">
        <f t="shared" si="113"/>
        <v>43943</v>
      </c>
      <c r="H845" s="179">
        <f t="shared" si="114"/>
        <v>1231.3</v>
      </c>
      <c r="I845" s="180">
        <f t="shared" si="115"/>
        <v>5</v>
      </c>
      <c r="J845" s="180">
        <f t="shared" si="116"/>
        <v>5</v>
      </c>
      <c r="L845" s="61">
        <v>43943</v>
      </c>
      <c r="M845" s="42">
        <v>1231.3</v>
      </c>
    </row>
    <row r="846" spans="1:13" ht="16.5" customHeight="1">
      <c r="A846" s="177">
        <v>43944</v>
      </c>
      <c r="B846" s="178">
        <f t="shared" si="112"/>
        <v>43944</v>
      </c>
      <c r="C846" s="178">
        <f t="shared" si="117"/>
        <v>43944</v>
      </c>
      <c r="D846" s="178">
        <f t="shared" si="117"/>
        <v>43944</v>
      </c>
      <c r="E846" s="178">
        <f t="shared" si="117"/>
        <v>43944</v>
      </c>
      <c r="F846" s="178">
        <f t="shared" si="117"/>
        <v>43944</v>
      </c>
      <c r="G846" s="178">
        <f t="shared" si="113"/>
        <v>43944</v>
      </c>
      <c r="H846" s="179">
        <f t="shared" si="114"/>
        <v>1235.2</v>
      </c>
      <c r="I846" s="180">
        <f t="shared" si="115"/>
        <v>6</v>
      </c>
      <c r="J846" s="180">
        <f t="shared" si="116"/>
        <v>6</v>
      </c>
      <c r="L846" s="61">
        <v>43944</v>
      </c>
      <c r="M846" s="42">
        <v>1235.2</v>
      </c>
    </row>
    <row r="847" spans="1:13" ht="16.5" customHeight="1">
      <c r="A847" s="177">
        <v>43945</v>
      </c>
      <c r="B847" s="178">
        <f t="shared" si="112"/>
        <v>43945</v>
      </c>
      <c r="C847" s="178">
        <f t="shared" si="117"/>
        <v>43945</v>
      </c>
      <c r="D847" s="178">
        <f t="shared" si="117"/>
        <v>43945</v>
      </c>
      <c r="E847" s="178">
        <f t="shared" si="117"/>
        <v>43945</v>
      </c>
      <c r="F847" s="178">
        <f t="shared" si="117"/>
        <v>43945</v>
      </c>
      <c r="G847" s="178">
        <f t="shared" si="113"/>
        <v>43945</v>
      </c>
      <c r="H847" s="179">
        <f t="shared" si="114"/>
        <v>1232</v>
      </c>
      <c r="I847" s="180">
        <f t="shared" si="115"/>
        <v>7</v>
      </c>
      <c r="J847" s="180">
        <f t="shared" si="116"/>
        <v>7</v>
      </c>
      <c r="L847" s="61">
        <v>43945</v>
      </c>
      <c r="M847" s="42">
        <v>1232</v>
      </c>
    </row>
    <row r="848" spans="1:13" ht="16.5" customHeight="1">
      <c r="A848" s="177">
        <v>43946</v>
      </c>
      <c r="B848" s="178">
        <f t="shared" si="112"/>
        <v>43945</v>
      </c>
      <c r="C848" s="178">
        <f t="shared" si="117"/>
        <v>43945</v>
      </c>
      <c r="D848" s="178">
        <f t="shared" si="117"/>
        <v>43945</v>
      </c>
      <c r="E848" s="178">
        <f t="shared" si="117"/>
        <v>43945</v>
      </c>
      <c r="F848" s="178">
        <f t="shared" si="117"/>
        <v>43945</v>
      </c>
      <c r="G848" s="178">
        <f t="shared" si="113"/>
        <v>43945</v>
      </c>
      <c r="H848" s="179">
        <f t="shared" si="114"/>
        <v>1232</v>
      </c>
      <c r="I848" s="180">
        <f t="shared" si="115"/>
        <v>1</v>
      </c>
      <c r="J848" s="180">
        <f t="shared" si="116"/>
        <v>7</v>
      </c>
      <c r="L848" s="61">
        <v>43948</v>
      </c>
      <c r="M848" s="42">
        <v>1235.8</v>
      </c>
    </row>
    <row r="849" spans="1:13" ht="16.5" customHeight="1">
      <c r="A849" s="177">
        <v>43947</v>
      </c>
      <c r="B849" s="178">
        <f t="shared" si="112"/>
        <v>43945</v>
      </c>
      <c r="C849" s="178">
        <f t="shared" si="117"/>
        <v>43945</v>
      </c>
      <c r="D849" s="178">
        <f t="shared" si="117"/>
        <v>43945</v>
      </c>
      <c r="E849" s="178">
        <f t="shared" si="117"/>
        <v>43945</v>
      </c>
      <c r="F849" s="178">
        <f t="shared" si="117"/>
        <v>43945</v>
      </c>
      <c r="G849" s="178">
        <f t="shared" si="113"/>
        <v>43945</v>
      </c>
      <c r="H849" s="179">
        <f t="shared" si="114"/>
        <v>1232</v>
      </c>
      <c r="I849" s="180">
        <f t="shared" si="115"/>
        <v>2</v>
      </c>
      <c r="J849" s="180">
        <f t="shared" si="116"/>
        <v>7</v>
      </c>
      <c r="L849" s="61">
        <v>43949</v>
      </c>
      <c r="M849" s="42">
        <v>1230.3</v>
      </c>
    </row>
    <row r="850" spans="1:13" ht="16.5" customHeight="1">
      <c r="A850" s="177">
        <v>43948</v>
      </c>
      <c r="B850" s="178">
        <f t="shared" si="112"/>
        <v>43948</v>
      </c>
      <c r="C850" s="178">
        <f t="shared" si="117"/>
        <v>43948</v>
      </c>
      <c r="D850" s="178">
        <f t="shared" si="117"/>
        <v>43948</v>
      </c>
      <c r="E850" s="178">
        <f t="shared" si="117"/>
        <v>43948</v>
      </c>
      <c r="F850" s="178">
        <f t="shared" si="117"/>
        <v>43948</v>
      </c>
      <c r="G850" s="178">
        <f t="shared" si="113"/>
        <v>43948</v>
      </c>
      <c r="H850" s="179">
        <f t="shared" si="114"/>
        <v>1235.8</v>
      </c>
      <c r="I850" s="180">
        <f t="shared" si="115"/>
        <v>3</v>
      </c>
      <c r="J850" s="180">
        <f t="shared" si="116"/>
        <v>3</v>
      </c>
      <c r="L850" s="61">
        <v>43950</v>
      </c>
      <c r="M850" s="42">
        <v>1225.2</v>
      </c>
    </row>
    <row r="851" spans="1:13" ht="16.5" customHeight="1">
      <c r="A851" s="177">
        <v>43949</v>
      </c>
      <c r="B851" s="178">
        <f t="shared" si="112"/>
        <v>43949</v>
      </c>
      <c r="C851" s="178">
        <f t="shared" si="117"/>
        <v>43949</v>
      </c>
      <c r="D851" s="178">
        <f t="shared" si="117"/>
        <v>43949</v>
      </c>
      <c r="E851" s="178">
        <f t="shared" si="117"/>
        <v>43949</v>
      </c>
      <c r="F851" s="178">
        <f t="shared" si="117"/>
        <v>43949</v>
      </c>
      <c r="G851" s="178">
        <f t="shared" si="113"/>
        <v>43949</v>
      </c>
      <c r="H851" s="179">
        <f t="shared" si="114"/>
        <v>1230.3</v>
      </c>
      <c r="I851" s="180">
        <f t="shared" si="115"/>
        <v>4</v>
      </c>
      <c r="J851" s="180">
        <f t="shared" si="116"/>
        <v>4</v>
      </c>
      <c r="L851" s="61">
        <v>43955</v>
      </c>
      <c r="M851" s="42">
        <v>1218.5</v>
      </c>
    </row>
    <row r="852" spans="1:13" ht="16.5" customHeight="1">
      <c r="A852" s="177">
        <v>43950</v>
      </c>
      <c r="B852" s="178">
        <f t="shared" si="112"/>
        <v>43950</v>
      </c>
      <c r="C852" s="178">
        <f t="shared" si="117"/>
        <v>43950</v>
      </c>
      <c r="D852" s="178">
        <f t="shared" si="117"/>
        <v>43950</v>
      </c>
      <c r="E852" s="178">
        <f t="shared" si="117"/>
        <v>43950</v>
      </c>
      <c r="F852" s="178">
        <f t="shared" si="117"/>
        <v>43950</v>
      </c>
      <c r="G852" s="178">
        <f t="shared" si="113"/>
        <v>43950</v>
      </c>
      <c r="H852" s="179">
        <f t="shared" si="114"/>
        <v>1225.2</v>
      </c>
      <c r="I852" s="180">
        <f t="shared" si="115"/>
        <v>5</v>
      </c>
      <c r="J852" s="180">
        <f t="shared" si="116"/>
        <v>5</v>
      </c>
      <c r="L852" s="61">
        <v>43957</v>
      </c>
      <c r="M852" s="42">
        <v>1227.8</v>
      </c>
    </row>
    <row r="853" spans="1:13" ht="16.5" customHeight="1">
      <c r="A853" s="177">
        <v>43951</v>
      </c>
      <c r="B853" s="178">
        <f t="shared" si="112"/>
        <v>43951</v>
      </c>
      <c r="C853" s="178">
        <f t="shared" si="117"/>
        <v>43950</v>
      </c>
      <c r="D853" s="178">
        <f t="shared" si="117"/>
        <v>43950</v>
      </c>
      <c r="E853" s="178">
        <f t="shared" si="117"/>
        <v>43950</v>
      </c>
      <c r="F853" s="178">
        <f t="shared" si="117"/>
        <v>43950</v>
      </c>
      <c r="G853" s="178">
        <f t="shared" si="113"/>
        <v>43950</v>
      </c>
      <c r="H853" s="179">
        <f t="shared" si="114"/>
        <v>1225.2</v>
      </c>
      <c r="I853" s="180">
        <f t="shared" si="115"/>
        <v>6</v>
      </c>
      <c r="J853" s="180">
        <f t="shared" si="116"/>
        <v>5</v>
      </c>
      <c r="L853" s="61">
        <v>43958</v>
      </c>
      <c r="M853" s="42">
        <v>1223.3</v>
      </c>
    </row>
    <row r="854" spans="1:13" ht="16.5" customHeight="1">
      <c r="A854" s="177">
        <v>43952</v>
      </c>
      <c r="B854" s="178">
        <f t="shared" si="112"/>
        <v>43952</v>
      </c>
      <c r="C854" s="178">
        <f t="shared" si="117"/>
        <v>43951</v>
      </c>
      <c r="D854" s="178">
        <f t="shared" si="117"/>
        <v>43950</v>
      </c>
      <c r="E854" s="178">
        <f t="shared" si="117"/>
        <v>43950</v>
      </c>
      <c r="F854" s="178">
        <f t="shared" si="117"/>
        <v>43950</v>
      </c>
      <c r="G854" s="178">
        <f t="shared" si="113"/>
        <v>43950</v>
      </c>
      <c r="H854" s="179">
        <f t="shared" si="114"/>
        <v>1225.2</v>
      </c>
      <c r="I854" s="180">
        <f t="shared" si="115"/>
        <v>7</v>
      </c>
      <c r="J854" s="180">
        <f t="shared" si="116"/>
        <v>5</v>
      </c>
      <c r="L854" s="61">
        <v>43959</v>
      </c>
      <c r="M854" s="42">
        <v>1226.5</v>
      </c>
    </row>
    <row r="855" spans="1:13" ht="16.5" customHeight="1">
      <c r="A855" s="177">
        <v>43953</v>
      </c>
      <c r="B855" s="178">
        <f t="shared" si="112"/>
        <v>43952</v>
      </c>
      <c r="C855" s="178">
        <f t="shared" si="117"/>
        <v>43951</v>
      </c>
      <c r="D855" s="178">
        <f t="shared" si="117"/>
        <v>43950</v>
      </c>
      <c r="E855" s="178">
        <f t="shared" si="117"/>
        <v>43950</v>
      </c>
      <c r="F855" s="178">
        <f t="shared" si="117"/>
        <v>43950</v>
      </c>
      <c r="G855" s="178">
        <f t="shared" si="113"/>
        <v>43950</v>
      </c>
      <c r="H855" s="179">
        <f t="shared" si="114"/>
        <v>1225.2</v>
      </c>
      <c r="I855" s="180">
        <f t="shared" si="115"/>
        <v>1</v>
      </c>
      <c r="J855" s="180">
        <f t="shared" si="116"/>
        <v>5</v>
      </c>
      <c r="L855" s="61">
        <v>43962</v>
      </c>
      <c r="M855" s="42">
        <v>1217.7</v>
      </c>
    </row>
    <row r="856" spans="1:13" ht="16.5" customHeight="1">
      <c r="A856" s="177">
        <v>43954</v>
      </c>
      <c r="B856" s="178">
        <f t="shared" si="112"/>
        <v>43952</v>
      </c>
      <c r="C856" s="178">
        <f t="shared" si="117"/>
        <v>43951</v>
      </c>
      <c r="D856" s="178">
        <f t="shared" si="117"/>
        <v>43950</v>
      </c>
      <c r="E856" s="178">
        <f t="shared" si="117"/>
        <v>43950</v>
      </c>
      <c r="F856" s="178">
        <f t="shared" si="117"/>
        <v>43950</v>
      </c>
      <c r="G856" s="178">
        <f t="shared" si="113"/>
        <v>43950</v>
      </c>
      <c r="H856" s="179">
        <f t="shared" si="114"/>
        <v>1225.2</v>
      </c>
      <c r="I856" s="180">
        <f t="shared" si="115"/>
        <v>2</v>
      </c>
      <c r="J856" s="180">
        <f t="shared" si="116"/>
        <v>5</v>
      </c>
      <c r="L856" s="61">
        <v>43963</v>
      </c>
      <c r="M856" s="42">
        <v>1217.8</v>
      </c>
    </row>
    <row r="857" spans="1:13" ht="16.5" customHeight="1">
      <c r="A857" s="177">
        <v>43955</v>
      </c>
      <c r="B857" s="178">
        <f t="shared" si="112"/>
        <v>43955</v>
      </c>
      <c r="C857" s="178">
        <f t="shared" si="117"/>
        <v>43955</v>
      </c>
      <c r="D857" s="178">
        <f t="shared" si="117"/>
        <v>43955</v>
      </c>
      <c r="E857" s="178">
        <f t="shared" si="117"/>
        <v>43955</v>
      </c>
      <c r="F857" s="178">
        <f t="shared" si="117"/>
        <v>43955</v>
      </c>
      <c r="G857" s="178">
        <f t="shared" si="113"/>
        <v>43955</v>
      </c>
      <c r="H857" s="179">
        <f t="shared" si="114"/>
        <v>1218.5</v>
      </c>
      <c r="I857" s="180">
        <f t="shared" si="115"/>
        <v>3</v>
      </c>
      <c r="J857" s="180">
        <f t="shared" si="116"/>
        <v>3</v>
      </c>
      <c r="L857" s="61">
        <v>43964</v>
      </c>
      <c r="M857" s="42">
        <v>1226.7</v>
      </c>
    </row>
    <row r="858" spans="1:13" ht="16.5" customHeight="1">
      <c r="A858" s="177">
        <v>43956</v>
      </c>
      <c r="B858" s="178">
        <f t="shared" si="112"/>
        <v>43956</v>
      </c>
      <c r="C858" s="178">
        <f t="shared" si="117"/>
        <v>43955</v>
      </c>
      <c r="D858" s="178">
        <f t="shared" si="117"/>
        <v>43955</v>
      </c>
      <c r="E858" s="178">
        <f t="shared" si="117"/>
        <v>43955</v>
      </c>
      <c r="F858" s="178">
        <f t="shared" si="117"/>
        <v>43955</v>
      </c>
      <c r="G858" s="178">
        <f t="shared" si="113"/>
        <v>43955</v>
      </c>
      <c r="H858" s="179">
        <f t="shared" si="114"/>
        <v>1218.5</v>
      </c>
      <c r="I858" s="180">
        <f t="shared" si="115"/>
        <v>4</v>
      </c>
      <c r="J858" s="180">
        <f t="shared" si="116"/>
        <v>3</v>
      </c>
      <c r="L858" s="61">
        <v>43965</v>
      </c>
      <c r="M858" s="42">
        <v>1226.3</v>
      </c>
    </row>
    <row r="859" spans="1:13" ht="16.5" customHeight="1">
      <c r="A859" s="177">
        <v>43957</v>
      </c>
      <c r="B859" s="178">
        <f t="shared" si="112"/>
        <v>43957</v>
      </c>
      <c r="C859" s="178">
        <f t="shared" si="117"/>
        <v>43957</v>
      </c>
      <c r="D859" s="178">
        <f t="shared" si="117"/>
        <v>43957</v>
      </c>
      <c r="E859" s="178">
        <f t="shared" si="117"/>
        <v>43957</v>
      </c>
      <c r="F859" s="178">
        <f t="shared" si="117"/>
        <v>43957</v>
      </c>
      <c r="G859" s="178">
        <f t="shared" si="113"/>
        <v>43957</v>
      </c>
      <c r="H859" s="179">
        <f t="shared" si="114"/>
        <v>1227.8</v>
      </c>
      <c r="I859" s="180">
        <f t="shared" si="115"/>
        <v>5</v>
      </c>
      <c r="J859" s="180">
        <f t="shared" si="116"/>
        <v>5</v>
      </c>
      <c r="L859" s="61">
        <v>43966</v>
      </c>
      <c r="M859" s="42">
        <v>1227.9000000000001</v>
      </c>
    </row>
    <row r="860" spans="1:13" ht="16.5" customHeight="1">
      <c r="A860" s="177">
        <v>43958</v>
      </c>
      <c r="B860" s="178">
        <f t="shared" si="112"/>
        <v>43958</v>
      </c>
      <c r="C860" s="178">
        <f t="shared" si="117"/>
        <v>43958</v>
      </c>
      <c r="D860" s="178">
        <f t="shared" si="117"/>
        <v>43958</v>
      </c>
      <c r="E860" s="178">
        <f t="shared" si="117"/>
        <v>43958</v>
      </c>
      <c r="F860" s="178">
        <f t="shared" si="117"/>
        <v>43958</v>
      </c>
      <c r="G860" s="178">
        <f t="shared" si="113"/>
        <v>43958</v>
      </c>
      <c r="H860" s="179">
        <f t="shared" si="114"/>
        <v>1223.3</v>
      </c>
      <c r="I860" s="180">
        <f t="shared" si="115"/>
        <v>6</v>
      </c>
      <c r="J860" s="180">
        <f t="shared" si="116"/>
        <v>6</v>
      </c>
      <c r="L860" s="61">
        <v>43969</v>
      </c>
      <c r="M860" s="42">
        <v>1229.3</v>
      </c>
    </row>
    <row r="861" spans="1:13" ht="16.5" customHeight="1">
      <c r="A861" s="177">
        <v>43959</v>
      </c>
      <c r="B861" s="178">
        <f t="shared" si="112"/>
        <v>43959</v>
      </c>
      <c r="C861" s="178">
        <f t="shared" si="117"/>
        <v>43959</v>
      </c>
      <c r="D861" s="178">
        <f t="shared" si="117"/>
        <v>43959</v>
      </c>
      <c r="E861" s="178">
        <f t="shared" si="117"/>
        <v>43959</v>
      </c>
      <c r="F861" s="178">
        <f t="shared" si="117"/>
        <v>43959</v>
      </c>
      <c r="G861" s="178">
        <f t="shared" si="113"/>
        <v>43959</v>
      </c>
      <c r="H861" s="179">
        <f t="shared" si="114"/>
        <v>1226.5</v>
      </c>
      <c r="I861" s="180">
        <f t="shared" si="115"/>
        <v>7</v>
      </c>
      <c r="J861" s="180">
        <f t="shared" si="116"/>
        <v>7</v>
      </c>
      <c r="L861" s="61">
        <v>43970</v>
      </c>
      <c r="M861" s="42">
        <v>1231.5999999999999</v>
      </c>
    </row>
    <row r="862" spans="1:13" ht="16.5" customHeight="1">
      <c r="A862" s="177">
        <v>43960</v>
      </c>
      <c r="B862" s="178">
        <f t="shared" si="112"/>
        <v>43959</v>
      </c>
      <c r="C862" s="178">
        <f t="shared" si="117"/>
        <v>43959</v>
      </c>
      <c r="D862" s="178">
        <f t="shared" si="117"/>
        <v>43959</v>
      </c>
      <c r="E862" s="178">
        <f t="shared" si="117"/>
        <v>43959</v>
      </c>
      <c r="F862" s="178">
        <f t="shared" si="117"/>
        <v>43959</v>
      </c>
      <c r="G862" s="178">
        <f t="shared" si="113"/>
        <v>43959</v>
      </c>
      <c r="H862" s="179">
        <f t="shared" si="114"/>
        <v>1226.5</v>
      </c>
      <c r="I862" s="180">
        <f t="shared" si="115"/>
        <v>1</v>
      </c>
      <c r="J862" s="180">
        <f t="shared" si="116"/>
        <v>7</v>
      </c>
      <c r="L862" s="61">
        <v>43971</v>
      </c>
      <c r="M862" s="42">
        <v>1224.5</v>
      </c>
    </row>
    <row r="863" spans="1:13" ht="16.5" customHeight="1">
      <c r="A863" s="177">
        <v>43961</v>
      </c>
      <c r="B863" s="178">
        <f t="shared" si="112"/>
        <v>43959</v>
      </c>
      <c r="C863" s="178">
        <f t="shared" ref="C863:F882" si="118">IF(COUNTIF($O:$O,B863)=1,DATE(YEAR(B863),MONTH(B863),DAY(B863)-1),B863)</f>
        <v>43959</v>
      </c>
      <c r="D863" s="178">
        <f t="shared" si="118"/>
        <v>43959</v>
      </c>
      <c r="E863" s="178">
        <f t="shared" si="118"/>
        <v>43959</v>
      </c>
      <c r="F863" s="178">
        <f t="shared" si="118"/>
        <v>43959</v>
      </c>
      <c r="G863" s="178">
        <f t="shared" si="113"/>
        <v>43959</v>
      </c>
      <c r="H863" s="179">
        <f t="shared" si="114"/>
        <v>1226.5</v>
      </c>
      <c r="I863" s="180">
        <f t="shared" si="115"/>
        <v>2</v>
      </c>
      <c r="J863" s="180">
        <f t="shared" si="116"/>
        <v>7</v>
      </c>
      <c r="L863" s="61">
        <v>43972</v>
      </c>
      <c r="M863" s="42">
        <v>1227.8</v>
      </c>
    </row>
    <row r="864" spans="1:13" ht="16.5" customHeight="1">
      <c r="A864" s="177">
        <v>43962</v>
      </c>
      <c r="B864" s="178">
        <f t="shared" si="112"/>
        <v>43962</v>
      </c>
      <c r="C864" s="178">
        <f t="shared" si="118"/>
        <v>43962</v>
      </c>
      <c r="D864" s="178">
        <f t="shared" si="118"/>
        <v>43962</v>
      </c>
      <c r="E864" s="178">
        <f t="shared" si="118"/>
        <v>43962</v>
      </c>
      <c r="F864" s="178">
        <f t="shared" si="118"/>
        <v>43962</v>
      </c>
      <c r="G864" s="178">
        <f t="shared" si="113"/>
        <v>43962</v>
      </c>
      <c r="H864" s="179">
        <f t="shared" si="114"/>
        <v>1217.7</v>
      </c>
      <c r="I864" s="180">
        <f t="shared" si="115"/>
        <v>3</v>
      </c>
      <c r="J864" s="180">
        <f t="shared" si="116"/>
        <v>3</v>
      </c>
      <c r="L864" s="61">
        <v>43973</v>
      </c>
      <c r="M864" s="42">
        <v>1230.7</v>
      </c>
    </row>
    <row r="865" spans="1:13" ht="16.5" customHeight="1">
      <c r="A865" s="177">
        <v>43963</v>
      </c>
      <c r="B865" s="178">
        <f t="shared" si="112"/>
        <v>43963</v>
      </c>
      <c r="C865" s="178">
        <f t="shared" si="118"/>
        <v>43963</v>
      </c>
      <c r="D865" s="178">
        <f t="shared" si="118"/>
        <v>43963</v>
      </c>
      <c r="E865" s="178">
        <f t="shared" si="118"/>
        <v>43963</v>
      </c>
      <c r="F865" s="178">
        <f t="shared" si="118"/>
        <v>43963</v>
      </c>
      <c r="G865" s="178">
        <f t="shared" si="113"/>
        <v>43963</v>
      </c>
      <c r="H865" s="179">
        <f t="shared" si="114"/>
        <v>1217.8</v>
      </c>
      <c r="I865" s="180">
        <f t="shared" si="115"/>
        <v>4</v>
      </c>
      <c r="J865" s="180">
        <f t="shared" si="116"/>
        <v>4</v>
      </c>
      <c r="L865" s="61">
        <v>43976</v>
      </c>
      <c r="M865" s="42">
        <v>1236.2</v>
      </c>
    </row>
    <row r="866" spans="1:13" ht="16.5" customHeight="1">
      <c r="A866" s="177">
        <v>43964</v>
      </c>
      <c r="B866" s="178">
        <f t="shared" si="112"/>
        <v>43964</v>
      </c>
      <c r="C866" s="178">
        <f t="shared" si="118"/>
        <v>43964</v>
      </c>
      <c r="D866" s="178">
        <f t="shared" si="118"/>
        <v>43964</v>
      </c>
      <c r="E866" s="178">
        <f t="shared" si="118"/>
        <v>43964</v>
      </c>
      <c r="F866" s="178">
        <f t="shared" si="118"/>
        <v>43964</v>
      </c>
      <c r="G866" s="178">
        <f t="shared" si="113"/>
        <v>43964</v>
      </c>
      <c r="H866" s="179">
        <f t="shared" si="114"/>
        <v>1226.7</v>
      </c>
      <c r="I866" s="180">
        <f t="shared" si="115"/>
        <v>5</v>
      </c>
      <c r="J866" s="180">
        <f t="shared" si="116"/>
        <v>5</v>
      </c>
      <c r="L866" s="61">
        <v>43977</v>
      </c>
      <c r="M866" s="42">
        <v>1242</v>
      </c>
    </row>
    <row r="867" spans="1:13" ht="16.5" customHeight="1">
      <c r="A867" s="177">
        <v>43965</v>
      </c>
      <c r="B867" s="178">
        <f t="shared" si="112"/>
        <v>43965</v>
      </c>
      <c r="C867" s="178">
        <f t="shared" si="118"/>
        <v>43965</v>
      </c>
      <c r="D867" s="178">
        <f t="shared" si="118"/>
        <v>43965</v>
      </c>
      <c r="E867" s="178">
        <f t="shared" si="118"/>
        <v>43965</v>
      </c>
      <c r="F867" s="178">
        <f t="shared" si="118"/>
        <v>43965</v>
      </c>
      <c r="G867" s="178">
        <f t="shared" si="113"/>
        <v>43965</v>
      </c>
      <c r="H867" s="179">
        <f t="shared" si="114"/>
        <v>1226.3</v>
      </c>
      <c r="I867" s="180">
        <f t="shared" si="115"/>
        <v>6</v>
      </c>
      <c r="J867" s="180">
        <f t="shared" si="116"/>
        <v>6</v>
      </c>
      <c r="L867" s="61">
        <v>43978</v>
      </c>
      <c r="M867" s="42">
        <v>1237.0999999999999</v>
      </c>
    </row>
    <row r="868" spans="1:13" ht="16.5" customHeight="1">
      <c r="A868" s="177">
        <v>43966</v>
      </c>
      <c r="B868" s="178">
        <f t="shared" si="112"/>
        <v>43966</v>
      </c>
      <c r="C868" s="178">
        <f t="shared" si="118"/>
        <v>43966</v>
      </c>
      <c r="D868" s="178">
        <f t="shared" si="118"/>
        <v>43966</v>
      </c>
      <c r="E868" s="178">
        <f t="shared" si="118"/>
        <v>43966</v>
      </c>
      <c r="F868" s="178">
        <f t="shared" si="118"/>
        <v>43966</v>
      </c>
      <c r="G868" s="178">
        <f t="shared" si="113"/>
        <v>43966</v>
      </c>
      <c r="H868" s="179">
        <f t="shared" si="114"/>
        <v>1227.9000000000001</v>
      </c>
      <c r="I868" s="180">
        <f t="shared" si="115"/>
        <v>7</v>
      </c>
      <c r="J868" s="180">
        <f t="shared" si="116"/>
        <v>7</v>
      </c>
      <c r="L868" s="61">
        <v>43979</v>
      </c>
      <c r="M868" s="42">
        <v>1233.7</v>
      </c>
    </row>
    <row r="869" spans="1:13" ht="16.5" customHeight="1">
      <c r="A869" s="177">
        <v>43967</v>
      </c>
      <c r="B869" s="178">
        <f t="shared" si="112"/>
        <v>43966</v>
      </c>
      <c r="C869" s="178">
        <f t="shared" si="118"/>
        <v>43966</v>
      </c>
      <c r="D869" s="178">
        <f t="shared" si="118"/>
        <v>43966</v>
      </c>
      <c r="E869" s="178">
        <f t="shared" si="118"/>
        <v>43966</v>
      </c>
      <c r="F869" s="178">
        <f t="shared" si="118"/>
        <v>43966</v>
      </c>
      <c r="G869" s="178">
        <f t="shared" si="113"/>
        <v>43966</v>
      </c>
      <c r="H869" s="179">
        <f t="shared" si="114"/>
        <v>1227.9000000000001</v>
      </c>
      <c r="I869" s="180">
        <f t="shared" si="115"/>
        <v>1</v>
      </c>
      <c r="J869" s="180">
        <f t="shared" si="116"/>
        <v>7</v>
      </c>
      <c r="L869" s="61">
        <v>43980</v>
      </c>
      <c r="M869" s="42">
        <v>1239.4000000000001</v>
      </c>
    </row>
    <row r="870" spans="1:13" ht="16.5" customHeight="1">
      <c r="A870" s="177">
        <v>43968</v>
      </c>
      <c r="B870" s="178">
        <f t="shared" si="112"/>
        <v>43966</v>
      </c>
      <c r="C870" s="178">
        <f t="shared" si="118"/>
        <v>43966</v>
      </c>
      <c r="D870" s="178">
        <f t="shared" si="118"/>
        <v>43966</v>
      </c>
      <c r="E870" s="178">
        <f t="shared" si="118"/>
        <v>43966</v>
      </c>
      <c r="F870" s="178">
        <f t="shared" si="118"/>
        <v>43966</v>
      </c>
      <c r="G870" s="178">
        <f t="shared" si="113"/>
        <v>43966</v>
      </c>
      <c r="H870" s="179">
        <f t="shared" si="114"/>
        <v>1227.9000000000001</v>
      </c>
      <c r="I870" s="180">
        <f t="shared" si="115"/>
        <v>2</v>
      </c>
      <c r="J870" s="180">
        <f t="shared" si="116"/>
        <v>7</v>
      </c>
      <c r="L870" s="61">
        <v>43983</v>
      </c>
      <c r="M870" s="42">
        <v>1237.5999999999999</v>
      </c>
    </row>
    <row r="871" spans="1:13" ht="16.5" customHeight="1">
      <c r="A871" s="177">
        <v>43969</v>
      </c>
      <c r="B871" s="178">
        <f t="shared" si="112"/>
        <v>43969</v>
      </c>
      <c r="C871" s="178">
        <f t="shared" si="118"/>
        <v>43969</v>
      </c>
      <c r="D871" s="178">
        <f t="shared" si="118"/>
        <v>43969</v>
      </c>
      <c r="E871" s="178">
        <f t="shared" si="118"/>
        <v>43969</v>
      </c>
      <c r="F871" s="178">
        <f t="shared" si="118"/>
        <v>43969</v>
      </c>
      <c r="G871" s="178">
        <f t="shared" si="113"/>
        <v>43969</v>
      </c>
      <c r="H871" s="179">
        <f t="shared" si="114"/>
        <v>1229.3</v>
      </c>
      <c r="I871" s="180">
        <f t="shared" si="115"/>
        <v>3</v>
      </c>
      <c r="J871" s="180">
        <f t="shared" si="116"/>
        <v>3</v>
      </c>
      <c r="L871" s="61">
        <v>43984</v>
      </c>
      <c r="M871" s="42">
        <v>1227.8</v>
      </c>
    </row>
    <row r="872" spans="1:13" ht="16.5" customHeight="1">
      <c r="A872" s="177">
        <v>43970</v>
      </c>
      <c r="B872" s="178">
        <f t="shared" si="112"/>
        <v>43970</v>
      </c>
      <c r="C872" s="178">
        <f t="shared" si="118"/>
        <v>43970</v>
      </c>
      <c r="D872" s="178">
        <f t="shared" si="118"/>
        <v>43970</v>
      </c>
      <c r="E872" s="178">
        <f t="shared" si="118"/>
        <v>43970</v>
      </c>
      <c r="F872" s="178">
        <f t="shared" si="118"/>
        <v>43970</v>
      </c>
      <c r="G872" s="178">
        <f t="shared" si="113"/>
        <v>43970</v>
      </c>
      <c r="H872" s="179">
        <f t="shared" si="114"/>
        <v>1231.5999999999999</v>
      </c>
      <c r="I872" s="180">
        <f t="shared" si="115"/>
        <v>4</v>
      </c>
      <c r="J872" s="180">
        <f t="shared" si="116"/>
        <v>4</v>
      </c>
      <c r="L872" s="61">
        <v>43985</v>
      </c>
      <c r="M872" s="42">
        <v>1224.0999999999999</v>
      </c>
    </row>
    <row r="873" spans="1:13" ht="16.5" customHeight="1">
      <c r="A873" s="177">
        <v>43971</v>
      </c>
      <c r="B873" s="178">
        <f t="shared" si="112"/>
        <v>43971</v>
      </c>
      <c r="C873" s="178">
        <f t="shared" si="118"/>
        <v>43971</v>
      </c>
      <c r="D873" s="178">
        <f t="shared" si="118"/>
        <v>43971</v>
      </c>
      <c r="E873" s="178">
        <f t="shared" si="118"/>
        <v>43971</v>
      </c>
      <c r="F873" s="178">
        <f t="shared" si="118"/>
        <v>43971</v>
      </c>
      <c r="G873" s="178">
        <f t="shared" si="113"/>
        <v>43971</v>
      </c>
      <c r="H873" s="179">
        <f t="shared" si="114"/>
        <v>1224.5</v>
      </c>
      <c r="I873" s="180">
        <f t="shared" si="115"/>
        <v>5</v>
      </c>
      <c r="J873" s="180">
        <f t="shared" si="116"/>
        <v>5</v>
      </c>
      <c r="L873" s="61">
        <v>43986</v>
      </c>
      <c r="M873" s="42">
        <v>1216.9000000000001</v>
      </c>
    </row>
    <row r="874" spans="1:13" ht="16.5" customHeight="1">
      <c r="A874" s="177">
        <v>43972</v>
      </c>
      <c r="B874" s="178">
        <f t="shared" si="112"/>
        <v>43972</v>
      </c>
      <c r="C874" s="178">
        <f t="shared" si="118"/>
        <v>43972</v>
      </c>
      <c r="D874" s="178">
        <f t="shared" si="118"/>
        <v>43972</v>
      </c>
      <c r="E874" s="178">
        <f t="shared" si="118"/>
        <v>43972</v>
      </c>
      <c r="F874" s="178">
        <f t="shared" si="118"/>
        <v>43972</v>
      </c>
      <c r="G874" s="178">
        <f t="shared" si="113"/>
        <v>43972</v>
      </c>
      <c r="H874" s="179">
        <f t="shared" si="114"/>
        <v>1227.8</v>
      </c>
      <c r="I874" s="180">
        <f t="shared" si="115"/>
        <v>6</v>
      </c>
      <c r="J874" s="180">
        <f t="shared" si="116"/>
        <v>6</v>
      </c>
      <c r="L874" s="61">
        <v>43987</v>
      </c>
      <c r="M874" s="42">
        <v>1217.4000000000001</v>
      </c>
    </row>
    <row r="875" spans="1:13" ht="16.5" customHeight="1">
      <c r="A875" s="177">
        <v>43973</v>
      </c>
      <c r="B875" s="178">
        <f t="shared" si="112"/>
        <v>43973</v>
      </c>
      <c r="C875" s="178">
        <f t="shared" si="118"/>
        <v>43973</v>
      </c>
      <c r="D875" s="178">
        <f t="shared" si="118"/>
        <v>43973</v>
      </c>
      <c r="E875" s="178">
        <f t="shared" si="118"/>
        <v>43973</v>
      </c>
      <c r="F875" s="178">
        <f t="shared" si="118"/>
        <v>43973</v>
      </c>
      <c r="G875" s="178">
        <f t="shared" si="113"/>
        <v>43973</v>
      </c>
      <c r="H875" s="179">
        <f t="shared" si="114"/>
        <v>1230.7</v>
      </c>
      <c r="I875" s="180">
        <f t="shared" si="115"/>
        <v>7</v>
      </c>
      <c r="J875" s="180">
        <f t="shared" si="116"/>
        <v>7</v>
      </c>
      <c r="L875" s="61">
        <v>43990</v>
      </c>
      <c r="M875" s="42">
        <v>1213.0999999999999</v>
      </c>
    </row>
    <row r="876" spans="1:13" ht="16.5" customHeight="1">
      <c r="A876" s="177">
        <v>43974</v>
      </c>
      <c r="B876" s="178">
        <f t="shared" si="112"/>
        <v>43973</v>
      </c>
      <c r="C876" s="178">
        <f t="shared" si="118"/>
        <v>43973</v>
      </c>
      <c r="D876" s="178">
        <f t="shared" si="118"/>
        <v>43973</v>
      </c>
      <c r="E876" s="178">
        <f t="shared" si="118"/>
        <v>43973</v>
      </c>
      <c r="F876" s="178">
        <f t="shared" si="118"/>
        <v>43973</v>
      </c>
      <c r="G876" s="178">
        <f t="shared" si="113"/>
        <v>43973</v>
      </c>
      <c r="H876" s="179">
        <f t="shared" si="114"/>
        <v>1230.7</v>
      </c>
      <c r="I876" s="180">
        <f t="shared" si="115"/>
        <v>1</v>
      </c>
      <c r="J876" s="180">
        <f t="shared" si="116"/>
        <v>7</v>
      </c>
      <c r="L876" s="61">
        <v>43991</v>
      </c>
      <c r="M876" s="42">
        <v>1204.2</v>
      </c>
    </row>
    <row r="877" spans="1:13" ht="16.5" customHeight="1">
      <c r="A877" s="177">
        <v>43975</v>
      </c>
      <c r="B877" s="178">
        <f t="shared" si="112"/>
        <v>43973</v>
      </c>
      <c r="C877" s="178">
        <f t="shared" si="118"/>
        <v>43973</v>
      </c>
      <c r="D877" s="178">
        <f t="shared" si="118"/>
        <v>43973</v>
      </c>
      <c r="E877" s="178">
        <f t="shared" si="118"/>
        <v>43973</v>
      </c>
      <c r="F877" s="178">
        <f t="shared" si="118"/>
        <v>43973</v>
      </c>
      <c r="G877" s="178">
        <f t="shared" si="113"/>
        <v>43973</v>
      </c>
      <c r="H877" s="179">
        <f t="shared" si="114"/>
        <v>1230.7</v>
      </c>
      <c r="I877" s="180">
        <f t="shared" si="115"/>
        <v>2</v>
      </c>
      <c r="J877" s="180">
        <f t="shared" si="116"/>
        <v>7</v>
      </c>
      <c r="L877" s="61">
        <v>43992</v>
      </c>
      <c r="M877" s="42">
        <v>1197.7</v>
      </c>
    </row>
    <row r="878" spans="1:13" ht="16.5" customHeight="1">
      <c r="A878" s="177">
        <v>43976</v>
      </c>
      <c r="B878" s="178">
        <f t="shared" si="112"/>
        <v>43976</v>
      </c>
      <c r="C878" s="178">
        <f t="shared" si="118"/>
        <v>43976</v>
      </c>
      <c r="D878" s="178">
        <f t="shared" si="118"/>
        <v>43976</v>
      </c>
      <c r="E878" s="178">
        <f t="shared" si="118"/>
        <v>43976</v>
      </c>
      <c r="F878" s="178">
        <f t="shared" si="118"/>
        <v>43976</v>
      </c>
      <c r="G878" s="178">
        <f t="shared" si="113"/>
        <v>43976</v>
      </c>
      <c r="H878" s="179">
        <f t="shared" si="114"/>
        <v>1236.2</v>
      </c>
      <c r="I878" s="180">
        <f t="shared" si="115"/>
        <v>3</v>
      </c>
      <c r="J878" s="180">
        <f t="shared" si="116"/>
        <v>3</v>
      </c>
      <c r="L878" s="61">
        <v>43993</v>
      </c>
      <c r="M878" s="42">
        <v>1194.4000000000001</v>
      </c>
    </row>
    <row r="879" spans="1:13" ht="16.5" customHeight="1">
      <c r="A879" s="177">
        <v>43977</v>
      </c>
      <c r="B879" s="178">
        <f t="shared" si="112"/>
        <v>43977</v>
      </c>
      <c r="C879" s="178">
        <f t="shared" si="118"/>
        <v>43977</v>
      </c>
      <c r="D879" s="178">
        <f t="shared" si="118"/>
        <v>43977</v>
      </c>
      <c r="E879" s="178">
        <f t="shared" si="118"/>
        <v>43977</v>
      </c>
      <c r="F879" s="178">
        <f t="shared" si="118"/>
        <v>43977</v>
      </c>
      <c r="G879" s="178">
        <f t="shared" si="113"/>
        <v>43977</v>
      </c>
      <c r="H879" s="179">
        <f t="shared" si="114"/>
        <v>1242</v>
      </c>
      <c r="I879" s="180">
        <f t="shared" si="115"/>
        <v>4</v>
      </c>
      <c r="J879" s="180">
        <f t="shared" si="116"/>
        <v>4</v>
      </c>
      <c r="L879" s="61">
        <v>43994</v>
      </c>
      <c r="M879" s="42">
        <v>1192.8</v>
      </c>
    </row>
    <row r="880" spans="1:13" ht="16.5" customHeight="1">
      <c r="A880" s="177">
        <v>43978</v>
      </c>
      <c r="B880" s="178">
        <f t="shared" si="112"/>
        <v>43978</v>
      </c>
      <c r="C880" s="178">
        <f t="shared" si="118"/>
        <v>43978</v>
      </c>
      <c r="D880" s="178">
        <f t="shared" si="118"/>
        <v>43978</v>
      </c>
      <c r="E880" s="178">
        <f t="shared" si="118"/>
        <v>43978</v>
      </c>
      <c r="F880" s="178">
        <f t="shared" si="118"/>
        <v>43978</v>
      </c>
      <c r="G880" s="178">
        <f t="shared" si="113"/>
        <v>43978</v>
      </c>
      <c r="H880" s="179">
        <f t="shared" si="114"/>
        <v>1237.0999999999999</v>
      </c>
      <c r="I880" s="180">
        <f t="shared" si="115"/>
        <v>5</v>
      </c>
      <c r="J880" s="180">
        <f t="shared" si="116"/>
        <v>5</v>
      </c>
      <c r="L880" s="61">
        <v>43997</v>
      </c>
      <c r="M880" s="42">
        <v>1206.5999999999999</v>
      </c>
    </row>
    <row r="881" spans="1:13" ht="16.5" customHeight="1">
      <c r="A881" s="177">
        <v>43979</v>
      </c>
      <c r="B881" s="178">
        <f t="shared" si="112"/>
        <v>43979</v>
      </c>
      <c r="C881" s="178">
        <f t="shared" si="118"/>
        <v>43979</v>
      </c>
      <c r="D881" s="178">
        <f t="shared" si="118"/>
        <v>43979</v>
      </c>
      <c r="E881" s="178">
        <f t="shared" si="118"/>
        <v>43979</v>
      </c>
      <c r="F881" s="178">
        <f t="shared" si="118"/>
        <v>43979</v>
      </c>
      <c r="G881" s="178">
        <f t="shared" si="113"/>
        <v>43979</v>
      </c>
      <c r="H881" s="179">
        <f t="shared" si="114"/>
        <v>1233.7</v>
      </c>
      <c r="I881" s="180">
        <f t="shared" si="115"/>
        <v>6</v>
      </c>
      <c r="J881" s="180">
        <f t="shared" si="116"/>
        <v>6</v>
      </c>
      <c r="L881" s="61">
        <v>43998</v>
      </c>
      <c r="M881" s="42">
        <v>1210.8</v>
      </c>
    </row>
    <row r="882" spans="1:13" ht="16.5" customHeight="1">
      <c r="A882" s="177">
        <v>43980</v>
      </c>
      <c r="B882" s="178">
        <f t="shared" si="112"/>
        <v>43980</v>
      </c>
      <c r="C882" s="178">
        <f t="shared" si="118"/>
        <v>43980</v>
      </c>
      <c r="D882" s="178">
        <f t="shared" si="118"/>
        <v>43980</v>
      </c>
      <c r="E882" s="178">
        <f t="shared" si="118"/>
        <v>43980</v>
      </c>
      <c r="F882" s="178">
        <f t="shared" si="118"/>
        <v>43980</v>
      </c>
      <c r="G882" s="178">
        <f t="shared" si="113"/>
        <v>43980</v>
      </c>
      <c r="H882" s="179">
        <f t="shared" si="114"/>
        <v>1239.4000000000001</v>
      </c>
      <c r="I882" s="180">
        <f t="shared" si="115"/>
        <v>7</v>
      </c>
      <c r="J882" s="180">
        <f t="shared" si="116"/>
        <v>7</v>
      </c>
      <c r="L882" s="61">
        <v>43999</v>
      </c>
      <c r="M882" s="42">
        <v>1206.5999999999999</v>
      </c>
    </row>
    <row r="883" spans="1:13" ht="16.5" customHeight="1">
      <c r="A883" s="177">
        <v>43981</v>
      </c>
      <c r="B883" s="178">
        <f t="shared" si="112"/>
        <v>43980</v>
      </c>
      <c r="C883" s="178">
        <f t="shared" ref="C883:F902" si="119">IF(COUNTIF($O:$O,B883)=1,DATE(YEAR(B883),MONTH(B883),DAY(B883)-1),B883)</f>
        <v>43980</v>
      </c>
      <c r="D883" s="178">
        <f t="shared" si="119"/>
        <v>43980</v>
      </c>
      <c r="E883" s="178">
        <f t="shared" si="119"/>
        <v>43980</v>
      </c>
      <c r="F883" s="178">
        <f t="shared" si="119"/>
        <v>43980</v>
      </c>
      <c r="G883" s="178">
        <f t="shared" si="113"/>
        <v>43980</v>
      </c>
      <c r="H883" s="179">
        <f t="shared" si="114"/>
        <v>1239.4000000000001</v>
      </c>
      <c r="I883" s="180">
        <f t="shared" si="115"/>
        <v>1</v>
      </c>
      <c r="J883" s="180">
        <f t="shared" si="116"/>
        <v>7</v>
      </c>
      <c r="L883" s="61">
        <v>44000</v>
      </c>
      <c r="M883" s="42">
        <v>1214.5</v>
      </c>
    </row>
    <row r="884" spans="1:13" ht="16.5" customHeight="1">
      <c r="A884" s="177">
        <v>43982</v>
      </c>
      <c r="B884" s="178">
        <f t="shared" si="112"/>
        <v>43980</v>
      </c>
      <c r="C884" s="178">
        <f t="shared" si="119"/>
        <v>43980</v>
      </c>
      <c r="D884" s="178">
        <f t="shared" si="119"/>
        <v>43980</v>
      </c>
      <c r="E884" s="178">
        <f t="shared" si="119"/>
        <v>43980</v>
      </c>
      <c r="F884" s="178">
        <f t="shared" si="119"/>
        <v>43980</v>
      </c>
      <c r="G884" s="178">
        <f t="shared" si="113"/>
        <v>43980</v>
      </c>
      <c r="H884" s="179">
        <f t="shared" si="114"/>
        <v>1239.4000000000001</v>
      </c>
      <c r="I884" s="180">
        <f t="shared" si="115"/>
        <v>2</v>
      </c>
      <c r="J884" s="180">
        <f t="shared" si="116"/>
        <v>7</v>
      </c>
      <c r="L884" s="61">
        <v>44001</v>
      </c>
      <c r="M884" s="42">
        <v>1213</v>
      </c>
    </row>
    <row r="885" spans="1:13" ht="16.5" customHeight="1">
      <c r="A885" s="177">
        <v>43983</v>
      </c>
      <c r="B885" s="178">
        <f t="shared" si="112"/>
        <v>43983</v>
      </c>
      <c r="C885" s="178">
        <f t="shared" si="119"/>
        <v>43983</v>
      </c>
      <c r="D885" s="178">
        <f t="shared" si="119"/>
        <v>43983</v>
      </c>
      <c r="E885" s="178">
        <f t="shared" si="119"/>
        <v>43983</v>
      </c>
      <c r="F885" s="178">
        <f t="shared" si="119"/>
        <v>43983</v>
      </c>
      <c r="G885" s="178">
        <f t="shared" si="113"/>
        <v>43983</v>
      </c>
      <c r="H885" s="179">
        <f t="shared" si="114"/>
        <v>1237.5999999999999</v>
      </c>
      <c r="I885" s="180">
        <f t="shared" si="115"/>
        <v>3</v>
      </c>
      <c r="J885" s="180">
        <f t="shared" si="116"/>
        <v>3</v>
      </c>
      <c r="L885" s="61">
        <v>44004</v>
      </c>
      <c r="M885" s="42">
        <v>1212</v>
      </c>
    </row>
    <row r="886" spans="1:13" ht="16.5" customHeight="1">
      <c r="A886" s="177">
        <v>43984</v>
      </c>
      <c r="B886" s="178">
        <f t="shared" si="112"/>
        <v>43984</v>
      </c>
      <c r="C886" s="178">
        <f t="shared" si="119"/>
        <v>43984</v>
      </c>
      <c r="D886" s="178">
        <f t="shared" si="119"/>
        <v>43984</v>
      </c>
      <c r="E886" s="178">
        <f t="shared" si="119"/>
        <v>43984</v>
      </c>
      <c r="F886" s="178">
        <f t="shared" si="119"/>
        <v>43984</v>
      </c>
      <c r="G886" s="178">
        <f t="shared" si="113"/>
        <v>43984</v>
      </c>
      <c r="H886" s="179">
        <f t="shared" si="114"/>
        <v>1227.8</v>
      </c>
      <c r="I886" s="180">
        <f t="shared" si="115"/>
        <v>4</v>
      </c>
      <c r="J886" s="180">
        <f t="shared" si="116"/>
        <v>4</v>
      </c>
      <c r="L886" s="61">
        <v>44005</v>
      </c>
      <c r="M886" s="42">
        <v>1213.2</v>
      </c>
    </row>
    <row r="887" spans="1:13" ht="16.5" customHeight="1">
      <c r="A887" s="177">
        <v>43985</v>
      </c>
      <c r="B887" s="178">
        <f t="shared" si="112"/>
        <v>43985</v>
      </c>
      <c r="C887" s="178">
        <f t="shared" si="119"/>
        <v>43985</v>
      </c>
      <c r="D887" s="178">
        <f t="shared" si="119"/>
        <v>43985</v>
      </c>
      <c r="E887" s="178">
        <f t="shared" si="119"/>
        <v>43985</v>
      </c>
      <c r="F887" s="178">
        <f t="shared" si="119"/>
        <v>43985</v>
      </c>
      <c r="G887" s="178">
        <f t="shared" si="113"/>
        <v>43985</v>
      </c>
      <c r="H887" s="179">
        <f t="shared" si="114"/>
        <v>1224.0999999999999</v>
      </c>
      <c r="I887" s="180">
        <f t="shared" si="115"/>
        <v>5</v>
      </c>
      <c r="J887" s="180">
        <f t="shared" si="116"/>
        <v>5</v>
      </c>
      <c r="L887" s="61">
        <v>44006</v>
      </c>
      <c r="M887" s="42">
        <v>1210.0999999999999</v>
      </c>
    </row>
    <row r="888" spans="1:13" ht="16.5" customHeight="1">
      <c r="A888" s="177">
        <v>43986</v>
      </c>
      <c r="B888" s="178">
        <f t="shared" si="112"/>
        <v>43986</v>
      </c>
      <c r="C888" s="178">
        <f t="shared" si="119"/>
        <v>43986</v>
      </c>
      <c r="D888" s="178">
        <f t="shared" si="119"/>
        <v>43986</v>
      </c>
      <c r="E888" s="178">
        <f t="shared" si="119"/>
        <v>43986</v>
      </c>
      <c r="F888" s="178">
        <f t="shared" si="119"/>
        <v>43986</v>
      </c>
      <c r="G888" s="178">
        <f t="shared" si="113"/>
        <v>43986</v>
      </c>
      <c r="H888" s="179">
        <f t="shared" si="114"/>
        <v>1216.9000000000001</v>
      </c>
      <c r="I888" s="180">
        <f t="shared" si="115"/>
        <v>6</v>
      </c>
      <c r="J888" s="180">
        <f t="shared" si="116"/>
        <v>6</v>
      </c>
      <c r="L888" s="61">
        <v>44007</v>
      </c>
      <c r="M888" s="42">
        <v>1202.9000000000001</v>
      </c>
    </row>
    <row r="889" spans="1:13" ht="16.5" customHeight="1">
      <c r="A889" s="177">
        <v>43987</v>
      </c>
      <c r="B889" s="178">
        <f t="shared" si="112"/>
        <v>43987</v>
      </c>
      <c r="C889" s="178">
        <f t="shared" si="119"/>
        <v>43987</v>
      </c>
      <c r="D889" s="178">
        <f t="shared" si="119"/>
        <v>43987</v>
      </c>
      <c r="E889" s="178">
        <f t="shared" si="119"/>
        <v>43987</v>
      </c>
      <c r="F889" s="178">
        <f t="shared" si="119"/>
        <v>43987</v>
      </c>
      <c r="G889" s="178">
        <f t="shared" si="113"/>
        <v>43987</v>
      </c>
      <c r="H889" s="179">
        <f t="shared" si="114"/>
        <v>1217.4000000000001</v>
      </c>
      <c r="I889" s="180">
        <f t="shared" si="115"/>
        <v>7</v>
      </c>
      <c r="J889" s="180">
        <f t="shared" si="116"/>
        <v>7</v>
      </c>
      <c r="L889" s="61">
        <v>44008</v>
      </c>
      <c r="M889" s="42">
        <v>1205.2</v>
      </c>
    </row>
    <row r="890" spans="1:13" ht="16.5" customHeight="1">
      <c r="A890" s="177">
        <v>43988</v>
      </c>
      <c r="B890" s="178">
        <f t="shared" si="112"/>
        <v>43987</v>
      </c>
      <c r="C890" s="178">
        <f t="shared" si="119"/>
        <v>43987</v>
      </c>
      <c r="D890" s="178">
        <f t="shared" si="119"/>
        <v>43987</v>
      </c>
      <c r="E890" s="178">
        <f t="shared" si="119"/>
        <v>43987</v>
      </c>
      <c r="F890" s="178">
        <f t="shared" si="119"/>
        <v>43987</v>
      </c>
      <c r="G890" s="178">
        <f t="shared" si="113"/>
        <v>43987</v>
      </c>
      <c r="H890" s="179">
        <f t="shared" si="114"/>
        <v>1217.4000000000001</v>
      </c>
      <c r="I890" s="180">
        <f t="shared" si="115"/>
        <v>1</v>
      </c>
      <c r="J890" s="180">
        <f t="shared" si="116"/>
        <v>7</v>
      </c>
      <c r="L890" s="61">
        <v>44011</v>
      </c>
      <c r="M890" s="42">
        <v>1198.5999999999999</v>
      </c>
    </row>
    <row r="891" spans="1:13" ht="16.5" customHeight="1">
      <c r="A891" s="177">
        <v>43989</v>
      </c>
      <c r="B891" s="178">
        <f t="shared" si="112"/>
        <v>43987</v>
      </c>
      <c r="C891" s="178">
        <f t="shared" si="119"/>
        <v>43987</v>
      </c>
      <c r="D891" s="178">
        <f t="shared" si="119"/>
        <v>43987</v>
      </c>
      <c r="E891" s="178">
        <f t="shared" si="119"/>
        <v>43987</v>
      </c>
      <c r="F891" s="178">
        <f t="shared" si="119"/>
        <v>43987</v>
      </c>
      <c r="G891" s="178">
        <f t="shared" si="113"/>
        <v>43987</v>
      </c>
      <c r="H891" s="179">
        <f t="shared" si="114"/>
        <v>1217.4000000000001</v>
      </c>
      <c r="I891" s="180">
        <f t="shared" si="115"/>
        <v>2</v>
      </c>
      <c r="J891" s="180">
        <f t="shared" si="116"/>
        <v>7</v>
      </c>
      <c r="L891" s="61">
        <v>44012</v>
      </c>
      <c r="M891" s="42">
        <v>1200.7</v>
      </c>
    </row>
    <row r="892" spans="1:13" ht="16.5" customHeight="1">
      <c r="A892" s="177">
        <v>43990</v>
      </c>
      <c r="B892" s="178">
        <f t="shared" si="112"/>
        <v>43990</v>
      </c>
      <c r="C892" s="178">
        <f t="shared" si="119"/>
        <v>43990</v>
      </c>
      <c r="D892" s="178">
        <f t="shared" si="119"/>
        <v>43990</v>
      </c>
      <c r="E892" s="178">
        <f t="shared" si="119"/>
        <v>43990</v>
      </c>
      <c r="F892" s="178">
        <f t="shared" si="119"/>
        <v>43990</v>
      </c>
      <c r="G892" s="178">
        <f t="shared" si="113"/>
        <v>43990</v>
      </c>
      <c r="H892" s="179">
        <f t="shared" si="114"/>
        <v>1213.0999999999999</v>
      </c>
      <c r="I892" s="180">
        <f t="shared" si="115"/>
        <v>3</v>
      </c>
      <c r="J892" s="180">
        <f t="shared" si="116"/>
        <v>3</v>
      </c>
      <c r="L892" s="61">
        <v>44013</v>
      </c>
      <c r="M892" s="42">
        <v>1198.5</v>
      </c>
    </row>
    <row r="893" spans="1:13" ht="16.5" customHeight="1">
      <c r="A893" s="177">
        <v>43991</v>
      </c>
      <c r="B893" s="178">
        <f t="shared" si="112"/>
        <v>43991</v>
      </c>
      <c r="C893" s="178">
        <f t="shared" si="119"/>
        <v>43991</v>
      </c>
      <c r="D893" s="178">
        <f t="shared" si="119"/>
        <v>43991</v>
      </c>
      <c r="E893" s="178">
        <f t="shared" si="119"/>
        <v>43991</v>
      </c>
      <c r="F893" s="178">
        <f t="shared" si="119"/>
        <v>43991</v>
      </c>
      <c r="G893" s="178">
        <f t="shared" si="113"/>
        <v>43991</v>
      </c>
      <c r="H893" s="179">
        <f t="shared" si="114"/>
        <v>1204.2</v>
      </c>
      <c r="I893" s="180">
        <f t="shared" si="115"/>
        <v>4</v>
      </c>
      <c r="J893" s="180">
        <f t="shared" si="116"/>
        <v>4</v>
      </c>
      <c r="L893" s="61">
        <v>44014</v>
      </c>
      <c r="M893" s="42">
        <v>1201.5999999999999</v>
      </c>
    </row>
    <row r="894" spans="1:13" ht="16.5" customHeight="1">
      <c r="A894" s="177">
        <v>43992</v>
      </c>
      <c r="B894" s="178">
        <f t="shared" si="112"/>
        <v>43992</v>
      </c>
      <c r="C894" s="178">
        <f t="shared" si="119"/>
        <v>43992</v>
      </c>
      <c r="D894" s="178">
        <f t="shared" si="119"/>
        <v>43992</v>
      </c>
      <c r="E894" s="178">
        <f t="shared" si="119"/>
        <v>43992</v>
      </c>
      <c r="F894" s="178">
        <f t="shared" si="119"/>
        <v>43992</v>
      </c>
      <c r="G894" s="178">
        <f t="shared" si="113"/>
        <v>43992</v>
      </c>
      <c r="H894" s="179">
        <f t="shared" si="114"/>
        <v>1197.7</v>
      </c>
      <c r="I894" s="180">
        <f t="shared" si="115"/>
        <v>5</v>
      </c>
      <c r="J894" s="180">
        <f t="shared" si="116"/>
        <v>5</v>
      </c>
      <c r="L894" s="61">
        <v>44015</v>
      </c>
      <c r="M894" s="42">
        <v>1201</v>
      </c>
    </row>
    <row r="895" spans="1:13" ht="16.5" customHeight="1">
      <c r="A895" s="177">
        <v>43993</v>
      </c>
      <c r="B895" s="178">
        <f t="shared" si="112"/>
        <v>43993</v>
      </c>
      <c r="C895" s="178">
        <f t="shared" si="119"/>
        <v>43993</v>
      </c>
      <c r="D895" s="178">
        <f t="shared" si="119"/>
        <v>43993</v>
      </c>
      <c r="E895" s="178">
        <f t="shared" si="119"/>
        <v>43993</v>
      </c>
      <c r="F895" s="178">
        <f t="shared" si="119"/>
        <v>43993</v>
      </c>
      <c r="G895" s="178">
        <f t="shared" si="113"/>
        <v>43993</v>
      </c>
      <c r="H895" s="179">
        <f t="shared" si="114"/>
        <v>1194.4000000000001</v>
      </c>
      <c r="I895" s="180">
        <f t="shared" si="115"/>
        <v>6</v>
      </c>
      <c r="J895" s="180">
        <f t="shared" si="116"/>
        <v>6</v>
      </c>
      <c r="L895" s="61">
        <v>44018</v>
      </c>
      <c r="M895" s="42">
        <v>1200.4000000000001</v>
      </c>
    </row>
    <row r="896" spans="1:13" ht="16.5" customHeight="1">
      <c r="A896" s="177">
        <v>43994</v>
      </c>
      <c r="B896" s="178">
        <f t="shared" si="112"/>
        <v>43994</v>
      </c>
      <c r="C896" s="178">
        <f t="shared" si="119"/>
        <v>43994</v>
      </c>
      <c r="D896" s="178">
        <f t="shared" si="119"/>
        <v>43994</v>
      </c>
      <c r="E896" s="178">
        <f t="shared" si="119"/>
        <v>43994</v>
      </c>
      <c r="F896" s="178">
        <f t="shared" si="119"/>
        <v>43994</v>
      </c>
      <c r="G896" s="178">
        <f t="shared" si="113"/>
        <v>43994</v>
      </c>
      <c r="H896" s="179">
        <f t="shared" si="114"/>
        <v>1192.8</v>
      </c>
      <c r="I896" s="180">
        <f t="shared" si="115"/>
        <v>7</v>
      </c>
      <c r="J896" s="180">
        <f t="shared" si="116"/>
        <v>7</v>
      </c>
      <c r="L896" s="61">
        <v>44019</v>
      </c>
      <c r="M896" s="42">
        <v>1196.8</v>
      </c>
    </row>
    <row r="897" spans="1:13" ht="16.5" customHeight="1">
      <c r="A897" s="177">
        <v>43995</v>
      </c>
      <c r="B897" s="178">
        <f t="shared" si="112"/>
        <v>43994</v>
      </c>
      <c r="C897" s="178">
        <f t="shared" si="119"/>
        <v>43994</v>
      </c>
      <c r="D897" s="178">
        <f t="shared" si="119"/>
        <v>43994</v>
      </c>
      <c r="E897" s="178">
        <f t="shared" si="119"/>
        <v>43994</v>
      </c>
      <c r="F897" s="178">
        <f t="shared" si="119"/>
        <v>43994</v>
      </c>
      <c r="G897" s="178">
        <f t="shared" si="113"/>
        <v>43994</v>
      </c>
      <c r="H897" s="179">
        <f t="shared" si="114"/>
        <v>1192.8</v>
      </c>
      <c r="I897" s="180">
        <f t="shared" si="115"/>
        <v>1</v>
      </c>
      <c r="J897" s="180">
        <f t="shared" si="116"/>
        <v>7</v>
      </c>
      <c r="L897" s="61">
        <v>44020</v>
      </c>
      <c r="M897" s="42">
        <v>1192.9000000000001</v>
      </c>
    </row>
    <row r="898" spans="1:13" ht="16.5" customHeight="1">
      <c r="A898" s="177">
        <v>43996</v>
      </c>
      <c r="B898" s="178">
        <f t="shared" si="112"/>
        <v>43994</v>
      </c>
      <c r="C898" s="178">
        <f t="shared" si="119"/>
        <v>43994</v>
      </c>
      <c r="D898" s="178">
        <f t="shared" si="119"/>
        <v>43994</v>
      </c>
      <c r="E898" s="178">
        <f t="shared" si="119"/>
        <v>43994</v>
      </c>
      <c r="F898" s="178">
        <f t="shared" si="119"/>
        <v>43994</v>
      </c>
      <c r="G898" s="178">
        <f t="shared" si="113"/>
        <v>43994</v>
      </c>
      <c r="H898" s="179">
        <f t="shared" si="114"/>
        <v>1192.8</v>
      </c>
      <c r="I898" s="180">
        <f t="shared" si="115"/>
        <v>2</v>
      </c>
      <c r="J898" s="180">
        <f t="shared" si="116"/>
        <v>7</v>
      </c>
      <c r="L898" s="61">
        <v>44021</v>
      </c>
      <c r="M898" s="42">
        <v>1195.8</v>
      </c>
    </row>
    <row r="899" spans="1:13" ht="16.5" customHeight="1">
      <c r="A899" s="177">
        <v>43997</v>
      </c>
      <c r="B899" s="178">
        <f t="shared" ref="B899:B962" si="120">IF($I899&lt;4,IF($I899&lt;3,DATE(YEAR(A899),MONTH(A899),DAY(A899)-$I899),IF(COUNTIF($O:$O,A899)=1,DATE(YEAR(A899),MONTH(A899),DAY(A899)-$I899),A899)),A899)</f>
        <v>43997</v>
      </c>
      <c r="C899" s="178">
        <f t="shared" si="119"/>
        <v>43997</v>
      </c>
      <c r="D899" s="178">
        <f t="shared" si="119"/>
        <v>43997</v>
      </c>
      <c r="E899" s="178">
        <f t="shared" si="119"/>
        <v>43997</v>
      </c>
      <c r="F899" s="178">
        <f t="shared" si="119"/>
        <v>43997</v>
      </c>
      <c r="G899" s="178">
        <f t="shared" ref="G899:G962" si="121">IF($J899&lt;4,IF($J899&lt;3,DATE(YEAR(F899),MONTH(F899),DAY(F899)-$J899),IF(COUNTIF($O:$O,F899)=1,DATE(YEAR(F899),MONTH(F899),DAY(F899)-$J899),F899)),F899)</f>
        <v>43997</v>
      </c>
      <c r="H899" s="179">
        <f t="shared" ref="H899:H962" si="122">VLOOKUP(G899,L:M,2,0)</f>
        <v>1206.5999999999999</v>
      </c>
      <c r="I899" s="180">
        <f t="shared" ref="I899:I962" si="123">WEEKDAY(A899,16)</f>
        <v>3</v>
      </c>
      <c r="J899" s="180">
        <f t="shared" ref="J899:J962" si="124">WEEKDAY(F899,16)</f>
        <v>3</v>
      </c>
      <c r="L899" s="61">
        <v>44022</v>
      </c>
      <c r="M899" s="42">
        <v>1194.5</v>
      </c>
    </row>
    <row r="900" spans="1:13" ht="16.5" customHeight="1">
      <c r="A900" s="177">
        <v>43998</v>
      </c>
      <c r="B900" s="178">
        <f t="shared" si="120"/>
        <v>43998</v>
      </c>
      <c r="C900" s="178">
        <f t="shared" si="119"/>
        <v>43998</v>
      </c>
      <c r="D900" s="178">
        <f t="shared" si="119"/>
        <v>43998</v>
      </c>
      <c r="E900" s="178">
        <f t="shared" si="119"/>
        <v>43998</v>
      </c>
      <c r="F900" s="178">
        <f t="shared" si="119"/>
        <v>43998</v>
      </c>
      <c r="G900" s="178">
        <f t="shared" si="121"/>
        <v>43998</v>
      </c>
      <c r="H900" s="179">
        <f t="shared" si="122"/>
        <v>1210.8</v>
      </c>
      <c r="I900" s="180">
        <f t="shared" si="123"/>
        <v>4</v>
      </c>
      <c r="J900" s="180">
        <f t="shared" si="124"/>
        <v>4</v>
      </c>
      <c r="L900" s="61">
        <v>44025</v>
      </c>
      <c r="M900" s="42">
        <v>1202.4000000000001</v>
      </c>
    </row>
    <row r="901" spans="1:13" ht="16.5" customHeight="1">
      <c r="A901" s="177">
        <v>43999</v>
      </c>
      <c r="B901" s="178">
        <f t="shared" si="120"/>
        <v>43999</v>
      </c>
      <c r="C901" s="178">
        <f t="shared" si="119"/>
        <v>43999</v>
      </c>
      <c r="D901" s="178">
        <f t="shared" si="119"/>
        <v>43999</v>
      </c>
      <c r="E901" s="178">
        <f t="shared" si="119"/>
        <v>43999</v>
      </c>
      <c r="F901" s="178">
        <f t="shared" si="119"/>
        <v>43999</v>
      </c>
      <c r="G901" s="178">
        <f t="shared" si="121"/>
        <v>43999</v>
      </c>
      <c r="H901" s="179">
        <f t="shared" si="122"/>
        <v>1206.5999999999999</v>
      </c>
      <c r="I901" s="180">
        <f t="shared" si="123"/>
        <v>5</v>
      </c>
      <c r="J901" s="180">
        <f t="shared" si="124"/>
        <v>5</v>
      </c>
      <c r="L901" s="61">
        <v>44026</v>
      </c>
      <c r="M901" s="42">
        <v>1200.3</v>
      </c>
    </row>
    <row r="902" spans="1:13" ht="16.5" customHeight="1">
      <c r="A902" s="177">
        <v>44000</v>
      </c>
      <c r="B902" s="178">
        <f t="shared" si="120"/>
        <v>44000</v>
      </c>
      <c r="C902" s="178">
        <f t="shared" si="119"/>
        <v>44000</v>
      </c>
      <c r="D902" s="178">
        <f t="shared" si="119"/>
        <v>44000</v>
      </c>
      <c r="E902" s="178">
        <f t="shared" si="119"/>
        <v>44000</v>
      </c>
      <c r="F902" s="178">
        <f t="shared" si="119"/>
        <v>44000</v>
      </c>
      <c r="G902" s="178">
        <f t="shared" si="121"/>
        <v>44000</v>
      </c>
      <c r="H902" s="179">
        <f t="shared" si="122"/>
        <v>1214.5</v>
      </c>
      <c r="I902" s="180">
        <f t="shared" si="123"/>
        <v>6</v>
      </c>
      <c r="J902" s="180">
        <f t="shared" si="124"/>
        <v>6</v>
      </c>
      <c r="L902" s="61">
        <v>44027</v>
      </c>
      <c r="M902" s="42">
        <v>1206.4000000000001</v>
      </c>
    </row>
    <row r="903" spans="1:13" ht="16.5" customHeight="1">
      <c r="A903" s="177">
        <v>44001</v>
      </c>
      <c r="B903" s="178">
        <f t="shared" si="120"/>
        <v>44001</v>
      </c>
      <c r="C903" s="178">
        <f t="shared" ref="C903:F922" si="125">IF(COUNTIF($O:$O,B903)=1,DATE(YEAR(B903),MONTH(B903),DAY(B903)-1),B903)</f>
        <v>44001</v>
      </c>
      <c r="D903" s="178">
        <f t="shared" si="125"/>
        <v>44001</v>
      </c>
      <c r="E903" s="178">
        <f t="shared" si="125"/>
        <v>44001</v>
      </c>
      <c r="F903" s="178">
        <f t="shared" si="125"/>
        <v>44001</v>
      </c>
      <c r="G903" s="178">
        <f t="shared" si="121"/>
        <v>44001</v>
      </c>
      <c r="H903" s="179">
        <f t="shared" si="122"/>
        <v>1213</v>
      </c>
      <c r="I903" s="180">
        <f t="shared" si="123"/>
        <v>7</v>
      </c>
      <c r="J903" s="180">
        <f t="shared" si="124"/>
        <v>7</v>
      </c>
      <c r="L903" s="61">
        <v>44028</v>
      </c>
      <c r="M903" s="42">
        <v>1200.7</v>
      </c>
    </row>
    <row r="904" spans="1:13" ht="16.5" customHeight="1">
      <c r="A904" s="177">
        <v>44002</v>
      </c>
      <c r="B904" s="178">
        <f t="shared" si="120"/>
        <v>44001</v>
      </c>
      <c r="C904" s="178">
        <f t="shared" si="125"/>
        <v>44001</v>
      </c>
      <c r="D904" s="178">
        <f t="shared" si="125"/>
        <v>44001</v>
      </c>
      <c r="E904" s="178">
        <f t="shared" si="125"/>
        <v>44001</v>
      </c>
      <c r="F904" s="178">
        <f t="shared" si="125"/>
        <v>44001</v>
      </c>
      <c r="G904" s="178">
        <f t="shared" si="121"/>
        <v>44001</v>
      </c>
      <c r="H904" s="179">
        <f t="shared" si="122"/>
        <v>1213</v>
      </c>
      <c r="I904" s="180">
        <f t="shared" si="123"/>
        <v>1</v>
      </c>
      <c r="J904" s="180">
        <f t="shared" si="124"/>
        <v>7</v>
      </c>
      <c r="L904" s="61">
        <v>44029</v>
      </c>
      <c r="M904" s="42">
        <v>1204.0999999999999</v>
      </c>
    </row>
    <row r="905" spans="1:13" ht="16.5" customHeight="1">
      <c r="A905" s="177">
        <v>44003</v>
      </c>
      <c r="B905" s="178">
        <f t="shared" si="120"/>
        <v>44001</v>
      </c>
      <c r="C905" s="178">
        <f t="shared" si="125"/>
        <v>44001</v>
      </c>
      <c r="D905" s="178">
        <f t="shared" si="125"/>
        <v>44001</v>
      </c>
      <c r="E905" s="178">
        <f t="shared" si="125"/>
        <v>44001</v>
      </c>
      <c r="F905" s="178">
        <f t="shared" si="125"/>
        <v>44001</v>
      </c>
      <c r="G905" s="178">
        <f t="shared" si="121"/>
        <v>44001</v>
      </c>
      <c r="H905" s="179">
        <f t="shared" si="122"/>
        <v>1213</v>
      </c>
      <c r="I905" s="180">
        <f t="shared" si="123"/>
        <v>2</v>
      </c>
      <c r="J905" s="180">
        <f t="shared" si="124"/>
        <v>7</v>
      </c>
      <c r="L905" s="61">
        <v>44032</v>
      </c>
      <c r="M905" s="42">
        <v>1205.7</v>
      </c>
    </row>
    <row r="906" spans="1:13" ht="16.5" customHeight="1">
      <c r="A906" s="177">
        <v>44004</v>
      </c>
      <c r="B906" s="178">
        <f t="shared" si="120"/>
        <v>44004</v>
      </c>
      <c r="C906" s="178">
        <f t="shared" si="125"/>
        <v>44004</v>
      </c>
      <c r="D906" s="178">
        <f t="shared" si="125"/>
        <v>44004</v>
      </c>
      <c r="E906" s="178">
        <f t="shared" si="125"/>
        <v>44004</v>
      </c>
      <c r="F906" s="178">
        <f t="shared" si="125"/>
        <v>44004</v>
      </c>
      <c r="G906" s="178">
        <f t="shared" si="121"/>
        <v>44004</v>
      </c>
      <c r="H906" s="179">
        <f t="shared" si="122"/>
        <v>1212</v>
      </c>
      <c r="I906" s="180">
        <f t="shared" si="123"/>
        <v>3</v>
      </c>
      <c r="J906" s="180">
        <f t="shared" si="124"/>
        <v>3</v>
      </c>
      <c r="L906" s="61">
        <v>44033</v>
      </c>
      <c r="M906" s="42">
        <v>1203.7</v>
      </c>
    </row>
    <row r="907" spans="1:13" ht="16.5" customHeight="1">
      <c r="A907" s="177">
        <v>44005</v>
      </c>
      <c r="B907" s="178">
        <f t="shared" si="120"/>
        <v>44005</v>
      </c>
      <c r="C907" s="178">
        <f t="shared" si="125"/>
        <v>44005</v>
      </c>
      <c r="D907" s="178">
        <f t="shared" si="125"/>
        <v>44005</v>
      </c>
      <c r="E907" s="178">
        <f t="shared" si="125"/>
        <v>44005</v>
      </c>
      <c r="F907" s="178">
        <f t="shared" si="125"/>
        <v>44005</v>
      </c>
      <c r="G907" s="178">
        <f t="shared" si="121"/>
        <v>44005</v>
      </c>
      <c r="H907" s="179">
        <f t="shared" si="122"/>
        <v>1213.2</v>
      </c>
      <c r="I907" s="180">
        <f t="shared" si="123"/>
        <v>4</v>
      </c>
      <c r="J907" s="180">
        <f t="shared" si="124"/>
        <v>4</v>
      </c>
      <c r="L907" s="61">
        <v>44034</v>
      </c>
      <c r="M907" s="42">
        <v>1198.0999999999999</v>
      </c>
    </row>
    <row r="908" spans="1:13" ht="16.5" customHeight="1">
      <c r="A908" s="177">
        <v>44006</v>
      </c>
      <c r="B908" s="178">
        <f t="shared" si="120"/>
        <v>44006</v>
      </c>
      <c r="C908" s="178">
        <f t="shared" si="125"/>
        <v>44006</v>
      </c>
      <c r="D908" s="178">
        <f t="shared" si="125"/>
        <v>44006</v>
      </c>
      <c r="E908" s="178">
        <f t="shared" si="125"/>
        <v>44006</v>
      </c>
      <c r="F908" s="178">
        <f t="shared" si="125"/>
        <v>44006</v>
      </c>
      <c r="G908" s="178">
        <f t="shared" si="121"/>
        <v>44006</v>
      </c>
      <c r="H908" s="179">
        <f t="shared" si="122"/>
        <v>1210.0999999999999</v>
      </c>
      <c r="I908" s="180">
        <f t="shared" si="123"/>
        <v>5</v>
      </c>
      <c r="J908" s="180">
        <f t="shared" si="124"/>
        <v>5</v>
      </c>
      <c r="L908" s="61">
        <v>44035</v>
      </c>
      <c r="M908" s="42">
        <v>1193.7</v>
      </c>
    </row>
    <row r="909" spans="1:13" ht="16.5" customHeight="1">
      <c r="A909" s="177">
        <v>44007</v>
      </c>
      <c r="B909" s="178">
        <f t="shared" si="120"/>
        <v>44007</v>
      </c>
      <c r="C909" s="178">
        <f t="shared" si="125"/>
        <v>44007</v>
      </c>
      <c r="D909" s="178">
        <f t="shared" si="125"/>
        <v>44007</v>
      </c>
      <c r="E909" s="178">
        <f t="shared" si="125"/>
        <v>44007</v>
      </c>
      <c r="F909" s="178">
        <f t="shared" si="125"/>
        <v>44007</v>
      </c>
      <c r="G909" s="178">
        <f t="shared" si="121"/>
        <v>44007</v>
      </c>
      <c r="H909" s="179">
        <f t="shared" si="122"/>
        <v>1202.9000000000001</v>
      </c>
      <c r="I909" s="180">
        <f t="shared" si="123"/>
        <v>6</v>
      </c>
      <c r="J909" s="180">
        <f t="shared" si="124"/>
        <v>6</v>
      </c>
      <c r="L909" s="61">
        <v>44036</v>
      </c>
      <c r="M909" s="42">
        <v>1198.5</v>
      </c>
    </row>
    <row r="910" spans="1:13" ht="16.5" customHeight="1">
      <c r="A910" s="177">
        <v>44008</v>
      </c>
      <c r="B910" s="178">
        <f t="shared" si="120"/>
        <v>44008</v>
      </c>
      <c r="C910" s="178">
        <f t="shared" si="125"/>
        <v>44008</v>
      </c>
      <c r="D910" s="178">
        <f t="shared" si="125"/>
        <v>44008</v>
      </c>
      <c r="E910" s="178">
        <f t="shared" si="125"/>
        <v>44008</v>
      </c>
      <c r="F910" s="178">
        <f t="shared" si="125"/>
        <v>44008</v>
      </c>
      <c r="G910" s="178">
        <f t="shared" si="121"/>
        <v>44008</v>
      </c>
      <c r="H910" s="179">
        <f t="shared" si="122"/>
        <v>1205.2</v>
      </c>
      <c r="I910" s="180">
        <f t="shared" si="123"/>
        <v>7</v>
      </c>
      <c r="J910" s="180">
        <f t="shared" si="124"/>
        <v>7</v>
      </c>
      <c r="L910" s="61">
        <v>44039</v>
      </c>
      <c r="M910" s="42">
        <v>1201.3</v>
      </c>
    </row>
    <row r="911" spans="1:13" ht="16.5" customHeight="1">
      <c r="A911" s="177">
        <v>44009</v>
      </c>
      <c r="B911" s="178">
        <f t="shared" si="120"/>
        <v>44008</v>
      </c>
      <c r="C911" s="178">
        <f t="shared" si="125"/>
        <v>44008</v>
      </c>
      <c r="D911" s="178">
        <f t="shared" si="125"/>
        <v>44008</v>
      </c>
      <c r="E911" s="178">
        <f t="shared" si="125"/>
        <v>44008</v>
      </c>
      <c r="F911" s="178">
        <f t="shared" si="125"/>
        <v>44008</v>
      </c>
      <c r="G911" s="178">
        <f t="shared" si="121"/>
        <v>44008</v>
      </c>
      <c r="H911" s="179">
        <f t="shared" si="122"/>
        <v>1205.2</v>
      </c>
      <c r="I911" s="180">
        <f t="shared" si="123"/>
        <v>1</v>
      </c>
      <c r="J911" s="180">
        <f t="shared" si="124"/>
        <v>7</v>
      </c>
      <c r="L911" s="61">
        <v>44040</v>
      </c>
      <c r="M911" s="42">
        <v>1196.5999999999999</v>
      </c>
    </row>
    <row r="912" spans="1:13" ht="16.5" customHeight="1">
      <c r="A912" s="177">
        <v>44010</v>
      </c>
      <c r="B912" s="178">
        <f t="shared" si="120"/>
        <v>44008</v>
      </c>
      <c r="C912" s="178">
        <f t="shared" si="125"/>
        <v>44008</v>
      </c>
      <c r="D912" s="178">
        <f t="shared" si="125"/>
        <v>44008</v>
      </c>
      <c r="E912" s="178">
        <f t="shared" si="125"/>
        <v>44008</v>
      </c>
      <c r="F912" s="178">
        <f t="shared" si="125"/>
        <v>44008</v>
      </c>
      <c r="G912" s="178">
        <f t="shared" si="121"/>
        <v>44008</v>
      </c>
      <c r="H912" s="179">
        <f t="shared" si="122"/>
        <v>1205.2</v>
      </c>
      <c r="I912" s="180">
        <f t="shared" si="123"/>
        <v>2</v>
      </c>
      <c r="J912" s="180">
        <f t="shared" si="124"/>
        <v>7</v>
      </c>
      <c r="L912" s="61">
        <v>44041</v>
      </c>
      <c r="M912" s="42">
        <v>1195.0999999999999</v>
      </c>
    </row>
    <row r="913" spans="1:13" ht="16.5" customHeight="1">
      <c r="A913" s="177">
        <v>44011</v>
      </c>
      <c r="B913" s="178">
        <f t="shared" si="120"/>
        <v>44011</v>
      </c>
      <c r="C913" s="178">
        <f t="shared" si="125"/>
        <v>44011</v>
      </c>
      <c r="D913" s="178">
        <f t="shared" si="125"/>
        <v>44011</v>
      </c>
      <c r="E913" s="178">
        <f t="shared" si="125"/>
        <v>44011</v>
      </c>
      <c r="F913" s="178">
        <f t="shared" si="125"/>
        <v>44011</v>
      </c>
      <c r="G913" s="178">
        <f t="shared" si="121"/>
        <v>44011</v>
      </c>
      <c r="H913" s="179">
        <f t="shared" si="122"/>
        <v>1198.5999999999999</v>
      </c>
      <c r="I913" s="180">
        <f t="shared" si="123"/>
        <v>3</v>
      </c>
      <c r="J913" s="180">
        <f t="shared" si="124"/>
        <v>3</v>
      </c>
      <c r="L913" s="61">
        <v>44042</v>
      </c>
      <c r="M913" s="42">
        <v>1195.2</v>
      </c>
    </row>
    <row r="914" spans="1:13" ht="16.5" customHeight="1">
      <c r="A914" s="177">
        <v>44012</v>
      </c>
      <c r="B914" s="178">
        <f t="shared" si="120"/>
        <v>44012</v>
      </c>
      <c r="C914" s="178">
        <f t="shared" si="125"/>
        <v>44012</v>
      </c>
      <c r="D914" s="178">
        <f t="shared" si="125"/>
        <v>44012</v>
      </c>
      <c r="E914" s="178">
        <f t="shared" si="125"/>
        <v>44012</v>
      </c>
      <c r="F914" s="178">
        <f t="shared" si="125"/>
        <v>44012</v>
      </c>
      <c r="G914" s="178">
        <f t="shared" si="121"/>
        <v>44012</v>
      </c>
      <c r="H914" s="179">
        <f t="shared" si="122"/>
        <v>1200.7</v>
      </c>
      <c r="I914" s="180">
        <f t="shared" si="123"/>
        <v>4</v>
      </c>
      <c r="J914" s="180">
        <f t="shared" si="124"/>
        <v>4</v>
      </c>
      <c r="L914" s="61">
        <v>44043</v>
      </c>
      <c r="M914" s="42">
        <v>1191.4000000000001</v>
      </c>
    </row>
    <row r="915" spans="1:13" ht="16.5" customHeight="1">
      <c r="A915" s="177">
        <v>44013</v>
      </c>
      <c r="B915" s="178">
        <f t="shared" si="120"/>
        <v>44013</v>
      </c>
      <c r="C915" s="178">
        <f t="shared" si="125"/>
        <v>44013</v>
      </c>
      <c r="D915" s="178">
        <f t="shared" si="125"/>
        <v>44013</v>
      </c>
      <c r="E915" s="178">
        <f t="shared" si="125"/>
        <v>44013</v>
      </c>
      <c r="F915" s="178">
        <f t="shared" si="125"/>
        <v>44013</v>
      </c>
      <c r="G915" s="178">
        <f t="shared" si="121"/>
        <v>44013</v>
      </c>
      <c r="H915" s="179">
        <f t="shared" si="122"/>
        <v>1198.5</v>
      </c>
      <c r="I915" s="180">
        <f t="shared" si="123"/>
        <v>5</v>
      </c>
      <c r="J915" s="180">
        <f t="shared" si="124"/>
        <v>5</v>
      </c>
      <c r="L915" s="61">
        <v>44046</v>
      </c>
      <c r="M915" s="42">
        <v>1189.0999999999999</v>
      </c>
    </row>
    <row r="916" spans="1:13" ht="16.5" customHeight="1">
      <c r="A916" s="177">
        <v>44014</v>
      </c>
      <c r="B916" s="178">
        <f t="shared" si="120"/>
        <v>44014</v>
      </c>
      <c r="C916" s="178">
        <f t="shared" si="125"/>
        <v>44014</v>
      </c>
      <c r="D916" s="178">
        <f t="shared" si="125"/>
        <v>44014</v>
      </c>
      <c r="E916" s="178">
        <f t="shared" si="125"/>
        <v>44014</v>
      </c>
      <c r="F916" s="178">
        <f t="shared" si="125"/>
        <v>44014</v>
      </c>
      <c r="G916" s="178">
        <f t="shared" si="121"/>
        <v>44014</v>
      </c>
      <c r="H916" s="179">
        <f t="shared" si="122"/>
        <v>1201.5999999999999</v>
      </c>
      <c r="I916" s="180">
        <f t="shared" si="123"/>
        <v>6</v>
      </c>
      <c r="J916" s="180">
        <f t="shared" si="124"/>
        <v>6</v>
      </c>
      <c r="L916" s="61">
        <v>44047</v>
      </c>
      <c r="M916" s="42">
        <v>1193.7</v>
      </c>
    </row>
    <row r="917" spans="1:13" ht="16.5" customHeight="1">
      <c r="A917" s="177">
        <v>44015</v>
      </c>
      <c r="B917" s="178">
        <f t="shared" si="120"/>
        <v>44015</v>
      </c>
      <c r="C917" s="178">
        <f t="shared" si="125"/>
        <v>44015</v>
      </c>
      <c r="D917" s="178">
        <f t="shared" si="125"/>
        <v>44015</v>
      </c>
      <c r="E917" s="178">
        <f t="shared" si="125"/>
        <v>44015</v>
      </c>
      <c r="F917" s="178">
        <f t="shared" si="125"/>
        <v>44015</v>
      </c>
      <c r="G917" s="178">
        <f t="shared" si="121"/>
        <v>44015</v>
      </c>
      <c r="H917" s="179">
        <f t="shared" si="122"/>
        <v>1201</v>
      </c>
      <c r="I917" s="180">
        <f t="shared" si="123"/>
        <v>7</v>
      </c>
      <c r="J917" s="180">
        <f t="shared" si="124"/>
        <v>7</v>
      </c>
      <c r="L917" s="61">
        <v>44048</v>
      </c>
      <c r="M917" s="42">
        <v>1193.5</v>
      </c>
    </row>
    <row r="918" spans="1:13" ht="16.5" customHeight="1">
      <c r="A918" s="177">
        <v>44016</v>
      </c>
      <c r="B918" s="178">
        <f t="shared" si="120"/>
        <v>44015</v>
      </c>
      <c r="C918" s="178">
        <f t="shared" si="125"/>
        <v>44015</v>
      </c>
      <c r="D918" s="178">
        <f t="shared" si="125"/>
        <v>44015</v>
      </c>
      <c r="E918" s="178">
        <f t="shared" si="125"/>
        <v>44015</v>
      </c>
      <c r="F918" s="178">
        <f t="shared" si="125"/>
        <v>44015</v>
      </c>
      <c r="G918" s="178">
        <f t="shared" si="121"/>
        <v>44015</v>
      </c>
      <c r="H918" s="179">
        <f t="shared" si="122"/>
        <v>1201</v>
      </c>
      <c r="I918" s="180">
        <f t="shared" si="123"/>
        <v>1</v>
      </c>
      <c r="J918" s="180">
        <f t="shared" si="124"/>
        <v>7</v>
      </c>
      <c r="L918" s="61">
        <v>44049</v>
      </c>
      <c r="M918" s="42">
        <v>1190.3</v>
      </c>
    </row>
    <row r="919" spans="1:13" ht="16.5" customHeight="1">
      <c r="A919" s="177">
        <v>44017</v>
      </c>
      <c r="B919" s="178">
        <f t="shared" si="120"/>
        <v>44015</v>
      </c>
      <c r="C919" s="178">
        <f t="shared" si="125"/>
        <v>44015</v>
      </c>
      <c r="D919" s="178">
        <f t="shared" si="125"/>
        <v>44015</v>
      </c>
      <c r="E919" s="178">
        <f t="shared" si="125"/>
        <v>44015</v>
      </c>
      <c r="F919" s="178">
        <f t="shared" si="125"/>
        <v>44015</v>
      </c>
      <c r="G919" s="178">
        <f t="shared" si="121"/>
        <v>44015</v>
      </c>
      <c r="H919" s="179">
        <f t="shared" si="122"/>
        <v>1201</v>
      </c>
      <c r="I919" s="180">
        <f t="shared" si="123"/>
        <v>2</v>
      </c>
      <c r="J919" s="180">
        <f t="shared" si="124"/>
        <v>7</v>
      </c>
      <c r="L919" s="61">
        <v>44050</v>
      </c>
      <c r="M919" s="42">
        <v>1184.3</v>
      </c>
    </row>
    <row r="920" spans="1:13" ht="16.5" customHeight="1">
      <c r="A920" s="177">
        <v>44018</v>
      </c>
      <c r="B920" s="178">
        <f t="shared" si="120"/>
        <v>44018</v>
      </c>
      <c r="C920" s="178">
        <f t="shared" si="125"/>
        <v>44018</v>
      </c>
      <c r="D920" s="178">
        <f t="shared" si="125"/>
        <v>44018</v>
      </c>
      <c r="E920" s="178">
        <f t="shared" si="125"/>
        <v>44018</v>
      </c>
      <c r="F920" s="178">
        <f t="shared" si="125"/>
        <v>44018</v>
      </c>
      <c r="G920" s="178">
        <f t="shared" si="121"/>
        <v>44018</v>
      </c>
      <c r="H920" s="179">
        <f t="shared" si="122"/>
        <v>1200.4000000000001</v>
      </c>
      <c r="I920" s="180">
        <f t="shared" si="123"/>
        <v>3</v>
      </c>
      <c r="J920" s="180">
        <f t="shared" si="124"/>
        <v>3</v>
      </c>
      <c r="L920" s="61">
        <v>44053</v>
      </c>
      <c r="M920" s="42">
        <v>1185.9000000000001</v>
      </c>
    </row>
    <row r="921" spans="1:13" ht="16.5" customHeight="1">
      <c r="A921" s="177">
        <v>44019</v>
      </c>
      <c r="B921" s="178">
        <f t="shared" si="120"/>
        <v>44019</v>
      </c>
      <c r="C921" s="178">
        <f t="shared" si="125"/>
        <v>44019</v>
      </c>
      <c r="D921" s="178">
        <f t="shared" si="125"/>
        <v>44019</v>
      </c>
      <c r="E921" s="178">
        <f t="shared" si="125"/>
        <v>44019</v>
      </c>
      <c r="F921" s="178">
        <f t="shared" si="125"/>
        <v>44019</v>
      </c>
      <c r="G921" s="178">
        <f t="shared" si="121"/>
        <v>44019</v>
      </c>
      <c r="H921" s="179">
        <f t="shared" si="122"/>
        <v>1196.8</v>
      </c>
      <c r="I921" s="180">
        <f t="shared" si="123"/>
        <v>4</v>
      </c>
      <c r="J921" s="180">
        <f t="shared" si="124"/>
        <v>4</v>
      </c>
      <c r="L921" s="61">
        <v>44054</v>
      </c>
      <c r="M921" s="42">
        <v>1186.7</v>
      </c>
    </row>
    <row r="922" spans="1:13" ht="16.5" customHeight="1">
      <c r="A922" s="177">
        <v>44020</v>
      </c>
      <c r="B922" s="178">
        <f t="shared" si="120"/>
        <v>44020</v>
      </c>
      <c r="C922" s="178">
        <f t="shared" si="125"/>
        <v>44020</v>
      </c>
      <c r="D922" s="178">
        <f t="shared" si="125"/>
        <v>44020</v>
      </c>
      <c r="E922" s="178">
        <f t="shared" si="125"/>
        <v>44020</v>
      </c>
      <c r="F922" s="178">
        <f t="shared" si="125"/>
        <v>44020</v>
      </c>
      <c r="G922" s="178">
        <f t="shared" si="121"/>
        <v>44020</v>
      </c>
      <c r="H922" s="179">
        <f t="shared" si="122"/>
        <v>1192.9000000000001</v>
      </c>
      <c r="I922" s="180">
        <f t="shared" si="123"/>
        <v>5</v>
      </c>
      <c r="J922" s="180">
        <f t="shared" si="124"/>
        <v>5</v>
      </c>
      <c r="L922" s="61">
        <v>44055</v>
      </c>
      <c r="M922" s="42">
        <v>1184.9000000000001</v>
      </c>
    </row>
    <row r="923" spans="1:13" ht="16.5" customHeight="1">
      <c r="A923" s="177">
        <v>44021</v>
      </c>
      <c r="B923" s="178">
        <f t="shared" si="120"/>
        <v>44021</v>
      </c>
      <c r="C923" s="178">
        <f t="shared" ref="C923:F942" si="126">IF(COUNTIF($O:$O,B923)=1,DATE(YEAR(B923),MONTH(B923),DAY(B923)-1),B923)</f>
        <v>44021</v>
      </c>
      <c r="D923" s="178">
        <f t="shared" si="126"/>
        <v>44021</v>
      </c>
      <c r="E923" s="178">
        <f t="shared" si="126"/>
        <v>44021</v>
      </c>
      <c r="F923" s="178">
        <f t="shared" si="126"/>
        <v>44021</v>
      </c>
      <c r="G923" s="178">
        <f t="shared" si="121"/>
        <v>44021</v>
      </c>
      <c r="H923" s="179">
        <f t="shared" si="122"/>
        <v>1195.8</v>
      </c>
      <c r="I923" s="180">
        <f t="shared" si="123"/>
        <v>6</v>
      </c>
      <c r="J923" s="180">
        <f t="shared" si="124"/>
        <v>6</v>
      </c>
      <c r="L923" s="61">
        <v>44056</v>
      </c>
      <c r="M923" s="42">
        <v>1186</v>
      </c>
    </row>
    <row r="924" spans="1:13" ht="16.5" customHeight="1">
      <c r="A924" s="177">
        <v>44022</v>
      </c>
      <c r="B924" s="178">
        <f t="shared" si="120"/>
        <v>44022</v>
      </c>
      <c r="C924" s="178">
        <f t="shared" si="126"/>
        <v>44022</v>
      </c>
      <c r="D924" s="178">
        <f t="shared" si="126"/>
        <v>44022</v>
      </c>
      <c r="E924" s="178">
        <f t="shared" si="126"/>
        <v>44022</v>
      </c>
      <c r="F924" s="178">
        <f t="shared" si="126"/>
        <v>44022</v>
      </c>
      <c r="G924" s="178">
        <f t="shared" si="121"/>
        <v>44022</v>
      </c>
      <c r="H924" s="179">
        <f t="shared" si="122"/>
        <v>1194.5</v>
      </c>
      <c r="I924" s="180">
        <f t="shared" si="123"/>
        <v>7</v>
      </c>
      <c r="J924" s="180">
        <f t="shared" si="124"/>
        <v>7</v>
      </c>
      <c r="L924" s="61">
        <v>44057</v>
      </c>
      <c r="M924" s="42">
        <v>1183.5999999999999</v>
      </c>
    </row>
    <row r="925" spans="1:13" ht="16.5" customHeight="1">
      <c r="A925" s="177">
        <v>44023</v>
      </c>
      <c r="B925" s="178">
        <f t="shared" si="120"/>
        <v>44022</v>
      </c>
      <c r="C925" s="178">
        <f t="shared" si="126"/>
        <v>44022</v>
      </c>
      <c r="D925" s="178">
        <f t="shared" si="126"/>
        <v>44022</v>
      </c>
      <c r="E925" s="178">
        <f t="shared" si="126"/>
        <v>44022</v>
      </c>
      <c r="F925" s="178">
        <f t="shared" si="126"/>
        <v>44022</v>
      </c>
      <c r="G925" s="178">
        <f t="shared" si="121"/>
        <v>44022</v>
      </c>
      <c r="H925" s="179">
        <f t="shared" si="122"/>
        <v>1194.5</v>
      </c>
      <c r="I925" s="180">
        <f t="shared" si="123"/>
        <v>1</v>
      </c>
      <c r="J925" s="180">
        <f t="shared" si="124"/>
        <v>7</v>
      </c>
      <c r="L925" s="61">
        <v>44061</v>
      </c>
      <c r="M925" s="42">
        <v>1185.8</v>
      </c>
    </row>
    <row r="926" spans="1:13" ht="16.5" customHeight="1">
      <c r="A926" s="177">
        <v>44024</v>
      </c>
      <c r="B926" s="178">
        <f t="shared" si="120"/>
        <v>44022</v>
      </c>
      <c r="C926" s="178">
        <f t="shared" si="126"/>
        <v>44022</v>
      </c>
      <c r="D926" s="178">
        <f t="shared" si="126"/>
        <v>44022</v>
      </c>
      <c r="E926" s="178">
        <f t="shared" si="126"/>
        <v>44022</v>
      </c>
      <c r="F926" s="178">
        <f t="shared" si="126"/>
        <v>44022</v>
      </c>
      <c r="G926" s="178">
        <f t="shared" si="121"/>
        <v>44022</v>
      </c>
      <c r="H926" s="179">
        <f t="shared" si="122"/>
        <v>1194.5</v>
      </c>
      <c r="I926" s="180">
        <f t="shared" si="123"/>
        <v>2</v>
      </c>
      <c r="J926" s="180">
        <f t="shared" si="124"/>
        <v>7</v>
      </c>
      <c r="L926" s="61">
        <v>44062</v>
      </c>
      <c r="M926" s="42">
        <v>1185.0999999999999</v>
      </c>
    </row>
    <row r="927" spans="1:13" ht="16.5" customHeight="1">
      <c r="A927" s="177">
        <v>44025</v>
      </c>
      <c r="B927" s="178">
        <f t="shared" si="120"/>
        <v>44025</v>
      </c>
      <c r="C927" s="178">
        <f t="shared" si="126"/>
        <v>44025</v>
      </c>
      <c r="D927" s="178">
        <f t="shared" si="126"/>
        <v>44025</v>
      </c>
      <c r="E927" s="178">
        <f t="shared" si="126"/>
        <v>44025</v>
      </c>
      <c r="F927" s="178">
        <f t="shared" si="126"/>
        <v>44025</v>
      </c>
      <c r="G927" s="178">
        <f t="shared" si="121"/>
        <v>44025</v>
      </c>
      <c r="H927" s="179">
        <f t="shared" si="122"/>
        <v>1202.4000000000001</v>
      </c>
      <c r="I927" s="180">
        <f t="shared" si="123"/>
        <v>3</v>
      </c>
      <c r="J927" s="180">
        <f t="shared" si="124"/>
        <v>3</v>
      </c>
      <c r="L927" s="61">
        <v>44063</v>
      </c>
      <c r="M927" s="42">
        <v>1182.3</v>
      </c>
    </row>
    <row r="928" spans="1:13" ht="16.5" customHeight="1">
      <c r="A928" s="177">
        <v>44026</v>
      </c>
      <c r="B928" s="178">
        <f t="shared" si="120"/>
        <v>44026</v>
      </c>
      <c r="C928" s="178">
        <f t="shared" si="126"/>
        <v>44026</v>
      </c>
      <c r="D928" s="178">
        <f t="shared" si="126"/>
        <v>44026</v>
      </c>
      <c r="E928" s="178">
        <f t="shared" si="126"/>
        <v>44026</v>
      </c>
      <c r="F928" s="178">
        <f t="shared" si="126"/>
        <v>44026</v>
      </c>
      <c r="G928" s="178">
        <f t="shared" si="121"/>
        <v>44026</v>
      </c>
      <c r="H928" s="179">
        <f t="shared" si="122"/>
        <v>1200.3</v>
      </c>
      <c r="I928" s="180">
        <f t="shared" si="123"/>
        <v>4</v>
      </c>
      <c r="J928" s="180">
        <f t="shared" si="124"/>
        <v>4</v>
      </c>
      <c r="L928" s="61">
        <v>44064</v>
      </c>
      <c r="M928" s="42">
        <v>1186.3</v>
      </c>
    </row>
    <row r="929" spans="1:13" ht="16.5" customHeight="1">
      <c r="A929" s="177">
        <v>44027</v>
      </c>
      <c r="B929" s="178">
        <f t="shared" si="120"/>
        <v>44027</v>
      </c>
      <c r="C929" s="178">
        <f t="shared" si="126"/>
        <v>44027</v>
      </c>
      <c r="D929" s="178">
        <f t="shared" si="126"/>
        <v>44027</v>
      </c>
      <c r="E929" s="178">
        <f t="shared" si="126"/>
        <v>44027</v>
      </c>
      <c r="F929" s="178">
        <f t="shared" si="126"/>
        <v>44027</v>
      </c>
      <c r="G929" s="178">
        <f t="shared" si="121"/>
        <v>44027</v>
      </c>
      <c r="H929" s="179">
        <f t="shared" si="122"/>
        <v>1206.4000000000001</v>
      </c>
      <c r="I929" s="180">
        <f t="shared" si="123"/>
        <v>5</v>
      </c>
      <c r="J929" s="180">
        <f t="shared" si="124"/>
        <v>5</v>
      </c>
      <c r="L929" s="61">
        <v>44067</v>
      </c>
      <c r="M929" s="42">
        <v>1185.3</v>
      </c>
    </row>
    <row r="930" spans="1:13" ht="16.5" customHeight="1">
      <c r="A930" s="177">
        <v>44028</v>
      </c>
      <c r="B930" s="178">
        <f t="shared" si="120"/>
        <v>44028</v>
      </c>
      <c r="C930" s="178">
        <f t="shared" si="126"/>
        <v>44028</v>
      </c>
      <c r="D930" s="178">
        <f t="shared" si="126"/>
        <v>44028</v>
      </c>
      <c r="E930" s="178">
        <f t="shared" si="126"/>
        <v>44028</v>
      </c>
      <c r="F930" s="178">
        <f t="shared" si="126"/>
        <v>44028</v>
      </c>
      <c r="G930" s="178">
        <f t="shared" si="121"/>
        <v>44028</v>
      </c>
      <c r="H930" s="179">
        <f t="shared" si="122"/>
        <v>1200.7</v>
      </c>
      <c r="I930" s="180">
        <f t="shared" si="123"/>
        <v>6</v>
      </c>
      <c r="J930" s="180">
        <f t="shared" si="124"/>
        <v>6</v>
      </c>
      <c r="L930" s="61">
        <v>44068</v>
      </c>
      <c r="M930" s="42">
        <v>1190</v>
      </c>
    </row>
    <row r="931" spans="1:13" ht="16.5" customHeight="1">
      <c r="A931" s="177">
        <v>44029</v>
      </c>
      <c r="B931" s="178">
        <f t="shared" si="120"/>
        <v>44029</v>
      </c>
      <c r="C931" s="178">
        <f t="shared" si="126"/>
        <v>44029</v>
      </c>
      <c r="D931" s="178">
        <f t="shared" si="126"/>
        <v>44029</v>
      </c>
      <c r="E931" s="178">
        <f t="shared" si="126"/>
        <v>44029</v>
      </c>
      <c r="F931" s="178">
        <f t="shared" si="126"/>
        <v>44029</v>
      </c>
      <c r="G931" s="178">
        <f t="shared" si="121"/>
        <v>44029</v>
      </c>
      <c r="H931" s="179">
        <f t="shared" si="122"/>
        <v>1204.0999999999999</v>
      </c>
      <c r="I931" s="180">
        <f t="shared" si="123"/>
        <v>7</v>
      </c>
      <c r="J931" s="180">
        <f t="shared" si="124"/>
        <v>7</v>
      </c>
      <c r="L931" s="61">
        <v>44069</v>
      </c>
      <c r="M931" s="42">
        <v>1186.3</v>
      </c>
    </row>
    <row r="932" spans="1:13" ht="16.5" customHeight="1">
      <c r="A932" s="177">
        <v>44030</v>
      </c>
      <c r="B932" s="178">
        <f t="shared" si="120"/>
        <v>44029</v>
      </c>
      <c r="C932" s="178">
        <f t="shared" si="126"/>
        <v>44029</v>
      </c>
      <c r="D932" s="178">
        <f t="shared" si="126"/>
        <v>44029</v>
      </c>
      <c r="E932" s="178">
        <f t="shared" si="126"/>
        <v>44029</v>
      </c>
      <c r="F932" s="178">
        <f t="shared" si="126"/>
        <v>44029</v>
      </c>
      <c r="G932" s="178">
        <f t="shared" si="121"/>
        <v>44029</v>
      </c>
      <c r="H932" s="179">
        <f t="shared" si="122"/>
        <v>1204.0999999999999</v>
      </c>
      <c r="I932" s="180">
        <f t="shared" si="123"/>
        <v>1</v>
      </c>
      <c r="J932" s="180">
        <f t="shared" si="124"/>
        <v>7</v>
      </c>
      <c r="L932" s="61">
        <v>44070</v>
      </c>
      <c r="M932" s="42">
        <v>1187</v>
      </c>
    </row>
    <row r="933" spans="1:13" ht="16.5" customHeight="1">
      <c r="A933" s="177">
        <v>44031</v>
      </c>
      <c r="B933" s="178">
        <f t="shared" si="120"/>
        <v>44029</v>
      </c>
      <c r="C933" s="178">
        <f t="shared" si="126"/>
        <v>44029</v>
      </c>
      <c r="D933" s="178">
        <f t="shared" si="126"/>
        <v>44029</v>
      </c>
      <c r="E933" s="178">
        <f t="shared" si="126"/>
        <v>44029</v>
      </c>
      <c r="F933" s="178">
        <f t="shared" si="126"/>
        <v>44029</v>
      </c>
      <c r="G933" s="178">
        <f t="shared" si="121"/>
        <v>44029</v>
      </c>
      <c r="H933" s="179">
        <f t="shared" si="122"/>
        <v>1204.0999999999999</v>
      </c>
      <c r="I933" s="180">
        <f t="shared" si="123"/>
        <v>2</v>
      </c>
      <c r="J933" s="180">
        <f t="shared" si="124"/>
        <v>7</v>
      </c>
      <c r="L933" s="61">
        <v>44071</v>
      </c>
      <c r="M933" s="42">
        <v>1185.7</v>
      </c>
    </row>
    <row r="934" spans="1:13" ht="16.5" customHeight="1">
      <c r="A934" s="177">
        <v>44032</v>
      </c>
      <c r="B934" s="178">
        <f t="shared" si="120"/>
        <v>44032</v>
      </c>
      <c r="C934" s="178">
        <f t="shared" si="126"/>
        <v>44032</v>
      </c>
      <c r="D934" s="178">
        <f t="shared" si="126"/>
        <v>44032</v>
      </c>
      <c r="E934" s="178">
        <f t="shared" si="126"/>
        <v>44032</v>
      </c>
      <c r="F934" s="178">
        <f t="shared" si="126"/>
        <v>44032</v>
      </c>
      <c r="G934" s="178">
        <f t="shared" si="121"/>
        <v>44032</v>
      </c>
      <c r="H934" s="179">
        <f t="shared" si="122"/>
        <v>1205.7</v>
      </c>
      <c r="I934" s="180">
        <f t="shared" si="123"/>
        <v>3</v>
      </c>
      <c r="J934" s="180">
        <f t="shared" si="124"/>
        <v>3</v>
      </c>
      <c r="L934" s="61">
        <v>44074</v>
      </c>
      <c r="M934" s="42">
        <v>1185.0999999999999</v>
      </c>
    </row>
    <row r="935" spans="1:13" ht="16.5" customHeight="1">
      <c r="A935" s="177">
        <v>44033</v>
      </c>
      <c r="B935" s="178">
        <f t="shared" si="120"/>
        <v>44033</v>
      </c>
      <c r="C935" s="178">
        <f t="shared" si="126"/>
        <v>44033</v>
      </c>
      <c r="D935" s="178">
        <f t="shared" si="126"/>
        <v>44033</v>
      </c>
      <c r="E935" s="178">
        <f t="shared" si="126"/>
        <v>44033</v>
      </c>
      <c r="F935" s="178">
        <f t="shared" si="126"/>
        <v>44033</v>
      </c>
      <c r="G935" s="178">
        <f t="shared" si="121"/>
        <v>44033</v>
      </c>
      <c r="H935" s="179">
        <f t="shared" si="122"/>
        <v>1203.7</v>
      </c>
      <c r="I935" s="180">
        <f t="shared" si="123"/>
        <v>4</v>
      </c>
      <c r="J935" s="180">
        <f t="shared" si="124"/>
        <v>4</v>
      </c>
      <c r="L935" s="61">
        <v>44075</v>
      </c>
      <c r="M935" s="42">
        <v>1183.3</v>
      </c>
    </row>
    <row r="936" spans="1:13" ht="16.5" customHeight="1">
      <c r="A936" s="177">
        <v>44034</v>
      </c>
      <c r="B936" s="178">
        <f t="shared" si="120"/>
        <v>44034</v>
      </c>
      <c r="C936" s="178">
        <f t="shared" si="126"/>
        <v>44034</v>
      </c>
      <c r="D936" s="178">
        <f t="shared" si="126"/>
        <v>44034</v>
      </c>
      <c r="E936" s="178">
        <f t="shared" si="126"/>
        <v>44034</v>
      </c>
      <c r="F936" s="178">
        <f t="shared" si="126"/>
        <v>44034</v>
      </c>
      <c r="G936" s="178">
        <f t="shared" si="121"/>
        <v>44034</v>
      </c>
      <c r="H936" s="179">
        <f t="shared" si="122"/>
        <v>1198.0999999999999</v>
      </c>
      <c r="I936" s="180">
        <f t="shared" si="123"/>
        <v>5</v>
      </c>
      <c r="J936" s="180">
        <f t="shared" si="124"/>
        <v>5</v>
      </c>
      <c r="L936" s="61">
        <v>44076</v>
      </c>
      <c r="M936" s="42">
        <v>1184.5999999999999</v>
      </c>
    </row>
    <row r="937" spans="1:13" ht="16.5" customHeight="1">
      <c r="A937" s="177">
        <v>44035</v>
      </c>
      <c r="B937" s="178">
        <f t="shared" si="120"/>
        <v>44035</v>
      </c>
      <c r="C937" s="178">
        <f t="shared" si="126"/>
        <v>44035</v>
      </c>
      <c r="D937" s="178">
        <f t="shared" si="126"/>
        <v>44035</v>
      </c>
      <c r="E937" s="178">
        <f t="shared" si="126"/>
        <v>44035</v>
      </c>
      <c r="F937" s="178">
        <f t="shared" si="126"/>
        <v>44035</v>
      </c>
      <c r="G937" s="178">
        <f t="shared" si="121"/>
        <v>44035</v>
      </c>
      <c r="H937" s="179">
        <f t="shared" si="122"/>
        <v>1193.7</v>
      </c>
      <c r="I937" s="180">
        <f t="shared" si="123"/>
        <v>6</v>
      </c>
      <c r="J937" s="180">
        <f t="shared" si="124"/>
        <v>6</v>
      </c>
      <c r="L937" s="61">
        <v>44077</v>
      </c>
      <c r="M937" s="42">
        <v>1186.2</v>
      </c>
    </row>
    <row r="938" spans="1:13" ht="16.5" customHeight="1">
      <c r="A938" s="177">
        <v>44036</v>
      </c>
      <c r="B938" s="178">
        <f t="shared" si="120"/>
        <v>44036</v>
      </c>
      <c r="C938" s="178">
        <f t="shared" si="126"/>
        <v>44036</v>
      </c>
      <c r="D938" s="178">
        <f t="shared" si="126"/>
        <v>44036</v>
      </c>
      <c r="E938" s="178">
        <f t="shared" si="126"/>
        <v>44036</v>
      </c>
      <c r="F938" s="178">
        <f t="shared" si="126"/>
        <v>44036</v>
      </c>
      <c r="G938" s="178">
        <f t="shared" si="121"/>
        <v>44036</v>
      </c>
      <c r="H938" s="179">
        <f t="shared" si="122"/>
        <v>1198.5</v>
      </c>
      <c r="I938" s="180">
        <f t="shared" si="123"/>
        <v>7</v>
      </c>
      <c r="J938" s="180">
        <f t="shared" si="124"/>
        <v>7</v>
      </c>
      <c r="L938" s="61">
        <v>44078</v>
      </c>
      <c r="M938" s="42">
        <v>1187.5</v>
      </c>
    </row>
    <row r="939" spans="1:13" ht="16.5" customHeight="1">
      <c r="A939" s="177">
        <v>44037</v>
      </c>
      <c r="B939" s="178">
        <f t="shared" si="120"/>
        <v>44036</v>
      </c>
      <c r="C939" s="178">
        <f t="shared" si="126"/>
        <v>44036</v>
      </c>
      <c r="D939" s="178">
        <f t="shared" si="126"/>
        <v>44036</v>
      </c>
      <c r="E939" s="178">
        <f t="shared" si="126"/>
        <v>44036</v>
      </c>
      <c r="F939" s="178">
        <f t="shared" si="126"/>
        <v>44036</v>
      </c>
      <c r="G939" s="178">
        <f t="shared" si="121"/>
        <v>44036</v>
      </c>
      <c r="H939" s="179">
        <f t="shared" si="122"/>
        <v>1198.5</v>
      </c>
      <c r="I939" s="180">
        <f t="shared" si="123"/>
        <v>1</v>
      </c>
      <c r="J939" s="180">
        <f t="shared" si="124"/>
        <v>7</v>
      </c>
      <c r="L939" s="61">
        <v>44081</v>
      </c>
      <c r="M939" s="42">
        <v>1190.2</v>
      </c>
    </row>
    <row r="940" spans="1:13" ht="16.5" customHeight="1">
      <c r="A940" s="177">
        <v>44038</v>
      </c>
      <c r="B940" s="178">
        <f t="shared" si="120"/>
        <v>44036</v>
      </c>
      <c r="C940" s="178">
        <f t="shared" si="126"/>
        <v>44036</v>
      </c>
      <c r="D940" s="178">
        <f t="shared" si="126"/>
        <v>44036</v>
      </c>
      <c r="E940" s="178">
        <f t="shared" si="126"/>
        <v>44036</v>
      </c>
      <c r="F940" s="178">
        <f t="shared" si="126"/>
        <v>44036</v>
      </c>
      <c r="G940" s="178">
        <f t="shared" si="121"/>
        <v>44036</v>
      </c>
      <c r="H940" s="179">
        <f t="shared" si="122"/>
        <v>1198.5</v>
      </c>
      <c r="I940" s="180">
        <f t="shared" si="123"/>
        <v>2</v>
      </c>
      <c r="J940" s="180">
        <f t="shared" si="124"/>
        <v>7</v>
      </c>
      <c r="L940" s="61">
        <v>44082</v>
      </c>
      <c r="M940" s="42">
        <v>1187.2</v>
      </c>
    </row>
    <row r="941" spans="1:13" ht="16.5" customHeight="1">
      <c r="A941" s="177">
        <v>44039</v>
      </c>
      <c r="B941" s="178">
        <f t="shared" si="120"/>
        <v>44039</v>
      </c>
      <c r="C941" s="178">
        <f t="shared" si="126"/>
        <v>44039</v>
      </c>
      <c r="D941" s="178">
        <f t="shared" si="126"/>
        <v>44039</v>
      </c>
      <c r="E941" s="178">
        <f t="shared" si="126"/>
        <v>44039</v>
      </c>
      <c r="F941" s="178">
        <f t="shared" si="126"/>
        <v>44039</v>
      </c>
      <c r="G941" s="178">
        <f t="shared" si="121"/>
        <v>44039</v>
      </c>
      <c r="H941" s="179">
        <f t="shared" si="122"/>
        <v>1201.3</v>
      </c>
      <c r="I941" s="180">
        <f t="shared" si="123"/>
        <v>3</v>
      </c>
      <c r="J941" s="180">
        <f t="shared" si="124"/>
        <v>3</v>
      </c>
      <c r="L941" s="61">
        <v>44083</v>
      </c>
      <c r="M941" s="42">
        <v>1187.9000000000001</v>
      </c>
    </row>
    <row r="942" spans="1:13" ht="16.5" customHeight="1">
      <c r="A942" s="177">
        <v>44040</v>
      </c>
      <c r="B942" s="178">
        <f t="shared" si="120"/>
        <v>44040</v>
      </c>
      <c r="C942" s="178">
        <f t="shared" si="126"/>
        <v>44040</v>
      </c>
      <c r="D942" s="178">
        <f t="shared" si="126"/>
        <v>44040</v>
      </c>
      <c r="E942" s="178">
        <f t="shared" si="126"/>
        <v>44040</v>
      </c>
      <c r="F942" s="178">
        <f t="shared" si="126"/>
        <v>44040</v>
      </c>
      <c r="G942" s="178">
        <f t="shared" si="121"/>
        <v>44040</v>
      </c>
      <c r="H942" s="179">
        <f t="shared" si="122"/>
        <v>1196.5999999999999</v>
      </c>
      <c r="I942" s="180">
        <f t="shared" si="123"/>
        <v>4</v>
      </c>
      <c r="J942" s="180">
        <f t="shared" si="124"/>
        <v>4</v>
      </c>
      <c r="L942" s="61">
        <v>44084</v>
      </c>
      <c r="M942" s="42">
        <v>1189.5999999999999</v>
      </c>
    </row>
    <row r="943" spans="1:13" ht="16.5" customHeight="1">
      <c r="A943" s="177">
        <v>44041</v>
      </c>
      <c r="B943" s="178">
        <f t="shared" si="120"/>
        <v>44041</v>
      </c>
      <c r="C943" s="178">
        <f t="shared" ref="C943:F962" si="127">IF(COUNTIF($O:$O,B943)=1,DATE(YEAR(B943),MONTH(B943),DAY(B943)-1),B943)</f>
        <v>44041</v>
      </c>
      <c r="D943" s="178">
        <f t="shared" si="127"/>
        <v>44041</v>
      </c>
      <c r="E943" s="178">
        <f t="shared" si="127"/>
        <v>44041</v>
      </c>
      <c r="F943" s="178">
        <f t="shared" si="127"/>
        <v>44041</v>
      </c>
      <c r="G943" s="178">
        <f t="shared" si="121"/>
        <v>44041</v>
      </c>
      <c r="H943" s="179">
        <f t="shared" si="122"/>
        <v>1195.0999999999999</v>
      </c>
      <c r="I943" s="180">
        <f t="shared" si="123"/>
        <v>5</v>
      </c>
      <c r="J943" s="180">
        <f t="shared" si="124"/>
        <v>5</v>
      </c>
      <c r="L943" s="61">
        <v>44085</v>
      </c>
      <c r="M943" s="42">
        <v>1185.3</v>
      </c>
    </row>
    <row r="944" spans="1:13" ht="16.5" customHeight="1">
      <c r="A944" s="177">
        <v>44042</v>
      </c>
      <c r="B944" s="178">
        <f t="shared" si="120"/>
        <v>44042</v>
      </c>
      <c r="C944" s="178">
        <f t="shared" si="127"/>
        <v>44042</v>
      </c>
      <c r="D944" s="178">
        <f t="shared" si="127"/>
        <v>44042</v>
      </c>
      <c r="E944" s="178">
        <f t="shared" si="127"/>
        <v>44042</v>
      </c>
      <c r="F944" s="178">
        <f t="shared" si="127"/>
        <v>44042</v>
      </c>
      <c r="G944" s="178">
        <f t="shared" si="121"/>
        <v>44042</v>
      </c>
      <c r="H944" s="179">
        <f t="shared" si="122"/>
        <v>1195.2</v>
      </c>
      <c r="I944" s="180">
        <f t="shared" si="123"/>
        <v>6</v>
      </c>
      <c r="J944" s="180">
        <f t="shared" si="124"/>
        <v>6</v>
      </c>
      <c r="L944" s="61">
        <v>44088</v>
      </c>
      <c r="M944" s="42">
        <v>1188.3</v>
      </c>
    </row>
    <row r="945" spans="1:13" ht="16.5" customHeight="1">
      <c r="A945" s="177">
        <v>44043</v>
      </c>
      <c r="B945" s="178">
        <f t="shared" si="120"/>
        <v>44043</v>
      </c>
      <c r="C945" s="178">
        <f t="shared" si="127"/>
        <v>44043</v>
      </c>
      <c r="D945" s="178">
        <f t="shared" si="127"/>
        <v>44043</v>
      </c>
      <c r="E945" s="178">
        <f t="shared" si="127"/>
        <v>44043</v>
      </c>
      <c r="F945" s="178">
        <f t="shared" si="127"/>
        <v>44043</v>
      </c>
      <c r="G945" s="178">
        <f t="shared" si="121"/>
        <v>44043</v>
      </c>
      <c r="H945" s="179">
        <f t="shared" si="122"/>
        <v>1191.4000000000001</v>
      </c>
      <c r="I945" s="180">
        <f t="shared" si="123"/>
        <v>7</v>
      </c>
      <c r="J945" s="180">
        <f t="shared" si="124"/>
        <v>7</v>
      </c>
      <c r="L945" s="61">
        <v>44089</v>
      </c>
      <c r="M945" s="42">
        <v>1184.2</v>
      </c>
    </row>
    <row r="946" spans="1:13" ht="16.5" customHeight="1">
      <c r="A946" s="177">
        <v>44044</v>
      </c>
      <c r="B946" s="178">
        <f t="shared" si="120"/>
        <v>44043</v>
      </c>
      <c r="C946" s="178">
        <f t="shared" si="127"/>
        <v>44043</v>
      </c>
      <c r="D946" s="178">
        <f t="shared" si="127"/>
        <v>44043</v>
      </c>
      <c r="E946" s="178">
        <f t="shared" si="127"/>
        <v>44043</v>
      </c>
      <c r="F946" s="178">
        <f t="shared" si="127"/>
        <v>44043</v>
      </c>
      <c r="G946" s="178">
        <f t="shared" si="121"/>
        <v>44043</v>
      </c>
      <c r="H946" s="179">
        <f t="shared" si="122"/>
        <v>1191.4000000000001</v>
      </c>
      <c r="I946" s="180">
        <f t="shared" si="123"/>
        <v>1</v>
      </c>
      <c r="J946" s="180">
        <f t="shared" si="124"/>
        <v>7</v>
      </c>
      <c r="L946" s="61">
        <v>44090</v>
      </c>
      <c r="M946" s="42">
        <v>1180.5</v>
      </c>
    </row>
    <row r="947" spans="1:13" ht="16.5" customHeight="1">
      <c r="A947" s="177">
        <v>44045</v>
      </c>
      <c r="B947" s="178">
        <f t="shared" si="120"/>
        <v>44043</v>
      </c>
      <c r="C947" s="178">
        <f t="shared" si="127"/>
        <v>44043</v>
      </c>
      <c r="D947" s="178">
        <f t="shared" si="127"/>
        <v>44043</v>
      </c>
      <c r="E947" s="178">
        <f t="shared" si="127"/>
        <v>44043</v>
      </c>
      <c r="F947" s="178">
        <f t="shared" si="127"/>
        <v>44043</v>
      </c>
      <c r="G947" s="178">
        <f t="shared" si="121"/>
        <v>44043</v>
      </c>
      <c r="H947" s="179">
        <f t="shared" si="122"/>
        <v>1191.4000000000001</v>
      </c>
      <c r="I947" s="180">
        <f t="shared" si="123"/>
        <v>2</v>
      </c>
      <c r="J947" s="180">
        <f t="shared" si="124"/>
        <v>7</v>
      </c>
      <c r="L947" s="61">
        <v>44091</v>
      </c>
      <c r="M947" s="42">
        <v>1177.8</v>
      </c>
    </row>
    <row r="948" spans="1:13" ht="16.5" customHeight="1">
      <c r="A948" s="177">
        <v>44046</v>
      </c>
      <c r="B948" s="178">
        <f t="shared" si="120"/>
        <v>44046</v>
      </c>
      <c r="C948" s="178">
        <f t="shared" si="127"/>
        <v>44046</v>
      </c>
      <c r="D948" s="178">
        <f t="shared" si="127"/>
        <v>44046</v>
      </c>
      <c r="E948" s="178">
        <f t="shared" si="127"/>
        <v>44046</v>
      </c>
      <c r="F948" s="178">
        <f t="shared" si="127"/>
        <v>44046</v>
      </c>
      <c r="G948" s="178">
        <f t="shared" si="121"/>
        <v>44046</v>
      </c>
      <c r="H948" s="179">
        <f t="shared" si="122"/>
        <v>1189.0999999999999</v>
      </c>
      <c r="I948" s="180">
        <f t="shared" si="123"/>
        <v>3</v>
      </c>
      <c r="J948" s="180">
        <f t="shared" si="124"/>
        <v>3</v>
      </c>
      <c r="L948" s="61">
        <v>44092</v>
      </c>
      <c r="M948" s="42">
        <v>1175.4000000000001</v>
      </c>
    </row>
    <row r="949" spans="1:13" ht="16.5" customHeight="1">
      <c r="A949" s="177">
        <v>44047</v>
      </c>
      <c r="B949" s="178">
        <f t="shared" si="120"/>
        <v>44047</v>
      </c>
      <c r="C949" s="178">
        <f t="shared" si="127"/>
        <v>44047</v>
      </c>
      <c r="D949" s="178">
        <f t="shared" si="127"/>
        <v>44047</v>
      </c>
      <c r="E949" s="178">
        <f t="shared" si="127"/>
        <v>44047</v>
      </c>
      <c r="F949" s="178">
        <f t="shared" si="127"/>
        <v>44047</v>
      </c>
      <c r="G949" s="178">
        <f t="shared" si="121"/>
        <v>44047</v>
      </c>
      <c r="H949" s="179">
        <f t="shared" si="122"/>
        <v>1193.7</v>
      </c>
      <c r="I949" s="180">
        <f t="shared" si="123"/>
        <v>4</v>
      </c>
      <c r="J949" s="180">
        <f t="shared" si="124"/>
        <v>4</v>
      </c>
      <c r="L949" s="61">
        <v>44095</v>
      </c>
      <c r="M949" s="42">
        <v>1163.5999999999999</v>
      </c>
    </row>
    <row r="950" spans="1:13" ht="16.5" customHeight="1">
      <c r="A950" s="177">
        <v>44048</v>
      </c>
      <c r="B950" s="178">
        <f t="shared" si="120"/>
        <v>44048</v>
      </c>
      <c r="C950" s="178">
        <f t="shared" si="127"/>
        <v>44048</v>
      </c>
      <c r="D950" s="178">
        <f t="shared" si="127"/>
        <v>44048</v>
      </c>
      <c r="E950" s="178">
        <f t="shared" si="127"/>
        <v>44048</v>
      </c>
      <c r="F950" s="178">
        <f t="shared" si="127"/>
        <v>44048</v>
      </c>
      <c r="G950" s="178">
        <f t="shared" si="121"/>
        <v>44048</v>
      </c>
      <c r="H950" s="179">
        <f t="shared" si="122"/>
        <v>1193.5</v>
      </c>
      <c r="I950" s="180">
        <f t="shared" si="123"/>
        <v>5</v>
      </c>
      <c r="J950" s="180">
        <f t="shared" si="124"/>
        <v>5</v>
      </c>
      <c r="L950" s="61">
        <v>44096</v>
      </c>
      <c r="M950" s="42">
        <v>1160.5999999999999</v>
      </c>
    </row>
    <row r="951" spans="1:13" ht="16.5" customHeight="1">
      <c r="A951" s="177">
        <v>44049</v>
      </c>
      <c r="B951" s="178">
        <f t="shared" si="120"/>
        <v>44049</v>
      </c>
      <c r="C951" s="178">
        <f t="shared" si="127"/>
        <v>44049</v>
      </c>
      <c r="D951" s="178">
        <f t="shared" si="127"/>
        <v>44049</v>
      </c>
      <c r="E951" s="178">
        <f t="shared" si="127"/>
        <v>44049</v>
      </c>
      <c r="F951" s="178">
        <f t="shared" si="127"/>
        <v>44049</v>
      </c>
      <c r="G951" s="178">
        <f t="shared" si="121"/>
        <v>44049</v>
      </c>
      <c r="H951" s="179">
        <f t="shared" si="122"/>
        <v>1190.3</v>
      </c>
      <c r="I951" s="180">
        <f t="shared" si="123"/>
        <v>6</v>
      </c>
      <c r="J951" s="180">
        <f t="shared" si="124"/>
        <v>6</v>
      </c>
      <c r="L951" s="61">
        <v>44097</v>
      </c>
      <c r="M951" s="42">
        <v>1163.9000000000001</v>
      </c>
    </row>
    <row r="952" spans="1:13" ht="16.5" customHeight="1">
      <c r="A952" s="177">
        <v>44050</v>
      </c>
      <c r="B952" s="178">
        <f t="shared" si="120"/>
        <v>44050</v>
      </c>
      <c r="C952" s="178">
        <f t="shared" si="127"/>
        <v>44050</v>
      </c>
      <c r="D952" s="178">
        <f t="shared" si="127"/>
        <v>44050</v>
      </c>
      <c r="E952" s="178">
        <f t="shared" si="127"/>
        <v>44050</v>
      </c>
      <c r="F952" s="178">
        <f t="shared" si="127"/>
        <v>44050</v>
      </c>
      <c r="G952" s="178">
        <f t="shared" si="121"/>
        <v>44050</v>
      </c>
      <c r="H952" s="179">
        <f t="shared" si="122"/>
        <v>1184.3</v>
      </c>
      <c r="I952" s="180">
        <f t="shared" si="123"/>
        <v>7</v>
      </c>
      <c r="J952" s="180">
        <f t="shared" si="124"/>
        <v>7</v>
      </c>
      <c r="L952" s="61">
        <v>44098</v>
      </c>
      <c r="M952" s="42">
        <v>1164.4000000000001</v>
      </c>
    </row>
    <row r="953" spans="1:13" ht="16.5" customHeight="1">
      <c r="A953" s="177">
        <v>44051</v>
      </c>
      <c r="B953" s="178">
        <f t="shared" si="120"/>
        <v>44050</v>
      </c>
      <c r="C953" s="178">
        <f t="shared" si="127"/>
        <v>44050</v>
      </c>
      <c r="D953" s="178">
        <f t="shared" si="127"/>
        <v>44050</v>
      </c>
      <c r="E953" s="178">
        <f t="shared" si="127"/>
        <v>44050</v>
      </c>
      <c r="F953" s="178">
        <f t="shared" si="127"/>
        <v>44050</v>
      </c>
      <c r="G953" s="178">
        <f t="shared" si="121"/>
        <v>44050</v>
      </c>
      <c r="H953" s="179">
        <f t="shared" si="122"/>
        <v>1184.3</v>
      </c>
      <c r="I953" s="180">
        <f t="shared" si="123"/>
        <v>1</v>
      </c>
      <c r="J953" s="180">
        <f t="shared" si="124"/>
        <v>7</v>
      </c>
      <c r="L953" s="61">
        <v>44099</v>
      </c>
      <c r="M953" s="42">
        <v>1170.3</v>
      </c>
    </row>
    <row r="954" spans="1:13" ht="16.5" customHeight="1">
      <c r="A954" s="177">
        <v>44052</v>
      </c>
      <c r="B954" s="178">
        <f t="shared" si="120"/>
        <v>44050</v>
      </c>
      <c r="C954" s="178">
        <f t="shared" si="127"/>
        <v>44050</v>
      </c>
      <c r="D954" s="178">
        <f t="shared" si="127"/>
        <v>44050</v>
      </c>
      <c r="E954" s="178">
        <f t="shared" si="127"/>
        <v>44050</v>
      </c>
      <c r="F954" s="178">
        <f t="shared" si="127"/>
        <v>44050</v>
      </c>
      <c r="G954" s="178">
        <f t="shared" si="121"/>
        <v>44050</v>
      </c>
      <c r="H954" s="179">
        <f t="shared" si="122"/>
        <v>1184.3</v>
      </c>
      <c r="I954" s="180">
        <f t="shared" si="123"/>
        <v>2</v>
      </c>
      <c r="J954" s="180">
        <f t="shared" si="124"/>
        <v>7</v>
      </c>
      <c r="L954" s="61">
        <v>44102</v>
      </c>
      <c r="M954" s="42">
        <v>1170.5</v>
      </c>
    </row>
    <row r="955" spans="1:13" ht="16.5" customHeight="1">
      <c r="A955" s="177">
        <v>44053</v>
      </c>
      <c r="B955" s="178">
        <f t="shared" si="120"/>
        <v>44053</v>
      </c>
      <c r="C955" s="178">
        <f t="shared" si="127"/>
        <v>44053</v>
      </c>
      <c r="D955" s="178">
        <f t="shared" si="127"/>
        <v>44053</v>
      </c>
      <c r="E955" s="178">
        <f t="shared" si="127"/>
        <v>44053</v>
      </c>
      <c r="F955" s="178">
        <f t="shared" si="127"/>
        <v>44053</v>
      </c>
      <c r="G955" s="178">
        <f t="shared" si="121"/>
        <v>44053</v>
      </c>
      <c r="H955" s="179">
        <f t="shared" si="122"/>
        <v>1185.9000000000001</v>
      </c>
      <c r="I955" s="180">
        <f t="shared" si="123"/>
        <v>3</v>
      </c>
      <c r="J955" s="180">
        <f t="shared" si="124"/>
        <v>3</v>
      </c>
      <c r="L955" s="61">
        <v>44103</v>
      </c>
      <c r="M955" s="42">
        <v>1173.5</v>
      </c>
    </row>
    <row r="956" spans="1:13" ht="16.5" customHeight="1">
      <c r="A956" s="177">
        <v>44054</v>
      </c>
      <c r="B956" s="178">
        <f t="shared" si="120"/>
        <v>44054</v>
      </c>
      <c r="C956" s="178">
        <f t="shared" si="127"/>
        <v>44054</v>
      </c>
      <c r="D956" s="178">
        <f t="shared" si="127"/>
        <v>44054</v>
      </c>
      <c r="E956" s="178">
        <f t="shared" si="127"/>
        <v>44054</v>
      </c>
      <c r="F956" s="178">
        <f t="shared" si="127"/>
        <v>44054</v>
      </c>
      <c r="G956" s="178">
        <f t="shared" si="121"/>
        <v>44054</v>
      </c>
      <c r="H956" s="179">
        <f t="shared" si="122"/>
        <v>1186.7</v>
      </c>
      <c r="I956" s="180">
        <f t="shared" si="123"/>
        <v>4</v>
      </c>
      <c r="J956" s="180">
        <f t="shared" si="124"/>
        <v>4</v>
      </c>
      <c r="L956" s="61">
        <v>44109</v>
      </c>
      <c r="M956" s="42">
        <v>1169.5</v>
      </c>
    </row>
    <row r="957" spans="1:13" ht="16.5" customHeight="1">
      <c r="A957" s="177">
        <v>44055</v>
      </c>
      <c r="B957" s="178">
        <f t="shared" si="120"/>
        <v>44055</v>
      </c>
      <c r="C957" s="178">
        <f t="shared" si="127"/>
        <v>44055</v>
      </c>
      <c r="D957" s="178">
        <f t="shared" si="127"/>
        <v>44055</v>
      </c>
      <c r="E957" s="178">
        <f t="shared" si="127"/>
        <v>44055</v>
      </c>
      <c r="F957" s="178">
        <f t="shared" si="127"/>
        <v>44055</v>
      </c>
      <c r="G957" s="178">
        <f t="shared" si="121"/>
        <v>44055</v>
      </c>
      <c r="H957" s="179">
        <f t="shared" si="122"/>
        <v>1184.9000000000001</v>
      </c>
      <c r="I957" s="180">
        <f t="shared" si="123"/>
        <v>5</v>
      </c>
      <c r="J957" s="180">
        <f t="shared" si="124"/>
        <v>5</v>
      </c>
      <c r="L957" s="61">
        <v>44110</v>
      </c>
      <c r="M957" s="42">
        <v>1163.4000000000001</v>
      </c>
    </row>
    <row r="958" spans="1:13" ht="16.5" customHeight="1">
      <c r="A958" s="177">
        <v>44056</v>
      </c>
      <c r="B958" s="178">
        <f t="shared" si="120"/>
        <v>44056</v>
      </c>
      <c r="C958" s="178">
        <f t="shared" si="127"/>
        <v>44056</v>
      </c>
      <c r="D958" s="178">
        <f t="shared" si="127"/>
        <v>44056</v>
      </c>
      <c r="E958" s="178">
        <f t="shared" si="127"/>
        <v>44056</v>
      </c>
      <c r="F958" s="178">
        <f t="shared" si="127"/>
        <v>44056</v>
      </c>
      <c r="G958" s="178">
        <f t="shared" si="121"/>
        <v>44056</v>
      </c>
      <c r="H958" s="179">
        <f t="shared" si="122"/>
        <v>1186</v>
      </c>
      <c r="I958" s="180">
        <f t="shared" si="123"/>
        <v>6</v>
      </c>
      <c r="J958" s="180">
        <f t="shared" si="124"/>
        <v>6</v>
      </c>
      <c r="L958" s="61">
        <v>44111</v>
      </c>
      <c r="M958" s="42">
        <v>1160</v>
      </c>
    </row>
    <row r="959" spans="1:13" ht="16.5" customHeight="1">
      <c r="A959" s="177">
        <v>44057</v>
      </c>
      <c r="B959" s="178">
        <f t="shared" si="120"/>
        <v>44057</v>
      </c>
      <c r="C959" s="178">
        <f t="shared" si="127"/>
        <v>44057</v>
      </c>
      <c r="D959" s="178">
        <f t="shared" si="127"/>
        <v>44057</v>
      </c>
      <c r="E959" s="178">
        <f t="shared" si="127"/>
        <v>44057</v>
      </c>
      <c r="F959" s="178">
        <f t="shared" si="127"/>
        <v>44057</v>
      </c>
      <c r="G959" s="178">
        <f t="shared" si="121"/>
        <v>44057</v>
      </c>
      <c r="H959" s="179">
        <f t="shared" si="122"/>
        <v>1183.5999999999999</v>
      </c>
      <c r="I959" s="180">
        <f t="shared" si="123"/>
        <v>7</v>
      </c>
      <c r="J959" s="180">
        <f t="shared" si="124"/>
        <v>7</v>
      </c>
      <c r="L959" s="61">
        <v>44112</v>
      </c>
      <c r="M959" s="42">
        <v>1162.5</v>
      </c>
    </row>
    <row r="960" spans="1:13" ht="16.5" customHeight="1">
      <c r="A960" s="177">
        <v>44058</v>
      </c>
      <c r="B960" s="178">
        <f t="shared" si="120"/>
        <v>44057</v>
      </c>
      <c r="C960" s="178">
        <f t="shared" si="127"/>
        <v>44057</v>
      </c>
      <c r="D960" s="178">
        <f t="shared" si="127"/>
        <v>44057</v>
      </c>
      <c r="E960" s="178">
        <f t="shared" si="127"/>
        <v>44057</v>
      </c>
      <c r="F960" s="178">
        <f t="shared" si="127"/>
        <v>44057</v>
      </c>
      <c r="G960" s="178">
        <f t="shared" si="121"/>
        <v>44057</v>
      </c>
      <c r="H960" s="179">
        <f t="shared" si="122"/>
        <v>1183.5999999999999</v>
      </c>
      <c r="I960" s="180">
        <f t="shared" si="123"/>
        <v>1</v>
      </c>
      <c r="J960" s="180">
        <f t="shared" si="124"/>
        <v>7</v>
      </c>
      <c r="L960" s="61">
        <v>44116</v>
      </c>
      <c r="M960" s="42">
        <v>1156.2</v>
      </c>
    </row>
    <row r="961" spans="1:13" ht="16.5" customHeight="1">
      <c r="A961" s="177">
        <v>44059</v>
      </c>
      <c r="B961" s="178">
        <f t="shared" si="120"/>
        <v>44057</v>
      </c>
      <c r="C961" s="178">
        <f t="shared" si="127"/>
        <v>44057</v>
      </c>
      <c r="D961" s="178">
        <f t="shared" si="127"/>
        <v>44057</v>
      </c>
      <c r="E961" s="178">
        <f t="shared" si="127"/>
        <v>44057</v>
      </c>
      <c r="F961" s="178">
        <f t="shared" si="127"/>
        <v>44057</v>
      </c>
      <c r="G961" s="178">
        <f t="shared" si="121"/>
        <v>44057</v>
      </c>
      <c r="H961" s="179">
        <f t="shared" si="122"/>
        <v>1183.5999999999999</v>
      </c>
      <c r="I961" s="180">
        <f t="shared" si="123"/>
        <v>2</v>
      </c>
      <c r="J961" s="180">
        <f t="shared" si="124"/>
        <v>7</v>
      </c>
      <c r="L961" s="61">
        <v>44117</v>
      </c>
      <c r="M961" s="42">
        <v>1148.3</v>
      </c>
    </row>
    <row r="962" spans="1:13" ht="16.5" customHeight="1">
      <c r="A962" s="177">
        <v>44060</v>
      </c>
      <c r="B962" s="178">
        <f t="shared" si="120"/>
        <v>44060</v>
      </c>
      <c r="C962" s="178">
        <f t="shared" si="127"/>
        <v>44060</v>
      </c>
      <c r="D962" s="178">
        <f t="shared" si="127"/>
        <v>44060</v>
      </c>
      <c r="E962" s="178">
        <f t="shared" si="127"/>
        <v>44060</v>
      </c>
      <c r="F962" s="178">
        <f t="shared" si="127"/>
        <v>44060</v>
      </c>
      <c r="G962" s="178">
        <f t="shared" si="121"/>
        <v>44060</v>
      </c>
      <c r="H962" s="179" t="e">
        <f t="shared" si="122"/>
        <v>#N/A</v>
      </c>
      <c r="I962" s="180">
        <f t="shared" si="123"/>
        <v>3</v>
      </c>
      <c r="J962" s="180">
        <f t="shared" si="124"/>
        <v>3</v>
      </c>
      <c r="L962" s="61">
        <v>44118</v>
      </c>
      <c r="M962" s="42">
        <v>1149.5</v>
      </c>
    </row>
    <row r="963" spans="1:13" ht="16.5" customHeight="1">
      <c r="A963" s="177">
        <v>44061</v>
      </c>
      <c r="B963" s="178">
        <f t="shared" ref="B963:B1026" si="128">IF($I963&lt;4,IF($I963&lt;3,DATE(YEAR(A963),MONTH(A963),DAY(A963)-$I963),IF(COUNTIF($O:$O,A963)=1,DATE(YEAR(A963),MONTH(A963),DAY(A963)-$I963),A963)),A963)</f>
        <v>44061</v>
      </c>
      <c r="C963" s="178">
        <f t="shared" ref="C963:F982" si="129">IF(COUNTIF($O:$O,B963)=1,DATE(YEAR(B963),MONTH(B963),DAY(B963)-1),B963)</f>
        <v>44061</v>
      </c>
      <c r="D963" s="178">
        <f t="shared" si="129"/>
        <v>44061</v>
      </c>
      <c r="E963" s="178">
        <f t="shared" si="129"/>
        <v>44061</v>
      </c>
      <c r="F963" s="178">
        <f t="shared" si="129"/>
        <v>44061</v>
      </c>
      <c r="G963" s="178">
        <f t="shared" ref="G963:G1026" si="130">IF($J963&lt;4,IF($J963&lt;3,DATE(YEAR(F963),MONTH(F963),DAY(F963)-$J963),IF(COUNTIF($O:$O,F963)=1,DATE(YEAR(F963),MONTH(F963),DAY(F963)-$J963),F963)),F963)</f>
        <v>44061</v>
      </c>
      <c r="H963" s="179">
        <f t="shared" ref="H963:H1026" si="131">VLOOKUP(G963,L:M,2,0)</f>
        <v>1185.8</v>
      </c>
      <c r="I963" s="180">
        <f t="shared" ref="I963:I1026" si="132">WEEKDAY(A963,16)</f>
        <v>4</v>
      </c>
      <c r="J963" s="180">
        <f t="shared" ref="J963:J1026" si="133">WEEKDAY(F963,16)</f>
        <v>4</v>
      </c>
      <c r="L963" s="61">
        <v>44119</v>
      </c>
      <c r="M963" s="42">
        <v>1145.7</v>
      </c>
    </row>
    <row r="964" spans="1:13" ht="16.5" customHeight="1">
      <c r="A964" s="177">
        <v>44062</v>
      </c>
      <c r="B964" s="178">
        <f t="shared" si="128"/>
        <v>44062</v>
      </c>
      <c r="C964" s="178">
        <f t="shared" si="129"/>
        <v>44062</v>
      </c>
      <c r="D964" s="178">
        <f t="shared" si="129"/>
        <v>44062</v>
      </c>
      <c r="E964" s="178">
        <f t="shared" si="129"/>
        <v>44062</v>
      </c>
      <c r="F964" s="178">
        <f t="shared" si="129"/>
        <v>44062</v>
      </c>
      <c r="G964" s="178">
        <f t="shared" si="130"/>
        <v>44062</v>
      </c>
      <c r="H964" s="179">
        <f t="shared" si="131"/>
        <v>1185.0999999999999</v>
      </c>
      <c r="I964" s="180">
        <f t="shared" si="132"/>
        <v>5</v>
      </c>
      <c r="J964" s="180">
        <f t="shared" si="133"/>
        <v>5</v>
      </c>
      <c r="L964" s="61">
        <v>44120</v>
      </c>
      <c r="M964" s="42">
        <v>1144.5999999999999</v>
      </c>
    </row>
    <row r="965" spans="1:13" ht="16.5" customHeight="1">
      <c r="A965" s="177">
        <v>44063</v>
      </c>
      <c r="B965" s="178">
        <f t="shared" si="128"/>
        <v>44063</v>
      </c>
      <c r="C965" s="178">
        <f t="shared" si="129"/>
        <v>44063</v>
      </c>
      <c r="D965" s="178">
        <f t="shared" si="129"/>
        <v>44063</v>
      </c>
      <c r="E965" s="178">
        <f t="shared" si="129"/>
        <v>44063</v>
      </c>
      <c r="F965" s="178">
        <f t="shared" si="129"/>
        <v>44063</v>
      </c>
      <c r="G965" s="178">
        <f t="shared" si="130"/>
        <v>44063</v>
      </c>
      <c r="H965" s="179">
        <f t="shared" si="131"/>
        <v>1182.3</v>
      </c>
      <c r="I965" s="180">
        <f t="shared" si="132"/>
        <v>6</v>
      </c>
      <c r="J965" s="180">
        <f t="shared" si="133"/>
        <v>6</v>
      </c>
      <c r="L965" s="61">
        <v>44123</v>
      </c>
      <c r="M965" s="42">
        <v>1145.5999999999999</v>
      </c>
    </row>
    <row r="966" spans="1:13" ht="16.5" customHeight="1">
      <c r="A966" s="177">
        <v>44064</v>
      </c>
      <c r="B966" s="178">
        <f t="shared" si="128"/>
        <v>44064</v>
      </c>
      <c r="C966" s="178">
        <f t="shared" si="129"/>
        <v>44064</v>
      </c>
      <c r="D966" s="178">
        <f t="shared" si="129"/>
        <v>44064</v>
      </c>
      <c r="E966" s="178">
        <f t="shared" si="129"/>
        <v>44064</v>
      </c>
      <c r="F966" s="178">
        <f t="shared" si="129"/>
        <v>44064</v>
      </c>
      <c r="G966" s="178">
        <f t="shared" si="130"/>
        <v>44064</v>
      </c>
      <c r="H966" s="179">
        <f t="shared" si="131"/>
        <v>1186.3</v>
      </c>
      <c r="I966" s="180">
        <f t="shared" si="132"/>
        <v>7</v>
      </c>
      <c r="J966" s="180">
        <f t="shared" si="133"/>
        <v>7</v>
      </c>
      <c r="L966" s="61">
        <v>44124</v>
      </c>
      <c r="M966" s="42">
        <v>1142.2</v>
      </c>
    </row>
    <row r="967" spans="1:13" ht="16.5" customHeight="1">
      <c r="A967" s="177">
        <v>44065</v>
      </c>
      <c r="B967" s="178">
        <f t="shared" si="128"/>
        <v>44064</v>
      </c>
      <c r="C967" s="178">
        <f t="shared" si="129"/>
        <v>44064</v>
      </c>
      <c r="D967" s="178">
        <f t="shared" si="129"/>
        <v>44064</v>
      </c>
      <c r="E967" s="178">
        <f t="shared" si="129"/>
        <v>44064</v>
      </c>
      <c r="F967" s="178">
        <f t="shared" si="129"/>
        <v>44064</v>
      </c>
      <c r="G967" s="178">
        <f t="shared" si="130"/>
        <v>44064</v>
      </c>
      <c r="H967" s="179">
        <f t="shared" si="131"/>
        <v>1186.3</v>
      </c>
      <c r="I967" s="180">
        <f t="shared" si="132"/>
        <v>1</v>
      </c>
      <c r="J967" s="180">
        <f t="shared" si="133"/>
        <v>7</v>
      </c>
      <c r="L967" s="61">
        <v>44125</v>
      </c>
      <c r="M967" s="42">
        <v>1139.7</v>
      </c>
    </row>
    <row r="968" spans="1:13" ht="16.5" customHeight="1">
      <c r="A968" s="177">
        <v>44066</v>
      </c>
      <c r="B968" s="178">
        <f t="shared" si="128"/>
        <v>44064</v>
      </c>
      <c r="C968" s="178">
        <f t="shared" si="129"/>
        <v>44064</v>
      </c>
      <c r="D968" s="178">
        <f t="shared" si="129"/>
        <v>44064</v>
      </c>
      <c r="E968" s="178">
        <f t="shared" si="129"/>
        <v>44064</v>
      </c>
      <c r="F968" s="178">
        <f t="shared" si="129"/>
        <v>44064</v>
      </c>
      <c r="G968" s="178">
        <f t="shared" si="130"/>
        <v>44064</v>
      </c>
      <c r="H968" s="179">
        <f t="shared" si="131"/>
        <v>1186.3</v>
      </c>
      <c r="I968" s="180">
        <f t="shared" si="132"/>
        <v>2</v>
      </c>
      <c r="J968" s="180">
        <f t="shared" si="133"/>
        <v>7</v>
      </c>
      <c r="L968" s="61">
        <v>44126</v>
      </c>
      <c r="M968" s="42">
        <v>1133.7</v>
      </c>
    </row>
    <row r="969" spans="1:13" ht="16.5" customHeight="1">
      <c r="A969" s="177">
        <v>44067</v>
      </c>
      <c r="B969" s="178">
        <f t="shared" si="128"/>
        <v>44067</v>
      </c>
      <c r="C969" s="178">
        <f t="shared" si="129"/>
        <v>44067</v>
      </c>
      <c r="D969" s="178">
        <f t="shared" si="129"/>
        <v>44067</v>
      </c>
      <c r="E969" s="178">
        <f t="shared" si="129"/>
        <v>44067</v>
      </c>
      <c r="F969" s="178">
        <f t="shared" si="129"/>
        <v>44067</v>
      </c>
      <c r="G969" s="178">
        <f t="shared" si="130"/>
        <v>44067</v>
      </c>
      <c r="H969" s="179">
        <f t="shared" si="131"/>
        <v>1185.3</v>
      </c>
      <c r="I969" s="180">
        <f t="shared" si="132"/>
        <v>3</v>
      </c>
      <c r="J969" s="180">
        <f t="shared" si="133"/>
        <v>3</v>
      </c>
      <c r="L969" s="61">
        <v>44127</v>
      </c>
      <c r="M969" s="42">
        <v>1134.0999999999999</v>
      </c>
    </row>
    <row r="970" spans="1:13" ht="16.5" customHeight="1">
      <c r="A970" s="177">
        <v>44068</v>
      </c>
      <c r="B970" s="178">
        <f t="shared" si="128"/>
        <v>44068</v>
      </c>
      <c r="C970" s="178">
        <f t="shared" si="129"/>
        <v>44068</v>
      </c>
      <c r="D970" s="178">
        <f t="shared" si="129"/>
        <v>44068</v>
      </c>
      <c r="E970" s="178">
        <f t="shared" si="129"/>
        <v>44068</v>
      </c>
      <c r="F970" s="178">
        <f t="shared" si="129"/>
        <v>44068</v>
      </c>
      <c r="G970" s="178">
        <f t="shared" si="130"/>
        <v>44068</v>
      </c>
      <c r="H970" s="179">
        <f t="shared" si="131"/>
        <v>1190</v>
      </c>
      <c r="I970" s="180">
        <f t="shared" si="132"/>
        <v>4</v>
      </c>
      <c r="J970" s="180">
        <f t="shared" si="133"/>
        <v>4</v>
      </c>
      <c r="L970" s="61">
        <v>44130</v>
      </c>
      <c r="M970" s="42">
        <v>1134.5999999999999</v>
      </c>
    </row>
    <row r="971" spans="1:13" ht="16.5" customHeight="1">
      <c r="A971" s="177">
        <v>44069</v>
      </c>
      <c r="B971" s="178">
        <f t="shared" si="128"/>
        <v>44069</v>
      </c>
      <c r="C971" s="178">
        <f t="shared" si="129"/>
        <v>44069</v>
      </c>
      <c r="D971" s="178">
        <f t="shared" si="129"/>
        <v>44069</v>
      </c>
      <c r="E971" s="178">
        <f t="shared" si="129"/>
        <v>44069</v>
      </c>
      <c r="F971" s="178">
        <f t="shared" si="129"/>
        <v>44069</v>
      </c>
      <c r="G971" s="178">
        <f t="shared" si="130"/>
        <v>44069</v>
      </c>
      <c r="H971" s="179">
        <f t="shared" si="131"/>
        <v>1186.3</v>
      </c>
      <c r="I971" s="180">
        <f t="shared" si="132"/>
        <v>5</v>
      </c>
      <c r="J971" s="180">
        <f t="shared" si="133"/>
        <v>5</v>
      </c>
      <c r="L971" s="61">
        <v>44131</v>
      </c>
      <c r="M971" s="42">
        <v>1129.0999999999999</v>
      </c>
    </row>
    <row r="972" spans="1:13" ht="16.5" customHeight="1">
      <c r="A972" s="177">
        <v>44070</v>
      </c>
      <c r="B972" s="178">
        <f t="shared" si="128"/>
        <v>44070</v>
      </c>
      <c r="C972" s="178">
        <f t="shared" si="129"/>
        <v>44070</v>
      </c>
      <c r="D972" s="178">
        <f t="shared" si="129"/>
        <v>44070</v>
      </c>
      <c r="E972" s="178">
        <f t="shared" si="129"/>
        <v>44070</v>
      </c>
      <c r="F972" s="178">
        <f t="shared" si="129"/>
        <v>44070</v>
      </c>
      <c r="G972" s="178">
        <f t="shared" si="130"/>
        <v>44070</v>
      </c>
      <c r="H972" s="179">
        <f t="shared" si="131"/>
        <v>1187</v>
      </c>
      <c r="I972" s="180">
        <f t="shared" si="132"/>
        <v>6</v>
      </c>
      <c r="J972" s="180">
        <f t="shared" si="133"/>
        <v>6</v>
      </c>
      <c r="L972" s="61">
        <v>44132</v>
      </c>
      <c r="M972" s="42">
        <v>1127.5999999999999</v>
      </c>
    </row>
    <row r="973" spans="1:13" ht="16.5" customHeight="1">
      <c r="A973" s="177">
        <v>44071</v>
      </c>
      <c r="B973" s="178">
        <f t="shared" si="128"/>
        <v>44071</v>
      </c>
      <c r="C973" s="178">
        <f t="shared" si="129"/>
        <v>44071</v>
      </c>
      <c r="D973" s="178">
        <f t="shared" si="129"/>
        <v>44071</v>
      </c>
      <c r="E973" s="178">
        <f t="shared" si="129"/>
        <v>44071</v>
      </c>
      <c r="F973" s="178">
        <f t="shared" si="129"/>
        <v>44071</v>
      </c>
      <c r="G973" s="178">
        <f t="shared" si="130"/>
        <v>44071</v>
      </c>
      <c r="H973" s="179">
        <f t="shared" si="131"/>
        <v>1185.7</v>
      </c>
      <c r="I973" s="180">
        <f t="shared" si="132"/>
        <v>7</v>
      </c>
      <c r="J973" s="180">
        <f t="shared" si="133"/>
        <v>7</v>
      </c>
      <c r="L973" s="61">
        <v>44133</v>
      </c>
      <c r="M973" s="42">
        <v>1129.3</v>
      </c>
    </row>
    <row r="974" spans="1:13" ht="16.5" customHeight="1">
      <c r="A974" s="177">
        <v>44072</v>
      </c>
      <c r="B974" s="178">
        <f t="shared" si="128"/>
        <v>44071</v>
      </c>
      <c r="C974" s="178">
        <f t="shared" si="129"/>
        <v>44071</v>
      </c>
      <c r="D974" s="178">
        <f t="shared" si="129"/>
        <v>44071</v>
      </c>
      <c r="E974" s="178">
        <f t="shared" si="129"/>
        <v>44071</v>
      </c>
      <c r="F974" s="178">
        <f t="shared" si="129"/>
        <v>44071</v>
      </c>
      <c r="G974" s="178">
        <f t="shared" si="130"/>
        <v>44071</v>
      </c>
      <c r="H974" s="179">
        <f t="shared" si="131"/>
        <v>1185.7</v>
      </c>
      <c r="I974" s="180">
        <f t="shared" si="132"/>
        <v>1</v>
      </c>
      <c r="J974" s="180">
        <f t="shared" si="133"/>
        <v>7</v>
      </c>
      <c r="L974" s="61">
        <v>44134</v>
      </c>
      <c r="M974" s="42">
        <v>1133.4000000000001</v>
      </c>
    </row>
    <row r="975" spans="1:13" ht="16.5" customHeight="1">
      <c r="A975" s="177">
        <v>44073</v>
      </c>
      <c r="B975" s="178">
        <f t="shared" si="128"/>
        <v>44071</v>
      </c>
      <c r="C975" s="178">
        <f t="shared" si="129"/>
        <v>44071</v>
      </c>
      <c r="D975" s="178">
        <f t="shared" si="129"/>
        <v>44071</v>
      </c>
      <c r="E975" s="178">
        <f t="shared" si="129"/>
        <v>44071</v>
      </c>
      <c r="F975" s="178">
        <f t="shared" si="129"/>
        <v>44071</v>
      </c>
      <c r="G975" s="178">
        <f t="shared" si="130"/>
        <v>44071</v>
      </c>
      <c r="H975" s="179">
        <f t="shared" si="131"/>
        <v>1185.7</v>
      </c>
      <c r="I975" s="180">
        <f t="shared" si="132"/>
        <v>2</v>
      </c>
      <c r="J975" s="180">
        <f t="shared" si="133"/>
        <v>7</v>
      </c>
      <c r="L975" s="61">
        <v>44137</v>
      </c>
      <c r="M975" s="42">
        <v>1130.4000000000001</v>
      </c>
    </row>
    <row r="976" spans="1:13" ht="16.5" customHeight="1">
      <c r="A976" s="177">
        <v>44074</v>
      </c>
      <c r="B976" s="178">
        <f t="shared" si="128"/>
        <v>44074</v>
      </c>
      <c r="C976" s="178">
        <f t="shared" si="129"/>
        <v>44074</v>
      </c>
      <c r="D976" s="178">
        <f t="shared" si="129"/>
        <v>44074</v>
      </c>
      <c r="E976" s="178">
        <f t="shared" si="129"/>
        <v>44074</v>
      </c>
      <c r="F976" s="178">
        <f t="shared" si="129"/>
        <v>44074</v>
      </c>
      <c r="G976" s="178">
        <f t="shared" si="130"/>
        <v>44074</v>
      </c>
      <c r="H976" s="179">
        <f t="shared" si="131"/>
        <v>1185.0999999999999</v>
      </c>
      <c r="I976" s="180">
        <f t="shared" si="132"/>
        <v>3</v>
      </c>
      <c r="J976" s="180">
        <f t="shared" si="133"/>
        <v>3</v>
      </c>
      <c r="L976" s="61">
        <v>44138</v>
      </c>
      <c r="M976" s="42">
        <v>1134.7</v>
      </c>
    </row>
    <row r="977" spans="1:13" ht="16.5" customHeight="1">
      <c r="A977" s="177">
        <v>44075</v>
      </c>
      <c r="B977" s="178">
        <f t="shared" si="128"/>
        <v>44075</v>
      </c>
      <c r="C977" s="178">
        <f t="shared" si="129"/>
        <v>44075</v>
      </c>
      <c r="D977" s="178">
        <f t="shared" si="129"/>
        <v>44075</v>
      </c>
      <c r="E977" s="178">
        <f t="shared" si="129"/>
        <v>44075</v>
      </c>
      <c r="F977" s="178">
        <f t="shared" si="129"/>
        <v>44075</v>
      </c>
      <c r="G977" s="178">
        <f t="shared" si="130"/>
        <v>44075</v>
      </c>
      <c r="H977" s="179">
        <f t="shared" si="131"/>
        <v>1183.3</v>
      </c>
      <c r="I977" s="180">
        <f t="shared" si="132"/>
        <v>4</v>
      </c>
      <c r="J977" s="180">
        <f t="shared" si="133"/>
        <v>4</v>
      </c>
      <c r="L977" s="61">
        <v>44139</v>
      </c>
      <c r="M977" s="42">
        <v>1134.5999999999999</v>
      </c>
    </row>
    <row r="978" spans="1:13" ht="16.5" customHeight="1">
      <c r="A978" s="177">
        <v>44076</v>
      </c>
      <c r="B978" s="178">
        <f t="shared" si="128"/>
        <v>44076</v>
      </c>
      <c r="C978" s="178">
        <f t="shared" si="129"/>
        <v>44076</v>
      </c>
      <c r="D978" s="178">
        <f t="shared" si="129"/>
        <v>44076</v>
      </c>
      <c r="E978" s="178">
        <f t="shared" si="129"/>
        <v>44076</v>
      </c>
      <c r="F978" s="178">
        <f t="shared" si="129"/>
        <v>44076</v>
      </c>
      <c r="G978" s="178">
        <f t="shared" si="130"/>
        <v>44076</v>
      </c>
      <c r="H978" s="179">
        <f t="shared" si="131"/>
        <v>1184.5999999999999</v>
      </c>
      <c r="I978" s="180">
        <f t="shared" si="132"/>
        <v>5</v>
      </c>
      <c r="J978" s="180">
        <f t="shared" si="133"/>
        <v>5</v>
      </c>
      <c r="L978" s="61">
        <v>44140</v>
      </c>
      <c r="M978" s="42">
        <v>1136.5</v>
      </c>
    </row>
    <row r="979" spans="1:13" ht="16.5" customHeight="1">
      <c r="A979" s="177">
        <v>44077</v>
      </c>
      <c r="B979" s="178">
        <f t="shared" si="128"/>
        <v>44077</v>
      </c>
      <c r="C979" s="178">
        <f t="shared" si="129"/>
        <v>44077</v>
      </c>
      <c r="D979" s="178">
        <f t="shared" si="129"/>
        <v>44077</v>
      </c>
      <c r="E979" s="178">
        <f t="shared" si="129"/>
        <v>44077</v>
      </c>
      <c r="F979" s="178">
        <f t="shared" si="129"/>
        <v>44077</v>
      </c>
      <c r="G979" s="178">
        <f t="shared" si="130"/>
        <v>44077</v>
      </c>
      <c r="H979" s="179">
        <f t="shared" si="131"/>
        <v>1186.2</v>
      </c>
      <c r="I979" s="180">
        <f t="shared" si="132"/>
        <v>6</v>
      </c>
      <c r="J979" s="180">
        <f t="shared" si="133"/>
        <v>6</v>
      </c>
      <c r="L979" s="61">
        <v>44141</v>
      </c>
      <c r="M979" s="42">
        <v>1130.9000000000001</v>
      </c>
    </row>
    <row r="980" spans="1:13" ht="16.5" customHeight="1">
      <c r="A980" s="177">
        <v>44078</v>
      </c>
      <c r="B980" s="178">
        <f t="shared" si="128"/>
        <v>44078</v>
      </c>
      <c r="C980" s="178">
        <f t="shared" si="129"/>
        <v>44078</v>
      </c>
      <c r="D980" s="178">
        <f t="shared" si="129"/>
        <v>44078</v>
      </c>
      <c r="E980" s="178">
        <f t="shared" si="129"/>
        <v>44078</v>
      </c>
      <c r="F980" s="178">
        <f t="shared" si="129"/>
        <v>44078</v>
      </c>
      <c r="G980" s="178">
        <f t="shared" si="130"/>
        <v>44078</v>
      </c>
      <c r="H980" s="179">
        <f t="shared" si="131"/>
        <v>1187.5</v>
      </c>
      <c r="I980" s="180">
        <f t="shared" si="132"/>
        <v>7</v>
      </c>
      <c r="J980" s="180">
        <f t="shared" si="133"/>
        <v>7</v>
      </c>
      <c r="L980" s="61">
        <v>44144</v>
      </c>
      <c r="M980" s="42">
        <v>1124.4000000000001</v>
      </c>
    </row>
    <row r="981" spans="1:13" ht="16.5" customHeight="1">
      <c r="A981" s="177">
        <v>44079</v>
      </c>
      <c r="B981" s="178">
        <f t="shared" si="128"/>
        <v>44078</v>
      </c>
      <c r="C981" s="178">
        <f t="shared" si="129"/>
        <v>44078</v>
      </c>
      <c r="D981" s="178">
        <f t="shared" si="129"/>
        <v>44078</v>
      </c>
      <c r="E981" s="178">
        <f t="shared" si="129"/>
        <v>44078</v>
      </c>
      <c r="F981" s="178">
        <f t="shared" si="129"/>
        <v>44078</v>
      </c>
      <c r="G981" s="178">
        <f t="shared" si="130"/>
        <v>44078</v>
      </c>
      <c r="H981" s="179">
        <f t="shared" si="131"/>
        <v>1187.5</v>
      </c>
      <c r="I981" s="180">
        <f t="shared" si="132"/>
        <v>1</v>
      </c>
      <c r="J981" s="180">
        <f t="shared" si="133"/>
        <v>7</v>
      </c>
      <c r="L981" s="61">
        <v>44145</v>
      </c>
      <c r="M981" s="42">
        <v>1115.5999999999999</v>
      </c>
    </row>
    <row r="982" spans="1:13" ht="16.5" customHeight="1">
      <c r="A982" s="177">
        <v>44080</v>
      </c>
      <c r="B982" s="178">
        <f t="shared" si="128"/>
        <v>44078</v>
      </c>
      <c r="C982" s="178">
        <f t="shared" si="129"/>
        <v>44078</v>
      </c>
      <c r="D982" s="178">
        <f t="shared" si="129"/>
        <v>44078</v>
      </c>
      <c r="E982" s="178">
        <f t="shared" si="129"/>
        <v>44078</v>
      </c>
      <c r="F982" s="178">
        <f t="shared" si="129"/>
        <v>44078</v>
      </c>
      <c r="G982" s="178">
        <f t="shared" si="130"/>
        <v>44078</v>
      </c>
      <c r="H982" s="179">
        <f t="shared" si="131"/>
        <v>1187.5</v>
      </c>
      <c r="I982" s="180">
        <f t="shared" si="132"/>
        <v>2</v>
      </c>
      <c r="J982" s="180">
        <f t="shared" si="133"/>
        <v>7</v>
      </c>
      <c r="L982" s="61">
        <v>44146</v>
      </c>
      <c r="M982" s="42">
        <v>1115.9000000000001</v>
      </c>
    </row>
    <row r="983" spans="1:13" ht="16.5" customHeight="1">
      <c r="A983" s="177">
        <v>44081</v>
      </c>
      <c r="B983" s="178">
        <f t="shared" si="128"/>
        <v>44081</v>
      </c>
      <c r="C983" s="178">
        <f t="shared" ref="C983:F1002" si="134">IF(COUNTIF($O:$O,B983)=1,DATE(YEAR(B983),MONTH(B983),DAY(B983)-1),B983)</f>
        <v>44081</v>
      </c>
      <c r="D983" s="178">
        <f t="shared" si="134"/>
        <v>44081</v>
      </c>
      <c r="E983" s="178">
        <f t="shared" si="134"/>
        <v>44081</v>
      </c>
      <c r="F983" s="178">
        <f t="shared" si="134"/>
        <v>44081</v>
      </c>
      <c r="G983" s="178">
        <f t="shared" si="130"/>
        <v>44081</v>
      </c>
      <c r="H983" s="179">
        <f t="shared" si="131"/>
        <v>1190.2</v>
      </c>
      <c r="I983" s="180">
        <f t="shared" si="132"/>
        <v>3</v>
      </c>
      <c r="J983" s="180">
        <f t="shared" si="133"/>
        <v>3</v>
      </c>
      <c r="L983" s="61">
        <v>44147</v>
      </c>
      <c r="M983" s="42">
        <v>1112.4000000000001</v>
      </c>
    </row>
    <row r="984" spans="1:13" ht="16.5" customHeight="1">
      <c r="A984" s="177">
        <v>44082</v>
      </c>
      <c r="B984" s="178">
        <f t="shared" si="128"/>
        <v>44082</v>
      </c>
      <c r="C984" s="178">
        <f t="shared" si="134"/>
        <v>44082</v>
      </c>
      <c r="D984" s="178">
        <f t="shared" si="134"/>
        <v>44082</v>
      </c>
      <c r="E984" s="178">
        <f t="shared" si="134"/>
        <v>44082</v>
      </c>
      <c r="F984" s="178">
        <f t="shared" si="134"/>
        <v>44082</v>
      </c>
      <c r="G984" s="178">
        <f t="shared" si="130"/>
        <v>44082</v>
      </c>
      <c r="H984" s="179">
        <f t="shared" si="131"/>
        <v>1187.2</v>
      </c>
      <c r="I984" s="180">
        <f t="shared" si="132"/>
        <v>4</v>
      </c>
      <c r="J984" s="180">
        <f t="shared" si="133"/>
        <v>4</v>
      </c>
      <c r="L984" s="61">
        <v>44148</v>
      </c>
      <c r="M984" s="42">
        <v>1113.2</v>
      </c>
    </row>
    <row r="985" spans="1:13" ht="16.5" customHeight="1">
      <c r="A985" s="177">
        <v>44083</v>
      </c>
      <c r="B985" s="178">
        <f t="shared" si="128"/>
        <v>44083</v>
      </c>
      <c r="C985" s="178">
        <f t="shared" si="134"/>
        <v>44083</v>
      </c>
      <c r="D985" s="178">
        <f t="shared" si="134"/>
        <v>44083</v>
      </c>
      <c r="E985" s="178">
        <f t="shared" si="134"/>
        <v>44083</v>
      </c>
      <c r="F985" s="178">
        <f t="shared" si="134"/>
        <v>44083</v>
      </c>
      <c r="G985" s="178">
        <f t="shared" si="130"/>
        <v>44083</v>
      </c>
      <c r="H985" s="179">
        <f t="shared" si="131"/>
        <v>1187.9000000000001</v>
      </c>
      <c r="I985" s="180">
        <f t="shared" si="132"/>
        <v>5</v>
      </c>
      <c r="J985" s="180">
        <f t="shared" si="133"/>
        <v>5</v>
      </c>
      <c r="L985" s="61">
        <v>44151</v>
      </c>
      <c r="M985" s="42">
        <v>1115.0999999999999</v>
      </c>
    </row>
    <row r="986" spans="1:13" ht="16.5" customHeight="1">
      <c r="A986" s="177">
        <v>44084</v>
      </c>
      <c r="B986" s="178">
        <f t="shared" si="128"/>
        <v>44084</v>
      </c>
      <c r="C986" s="178">
        <f t="shared" si="134"/>
        <v>44084</v>
      </c>
      <c r="D986" s="178">
        <f t="shared" si="134"/>
        <v>44084</v>
      </c>
      <c r="E986" s="178">
        <f t="shared" si="134"/>
        <v>44084</v>
      </c>
      <c r="F986" s="178">
        <f t="shared" si="134"/>
        <v>44084</v>
      </c>
      <c r="G986" s="178">
        <f t="shared" si="130"/>
        <v>44084</v>
      </c>
      <c r="H986" s="179">
        <f t="shared" si="131"/>
        <v>1189.5999999999999</v>
      </c>
      <c r="I986" s="180">
        <f t="shared" si="132"/>
        <v>6</v>
      </c>
      <c r="J986" s="180">
        <f t="shared" si="133"/>
        <v>6</v>
      </c>
      <c r="L986" s="61">
        <v>44152</v>
      </c>
      <c r="M986" s="42">
        <v>1108</v>
      </c>
    </row>
    <row r="987" spans="1:13" ht="16.5" customHeight="1">
      <c r="A987" s="177">
        <v>44085</v>
      </c>
      <c r="B987" s="178">
        <f t="shared" si="128"/>
        <v>44085</v>
      </c>
      <c r="C987" s="178">
        <f t="shared" si="134"/>
        <v>44085</v>
      </c>
      <c r="D987" s="178">
        <f t="shared" si="134"/>
        <v>44085</v>
      </c>
      <c r="E987" s="178">
        <f t="shared" si="134"/>
        <v>44085</v>
      </c>
      <c r="F987" s="178">
        <f t="shared" si="134"/>
        <v>44085</v>
      </c>
      <c r="G987" s="178">
        <f t="shared" si="130"/>
        <v>44085</v>
      </c>
      <c r="H987" s="179">
        <f t="shared" si="131"/>
        <v>1185.3</v>
      </c>
      <c r="I987" s="180">
        <f t="shared" si="132"/>
        <v>7</v>
      </c>
      <c r="J987" s="180">
        <f t="shared" si="133"/>
        <v>7</v>
      </c>
      <c r="L987" s="61">
        <v>44153</v>
      </c>
      <c r="M987" s="42">
        <v>1106.8</v>
      </c>
    </row>
    <row r="988" spans="1:13" ht="16.5" customHeight="1">
      <c r="A988" s="177">
        <v>44086</v>
      </c>
      <c r="B988" s="178">
        <f t="shared" si="128"/>
        <v>44085</v>
      </c>
      <c r="C988" s="178">
        <f t="shared" si="134"/>
        <v>44085</v>
      </c>
      <c r="D988" s="178">
        <f t="shared" si="134"/>
        <v>44085</v>
      </c>
      <c r="E988" s="178">
        <f t="shared" si="134"/>
        <v>44085</v>
      </c>
      <c r="F988" s="178">
        <f t="shared" si="134"/>
        <v>44085</v>
      </c>
      <c r="G988" s="178">
        <f t="shared" si="130"/>
        <v>44085</v>
      </c>
      <c r="H988" s="179">
        <f t="shared" si="131"/>
        <v>1185.3</v>
      </c>
      <c r="I988" s="180">
        <f t="shared" si="132"/>
        <v>1</v>
      </c>
      <c r="J988" s="180">
        <f t="shared" si="133"/>
        <v>7</v>
      </c>
      <c r="L988" s="61">
        <v>44154</v>
      </c>
      <c r="M988" s="42">
        <v>1105.9000000000001</v>
      </c>
    </row>
    <row r="989" spans="1:13" ht="16.5" customHeight="1">
      <c r="A989" s="177">
        <v>44087</v>
      </c>
      <c r="B989" s="178">
        <f t="shared" si="128"/>
        <v>44085</v>
      </c>
      <c r="C989" s="178">
        <f t="shared" si="134"/>
        <v>44085</v>
      </c>
      <c r="D989" s="178">
        <f t="shared" si="134"/>
        <v>44085</v>
      </c>
      <c r="E989" s="178">
        <f t="shared" si="134"/>
        <v>44085</v>
      </c>
      <c r="F989" s="178">
        <f t="shared" si="134"/>
        <v>44085</v>
      </c>
      <c r="G989" s="178">
        <f t="shared" si="130"/>
        <v>44085</v>
      </c>
      <c r="H989" s="179">
        <f t="shared" si="131"/>
        <v>1185.3</v>
      </c>
      <c r="I989" s="180">
        <f t="shared" si="132"/>
        <v>2</v>
      </c>
      <c r="J989" s="180">
        <f t="shared" si="133"/>
        <v>7</v>
      </c>
      <c r="L989" s="61">
        <v>44155</v>
      </c>
      <c r="M989" s="42">
        <v>1112.2</v>
      </c>
    </row>
    <row r="990" spans="1:13" ht="16.5" customHeight="1">
      <c r="A990" s="177">
        <v>44088</v>
      </c>
      <c r="B990" s="178">
        <f t="shared" si="128"/>
        <v>44088</v>
      </c>
      <c r="C990" s="178">
        <f t="shared" si="134"/>
        <v>44088</v>
      </c>
      <c r="D990" s="178">
        <f t="shared" si="134"/>
        <v>44088</v>
      </c>
      <c r="E990" s="178">
        <f t="shared" si="134"/>
        <v>44088</v>
      </c>
      <c r="F990" s="178">
        <f t="shared" si="134"/>
        <v>44088</v>
      </c>
      <c r="G990" s="178">
        <f t="shared" si="130"/>
        <v>44088</v>
      </c>
      <c r="H990" s="179">
        <f t="shared" si="131"/>
        <v>1188.3</v>
      </c>
      <c r="I990" s="180">
        <f t="shared" si="132"/>
        <v>3</v>
      </c>
      <c r="J990" s="180">
        <f t="shared" si="133"/>
        <v>3</v>
      </c>
      <c r="L990" s="61">
        <v>44158</v>
      </c>
      <c r="M990" s="42">
        <v>1114.2</v>
      </c>
    </row>
    <row r="991" spans="1:13" ht="16.5" customHeight="1">
      <c r="A991" s="177">
        <v>44089</v>
      </c>
      <c r="B991" s="178">
        <f t="shared" si="128"/>
        <v>44089</v>
      </c>
      <c r="C991" s="178">
        <f t="shared" si="134"/>
        <v>44089</v>
      </c>
      <c r="D991" s="178">
        <f t="shared" si="134"/>
        <v>44089</v>
      </c>
      <c r="E991" s="178">
        <f t="shared" si="134"/>
        <v>44089</v>
      </c>
      <c r="F991" s="178">
        <f t="shared" si="134"/>
        <v>44089</v>
      </c>
      <c r="G991" s="178">
        <f t="shared" si="130"/>
        <v>44089</v>
      </c>
      <c r="H991" s="179">
        <f t="shared" si="131"/>
        <v>1184.2</v>
      </c>
      <c r="I991" s="180">
        <f t="shared" si="132"/>
        <v>4</v>
      </c>
      <c r="J991" s="180">
        <f t="shared" si="133"/>
        <v>4</v>
      </c>
      <c r="L991" s="61">
        <v>44159</v>
      </c>
      <c r="M991" s="42">
        <v>1112.5999999999999</v>
      </c>
    </row>
    <row r="992" spans="1:13" ht="16.5" customHeight="1">
      <c r="A992" s="177">
        <v>44090</v>
      </c>
      <c r="B992" s="178">
        <f t="shared" si="128"/>
        <v>44090</v>
      </c>
      <c r="C992" s="178">
        <f t="shared" si="134"/>
        <v>44090</v>
      </c>
      <c r="D992" s="178">
        <f t="shared" si="134"/>
        <v>44090</v>
      </c>
      <c r="E992" s="178">
        <f t="shared" si="134"/>
        <v>44090</v>
      </c>
      <c r="F992" s="178">
        <f t="shared" si="134"/>
        <v>44090</v>
      </c>
      <c r="G992" s="178">
        <f t="shared" si="130"/>
        <v>44090</v>
      </c>
      <c r="H992" s="179">
        <f t="shared" si="131"/>
        <v>1180.5</v>
      </c>
      <c r="I992" s="180">
        <f t="shared" si="132"/>
        <v>5</v>
      </c>
      <c r="J992" s="180">
        <f t="shared" si="133"/>
        <v>5</v>
      </c>
      <c r="L992" s="61">
        <v>44160</v>
      </c>
      <c r="M992" s="42">
        <v>1111.2</v>
      </c>
    </row>
    <row r="993" spans="1:13" ht="16.5" customHeight="1">
      <c r="A993" s="177">
        <v>44091</v>
      </c>
      <c r="B993" s="178">
        <f t="shared" si="128"/>
        <v>44091</v>
      </c>
      <c r="C993" s="178">
        <f t="shared" si="134"/>
        <v>44091</v>
      </c>
      <c r="D993" s="178">
        <f t="shared" si="134"/>
        <v>44091</v>
      </c>
      <c r="E993" s="178">
        <f t="shared" si="134"/>
        <v>44091</v>
      </c>
      <c r="F993" s="178">
        <f t="shared" si="134"/>
        <v>44091</v>
      </c>
      <c r="G993" s="178">
        <f t="shared" si="130"/>
        <v>44091</v>
      </c>
      <c r="H993" s="179">
        <f t="shared" si="131"/>
        <v>1177.8</v>
      </c>
      <c r="I993" s="180">
        <f t="shared" si="132"/>
        <v>6</v>
      </c>
      <c r="J993" s="180">
        <f t="shared" si="133"/>
        <v>6</v>
      </c>
      <c r="L993" s="61">
        <v>44161</v>
      </c>
      <c r="M993" s="42">
        <v>1107.2</v>
      </c>
    </row>
    <row r="994" spans="1:13" ht="16.5" customHeight="1">
      <c r="A994" s="177">
        <v>44092</v>
      </c>
      <c r="B994" s="178">
        <f t="shared" si="128"/>
        <v>44092</v>
      </c>
      <c r="C994" s="178">
        <f t="shared" si="134"/>
        <v>44092</v>
      </c>
      <c r="D994" s="178">
        <f t="shared" si="134"/>
        <v>44092</v>
      </c>
      <c r="E994" s="178">
        <f t="shared" si="134"/>
        <v>44092</v>
      </c>
      <c r="F994" s="178">
        <f t="shared" si="134"/>
        <v>44092</v>
      </c>
      <c r="G994" s="178">
        <f t="shared" si="130"/>
        <v>44092</v>
      </c>
      <c r="H994" s="179">
        <f t="shared" si="131"/>
        <v>1175.4000000000001</v>
      </c>
      <c r="I994" s="180">
        <f t="shared" si="132"/>
        <v>7</v>
      </c>
      <c r="J994" s="180">
        <f t="shared" si="133"/>
        <v>7</v>
      </c>
      <c r="L994" s="61">
        <v>44162</v>
      </c>
      <c r="M994" s="42">
        <v>1105.8</v>
      </c>
    </row>
    <row r="995" spans="1:13" ht="16.5" customHeight="1">
      <c r="A995" s="177">
        <v>44093</v>
      </c>
      <c r="B995" s="178">
        <f t="shared" si="128"/>
        <v>44092</v>
      </c>
      <c r="C995" s="178">
        <f t="shared" si="134"/>
        <v>44092</v>
      </c>
      <c r="D995" s="178">
        <f t="shared" si="134"/>
        <v>44092</v>
      </c>
      <c r="E995" s="178">
        <f t="shared" si="134"/>
        <v>44092</v>
      </c>
      <c r="F995" s="178">
        <f t="shared" si="134"/>
        <v>44092</v>
      </c>
      <c r="G995" s="178">
        <f t="shared" si="130"/>
        <v>44092</v>
      </c>
      <c r="H995" s="179">
        <f t="shared" si="131"/>
        <v>1175.4000000000001</v>
      </c>
      <c r="I995" s="180">
        <f t="shared" si="132"/>
        <v>1</v>
      </c>
      <c r="J995" s="180">
        <f t="shared" si="133"/>
        <v>7</v>
      </c>
      <c r="L995" s="61">
        <v>44165</v>
      </c>
      <c r="M995" s="42">
        <v>1104.4000000000001</v>
      </c>
    </row>
    <row r="996" spans="1:13" ht="16.5" customHeight="1">
      <c r="A996" s="177">
        <v>44094</v>
      </c>
      <c r="B996" s="178">
        <f t="shared" si="128"/>
        <v>44092</v>
      </c>
      <c r="C996" s="178">
        <f t="shared" si="134"/>
        <v>44092</v>
      </c>
      <c r="D996" s="178">
        <f t="shared" si="134"/>
        <v>44092</v>
      </c>
      <c r="E996" s="178">
        <f t="shared" si="134"/>
        <v>44092</v>
      </c>
      <c r="F996" s="178">
        <f t="shared" si="134"/>
        <v>44092</v>
      </c>
      <c r="G996" s="178">
        <f t="shared" si="130"/>
        <v>44092</v>
      </c>
      <c r="H996" s="179">
        <f t="shared" si="131"/>
        <v>1175.4000000000001</v>
      </c>
      <c r="I996" s="180">
        <f t="shared" si="132"/>
        <v>2</v>
      </c>
      <c r="J996" s="180">
        <f t="shared" si="133"/>
        <v>7</v>
      </c>
      <c r="L996" s="61">
        <v>44166</v>
      </c>
      <c r="M996" s="42">
        <v>1104.9000000000001</v>
      </c>
    </row>
    <row r="997" spans="1:13" ht="16.5" customHeight="1">
      <c r="A997" s="177">
        <v>44095</v>
      </c>
      <c r="B997" s="178">
        <f t="shared" si="128"/>
        <v>44095</v>
      </c>
      <c r="C997" s="178">
        <f t="shared" si="134"/>
        <v>44095</v>
      </c>
      <c r="D997" s="178">
        <f t="shared" si="134"/>
        <v>44095</v>
      </c>
      <c r="E997" s="178">
        <f t="shared" si="134"/>
        <v>44095</v>
      </c>
      <c r="F997" s="178">
        <f t="shared" si="134"/>
        <v>44095</v>
      </c>
      <c r="G997" s="178">
        <f t="shared" si="130"/>
        <v>44095</v>
      </c>
      <c r="H997" s="179">
        <f t="shared" si="131"/>
        <v>1163.5999999999999</v>
      </c>
      <c r="I997" s="180">
        <f t="shared" si="132"/>
        <v>3</v>
      </c>
      <c r="J997" s="180">
        <f t="shared" si="133"/>
        <v>3</v>
      </c>
      <c r="L997" s="61">
        <v>44167</v>
      </c>
      <c r="M997" s="42">
        <v>1107.0999999999999</v>
      </c>
    </row>
    <row r="998" spans="1:13" ht="16.5" customHeight="1">
      <c r="A998" s="177">
        <v>44096</v>
      </c>
      <c r="B998" s="178">
        <f t="shared" si="128"/>
        <v>44096</v>
      </c>
      <c r="C998" s="178">
        <f t="shared" si="134"/>
        <v>44096</v>
      </c>
      <c r="D998" s="178">
        <f t="shared" si="134"/>
        <v>44096</v>
      </c>
      <c r="E998" s="178">
        <f t="shared" si="134"/>
        <v>44096</v>
      </c>
      <c r="F998" s="178">
        <f t="shared" si="134"/>
        <v>44096</v>
      </c>
      <c r="G998" s="178">
        <f t="shared" si="130"/>
        <v>44096</v>
      </c>
      <c r="H998" s="179">
        <f t="shared" si="131"/>
        <v>1160.5999999999999</v>
      </c>
      <c r="I998" s="180">
        <f t="shared" si="132"/>
        <v>4</v>
      </c>
      <c r="J998" s="180">
        <f t="shared" si="133"/>
        <v>4</v>
      </c>
      <c r="L998" s="61">
        <v>44168</v>
      </c>
      <c r="M998" s="42">
        <v>1103.3</v>
      </c>
    </row>
    <row r="999" spans="1:13" ht="16.5" customHeight="1">
      <c r="A999" s="177">
        <v>44097</v>
      </c>
      <c r="B999" s="178">
        <f t="shared" si="128"/>
        <v>44097</v>
      </c>
      <c r="C999" s="178">
        <f t="shared" si="134"/>
        <v>44097</v>
      </c>
      <c r="D999" s="178">
        <f t="shared" si="134"/>
        <v>44097</v>
      </c>
      <c r="E999" s="178">
        <f t="shared" si="134"/>
        <v>44097</v>
      </c>
      <c r="F999" s="178">
        <f t="shared" si="134"/>
        <v>44097</v>
      </c>
      <c r="G999" s="178">
        <f t="shared" si="130"/>
        <v>44097</v>
      </c>
      <c r="H999" s="179">
        <f t="shared" si="131"/>
        <v>1163.9000000000001</v>
      </c>
      <c r="I999" s="180">
        <f t="shared" si="132"/>
        <v>5</v>
      </c>
      <c r="J999" s="180">
        <f t="shared" si="133"/>
        <v>5</v>
      </c>
      <c r="L999" s="61">
        <v>44169</v>
      </c>
      <c r="M999" s="42">
        <v>1098.0999999999999</v>
      </c>
    </row>
    <row r="1000" spans="1:13" ht="16.5" customHeight="1">
      <c r="A1000" s="177">
        <v>44098</v>
      </c>
      <c r="B1000" s="178">
        <f t="shared" si="128"/>
        <v>44098</v>
      </c>
      <c r="C1000" s="178">
        <f t="shared" si="134"/>
        <v>44098</v>
      </c>
      <c r="D1000" s="178">
        <f t="shared" si="134"/>
        <v>44098</v>
      </c>
      <c r="E1000" s="178">
        <f t="shared" si="134"/>
        <v>44098</v>
      </c>
      <c r="F1000" s="178">
        <f t="shared" si="134"/>
        <v>44098</v>
      </c>
      <c r="G1000" s="178">
        <f t="shared" si="130"/>
        <v>44098</v>
      </c>
      <c r="H1000" s="179">
        <f t="shared" si="131"/>
        <v>1164.4000000000001</v>
      </c>
      <c r="I1000" s="180">
        <f t="shared" si="132"/>
        <v>6</v>
      </c>
      <c r="J1000" s="180">
        <f t="shared" si="133"/>
        <v>6</v>
      </c>
      <c r="L1000" s="61">
        <v>44172</v>
      </c>
      <c r="M1000" s="42">
        <v>1086.5999999999999</v>
      </c>
    </row>
    <row r="1001" spans="1:13" ht="16.5" customHeight="1">
      <c r="A1001" s="177">
        <v>44099</v>
      </c>
      <c r="B1001" s="178">
        <f t="shared" si="128"/>
        <v>44099</v>
      </c>
      <c r="C1001" s="178">
        <f t="shared" si="134"/>
        <v>44099</v>
      </c>
      <c r="D1001" s="178">
        <f t="shared" si="134"/>
        <v>44099</v>
      </c>
      <c r="E1001" s="178">
        <f t="shared" si="134"/>
        <v>44099</v>
      </c>
      <c r="F1001" s="178">
        <f t="shared" si="134"/>
        <v>44099</v>
      </c>
      <c r="G1001" s="178">
        <f t="shared" si="130"/>
        <v>44099</v>
      </c>
      <c r="H1001" s="179">
        <f t="shared" si="131"/>
        <v>1170.3</v>
      </c>
      <c r="I1001" s="180">
        <f t="shared" si="132"/>
        <v>7</v>
      </c>
      <c r="J1001" s="180">
        <f t="shared" si="133"/>
        <v>7</v>
      </c>
      <c r="L1001" s="61">
        <v>44173</v>
      </c>
      <c r="M1001" s="42">
        <v>1082.7</v>
      </c>
    </row>
    <row r="1002" spans="1:13" ht="16.5" customHeight="1">
      <c r="A1002" s="177">
        <v>44100</v>
      </c>
      <c r="B1002" s="178">
        <f t="shared" si="128"/>
        <v>44099</v>
      </c>
      <c r="C1002" s="178">
        <f t="shared" si="134"/>
        <v>44099</v>
      </c>
      <c r="D1002" s="178">
        <f t="shared" si="134"/>
        <v>44099</v>
      </c>
      <c r="E1002" s="178">
        <f t="shared" si="134"/>
        <v>44099</v>
      </c>
      <c r="F1002" s="178">
        <f t="shared" si="134"/>
        <v>44099</v>
      </c>
      <c r="G1002" s="178">
        <f t="shared" si="130"/>
        <v>44099</v>
      </c>
      <c r="H1002" s="179">
        <f t="shared" si="131"/>
        <v>1170.3</v>
      </c>
      <c r="I1002" s="180">
        <f t="shared" si="132"/>
        <v>1</v>
      </c>
      <c r="J1002" s="180">
        <f t="shared" si="133"/>
        <v>7</v>
      </c>
      <c r="L1002" s="61">
        <v>44174</v>
      </c>
      <c r="M1002" s="42">
        <v>1084.4000000000001</v>
      </c>
    </row>
    <row r="1003" spans="1:13" ht="16.5" customHeight="1">
      <c r="A1003" s="177">
        <v>44101</v>
      </c>
      <c r="B1003" s="178">
        <f t="shared" si="128"/>
        <v>44099</v>
      </c>
      <c r="C1003" s="178">
        <f t="shared" ref="C1003:F1022" si="135">IF(COUNTIF($O:$O,B1003)=1,DATE(YEAR(B1003),MONTH(B1003),DAY(B1003)-1),B1003)</f>
        <v>44099</v>
      </c>
      <c r="D1003" s="178">
        <f t="shared" si="135"/>
        <v>44099</v>
      </c>
      <c r="E1003" s="178">
        <f t="shared" si="135"/>
        <v>44099</v>
      </c>
      <c r="F1003" s="178">
        <f t="shared" si="135"/>
        <v>44099</v>
      </c>
      <c r="G1003" s="178">
        <f t="shared" si="130"/>
        <v>44099</v>
      </c>
      <c r="H1003" s="179">
        <f t="shared" si="131"/>
        <v>1170.3</v>
      </c>
      <c r="I1003" s="180">
        <f t="shared" si="132"/>
        <v>2</v>
      </c>
      <c r="J1003" s="180">
        <f t="shared" si="133"/>
        <v>7</v>
      </c>
      <c r="L1003" s="61">
        <v>44175</v>
      </c>
      <c r="M1003" s="42">
        <v>1083.5999999999999</v>
      </c>
    </row>
    <row r="1004" spans="1:13" ht="16.5" customHeight="1">
      <c r="A1004" s="177">
        <v>44102</v>
      </c>
      <c r="B1004" s="178">
        <f t="shared" si="128"/>
        <v>44102</v>
      </c>
      <c r="C1004" s="178">
        <f t="shared" si="135"/>
        <v>44102</v>
      </c>
      <c r="D1004" s="178">
        <f t="shared" si="135"/>
        <v>44102</v>
      </c>
      <c r="E1004" s="178">
        <f t="shared" si="135"/>
        <v>44102</v>
      </c>
      <c r="F1004" s="178">
        <f t="shared" si="135"/>
        <v>44102</v>
      </c>
      <c r="G1004" s="178">
        <f t="shared" si="130"/>
        <v>44102</v>
      </c>
      <c r="H1004" s="179">
        <f t="shared" si="131"/>
        <v>1170.5</v>
      </c>
      <c r="I1004" s="180">
        <f t="shared" si="132"/>
        <v>3</v>
      </c>
      <c r="J1004" s="180">
        <f t="shared" si="133"/>
        <v>3</v>
      </c>
      <c r="L1004" s="61">
        <v>44176</v>
      </c>
      <c r="M1004" s="42">
        <v>1086.2</v>
      </c>
    </row>
    <row r="1005" spans="1:13" ht="16.5" customHeight="1">
      <c r="A1005" s="177">
        <v>44103</v>
      </c>
      <c r="B1005" s="178">
        <f t="shared" si="128"/>
        <v>44103</v>
      </c>
      <c r="C1005" s="178">
        <f t="shared" si="135"/>
        <v>44103</v>
      </c>
      <c r="D1005" s="178">
        <f t="shared" si="135"/>
        <v>44103</v>
      </c>
      <c r="E1005" s="178">
        <f t="shared" si="135"/>
        <v>44103</v>
      </c>
      <c r="F1005" s="178">
        <f t="shared" si="135"/>
        <v>44103</v>
      </c>
      <c r="G1005" s="178">
        <f t="shared" si="130"/>
        <v>44103</v>
      </c>
      <c r="H1005" s="179">
        <f t="shared" si="131"/>
        <v>1173.5</v>
      </c>
      <c r="I1005" s="180">
        <f t="shared" si="132"/>
        <v>4</v>
      </c>
      <c r="J1005" s="180">
        <f t="shared" si="133"/>
        <v>4</v>
      </c>
      <c r="L1005" s="61">
        <v>44179</v>
      </c>
      <c r="M1005" s="42">
        <v>1089.3</v>
      </c>
    </row>
    <row r="1006" spans="1:13" ht="16.5" customHeight="1">
      <c r="A1006" s="177">
        <v>44104</v>
      </c>
      <c r="B1006" s="178">
        <f t="shared" si="128"/>
        <v>44104</v>
      </c>
      <c r="C1006" s="178">
        <f t="shared" si="135"/>
        <v>44103</v>
      </c>
      <c r="D1006" s="178">
        <f t="shared" si="135"/>
        <v>44103</v>
      </c>
      <c r="E1006" s="178">
        <f t="shared" si="135"/>
        <v>44103</v>
      </c>
      <c r="F1006" s="178">
        <f t="shared" si="135"/>
        <v>44103</v>
      </c>
      <c r="G1006" s="178">
        <f t="shared" si="130"/>
        <v>44103</v>
      </c>
      <c r="H1006" s="179">
        <f t="shared" si="131"/>
        <v>1173.5</v>
      </c>
      <c r="I1006" s="180">
        <f t="shared" si="132"/>
        <v>5</v>
      </c>
      <c r="J1006" s="180">
        <f t="shared" si="133"/>
        <v>4</v>
      </c>
      <c r="L1006" s="61">
        <v>44180</v>
      </c>
      <c r="M1006" s="42">
        <v>1090.8</v>
      </c>
    </row>
    <row r="1007" spans="1:13" ht="16.5" customHeight="1">
      <c r="A1007" s="177">
        <v>44105</v>
      </c>
      <c r="B1007" s="178">
        <f t="shared" si="128"/>
        <v>44105</v>
      </c>
      <c r="C1007" s="178">
        <f t="shared" si="135"/>
        <v>44104</v>
      </c>
      <c r="D1007" s="178">
        <f t="shared" si="135"/>
        <v>44103</v>
      </c>
      <c r="E1007" s="178">
        <f t="shared" si="135"/>
        <v>44103</v>
      </c>
      <c r="F1007" s="178">
        <f t="shared" si="135"/>
        <v>44103</v>
      </c>
      <c r="G1007" s="178">
        <f t="shared" si="130"/>
        <v>44103</v>
      </c>
      <c r="H1007" s="179">
        <f t="shared" si="131"/>
        <v>1173.5</v>
      </c>
      <c r="I1007" s="180">
        <f t="shared" si="132"/>
        <v>6</v>
      </c>
      <c r="J1007" s="180">
        <f t="shared" si="133"/>
        <v>4</v>
      </c>
      <c r="L1007" s="61">
        <v>44181</v>
      </c>
      <c r="M1007" s="42">
        <v>1093.2</v>
      </c>
    </row>
    <row r="1008" spans="1:13" ht="16.5" customHeight="1">
      <c r="A1008" s="177">
        <v>44106</v>
      </c>
      <c r="B1008" s="178">
        <f t="shared" si="128"/>
        <v>44106</v>
      </c>
      <c r="C1008" s="178">
        <f t="shared" si="135"/>
        <v>44106</v>
      </c>
      <c r="D1008" s="178">
        <f t="shared" si="135"/>
        <v>44106</v>
      </c>
      <c r="E1008" s="178">
        <f t="shared" si="135"/>
        <v>44106</v>
      </c>
      <c r="F1008" s="178">
        <f t="shared" si="135"/>
        <v>44106</v>
      </c>
      <c r="G1008" s="178">
        <f t="shared" si="130"/>
        <v>44106</v>
      </c>
      <c r="H1008" s="179" t="e">
        <f t="shared" si="131"/>
        <v>#N/A</v>
      </c>
      <c r="I1008" s="180">
        <f t="shared" si="132"/>
        <v>7</v>
      </c>
      <c r="J1008" s="180">
        <f t="shared" si="133"/>
        <v>7</v>
      </c>
      <c r="L1008" s="61">
        <v>44182</v>
      </c>
      <c r="M1008" s="42">
        <v>1092.2</v>
      </c>
    </row>
    <row r="1009" spans="1:13" ht="16.5" customHeight="1">
      <c r="A1009" s="177">
        <v>44107</v>
      </c>
      <c r="B1009" s="178">
        <f t="shared" si="128"/>
        <v>44106</v>
      </c>
      <c r="C1009" s="178">
        <f t="shared" si="135"/>
        <v>44106</v>
      </c>
      <c r="D1009" s="178">
        <f t="shared" si="135"/>
        <v>44106</v>
      </c>
      <c r="E1009" s="178">
        <f t="shared" si="135"/>
        <v>44106</v>
      </c>
      <c r="F1009" s="178">
        <f t="shared" si="135"/>
        <v>44106</v>
      </c>
      <c r="G1009" s="178">
        <f t="shared" si="130"/>
        <v>44106</v>
      </c>
      <c r="H1009" s="179" t="e">
        <f t="shared" si="131"/>
        <v>#N/A</v>
      </c>
      <c r="I1009" s="180">
        <f t="shared" si="132"/>
        <v>1</v>
      </c>
      <c r="J1009" s="180">
        <f t="shared" si="133"/>
        <v>7</v>
      </c>
      <c r="L1009" s="61">
        <v>44183</v>
      </c>
      <c r="M1009" s="42">
        <v>1092.8</v>
      </c>
    </row>
    <row r="1010" spans="1:13" ht="16.5" customHeight="1">
      <c r="A1010" s="177">
        <v>44108</v>
      </c>
      <c r="B1010" s="178">
        <f t="shared" si="128"/>
        <v>44106</v>
      </c>
      <c r="C1010" s="178">
        <f t="shared" si="135"/>
        <v>44106</v>
      </c>
      <c r="D1010" s="178">
        <f t="shared" si="135"/>
        <v>44106</v>
      </c>
      <c r="E1010" s="178">
        <f t="shared" si="135"/>
        <v>44106</v>
      </c>
      <c r="F1010" s="178">
        <f t="shared" si="135"/>
        <v>44106</v>
      </c>
      <c r="G1010" s="178">
        <f t="shared" si="130"/>
        <v>44106</v>
      </c>
      <c r="H1010" s="179" t="e">
        <f t="shared" si="131"/>
        <v>#N/A</v>
      </c>
      <c r="I1010" s="180">
        <f t="shared" si="132"/>
        <v>2</v>
      </c>
      <c r="J1010" s="180">
        <f t="shared" si="133"/>
        <v>7</v>
      </c>
      <c r="L1010" s="61">
        <v>44186</v>
      </c>
      <c r="M1010" s="42">
        <v>1097.9000000000001</v>
      </c>
    </row>
    <row r="1011" spans="1:13" ht="16.5" customHeight="1">
      <c r="A1011" s="177">
        <v>44109</v>
      </c>
      <c r="B1011" s="178">
        <f t="shared" si="128"/>
        <v>44109</v>
      </c>
      <c r="C1011" s="178">
        <f t="shared" si="135"/>
        <v>44109</v>
      </c>
      <c r="D1011" s="178">
        <f t="shared" si="135"/>
        <v>44109</v>
      </c>
      <c r="E1011" s="178">
        <f t="shared" si="135"/>
        <v>44109</v>
      </c>
      <c r="F1011" s="178">
        <f t="shared" si="135"/>
        <v>44109</v>
      </c>
      <c r="G1011" s="178">
        <f t="shared" si="130"/>
        <v>44109</v>
      </c>
      <c r="H1011" s="179">
        <f t="shared" si="131"/>
        <v>1169.5</v>
      </c>
      <c r="I1011" s="180">
        <f t="shared" si="132"/>
        <v>3</v>
      </c>
      <c r="J1011" s="180">
        <f t="shared" si="133"/>
        <v>3</v>
      </c>
      <c r="L1011" s="61">
        <v>44187</v>
      </c>
      <c r="M1011" s="42">
        <v>1101.2</v>
      </c>
    </row>
    <row r="1012" spans="1:13" ht="16.5" customHeight="1">
      <c r="A1012" s="177">
        <v>44110</v>
      </c>
      <c r="B1012" s="178">
        <f t="shared" si="128"/>
        <v>44110</v>
      </c>
      <c r="C1012" s="178">
        <f t="shared" si="135"/>
        <v>44110</v>
      </c>
      <c r="D1012" s="178">
        <f t="shared" si="135"/>
        <v>44110</v>
      </c>
      <c r="E1012" s="178">
        <f t="shared" si="135"/>
        <v>44110</v>
      </c>
      <c r="F1012" s="178">
        <f t="shared" si="135"/>
        <v>44110</v>
      </c>
      <c r="G1012" s="178">
        <f t="shared" si="130"/>
        <v>44110</v>
      </c>
      <c r="H1012" s="179">
        <f t="shared" si="131"/>
        <v>1163.4000000000001</v>
      </c>
      <c r="I1012" s="180">
        <f t="shared" si="132"/>
        <v>4</v>
      </c>
      <c r="J1012" s="180">
        <f t="shared" si="133"/>
        <v>4</v>
      </c>
      <c r="L1012" s="61">
        <v>44188</v>
      </c>
      <c r="M1012" s="42">
        <v>1106.5999999999999</v>
      </c>
    </row>
    <row r="1013" spans="1:13" ht="16.5" customHeight="1">
      <c r="A1013" s="177">
        <v>44111</v>
      </c>
      <c r="B1013" s="178">
        <f t="shared" si="128"/>
        <v>44111</v>
      </c>
      <c r="C1013" s="178">
        <f t="shared" si="135"/>
        <v>44111</v>
      </c>
      <c r="D1013" s="178">
        <f t="shared" si="135"/>
        <v>44111</v>
      </c>
      <c r="E1013" s="178">
        <f t="shared" si="135"/>
        <v>44111</v>
      </c>
      <c r="F1013" s="178">
        <f t="shared" si="135"/>
        <v>44111</v>
      </c>
      <c r="G1013" s="178">
        <f t="shared" si="130"/>
        <v>44111</v>
      </c>
      <c r="H1013" s="179">
        <f t="shared" si="131"/>
        <v>1160</v>
      </c>
      <c r="I1013" s="180">
        <f t="shared" si="132"/>
        <v>5</v>
      </c>
      <c r="J1013" s="180">
        <f t="shared" si="133"/>
        <v>5</v>
      </c>
      <c r="L1013" s="61">
        <v>44189</v>
      </c>
      <c r="M1013" s="42">
        <v>1108.9000000000001</v>
      </c>
    </row>
    <row r="1014" spans="1:13" ht="16.5" customHeight="1">
      <c r="A1014" s="177">
        <v>44112</v>
      </c>
      <c r="B1014" s="178">
        <f t="shared" si="128"/>
        <v>44112</v>
      </c>
      <c r="C1014" s="178">
        <f t="shared" si="135"/>
        <v>44112</v>
      </c>
      <c r="D1014" s="178">
        <f t="shared" si="135"/>
        <v>44112</v>
      </c>
      <c r="E1014" s="178">
        <f t="shared" si="135"/>
        <v>44112</v>
      </c>
      <c r="F1014" s="178">
        <f t="shared" si="135"/>
        <v>44112</v>
      </c>
      <c r="G1014" s="178">
        <f t="shared" si="130"/>
        <v>44112</v>
      </c>
      <c r="H1014" s="179">
        <f t="shared" si="131"/>
        <v>1162.5</v>
      </c>
      <c r="I1014" s="180">
        <f t="shared" si="132"/>
        <v>6</v>
      </c>
      <c r="J1014" s="180">
        <f t="shared" si="133"/>
        <v>6</v>
      </c>
      <c r="L1014" s="61">
        <v>44193</v>
      </c>
      <c r="M1014" s="42">
        <v>1103.7</v>
      </c>
    </row>
    <row r="1015" spans="1:13" ht="16.5" customHeight="1">
      <c r="A1015" s="177">
        <v>44113</v>
      </c>
      <c r="B1015" s="178">
        <f t="shared" si="128"/>
        <v>44113</v>
      </c>
      <c r="C1015" s="178">
        <f t="shared" si="135"/>
        <v>44112</v>
      </c>
      <c r="D1015" s="178">
        <f t="shared" si="135"/>
        <v>44112</v>
      </c>
      <c r="E1015" s="178">
        <f t="shared" si="135"/>
        <v>44112</v>
      </c>
      <c r="F1015" s="178">
        <f t="shared" si="135"/>
        <v>44112</v>
      </c>
      <c r="G1015" s="178">
        <f t="shared" si="130"/>
        <v>44112</v>
      </c>
      <c r="H1015" s="179">
        <f t="shared" si="131"/>
        <v>1162.5</v>
      </c>
      <c r="I1015" s="180">
        <f t="shared" si="132"/>
        <v>7</v>
      </c>
      <c r="J1015" s="180">
        <f t="shared" si="133"/>
        <v>6</v>
      </c>
      <c r="L1015" s="61">
        <v>44194</v>
      </c>
      <c r="M1015" s="42">
        <v>1098.2</v>
      </c>
    </row>
    <row r="1016" spans="1:13" ht="16.5" customHeight="1">
      <c r="A1016" s="177">
        <v>44114</v>
      </c>
      <c r="B1016" s="178">
        <f t="shared" si="128"/>
        <v>44113</v>
      </c>
      <c r="C1016" s="178">
        <f t="shared" si="135"/>
        <v>44112</v>
      </c>
      <c r="D1016" s="178">
        <f t="shared" si="135"/>
        <v>44112</v>
      </c>
      <c r="E1016" s="178">
        <f t="shared" si="135"/>
        <v>44112</v>
      </c>
      <c r="F1016" s="178">
        <f t="shared" si="135"/>
        <v>44112</v>
      </c>
      <c r="G1016" s="178">
        <f t="shared" si="130"/>
        <v>44112</v>
      </c>
      <c r="H1016" s="179">
        <f t="shared" si="131"/>
        <v>1162.5</v>
      </c>
      <c r="I1016" s="180">
        <f t="shared" si="132"/>
        <v>1</v>
      </c>
      <c r="J1016" s="180">
        <f t="shared" si="133"/>
        <v>6</v>
      </c>
      <c r="L1016" s="61">
        <v>44195</v>
      </c>
      <c r="M1016" s="42">
        <v>1093.2</v>
      </c>
    </row>
    <row r="1017" spans="1:13" ht="16.5" customHeight="1">
      <c r="A1017" s="177">
        <v>44115</v>
      </c>
      <c r="B1017" s="178">
        <f t="shared" si="128"/>
        <v>44113</v>
      </c>
      <c r="C1017" s="178">
        <f t="shared" si="135"/>
        <v>44112</v>
      </c>
      <c r="D1017" s="178">
        <f t="shared" si="135"/>
        <v>44112</v>
      </c>
      <c r="E1017" s="178">
        <f t="shared" si="135"/>
        <v>44112</v>
      </c>
      <c r="F1017" s="178">
        <f t="shared" si="135"/>
        <v>44112</v>
      </c>
      <c r="G1017" s="178">
        <f t="shared" si="130"/>
        <v>44112</v>
      </c>
      <c r="H1017" s="179">
        <f t="shared" si="131"/>
        <v>1162.5</v>
      </c>
      <c r="I1017" s="180">
        <f t="shared" si="132"/>
        <v>2</v>
      </c>
      <c r="J1017" s="180">
        <f t="shared" si="133"/>
        <v>6</v>
      </c>
      <c r="L1017" s="61">
        <v>44196</v>
      </c>
      <c r="M1017" s="42">
        <v>1088</v>
      </c>
    </row>
    <row r="1018" spans="1:13" ht="16.5" customHeight="1">
      <c r="A1018" s="177">
        <v>44116</v>
      </c>
      <c r="B1018" s="178">
        <f t="shared" si="128"/>
        <v>44116</v>
      </c>
      <c r="C1018" s="178">
        <f t="shared" si="135"/>
        <v>44116</v>
      </c>
      <c r="D1018" s="178">
        <f t="shared" si="135"/>
        <v>44116</v>
      </c>
      <c r="E1018" s="178">
        <f t="shared" si="135"/>
        <v>44116</v>
      </c>
      <c r="F1018" s="178">
        <f t="shared" si="135"/>
        <v>44116</v>
      </c>
      <c r="G1018" s="178">
        <f t="shared" si="130"/>
        <v>44116</v>
      </c>
      <c r="H1018" s="179">
        <f t="shared" si="131"/>
        <v>1156.2</v>
      </c>
      <c r="I1018" s="180">
        <f t="shared" si="132"/>
        <v>3</v>
      </c>
      <c r="J1018" s="180">
        <f t="shared" si="133"/>
        <v>3</v>
      </c>
      <c r="L1018" s="61">
        <v>44200</v>
      </c>
      <c r="M1018">
        <v>1088</v>
      </c>
    </row>
    <row r="1019" spans="1:13" ht="16.5" customHeight="1">
      <c r="A1019" s="177">
        <v>44117</v>
      </c>
      <c r="B1019" s="178">
        <f t="shared" si="128"/>
        <v>44117</v>
      </c>
      <c r="C1019" s="178">
        <f t="shared" si="135"/>
        <v>44117</v>
      </c>
      <c r="D1019" s="178">
        <f t="shared" si="135"/>
        <v>44117</v>
      </c>
      <c r="E1019" s="178">
        <f t="shared" si="135"/>
        <v>44117</v>
      </c>
      <c r="F1019" s="178">
        <f t="shared" si="135"/>
        <v>44117</v>
      </c>
      <c r="G1019" s="178">
        <f t="shared" si="130"/>
        <v>44117</v>
      </c>
      <c r="H1019" s="179">
        <f t="shared" si="131"/>
        <v>1148.3</v>
      </c>
      <c r="I1019" s="180">
        <f t="shared" si="132"/>
        <v>4</v>
      </c>
      <c r="J1019" s="180">
        <f t="shared" si="133"/>
        <v>4</v>
      </c>
      <c r="L1019" s="61">
        <v>44201</v>
      </c>
      <c r="M1019">
        <v>1083.0999999999999</v>
      </c>
    </row>
    <row r="1020" spans="1:13" ht="16.5" customHeight="1">
      <c r="A1020" s="177">
        <v>44118</v>
      </c>
      <c r="B1020" s="178">
        <f t="shared" si="128"/>
        <v>44118</v>
      </c>
      <c r="C1020" s="178">
        <f t="shared" si="135"/>
        <v>44118</v>
      </c>
      <c r="D1020" s="178">
        <f t="shared" si="135"/>
        <v>44118</v>
      </c>
      <c r="E1020" s="178">
        <f t="shared" si="135"/>
        <v>44118</v>
      </c>
      <c r="F1020" s="178">
        <f t="shared" si="135"/>
        <v>44118</v>
      </c>
      <c r="G1020" s="178">
        <f t="shared" si="130"/>
        <v>44118</v>
      </c>
      <c r="H1020" s="179">
        <f t="shared" si="131"/>
        <v>1149.5</v>
      </c>
      <c r="I1020" s="180">
        <f t="shared" si="132"/>
        <v>5</v>
      </c>
      <c r="J1020" s="180">
        <f t="shared" si="133"/>
        <v>5</v>
      </c>
      <c r="L1020" s="61">
        <v>44202</v>
      </c>
      <c r="M1020">
        <v>1086.0999999999999</v>
      </c>
    </row>
    <row r="1021" spans="1:13" ht="16.5" customHeight="1">
      <c r="A1021" s="177">
        <v>44119</v>
      </c>
      <c r="B1021" s="178">
        <f t="shared" si="128"/>
        <v>44119</v>
      </c>
      <c r="C1021" s="178">
        <f t="shared" si="135"/>
        <v>44119</v>
      </c>
      <c r="D1021" s="178">
        <f t="shared" si="135"/>
        <v>44119</v>
      </c>
      <c r="E1021" s="178">
        <f t="shared" si="135"/>
        <v>44119</v>
      </c>
      <c r="F1021" s="178">
        <f t="shared" si="135"/>
        <v>44119</v>
      </c>
      <c r="G1021" s="178">
        <f t="shared" si="130"/>
        <v>44119</v>
      </c>
      <c r="H1021" s="179">
        <f t="shared" si="131"/>
        <v>1145.7</v>
      </c>
      <c r="I1021" s="180">
        <f t="shared" si="132"/>
        <v>6</v>
      </c>
      <c r="J1021" s="180">
        <f t="shared" si="133"/>
        <v>6</v>
      </c>
      <c r="L1021" s="61">
        <v>44203</v>
      </c>
      <c r="M1021">
        <v>1086.8</v>
      </c>
    </row>
    <row r="1022" spans="1:13" ht="16.5" customHeight="1">
      <c r="A1022" s="177">
        <v>44120</v>
      </c>
      <c r="B1022" s="178">
        <f t="shared" si="128"/>
        <v>44120</v>
      </c>
      <c r="C1022" s="178">
        <f t="shared" si="135"/>
        <v>44120</v>
      </c>
      <c r="D1022" s="178">
        <f t="shared" si="135"/>
        <v>44120</v>
      </c>
      <c r="E1022" s="178">
        <f t="shared" si="135"/>
        <v>44120</v>
      </c>
      <c r="F1022" s="178">
        <f t="shared" si="135"/>
        <v>44120</v>
      </c>
      <c r="G1022" s="178">
        <f t="shared" si="130"/>
        <v>44120</v>
      </c>
      <c r="H1022" s="179">
        <f t="shared" si="131"/>
        <v>1144.5999999999999</v>
      </c>
      <c r="I1022" s="180">
        <f t="shared" si="132"/>
        <v>7</v>
      </c>
      <c r="J1022" s="180">
        <f t="shared" si="133"/>
        <v>7</v>
      </c>
      <c r="L1022" s="61">
        <v>44204</v>
      </c>
      <c r="M1022">
        <v>1087.7</v>
      </c>
    </row>
    <row r="1023" spans="1:13" ht="16.5" customHeight="1">
      <c r="A1023" s="177">
        <v>44121</v>
      </c>
      <c r="B1023" s="178">
        <f t="shared" si="128"/>
        <v>44120</v>
      </c>
      <c r="C1023" s="178">
        <f t="shared" ref="C1023:F1042" si="136">IF(COUNTIF($O:$O,B1023)=1,DATE(YEAR(B1023),MONTH(B1023),DAY(B1023)-1),B1023)</f>
        <v>44120</v>
      </c>
      <c r="D1023" s="178">
        <f t="shared" si="136"/>
        <v>44120</v>
      </c>
      <c r="E1023" s="178">
        <f t="shared" si="136"/>
        <v>44120</v>
      </c>
      <c r="F1023" s="178">
        <f t="shared" si="136"/>
        <v>44120</v>
      </c>
      <c r="G1023" s="178">
        <f t="shared" si="130"/>
        <v>44120</v>
      </c>
      <c r="H1023" s="179">
        <f t="shared" si="131"/>
        <v>1144.5999999999999</v>
      </c>
      <c r="I1023" s="180">
        <f t="shared" si="132"/>
        <v>1</v>
      </c>
      <c r="J1023" s="180">
        <f t="shared" si="133"/>
        <v>7</v>
      </c>
      <c r="L1023" s="61">
        <v>44207</v>
      </c>
      <c r="M1023">
        <v>1094.4000000000001</v>
      </c>
    </row>
    <row r="1024" spans="1:13" ht="16.5" customHeight="1">
      <c r="A1024" s="177">
        <v>44122</v>
      </c>
      <c r="B1024" s="178">
        <f t="shared" si="128"/>
        <v>44120</v>
      </c>
      <c r="C1024" s="178">
        <f t="shared" si="136"/>
        <v>44120</v>
      </c>
      <c r="D1024" s="178">
        <f t="shared" si="136"/>
        <v>44120</v>
      </c>
      <c r="E1024" s="178">
        <f t="shared" si="136"/>
        <v>44120</v>
      </c>
      <c r="F1024" s="178">
        <f t="shared" si="136"/>
        <v>44120</v>
      </c>
      <c r="G1024" s="178">
        <f t="shared" si="130"/>
        <v>44120</v>
      </c>
      <c r="H1024" s="179">
        <f t="shared" si="131"/>
        <v>1144.5999999999999</v>
      </c>
      <c r="I1024" s="180">
        <f t="shared" si="132"/>
        <v>2</v>
      </c>
      <c r="J1024" s="180">
        <f t="shared" si="133"/>
        <v>7</v>
      </c>
      <c r="L1024" s="61">
        <v>44208</v>
      </c>
      <c r="M1024">
        <v>1097.8</v>
      </c>
    </row>
    <row r="1025" spans="1:13" ht="16.5" customHeight="1">
      <c r="A1025" s="177">
        <v>44123</v>
      </c>
      <c r="B1025" s="178">
        <f t="shared" si="128"/>
        <v>44123</v>
      </c>
      <c r="C1025" s="178">
        <f t="shared" si="136"/>
        <v>44123</v>
      </c>
      <c r="D1025" s="178">
        <f t="shared" si="136"/>
        <v>44123</v>
      </c>
      <c r="E1025" s="178">
        <f t="shared" si="136"/>
        <v>44123</v>
      </c>
      <c r="F1025" s="178">
        <f t="shared" si="136"/>
        <v>44123</v>
      </c>
      <c r="G1025" s="178">
        <f t="shared" si="130"/>
        <v>44123</v>
      </c>
      <c r="H1025" s="179">
        <f t="shared" si="131"/>
        <v>1145.5999999999999</v>
      </c>
      <c r="I1025" s="180">
        <f t="shared" si="132"/>
        <v>3</v>
      </c>
      <c r="J1025" s="180">
        <f t="shared" si="133"/>
        <v>3</v>
      </c>
      <c r="L1025" s="61">
        <v>44209</v>
      </c>
      <c r="M1025">
        <v>1099.9000000000001</v>
      </c>
    </row>
    <row r="1026" spans="1:13" ht="16.5" customHeight="1">
      <c r="A1026" s="177">
        <v>44124</v>
      </c>
      <c r="B1026" s="178">
        <f t="shared" si="128"/>
        <v>44124</v>
      </c>
      <c r="C1026" s="178">
        <f t="shared" si="136"/>
        <v>44124</v>
      </c>
      <c r="D1026" s="178">
        <f t="shared" si="136"/>
        <v>44124</v>
      </c>
      <c r="E1026" s="178">
        <f t="shared" si="136"/>
        <v>44124</v>
      </c>
      <c r="F1026" s="178">
        <f t="shared" si="136"/>
        <v>44124</v>
      </c>
      <c r="G1026" s="178">
        <f t="shared" si="130"/>
        <v>44124</v>
      </c>
      <c r="H1026" s="179">
        <f t="shared" si="131"/>
        <v>1142.2</v>
      </c>
      <c r="I1026" s="180">
        <f t="shared" si="132"/>
        <v>4</v>
      </c>
      <c r="J1026" s="180">
        <f t="shared" si="133"/>
        <v>4</v>
      </c>
      <c r="L1026" s="61">
        <v>44210</v>
      </c>
      <c r="M1026">
        <v>1095</v>
      </c>
    </row>
    <row r="1027" spans="1:13" ht="16.5" customHeight="1">
      <c r="A1027" s="177">
        <v>44125</v>
      </c>
      <c r="B1027" s="178">
        <f t="shared" ref="B1027:B1090" si="137">IF($I1027&lt;4,IF($I1027&lt;3,DATE(YEAR(A1027),MONTH(A1027),DAY(A1027)-$I1027),IF(COUNTIF($O:$O,A1027)=1,DATE(YEAR(A1027),MONTH(A1027),DAY(A1027)-$I1027),A1027)),A1027)</f>
        <v>44125</v>
      </c>
      <c r="C1027" s="178">
        <f t="shared" si="136"/>
        <v>44125</v>
      </c>
      <c r="D1027" s="178">
        <f t="shared" si="136"/>
        <v>44125</v>
      </c>
      <c r="E1027" s="178">
        <f t="shared" si="136"/>
        <v>44125</v>
      </c>
      <c r="F1027" s="178">
        <f t="shared" si="136"/>
        <v>44125</v>
      </c>
      <c r="G1027" s="178">
        <f t="shared" ref="G1027:G1090" si="138">IF($J1027&lt;4,IF($J1027&lt;3,DATE(YEAR(F1027),MONTH(F1027),DAY(F1027)-$J1027),IF(COUNTIF($O:$O,F1027)=1,DATE(YEAR(F1027),MONTH(F1027),DAY(F1027)-$J1027),F1027)),F1027)</f>
        <v>44125</v>
      </c>
      <c r="H1027" s="179">
        <f t="shared" ref="H1027:H1090" si="139">VLOOKUP(G1027,L:M,2,0)</f>
        <v>1139.7</v>
      </c>
      <c r="I1027" s="180">
        <f t="shared" ref="I1027:I1090" si="140">WEEKDAY(A1027,16)</f>
        <v>5</v>
      </c>
      <c r="J1027" s="180">
        <f t="shared" ref="J1027:J1090" si="141">WEEKDAY(F1027,16)</f>
        <v>5</v>
      </c>
      <c r="L1027" s="61">
        <v>44211</v>
      </c>
      <c r="M1027">
        <v>1100.3</v>
      </c>
    </row>
    <row r="1028" spans="1:13" ht="16.5" customHeight="1">
      <c r="A1028" s="177">
        <v>44126</v>
      </c>
      <c r="B1028" s="178">
        <f t="shared" si="137"/>
        <v>44126</v>
      </c>
      <c r="C1028" s="178">
        <f t="shared" si="136"/>
        <v>44126</v>
      </c>
      <c r="D1028" s="178">
        <f t="shared" si="136"/>
        <v>44126</v>
      </c>
      <c r="E1028" s="178">
        <f t="shared" si="136"/>
        <v>44126</v>
      </c>
      <c r="F1028" s="178">
        <f t="shared" si="136"/>
        <v>44126</v>
      </c>
      <c r="G1028" s="178">
        <f t="shared" si="138"/>
        <v>44126</v>
      </c>
      <c r="H1028" s="179">
        <f t="shared" si="139"/>
        <v>1133.7</v>
      </c>
      <c r="I1028" s="180">
        <f t="shared" si="140"/>
        <v>6</v>
      </c>
      <c r="J1028" s="180">
        <f t="shared" si="141"/>
        <v>6</v>
      </c>
      <c r="L1028" s="61">
        <v>44214</v>
      </c>
      <c r="M1028">
        <v>1097.9000000000001</v>
      </c>
    </row>
    <row r="1029" spans="1:13" ht="16.5" customHeight="1">
      <c r="A1029" s="177">
        <v>44127</v>
      </c>
      <c r="B1029" s="178">
        <f t="shared" si="137"/>
        <v>44127</v>
      </c>
      <c r="C1029" s="178">
        <f t="shared" si="136"/>
        <v>44127</v>
      </c>
      <c r="D1029" s="178">
        <f t="shared" si="136"/>
        <v>44127</v>
      </c>
      <c r="E1029" s="178">
        <f t="shared" si="136"/>
        <v>44127</v>
      </c>
      <c r="F1029" s="178">
        <f t="shared" si="136"/>
        <v>44127</v>
      </c>
      <c r="G1029" s="178">
        <f t="shared" si="138"/>
        <v>44127</v>
      </c>
      <c r="H1029" s="179">
        <f t="shared" si="139"/>
        <v>1134.0999999999999</v>
      </c>
      <c r="I1029" s="180">
        <f t="shared" si="140"/>
        <v>7</v>
      </c>
      <c r="J1029" s="180">
        <f t="shared" si="141"/>
        <v>7</v>
      </c>
      <c r="L1029" s="61">
        <v>44215</v>
      </c>
      <c r="M1029">
        <v>1104.4000000000001</v>
      </c>
    </row>
    <row r="1030" spans="1:13" ht="16.5" customHeight="1">
      <c r="A1030" s="177">
        <v>44128</v>
      </c>
      <c r="B1030" s="178">
        <f t="shared" si="137"/>
        <v>44127</v>
      </c>
      <c r="C1030" s="178">
        <f t="shared" si="136"/>
        <v>44127</v>
      </c>
      <c r="D1030" s="178">
        <f t="shared" si="136"/>
        <v>44127</v>
      </c>
      <c r="E1030" s="178">
        <f t="shared" si="136"/>
        <v>44127</v>
      </c>
      <c r="F1030" s="178">
        <f t="shared" si="136"/>
        <v>44127</v>
      </c>
      <c r="G1030" s="178">
        <f t="shared" si="138"/>
        <v>44127</v>
      </c>
      <c r="H1030" s="179">
        <f t="shared" si="139"/>
        <v>1134.0999999999999</v>
      </c>
      <c r="I1030" s="180">
        <f t="shared" si="140"/>
        <v>1</v>
      </c>
      <c r="J1030" s="180">
        <f t="shared" si="141"/>
        <v>7</v>
      </c>
      <c r="L1030" s="61">
        <v>44216</v>
      </c>
      <c r="M1030">
        <v>1102.0999999999999</v>
      </c>
    </row>
    <row r="1031" spans="1:13" ht="16.5" customHeight="1">
      <c r="A1031" s="177">
        <v>44129</v>
      </c>
      <c r="B1031" s="178">
        <f t="shared" si="137"/>
        <v>44127</v>
      </c>
      <c r="C1031" s="178">
        <f t="shared" si="136"/>
        <v>44127</v>
      </c>
      <c r="D1031" s="178">
        <f t="shared" si="136"/>
        <v>44127</v>
      </c>
      <c r="E1031" s="178">
        <f t="shared" si="136"/>
        <v>44127</v>
      </c>
      <c r="F1031" s="178">
        <f t="shared" si="136"/>
        <v>44127</v>
      </c>
      <c r="G1031" s="178">
        <f t="shared" si="138"/>
        <v>44127</v>
      </c>
      <c r="H1031" s="179">
        <f t="shared" si="139"/>
        <v>1134.0999999999999</v>
      </c>
      <c r="I1031" s="180">
        <f t="shared" si="140"/>
        <v>2</v>
      </c>
      <c r="J1031" s="180">
        <f t="shared" si="141"/>
        <v>7</v>
      </c>
      <c r="L1031" s="61">
        <v>44217</v>
      </c>
      <c r="M1031">
        <v>1100</v>
      </c>
    </row>
    <row r="1032" spans="1:13" ht="16.5" customHeight="1">
      <c r="A1032" s="177">
        <v>44130</v>
      </c>
      <c r="B1032" s="178">
        <f t="shared" si="137"/>
        <v>44130</v>
      </c>
      <c r="C1032" s="178">
        <f t="shared" si="136"/>
        <v>44130</v>
      </c>
      <c r="D1032" s="178">
        <f t="shared" si="136"/>
        <v>44130</v>
      </c>
      <c r="E1032" s="178">
        <f t="shared" si="136"/>
        <v>44130</v>
      </c>
      <c r="F1032" s="178">
        <f t="shared" si="136"/>
        <v>44130</v>
      </c>
      <c r="G1032" s="178">
        <f t="shared" si="138"/>
        <v>44130</v>
      </c>
      <c r="H1032" s="179">
        <f t="shared" si="139"/>
        <v>1134.5999999999999</v>
      </c>
      <c r="I1032" s="180">
        <f t="shared" si="140"/>
        <v>3</v>
      </c>
      <c r="J1032" s="180">
        <f t="shared" si="141"/>
        <v>3</v>
      </c>
      <c r="L1032" s="61">
        <v>44218</v>
      </c>
      <c r="M1032">
        <v>1099.2</v>
      </c>
    </row>
    <row r="1033" spans="1:13" ht="16.5" customHeight="1">
      <c r="A1033" s="177">
        <v>44131</v>
      </c>
      <c r="B1033" s="178">
        <f t="shared" si="137"/>
        <v>44131</v>
      </c>
      <c r="C1033" s="178">
        <f t="shared" si="136"/>
        <v>44131</v>
      </c>
      <c r="D1033" s="178">
        <f t="shared" si="136"/>
        <v>44131</v>
      </c>
      <c r="E1033" s="178">
        <f t="shared" si="136"/>
        <v>44131</v>
      </c>
      <c r="F1033" s="178">
        <f t="shared" si="136"/>
        <v>44131</v>
      </c>
      <c r="G1033" s="178">
        <f t="shared" si="138"/>
        <v>44131</v>
      </c>
      <c r="H1033" s="179">
        <f t="shared" si="139"/>
        <v>1129.0999999999999</v>
      </c>
      <c r="I1033" s="180">
        <f t="shared" si="140"/>
        <v>4</v>
      </c>
      <c r="J1033" s="180">
        <f t="shared" si="141"/>
        <v>4</v>
      </c>
      <c r="L1033" s="61">
        <v>44221</v>
      </c>
      <c r="M1033">
        <v>1102.3</v>
      </c>
    </row>
    <row r="1034" spans="1:13" ht="16.5" customHeight="1">
      <c r="A1034" s="177">
        <v>44132</v>
      </c>
      <c r="B1034" s="178">
        <f t="shared" si="137"/>
        <v>44132</v>
      </c>
      <c r="C1034" s="178">
        <f t="shared" si="136"/>
        <v>44132</v>
      </c>
      <c r="D1034" s="178">
        <f t="shared" si="136"/>
        <v>44132</v>
      </c>
      <c r="E1034" s="178">
        <f t="shared" si="136"/>
        <v>44132</v>
      </c>
      <c r="F1034" s="178">
        <f t="shared" si="136"/>
        <v>44132</v>
      </c>
      <c r="G1034" s="178">
        <f t="shared" si="138"/>
        <v>44132</v>
      </c>
      <c r="H1034" s="179">
        <f t="shared" si="139"/>
        <v>1127.5999999999999</v>
      </c>
      <c r="I1034" s="180">
        <f t="shared" si="140"/>
        <v>5</v>
      </c>
      <c r="J1034" s="180">
        <f t="shared" si="141"/>
        <v>5</v>
      </c>
      <c r="L1034" s="61">
        <v>44222</v>
      </c>
      <c r="M1034">
        <v>1103.2</v>
      </c>
    </row>
    <row r="1035" spans="1:13" ht="16.5" customHeight="1">
      <c r="A1035" s="177">
        <v>44133</v>
      </c>
      <c r="B1035" s="178">
        <f t="shared" si="137"/>
        <v>44133</v>
      </c>
      <c r="C1035" s="178">
        <f t="shared" si="136"/>
        <v>44133</v>
      </c>
      <c r="D1035" s="178">
        <f t="shared" si="136"/>
        <v>44133</v>
      </c>
      <c r="E1035" s="178">
        <f t="shared" si="136"/>
        <v>44133</v>
      </c>
      <c r="F1035" s="178">
        <f t="shared" si="136"/>
        <v>44133</v>
      </c>
      <c r="G1035" s="178">
        <f t="shared" si="138"/>
        <v>44133</v>
      </c>
      <c r="H1035" s="179">
        <f t="shared" si="139"/>
        <v>1129.3</v>
      </c>
      <c r="I1035" s="180">
        <f t="shared" si="140"/>
        <v>6</v>
      </c>
      <c r="J1035" s="180">
        <f t="shared" si="141"/>
        <v>6</v>
      </c>
      <c r="L1035" s="61">
        <v>44223</v>
      </c>
      <c r="M1035">
        <v>1103</v>
      </c>
    </row>
    <row r="1036" spans="1:13" ht="16.5" customHeight="1">
      <c r="A1036" s="177">
        <v>44134</v>
      </c>
      <c r="B1036" s="178">
        <f t="shared" si="137"/>
        <v>44134</v>
      </c>
      <c r="C1036" s="178">
        <f t="shared" si="136"/>
        <v>44134</v>
      </c>
      <c r="D1036" s="178">
        <f t="shared" si="136"/>
        <v>44134</v>
      </c>
      <c r="E1036" s="178">
        <f t="shared" si="136"/>
        <v>44134</v>
      </c>
      <c r="F1036" s="178">
        <f t="shared" si="136"/>
        <v>44134</v>
      </c>
      <c r="G1036" s="178">
        <f t="shared" si="138"/>
        <v>44134</v>
      </c>
      <c r="H1036" s="179">
        <f t="shared" si="139"/>
        <v>1133.4000000000001</v>
      </c>
      <c r="I1036" s="180">
        <f t="shared" si="140"/>
        <v>7</v>
      </c>
      <c r="J1036" s="180">
        <f t="shared" si="141"/>
        <v>7</v>
      </c>
      <c r="L1036" s="61">
        <v>44224</v>
      </c>
      <c r="M1036">
        <v>1104</v>
      </c>
    </row>
    <row r="1037" spans="1:13" ht="16.5" customHeight="1">
      <c r="A1037" s="177">
        <v>44135</v>
      </c>
      <c r="B1037" s="178">
        <f t="shared" si="137"/>
        <v>44134</v>
      </c>
      <c r="C1037" s="178">
        <f t="shared" si="136"/>
        <v>44134</v>
      </c>
      <c r="D1037" s="178">
        <f t="shared" si="136"/>
        <v>44134</v>
      </c>
      <c r="E1037" s="178">
        <f t="shared" si="136"/>
        <v>44134</v>
      </c>
      <c r="F1037" s="178">
        <f t="shared" si="136"/>
        <v>44134</v>
      </c>
      <c r="G1037" s="178">
        <f t="shared" si="138"/>
        <v>44134</v>
      </c>
      <c r="H1037" s="179">
        <f t="shared" si="139"/>
        <v>1133.4000000000001</v>
      </c>
      <c r="I1037" s="180">
        <f t="shared" si="140"/>
        <v>1</v>
      </c>
      <c r="J1037" s="180">
        <f t="shared" si="141"/>
        <v>7</v>
      </c>
      <c r="L1037" s="61">
        <v>44225</v>
      </c>
      <c r="M1037">
        <v>1114.5999999999999</v>
      </c>
    </row>
    <row r="1038" spans="1:13" ht="16.5" customHeight="1">
      <c r="A1038" s="177">
        <v>44136</v>
      </c>
      <c r="B1038" s="178">
        <f t="shared" si="137"/>
        <v>44134</v>
      </c>
      <c r="C1038" s="178">
        <f t="shared" si="136"/>
        <v>44134</v>
      </c>
      <c r="D1038" s="178">
        <f t="shared" si="136"/>
        <v>44134</v>
      </c>
      <c r="E1038" s="178">
        <f t="shared" si="136"/>
        <v>44134</v>
      </c>
      <c r="F1038" s="178">
        <f t="shared" si="136"/>
        <v>44134</v>
      </c>
      <c r="G1038" s="178">
        <f t="shared" si="138"/>
        <v>44134</v>
      </c>
      <c r="H1038" s="179">
        <f t="shared" si="139"/>
        <v>1133.4000000000001</v>
      </c>
      <c r="I1038" s="180">
        <f t="shared" si="140"/>
        <v>2</v>
      </c>
      <c r="J1038" s="180">
        <f t="shared" si="141"/>
        <v>7</v>
      </c>
      <c r="L1038" s="61">
        <v>44228</v>
      </c>
      <c r="M1038">
        <v>1117.2</v>
      </c>
    </row>
    <row r="1039" spans="1:13" ht="16.5" customHeight="1">
      <c r="A1039" s="177">
        <v>44137</v>
      </c>
      <c r="B1039" s="178">
        <f t="shared" si="137"/>
        <v>44137</v>
      </c>
      <c r="C1039" s="178">
        <f t="shared" si="136"/>
        <v>44137</v>
      </c>
      <c r="D1039" s="178">
        <f t="shared" si="136"/>
        <v>44137</v>
      </c>
      <c r="E1039" s="178">
        <f t="shared" si="136"/>
        <v>44137</v>
      </c>
      <c r="F1039" s="178">
        <f t="shared" si="136"/>
        <v>44137</v>
      </c>
      <c r="G1039" s="178">
        <f t="shared" si="138"/>
        <v>44137</v>
      </c>
      <c r="H1039" s="179">
        <f t="shared" si="139"/>
        <v>1130.4000000000001</v>
      </c>
      <c r="I1039" s="180">
        <f t="shared" si="140"/>
        <v>3</v>
      </c>
      <c r="J1039" s="180">
        <f t="shared" si="141"/>
        <v>3</v>
      </c>
      <c r="L1039" s="61">
        <v>44229</v>
      </c>
      <c r="M1039">
        <v>1118</v>
      </c>
    </row>
    <row r="1040" spans="1:13" ht="16.5" customHeight="1">
      <c r="A1040" s="177">
        <v>44138</v>
      </c>
      <c r="B1040" s="178">
        <f t="shared" si="137"/>
        <v>44138</v>
      </c>
      <c r="C1040" s="178">
        <f t="shared" si="136"/>
        <v>44138</v>
      </c>
      <c r="D1040" s="178">
        <f t="shared" si="136"/>
        <v>44138</v>
      </c>
      <c r="E1040" s="178">
        <f t="shared" si="136"/>
        <v>44138</v>
      </c>
      <c r="F1040" s="178">
        <f t="shared" si="136"/>
        <v>44138</v>
      </c>
      <c r="G1040" s="178">
        <f t="shared" si="138"/>
        <v>44138</v>
      </c>
      <c r="H1040" s="179">
        <f t="shared" si="139"/>
        <v>1134.7</v>
      </c>
      <c r="I1040" s="180">
        <f t="shared" si="140"/>
        <v>4</v>
      </c>
      <c r="J1040" s="180">
        <f t="shared" si="141"/>
        <v>4</v>
      </c>
      <c r="L1040" s="61">
        <v>44230</v>
      </c>
      <c r="M1040">
        <v>1116.5999999999999</v>
      </c>
    </row>
    <row r="1041" spans="1:13" ht="16.5" customHeight="1">
      <c r="A1041" s="177">
        <v>44139</v>
      </c>
      <c r="B1041" s="178">
        <f t="shared" si="137"/>
        <v>44139</v>
      </c>
      <c r="C1041" s="178">
        <f t="shared" si="136"/>
        <v>44139</v>
      </c>
      <c r="D1041" s="178">
        <f t="shared" si="136"/>
        <v>44139</v>
      </c>
      <c r="E1041" s="178">
        <f t="shared" si="136"/>
        <v>44139</v>
      </c>
      <c r="F1041" s="178">
        <f t="shared" si="136"/>
        <v>44139</v>
      </c>
      <c r="G1041" s="178">
        <f t="shared" si="138"/>
        <v>44139</v>
      </c>
      <c r="H1041" s="179">
        <f t="shared" si="139"/>
        <v>1134.5999999999999</v>
      </c>
      <c r="I1041" s="180">
        <f t="shared" si="140"/>
        <v>5</v>
      </c>
      <c r="J1041" s="180">
        <f t="shared" si="141"/>
        <v>5</v>
      </c>
      <c r="L1041" s="61">
        <v>44231</v>
      </c>
      <c r="M1041">
        <v>1114</v>
      </c>
    </row>
    <row r="1042" spans="1:13" ht="16.5" customHeight="1">
      <c r="A1042" s="177">
        <v>44140</v>
      </c>
      <c r="B1042" s="178">
        <f t="shared" si="137"/>
        <v>44140</v>
      </c>
      <c r="C1042" s="178">
        <f t="shared" si="136"/>
        <v>44140</v>
      </c>
      <c r="D1042" s="178">
        <f t="shared" si="136"/>
        <v>44140</v>
      </c>
      <c r="E1042" s="178">
        <f t="shared" si="136"/>
        <v>44140</v>
      </c>
      <c r="F1042" s="178">
        <f t="shared" si="136"/>
        <v>44140</v>
      </c>
      <c r="G1042" s="178">
        <f t="shared" si="138"/>
        <v>44140</v>
      </c>
      <c r="H1042" s="179">
        <f t="shared" si="139"/>
        <v>1136.5</v>
      </c>
      <c r="I1042" s="180">
        <f t="shared" si="140"/>
        <v>6</v>
      </c>
      <c r="J1042" s="180">
        <f t="shared" si="141"/>
        <v>6</v>
      </c>
      <c r="L1042" s="61">
        <v>44232</v>
      </c>
      <c r="M1042">
        <v>1116.7</v>
      </c>
    </row>
    <row r="1043" spans="1:13" ht="16.5" customHeight="1">
      <c r="A1043" s="177">
        <v>44141</v>
      </c>
      <c r="B1043" s="178">
        <f t="shared" si="137"/>
        <v>44141</v>
      </c>
      <c r="C1043" s="178">
        <f t="shared" ref="C1043:F1062" si="142">IF(COUNTIF($O:$O,B1043)=1,DATE(YEAR(B1043),MONTH(B1043),DAY(B1043)-1),B1043)</f>
        <v>44141</v>
      </c>
      <c r="D1043" s="178">
        <f t="shared" si="142"/>
        <v>44141</v>
      </c>
      <c r="E1043" s="178">
        <f t="shared" si="142"/>
        <v>44141</v>
      </c>
      <c r="F1043" s="178">
        <f t="shared" si="142"/>
        <v>44141</v>
      </c>
      <c r="G1043" s="178">
        <f t="shared" si="138"/>
        <v>44141</v>
      </c>
      <c r="H1043" s="179">
        <f t="shared" si="139"/>
        <v>1130.9000000000001</v>
      </c>
      <c r="I1043" s="180">
        <f t="shared" si="140"/>
        <v>7</v>
      </c>
      <c r="J1043" s="180">
        <f t="shared" si="141"/>
        <v>7</v>
      </c>
      <c r="L1043" s="61">
        <v>44235</v>
      </c>
      <c r="M1043">
        <v>1124</v>
      </c>
    </row>
    <row r="1044" spans="1:13" ht="16.5" customHeight="1">
      <c r="A1044" s="177">
        <v>44142</v>
      </c>
      <c r="B1044" s="178">
        <f t="shared" si="137"/>
        <v>44141</v>
      </c>
      <c r="C1044" s="178">
        <f t="shared" si="142"/>
        <v>44141</v>
      </c>
      <c r="D1044" s="178">
        <f t="shared" si="142"/>
        <v>44141</v>
      </c>
      <c r="E1044" s="178">
        <f t="shared" si="142"/>
        <v>44141</v>
      </c>
      <c r="F1044" s="178">
        <f t="shared" si="142"/>
        <v>44141</v>
      </c>
      <c r="G1044" s="178">
        <f t="shared" si="138"/>
        <v>44141</v>
      </c>
      <c r="H1044" s="179">
        <f t="shared" si="139"/>
        <v>1130.9000000000001</v>
      </c>
      <c r="I1044" s="180">
        <f t="shared" si="140"/>
        <v>1</v>
      </c>
      <c r="J1044" s="180">
        <f t="shared" si="141"/>
        <v>7</v>
      </c>
      <c r="L1044" s="61">
        <v>44236</v>
      </c>
      <c r="M1044">
        <v>1119.0999999999999</v>
      </c>
    </row>
    <row r="1045" spans="1:13" ht="16.5" customHeight="1">
      <c r="A1045" s="177">
        <v>44143</v>
      </c>
      <c r="B1045" s="178">
        <f t="shared" si="137"/>
        <v>44141</v>
      </c>
      <c r="C1045" s="178">
        <f t="shared" si="142"/>
        <v>44141</v>
      </c>
      <c r="D1045" s="178">
        <f t="shared" si="142"/>
        <v>44141</v>
      </c>
      <c r="E1045" s="178">
        <f t="shared" si="142"/>
        <v>44141</v>
      </c>
      <c r="F1045" s="178">
        <f t="shared" si="142"/>
        <v>44141</v>
      </c>
      <c r="G1045" s="178">
        <f t="shared" si="138"/>
        <v>44141</v>
      </c>
      <c r="H1045" s="179">
        <f t="shared" si="139"/>
        <v>1130.9000000000001</v>
      </c>
      <c r="I1045" s="180">
        <f t="shared" si="140"/>
        <v>2</v>
      </c>
      <c r="J1045" s="180">
        <f t="shared" si="141"/>
        <v>7</v>
      </c>
      <c r="L1045" s="61">
        <v>44237</v>
      </c>
      <c r="M1045">
        <v>1116</v>
      </c>
    </row>
    <row r="1046" spans="1:13" ht="16.5" customHeight="1">
      <c r="A1046" s="177">
        <v>44144</v>
      </c>
      <c r="B1046" s="178">
        <f t="shared" si="137"/>
        <v>44144</v>
      </c>
      <c r="C1046" s="178">
        <f t="shared" si="142"/>
        <v>44144</v>
      </c>
      <c r="D1046" s="178">
        <f t="shared" si="142"/>
        <v>44144</v>
      </c>
      <c r="E1046" s="178">
        <f t="shared" si="142"/>
        <v>44144</v>
      </c>
      <c r="F1046" s="178">
        <f t="shared" si="142"/>
        <v>44144</v>
      </c>
      <c r="G1046" s="178">
        <f t="shared" si="138"/>
        <v>44144</v>
      </c>
      <c r="H1046" s="179">
        <f t="shared" si="139"/>
        <v>1124.4000000000001</v>
      </c>
      <c r="I1046" s="180">
        <f t="shared" si="140"/>
        <v>3</v>
      </c>
      <c r="J1046" s="180">
        <f t="shared" si="141"/>
        <v>3</v>
      </c>
      <c r="L1046" s="61">
        <v>44242</v>
      </c>
      <c r="M1046">
        <v>1110.0999999999999</v>
      </c>
    </row>
    <row r="1047" spans="1:13" ht="16.5" customHeight="1">
      <c r="A1047" s="177">
        <v>44145</v>
      </c>
      <c r="B1047" s="178">
        <f t="shared" si="137"/>
        <v>44145</v>
      </c>
      <c r="C1047" s="178">
        <f t="shared" si="142"/>
        <v>44145</v>
      </c>
      <c r="D1047" s="178">
        <f t="shared" si="142"/>
        <v>44145</v>
      </c>
      <c r="E1047" s="178">
        <f t="shared" si="142"/>
        <v>44145</v>
      </c>
      <c r="F1047" s="178">
        <f t="shared" si="142"/>
        <v>44145</v>
      </c>
      <c r="G1047" s="178">
        <f t="shared" si="138"/>
        <v>44145</v>
      </c>
      <c r="H1047" s="179">
        <f t="shared" si="139"/>
        <v>1115.5999999999999</v>
      </c>
      <c r="I1047" s="180">
        <f t="shared" si="140"/>
        <v>4</v>
      </c>
      <c r="J1047" s="180">
        <f t="shared" si="141"/>
        <v>4</v>
      </c>
      <c r="L1047" s="61">
        <v>44243</v>
      </c>
      <c r="M1047">
        <v>1103.0999999999999</v>
      </c>
    </row>
    <row r="1048" spans="1:13" ht="16.5" customHeight="1">
      <c r="A1048" s="177">
        <v>44146</v>
      </c>
      <c r="B1048" s="178">
        <f t="shared" si="137"/>
        <v>44146</v>
      </c>
      <c r="C1048" s="178">
        <f t="shared" si="142"/>
        <v>44146</v>
      </c>
      <c r="D1048" s="178">
        <f t="shared" si="142"/>
        <v>44146</v>
      </c>
      <c r="E1048" s="178">
        <f t="shared" si="142"/>
        <v>44146</v>
      </c>
      <c r="F1048" s="178">
        <f t="shared" si="142"/>
        <v>44146</v>
      </c>
      <c r="G1048" s="178">
        <f t="shared" si="138"/>
        <v>44146</v>
      </c>
      <c r="H1048" s="179">
        <f t="shared" si="139"/>
        <v>1115.9000000000001</v>
      </c>
      <c r="I1048" s="180">
        <f t="shared" si="140"/>
        <v>5</v>
      </c>
      <c r="J1048" s="180">
        <f t="shared" si="141"/>
        <v>5</v>
      </c>
      <c r="L1048" s="61">
        <v>44244</v>
      </c>
      <c r="M1048">
        <v>1099.7</v>
      </c>
    </row>
    <row r="1049" spans="1:13" ht="16.5" customHeight="1">
      <c r="A1049" s="177">
        <v>44147</v>
      </c>
      <c r="B1049" s="178">
        <f t="shared" si="137"/>
        <v>44147</v>
      </c>
      <c r="C1049" s="178">
        <f t="shared" si="142"/>
        <v>44147</v>
      </c>
      <c r="D1049" s="178">
        <f t="shared" si="142"/>
        <v>44147</v>
      </c>
      <c r="E1049" s="178">
        <f t="shared" si="142"/>
        <v>44147</v>
      </c>
      <c r="F1049" s="178">
        <f t="shared" si="142"/>
        <v>44147</v>
      </c>
      <c r="G1049" s="178">
        <f t="shared" si="138"/>
        <v>44147</v>
      </c>
      <c r="H1049" s="179">
        <f t="shared" si="139"/>
        <v>1112.4000000000001</v>
      </c>
      <c r="I1049" s="180">
        <f t="shared" si="140"/>
        <v>6</v>
      </c>
      <c r="J1049" s="180">
        <f t="shared" si="141"/>
        <v>6</v>
      </c>
      <c r="L1049" s="61">
        <v>44245</v>
      </c>
      <c r="M1049">
        <v>1107.7</v>
      </c>
    </row>
    <row r="1050" spans="1:13" ht="16.5" customHeight="1">
      <c r="A1050" s="177">
        <v>44148</v>
      </c>
      <c r="B1050" s="178">
        <f t="shared" si="137"/>
        <v>44148</v>
      </c>
      <c r="C1050" s="178">
        <f t="shared" si="142"/>
        <v>44148</v>
      </c>
      <c r="D1050" s="178">
        <f t="shared" si="142"/>
        <v>44148</v>
      </c>
      <c r="E1050" s="178">
        <f t="shared" si="142"/>
        <v>44148</v>
      </c>
      <c r="F1050" s="178">
        <f t="shared" si="142"/>
        <v>44148</v>
      </c>
      <c r="G1050" s="178">
        <f t="shared" si="138"/>
        <v>44148</v>
      </c>
      <c r="H1050" s="179">
        <f t="shared" si="139"/>
        <v>1113.2</v>
      </c>
      <c r="I1050" s="180">
        <f t="shared" si="140"/>
        <v>7</v>
      </c>
      <c r="J1050" s="180">
        <f t="shared" si="141"/>
        <v>7</v>
      </c>
      <c r="L1050" s="61">
        <v>44246</v>
      </c>
      <c r="M1050">
        <v>1105.7</v>
      </c>
    </row>
    <row r="1051" spans="1:13" ht="16.5" customHeight="1">
      <c r="A1051" s="177">
        <v>44149</v>
      </c>
      <c r="B1051" s="178">
        <f t="shared" si="137"/>
        <v>44148</v>
      </c>
      <c r="C1051" s="178">
        <f t="shared" si="142"/>
        <v>44148</v>
      </c>
      <c r="D1051" s="178">
        <f t="shared" si="142"/>
        <v>44148</v>
      </c>
      <c r="E1051" s="178">
        <f t="shared" si="142"/>
        <v>44148</v>
      </c>
      <c r="F1051" s="178">
        <f t="shared" si="142"/>
        <v>44148</v>
      </c>
      <c r="G1051" s="178">
        <f t="shared" si="138"/>
        <v>44148</v>
      </c>
      <c r="H1051" s="179">
        <f t="shared" si="139"/>
        <v>1113.2</v>
      </c>
      <c r="I1051" s="180">
        <f t="shared" si="140"/>
        <v>1</v>
      </c>
      <c r="J1051" s="180">
        <f t="shared" si="141"/>
        <v>7</v>
      </c>
      <c r="L1051" s="61">
        <v>44249</v>
      </c>
      <c r="M1051">
        <v>1107.0999999999999</v>
      </c>
    </row>
    <row r="1052" spans="1:13" ht="16.5" customHeight="1">
      <c r="A1052" s="177">
        <v>44150</v>
      </c>
      <c r="B1052" s="178">
        <f t="shared" si="137"/>
        <v>44148</v>
      </c>
      <c r="C1052" s="178">
        <f t="shared" si="142"/>
        <v>44148</v>
      </c>
      <c r="D1052" s="178">
        <f t="shared" si="142"/>
        <v>44148</v>
      </c>
      <c r="E1052" s="178">
        <f t="shared" si="142"/>
        <v>44148</v>
      </c>
      <c r="F1052" s="178">
        <f t="shared" si="142"/>
        <v>44148</v>
      </c>
      <c r="G1052" s="178">
        <f t="shared" si="138"/>
        <v>44148</v>
      </c>
      <c r="H1052" s="179">
        <f t="shared" si="139"/>
        <v>1113.2</v>
      </c>
      <c r="I1052" s="180">
        <f t="shared" si="140"/>
        <v>2</v>
      </c>
      <c r="J1052" s="180">
        <f t="shared" si="141"/>
        <v>7</v>
      </c>
      <c r="L1052" s="61">
        <v>44250</v>
      </c>
      <c r="M1052">
        <v>1106.5</v>
      </c>
    </row>
    <row r="1053" spans="1:13" ht="16.5" customHeight="1">
      <c r="A1053" s="177">
        <v>44151</v>
      </c>
      <c r="B1053" s="178">
        <f t="shared" si="137"/>
        <v>44151</v>
      </c>
      <c r="C1053" s="178">
        <f t="shared" si="142"/>
        <v>44151</v>
      </c>
      <c r="D1053" s="178">
        <f t="shared" si="142"/>
        <v>44151</v>
      </c>
      <c r="E1053" s="178">
        <f t="shared" si="142"/>
        <v>44151</v>
      </c>
      <c r="F1053" s="178">
        <f t="shared" si="142"/>
        <v>44151</v>
      </c>
      <c r="G1053" s="178">
        <f t="shared" si="138"/>
        <v>44151</v>
      </c>
      <c r="H1053" s="179">
        <f t="shared" si="139"/>
        <v>1115.0999999999999</v>
      </c>
      <c r="I1053" s="180">
        <f t="shared" si="140"/>
        <v>3</v>
      </c>
      <c r="J1053" s="180">
        <f t="shared" si="141"/>
        <v>3</v>
      </c>
      <c r="L1053" s="61">
        <v>44251</v>
      </c>
      <c r="M1053">
        <v>1110.8</v>
      </c>
    </row>
    <row r="1054" spans="1:13" ht="16.5" customHeight="1">
      <c r="A1054" s="177">
        <v>44152</v>
      </c>
      <c r="B1054" s="178">
        <f t="shared" si="137"/>
        <v>44152</v>
      </c>
      <c r="C1054" s="178">
        <f t="shared" si="142"/>
        <v>44152</v>
      </c>
      <c r="D1054" s="178">
        <f t="shared" si="142"/>
        <v>44152</v>
      </c>
      <c r="E1054" s="178">
        <f t="shared" si="142"/>
        <v>44152</v>
      </c>
      <c r="F1054" s="178">
        <f t="shared" si="142"/>
        <v>44152</v>
      </c>
      <c r="G1054" s="178">
        <f t="shared" si="138"/>
        <v>44152</v>
      </c>
      <c r="H1054" s="179">
        <f t="shared" si="139"/>
        <v>1108</v>
      </c>
      <c r="I1054" s="180">
        <f t="shared" si="140"/>
        <v>4</v>
      </c>
      <c r="J1054" s="180">
        <f t="shared" si="141"/>
        <v>4</v>
      </c>
      <c r="L1054" s="61">
        <v>44252</v>
      </c>
      <c r="M1054">
        <v>1110.2</v>
      </c>
    </row>
    <row r="1055" spans="1:13" ht="16.5" customHeight="1">
      <c r="A1055" s="177">
        <v>44153</v>
      </c>
      <c r="B1055" s="178">
        <f t="shared" si="137"/>
        <v>44153</v>
      </c>
      <c r="C1055" s="178">
        <f t="shared" si="142"/>
        <v>44153</v>
      </c>
      <c r="D1055" s="178">
        <f t="shared" si="142"/>
        <v>44153</v>
      </c>
      <c r="E1055" s="178">
        <f t="shared" si="142"/>
        <v>44153</v>
      </c>
      <c r="F1055" s="178">
        <f t="shared" si="142"/>
        <v>44153</v>
      </c>
      <c r="G1055" s="178">
        <f t="shared" si="138"/>
        <v>44153</v>
      </c>
      <c r="H1055" s="179">
        <f t="shared" si="139"/>
        <v>1106.8</v>
      </c>
      <c r="I1055" s="180">
        <f t="shared" si="140"/>
        <v>5</v>
      </c>
      <c r="J1055" s="180">
        <f t="shared" si="141"/>
        <v>5</v>
      </c>
      <c r="L1055" s="61">
        <v>44253</v>
      </c>
      <c r="M1055">
        <v>1108.4000000000001</v>
      </c>
    </row>
    <row r="1056" spans="1:13" ht="16.5" customHeight="1">
      <c r="A1056" s="177">
        <v>44154</v>
      </c>
      <c r="B1056" s="178">
        <f t="shared" si="137"/>
        <v>44154</v>
      </c>
      <c r="C1056" s="178">
        <f t="shared" si="142"/>
        <v>44154</v>
      </c>
      <c r="D1056" s="178">
        <f t="shared" si="142"/>
        <v>44154</v>
      </c>
      <c r="E1056" s="178">
        <f t="shared" si="142"/>
        <v>44154</v>
      </c>
      <c r="F1056" s="178">
        <f t="shared" si="142"/>
        <v>44154</v>
      </c>
      <c r="G1056" s="178">
        <f t="shared" si="138"/>
        <v>44154</v>
      </c>
      <c r="H1056" s="179">
        <f t="shared" si="139"/>
        <v>1105.9000000000001</v>
      </c>
      <c r="I1056" s="180">
        <f t="shared" si="140"/>
        <v>6</v>
      </c>
      <c r="J1056" s="180">
        <f t="shared" si="141"/>
        <v>6</v>
      </c>
      <c r="L1056" s="61">
        <v>44257</v>
      </c>
      <c r="M1056">
        <v>1121.8</v>
      </c>
    </row>
    <row r="1057" spans="1:13" ht="16.5" customHeight="1">
      <c r="A1057" s="177">
        <v>44155</v>
      </c>
      <c r="B1057" s="178">
        <f t="shared" si="137"/>
        <v>44155</v>
      </c>
      <c r="C1057" s="178">
        <f t="shared" si="142"/>
        <v>44155</v>
      </c>
      <c r="D1057" s="178">
        <f t="shared" si="142"/>
        <v>44155</v>
      </c>
      <c r="E1057" s="178">
        <f t="shared" si="142"/>
        <v>44155</v>
      </c>
      <c r="F1057" s="178">
        <f t="shared" si="142"/>
        <v>44155</v>
      </c>
      <c r="G1057" s="178">
        <f t="shared" si="138"/>
        <v>44155</v>
      </c>
      <c r="H1057" s="179">
        <f t="shared" si="139"/>
        <v>1112.2</v>
      </c>
      <c r="I1057" s="180">
        <f t="shared" si="140"/>
        <v>7</v>
      </c>
      <c r="J1057" s="180">
        <f t="shared" si="141"/>
        <v>7</v>
      </c>
      <c r="L1057" s="61">
        <v>44258</v>
      </c>
      <c r="M1057">
        <v>1121.3</v>
      </c>
    </row>
    <row r="1058" spans="1:13" ht="16.5" customHeight="1">
      <c r="A1058" s="177">
        <v>44156</v>
      </c>
      <c r="B1058" s="178">
        <f t="shared" si="137"/>
        <v>44155</v>
      </c>
      <c r="C1058" s="178">
        <f t="shared" si="142"/>
        <v>44155</v>
      </c>
      <c r="D1058" s="178">
        <f t="shared" si="142"/>
        <v>44155</v>
      </c>
      <c r="E1058" s="178">
        <f t="shared" si="142"/>
        <v>44155</v>
      </c>
      <c r="F1058" s="178">
        <f t="shared" si="142"/>
        <v>44155</v>
      </c>
      <c r="G1058" s="178">
        <f t="shared" si="138"/>
        <v>44155</v>
      </c>
      <c r="H1058" s="179">
        <f t="shared" si="139"/>
        <v>1112.2</v>
      </c>
      <c r="I1058" s="180">
        <f t="shared" si="140"/>
        <v>1</v>
      </c>
      <c r="J1058" s="180">
        <f t="shared" si="141"/>
        <v>7</v>
      </c>
      <c r="L1058" s="61">
        <v>44259</v>
      </c>
      <c r="M1058">
        <v>1122.9000000000001</v>
      </c>
    </row>
    <row r="1059" spans="1:13" ht="16.5" customHeight="1">
      <c r="A1059" s="177">
        <v>44157</v>
      </c>
      <c r="B1059" s="178">
        <f t="shared" si="137"/>
        <v>44155</v>
      </c>
      <c r="C1059" s="178">
        <f t="shared" si="142"/>
        <v>44155</v>
      </c>
      <c r="D1059" s="178">
        <f t="shared" si="142"/>
        <v>44155</v>
      </c>
      <c r="E1059" s="178">
        <f t="shared" si="142"/>
        <v>44155</v>
      </c>
      <c r="F1059" s="178">
        <f t="shared" si="142"/>
        <v>44155</v>
      </c>
      <c r="G1059" s="178">
        <f t="shared" si="138"/>
        <v>44155</v>
      </c>
      <c r="H1059" s="179">
        <f t="shared" si="139"/>
        <v>1112.2</v>
      </c>
      <c r="I1059" s="180">
        <f t="shared" si="140"/>
        <v>2</v>
      </c>
      <c r="J1059" s="180">
        <f t="shared" si="141"/>
        <v>7</v>
      </c>
      <c r="L1059" s="61">
        <v>44260</v>
      </c>
      <c r="M1059">
        <v>1126.2</v>
      </c>
    </row>
    <row r="1060" spans="1:13" ht="16.5" customHeight="1">
      <c r="A1060" s="177">
        <v>44158</v>
      </c>
      <c r="B1060" s="178">
        <f t="shared" si="137"/>
        <v>44158</v>
      </c>
      <c r="C1060" s="178">
        <f t="shared" si="142"/>
        <v>44158</v>
      </c>
      <c r="D1060" s="178">
        <f t="shared" si="142"/>
        <v>44158</v>
      </c>
      <c r="E1060" s="178">
        <f t="shared" si="142"/>
        <v>44158</v>
      </c>
      <c r="F1060" s="178">
        <f t="shared" si="142"/>
        <v>44158</v>
      </c>
      <c r="G1060" s="178">
        <f t="shared" si="138"/>
        <v>44158</v>
      </c>
      <c r="H1060" s="179">
        <f t="shared" si="139"/>
        <v>1114.2</v>
      </c>
      <c r="I1060" s="180">
        <f t="shared" si="140"/>
        <v>3</v>
      </c>
      <c r="J1060" s="180">
        <f t="shared" si="141"/>
        <v>3</v>
      </c>
      <c r="L1060" s="61">
        <v>44263</v>
      </c>
      <c r="M1060">
        <v>1129.4000000000001</v>
      </c>
    </row>
    <row r="1061" spans="1:13" ht="16.5" customHeight="1">
      <c r="A1061" s="177">
        <v>44159</v>
      </c>
      <c r="B1061" s="178">
        <f t="shared" si="137"/>
        <v>44159</v>
      </c>
      <c r="C1061" s="178">
        <f t="shared" si="142"/>
        <v>44159</v>
      </c>
      <c r="D1061" s="178">
        <f t="shared" si="142"/>
        <v>44159</v>
      </c>
      <c r="E1061" s="178">
        <f t="shared" si="142"/>
        <v>44159</v>
      </c>
      <c r="F1061" s="178">
        <f t="shared" si="142"/>
        <v>44159</v>
      </c>
      <c r="G1061" s="178">
        <f t="shared" si="138"/>
        <v>44159</v>
      </c>
      <c r="H1061" s="179">
        <f t="shared" si="139"/>
        <v>1112.5999999999999</v>
      </c>
      <c r="I1061" s="180">
        <f t="shared" si="140"/>
        <v>4</v>
      </c>
      <c r="J1061" s="180">
        <f t="shared" si="141"/>
        <v>4</v>
      </c>
      <c r="L1061" s="61">
        <v>44264</v>
      </c>
      <c r="M1061">
        <v>1131.3</v>
      </c>
    </row>
    <row r="1062" spans="1:13" ht="16.5" customHeight="1">
      <c r="A1062" s="177">
        <v>44160</v>
      </c>
      <c r="B1062" s="178">
        <f t="shared" si="137"/>
        <v>44160</v>
      </c>
      <c r="C1062" s="178">
        <f t="shared" si="142"/>
        <v>44160</v>
      </c>
      <c r="D1062" s="178">
        <f t="shared" si="142"/>
        <v>44160</v>
      </c>
      <c r="E1062" s="178">
        <f t="shared" si="142"/>
        <v>44160</v>
      </c>
      <c r="F1062" s="178">
        <f t="shared" si="142"/>
        <v>44160</v>
      </c>
      <c r="G1062" s="178">
        <f t="shared" si="138"/>
        <v>44160</v>
      </c>
      <c r="H1062" s="179">
        <f t="shared" si="139"/>
        <v>1111.2</v>
      </c>
      <c r="I1062" s="180">
        <f t="shared" si="140"/>
        <v>5</v>
      </c>
      <c r="J1062" s="180">
        <f t="shared" si="141"/>
        <v>5</v>
      </c>
      <c r="L1062" s="61">
        <v>44265</v>
      </c>
      <c r="M1062">
        <v>1141.0999999999999</v>
      </c>
    </row>
    <row r="1063" spans="1:13" ht="16.5" customHeight="1">
      <c r="A1063" s="177">
        <v>44161</v>
      </c>
      <c r="B1063" s="178">
        <f t="shared" si="137"/>
        <v>44161</v>
      </c>
      <c r="C1063" s="178">
        <f t="shared" ref="C1063:F1082" si="143">IF(COUNTIF($O:$O,B1063)=1,DATE(YEAR(B1063),MONTH(B1063),DAY(B1063)-1),B1063)</f>
        <v>44161</v>
      </c>
      <c r="D1063" s="178">
        <f t="shared" si="143"/>
        <v>44161</v>
      </c>
      <c r="E1063" s="178">
        <f t="shared" si="143"/>
        <v>44161</v>
      </c>
      <c r="F1063" s="178">
        <f t="shared" si="143"/>
        <v>44161</v>
      </c>
      <c r="G1063" s="178">
        <f t="shared" si="138"/>
        <v>44161</v>
      </c>
      <c r="H1063" s="179">
        <f t="shared" si="139"/>
        <v>1107.2</v>
      </c>
      <c r="I1063" s="180">
        <f t="shared" si="140"/>
        <v>6</v>
      </c>
      <c r="J1063" s="180">
        <f t="shared" si="141"/>
        <v>6</v>
      </c>
      <c r="L1063" s="61">
        <v>44266</v>
      </c>
      <c r="M1063">
        <v>1140.7</v>
      </c>
    </row>
    <row r="1064" spans="1:13" ht="16.5" customHeight="1">
      <c r="A1064" s="177">
        <v>44162</v>
      </c>
      <c r="B1064" s="178">
        <f t="shared" si="137"/>
        <v>44162</v>
      </c>
      <c r="C1064" s="178">
        <f t="shared" si="143"/>
        <v>44162</v>
      </c>
      <c r="D1064" s="178">
        <f t="shared" si="143"/>
        <v>44162</v>
      </c>
      <c r="E1064" s="178">
        <f t="shared" si="143"/>
        <v>44162</v>
      </c>
      <c r="F1064" s="178">
        <f t="shared" si="143"/>
        <v>44162</v>
      </c>
      <c r="G1064" s="178">
        <f t="shared" si="138"/>
        <v>44162</v>
      </c>
      <c r="H1064" s="179">
        <f t="shared" si="139"/>
        <v>1105.8</v>
      </c>
      <c r="I1064" s="180">
        <f t="shared" si="140"/>
        <v>7</v>
      </c>
      <c r="J1064" s="180">
        <f t="shared" si="141"/>
        <v>7</v>
      </c>
      <c r="L1064" s="61">
        <v>44267</v>
      </c>
      <c r="M1064">
        <v>1137.3</v>
      </c>
    </row>
    <row r="1065" spans="1:13" ht="16.5" customHeight="1">
      <c r="A1065" s="177">
        <v>44163</v>
      </c>
      <c r="B1065" s="178">
        <f t="shared" si="137"/>
        <v>44162</v>
      </c>
      <c r="C1065" s="178">
        <f t="shared" si="143"/>
        <v>44162</v>
      </c>
      <c r="D1065" s="178">
        <f t="shared" si="143"/>
        <v>44162</v>
      </c>
      <c r="E1065" s="178">
        <f t="shared" si="143"/>
        <v>44162</v>
      </c>
      <c r="F1065" s="178">
        <f t="shared" si="143"/>
        <v>44162</v>
      </c>
      <c r="G1065" s="178">
        <f t="shared" si="138"/>
        <v>44162</v>
      </c>
      <c r="H1065" s="179">
        <f t="shared" si="139"/>
        <v>1105.8</v>
      </c>
      <c r="I1065" s="180">
        <f t="shared" si="140"/>
        <v>1</v>
      </c>
      <c r="J1065" s="180">
        <f t="shared" si="141"/>
        <v>7</v>
      </c>
      <c r="L1065" s="61">
        <v>44270</v>
      </c>
      <c r="M1065">
        <v>1130.7</v>
      </c>
    </row>
    <row r="1066" spans="1:13" ht="16.5" customHeight="1">
      <c r="A1066" s="177">
        <v>44164</v>
      </c>
      <c r="B1066" s="178">
        <f t="shared" si="137"/>
        <v>44162</v>
      </c>
      <c r="C1066" s="178">
        <f t="shared" si="143"/>
        <v>44162</v>
      </c>
      <c r="D1066" s="178">
        <f t="shared" si="143"/>
        <v>44162</v>
      </c>
      <c r="E1066" s="178">
        <f t="shared" si="143"/>
        <v>44162</v>
      </c>
      <c r="F1066" s="178">
        <f t="shared" si="143"/>
        <v>44162</v>
      </c>
      <c r="G1066" s="178">
        <f t="shared" si="138"/>
        <v>44162</v>
      </c>
      <c r="H1066" s="179">
        <f t="shared" si="139"/>
        <v>1105.8</v>
      </c>
      <c r="I1066" s="180">
        <f t="shared" si="140"/>
        <v>2</v>
      </c>
      <c r="J1066" s="180">
        <f t="shared" si="141"/>
        <v>7</v>
      </c>
      <c r="L1066" s="61">
        <v>44271</v>
      </c>
      <c r="M1066">
        <v>1135.9000000000001</v>
      </c>
    </row>
    <row r="1067" spans="1:13" ht="16.5" customHeight="1">
      <c r="A1067" s="177">
        <v>44165</v>
      </c>
      <c r="B1067" s="178">
        <f t="shared" si="137"/>
        <v>44165</v>
      </c>
      <c r="C1067" s="178">
        <f t="shared" si="143"/>
        <v>44165</v>
      </c>
      <c r="D1067" s="178">
        <f t="shared" si="143"/>
        <v>44165</v>
      </c>
      <c r="E1067" s="178">
        <f t="shared" si="143"/>
        <v>44165</v>
      </c>
      <c r="F1067" s="178">
        <f t="shared" si="143"/>
        <v>44165</v>
      </c>
      <c r="G1067" s="178">
        <f t="shared" si="138"/>
        <v>44165</v>
      </c>
      <c r="H1067" s="179">
        <f t="shared" si="139"/>
        <v>1104.4000000000001</v>
      </c>
      <c r="I1067" s="180">
        <f t="shared" si="140"/>
        <v>3</v>
      </c>
      <c r="J1067" s="180">
        <f t="shared" si="141"/>
        <v>3</v>
      </c>
      <c r="L1067" s="61">
        <v>44272</v>
      </c>
      <c r="M1067">
        <v>1132.5</v>
      </c>
    </row>
    <row r="1068" spans="1:13" ht="16.5" customHeight="1">
      <c r="A1068" s="177">
        <v>44166</v>
      </c>
      <c r="B1068" s="178">
        <f t="shared" si="137"/>
        <v>44166</v>
      </c>
      <c r="C1068" s="178">
        <f t="shared" si="143"/>
        <v>44166</v>
      </c>
      <c r="D1068" s="178">
        <f t="shared" si="143"/>
        <v>44166</v>
      </c>
      <c r="E1068" s="178">
        <f t="shared" si="143"/>
        <v>44166</v>
      </c>
      <c r="F1068" s="178">
        <f t="shared" si="143"/>
        <v>44166</v>
      </c>
      <c r="G1068" s="178">
        <f t="shared" si="138"/>
        <v>44166</v>
      </c>
      <c r="H1068" s="179">
        <f t="shared" si="139"/>
        <v>1104.9000000000001</v>
      </c>
      <c r="I1068" s="180">
        <f t="shared" si="140"/>
        <v>4</v>
      </c>
      <c r="J1068" s="180">
        <f t="shared" si="141"/>
        <v>4</v>
      </c>
      <c r="L1068" s="61">
        <v>44273</v>
      </c>
      <c r="M1068">
        <v>1131.8</v>
      </c>
    </row>
    <row r="1069" spans="1:13" ht="16.5" customHeight="1">
      <c r="A1069" s="177">
        <v>44167</v>
      </c>
      <c r="B1069" s="178">
        <f t="shared" si="137"/>
        <v>44167</v>
      </c>
      <c r="C1069" s="178">
        <f t="shared" si="143"/>
        <v>44167</v>
      </c>
      <c r="D1069" s="178">
        <f t="shared" si="143"/>
        <v>44167</v>
      </c>
      <c r="E1069" s="178">
        <f t="shared" si="143"/>
        <v>44167</v>
      </c>
      <c r="F1069" s="178">
        <f t="shared" si="143"/>
        <v>44167</v>
      </c>
      <c r="G1069" s="178">
        <f t="shared" si="138"/>
        <v>44167</v>
      </c>
      <c r="H1069" s="179">
        <f t="shared" si="139"/>
        <v>1107.0999999999999</v>
      </c>
      <c r="I1069" s="180">
        <f t="shared" si="140"/>
        <v>5</v>
      </c>
      <c r="J1069" s="180">
        <f t="shared" si="141"/>
        <v>5</v>
      </c>
      <c r="L1069" s="61">
        <v>44274</v>
      </c>
      <c r="M1069">
        <v>1123.7</v>
      </c>
    </row>
    <row r="1070" spans="1:13" ht="16.5" customHeight="1">
      <c r="A1070" s="177">
        <v>44168</v>
      </c>
      <c r="B1070" s="178">
        <f t="shared" si="137"/>
        <v>44168</v>
      </c>
      <c r="C1070" s="178">
        <f t="shared" si="143"/>
        <v>44168</v>
      </c>
      <c r="D1070" s="178">
        <f t="shared" si="143"/>
        <v>44168</v>
      </c>
      <c r="E1070" s="178">
        <f t="shared" si="143"/>
        <v>44168</v>
      </c>
      <c r="F1070" s="178">
        <f t="shared" si="143"/>
        <v>44168</v>
      </c>
      <c r="G1070" s="178">
        <f t="shared" si="138"/>
        <v>44168</v>
      </c>
      <c r="H1070" s="179">
        <f t="shared" si="139"/>
        <v>1103.3</v>
      </c>
      <c r="I1070" s="180">
        <f t="shared" si="140"/>
        <v>6</v>
      </c>
      <c r="J1070" s="180">
        <f t="shared" si="141"/>
        <v>6</v>
      </c>
      <c r="L1070" s="61">
        <v>44277</v>
      </c>
      <c r="M1070">
        <v>1131.8</v>
      </c>
    </row>
    <row r="1071" spans="1:13" ht="16.5" customHeight="1">
      <c r="A1071" s="177">
        <v>44169</v>
      </c>
      <c r="B1071" s="178">
        <f t="shared" si="137"/>
        <v>44169</v>
      </c>
      <c r="C1071" s="178">
        <f t="shared" si="143"/>
        <v>44169</v>
      </c>
      <c r="D1071" s="178">
        <f t="shared" si="143"/>
        <v>44169</v>
      </c>
      <c r="E1071" s="178">
        <f t="shared" si="143"/>
        <v>44169</v>
      </c>
      <c r="F1071" s="178">
        <f t="shared" si="143"/>
        <v>44169</v>
      </c>
      <c r="G1071" s="178">
        <f t="shared" si="138"/>
        <v>44169</v>
      </c>
      <c r="H1071" s="179">
        <f t="shared" si="139"/>
        <v>1098.0999999999999</v>
      </c>
      <c r="I1071" s="180">
        <f t="shared" si="140"/>
        <v>7</v>
      </c>
      <c r="J1071" s="180">
        <f t="shared" si="141"/>
        <v>7</v>
      </c>
      <c r="L1071" s="61">
        <v>44278</v>
      </c>
      <c r="M1071">
        <v>1131.3</v>
      </c>
    </row>
    <row r="1072" spans="1:13" ht="16.5" customHeight="1">
      <c r="A1072" s="177">
        <v>44170</v>
      </c>
      <c r="B1072" s="178">
        <f t="shared" si="137"/>
        <v>44169</v>
      </c>
      <c r="C1072" s="178">
        <f t="shared" si="143"/>
        <v>44169</v>
      </c>
      <c r="D1072" s="178">
        <f t="shared" si="143"/>
        <v>44169</v>
      </c>
      <c r="E1072" s="178">
        <f t="shared" si="143"/>
        <v>44169</v>
      </c>
      <c r="F1072" s="178">
        <f t="shared" si="143"/>
        <v>44169</v>
      </c>
      <c r="G1072" s="178">
        <f t="shared" si="138"/>
        <v>44169</v>
      </c>
      <c r="H1072" s="179">
        <f t="shared" si="139"/>
        <v>1098.0999999999999</v>
      </c>
      <c r="I1072" s="180">
        <f t="shared" si="140"/>
        <v>1</v>
      </c>
      <c r="J1072" s="180">
        <f t="shared" si="141"/>
        <v>7</v>
      </c>
      <c r="L1072" s="61">
        <v>44279</v>
      </c>
      <c r="M1072">
        <v>1128</v>
      </c>
    </row>
    <row r="1073" spans="1:13" ht="16.5" customHeight="1">
      <c r="A1073" s="177">
        <v>44171</v>
      </c>
      <c r="B1073" s="178">
        <f t="shared" si="137"/>
        <v>44169</v>
      </c>
      <c r="C1073" s="178">
        <f t="shared" si="143"/>
        <v>44169</v>
      </c>
      <c r="D1073" s="178">
        <f t="shared" si="143"/>
        <v>44169</v>
      </c>
      <c r="E1073" s="178">
        <f t="shared" si="143"/>
        <v>44169</v>
      </c>
      <c r="F1073" s="178">
        <f t="shared" si="143"/>
        <v>44169</v>
      </c>
      <c r="G1073" s="178">
        <f t="shared" si="138"/>
        <v>44169</v>
      </c>
      <c r="H1073" s="179">
        <f t="shared" si="139"/>
        <v>1098.0999999999999</v>
      </c>
      <c r="I1073" s="180">
        <f t="shared" si="140"/>
        <v>2</v>
      </c>
      <c r="J1073" s="180">
        <f t="shared" si="141"/>
        <v>7</v>
      </c>
      <c r="L1073" s="61">
        <v>44280</v>
      </c>
      <c r="M1073">
        <v>1133.5</v>
      </c>
    </row>
    <row r="1074" spans="1:13" ht="16.5" customHeight="1">
      <c r="A1074" s="177">
        <v>44172</v>
      </c>
      <c r="B1074" s="178">
        <f t="shared" si="137"/>
        <v>44172</v>
      </c>
      <c r="C1074" s="178">
        <f t="shared" si="143"/>
        <v>44172</v>
      </c>
      <c r="D1074" s="178">
        <f t="shared" si="143"/>
        <v>44172</v>
      </c>
      <c r="E1074" s="178">
        <f t="shared" si="143"/>
        <v>44172</v>
      </c>
      <c r="F1074" s="178">
        <f t="shared" si="143"/>
        <v>44172</v>
      </c>
      <c r="G1074" s="178">
        <f t="shared" si="138"/>
        <v>44172</v>
      </c>
      <c r="H1074" s="179">
        <f t="shared" si="139"/>
        <v>1086.5999999999999</v>
      </c>
      <c r="I1074" s="180">
        <f t="shared" si="140"/>
        <v>3</v>
      </c>
      <c r="J1074" s="180">
        <f t="shared" si="141"/>
        <v>3</v>
      </c>
      <c r="L1074" s="61">
        <v>44281</v>
      </c>
      <c r="M1074">
        <v>1134.2</v>
      </c>
    </row>
    <row r="1075" spans="1:13" ht="16.5" customHeight="1">
      <c r="A1075" s="177">
        <v>44173</v>
      </c>
      <c r="B1075" s="178">
        <f t="shared" si="137"/>
        <v>44173</v>
      </c>
      <c r="C1075" s="178">
        <f t="shared" si="143"/>
        <v>44173</v>
      </c>
      <c r="D1075" s="178">
        <f t="shared" si="143"/>
        <v>44173</v>
      </c>
      <c r="E1075" s="178">
        <f t="shared" si="143"/>
        <v>44173</v>
      </c>
      <c r="F1075" s="178">
        <f t="shared" si="143"/>
        <v>44173</v>
      </c>
      <c r="G1075" s="178">
        <f t="shared" si="138"/>
        <v>44173</v>
      </c>
      <c r="H1075" s="179">
        <f t="shared" si="139"/>
        <v>1082.7</v>
      </c>
      <c r="I1075" s="180">
        <f t="shared" si="140"/>
        <v>4</v>
      </c>
      <c r="J1075" s="180">
        <f t="shared" si="141"/>
        <v>4</v>
      </c>
      <c r="L1075" s="61">
        <v>44284</v>
      </c>
      <c r="M1075">
        <v>1131.8</v>
      </c>
    </row>
    <row r="1076" spans="1:13" ht="16.5" customHeight="1">
      <c r="A1076" s="177">
        <v>44174</v>
      </c>
      <c r="B1076" s="178">
        <f t="shared" si="137"/>
        <v>44174</v>
      </c>
      <c r="C1076" s="178">
        <f t="shared" si="143"/>
        <v>44174</v>
      </c>
      <c r="D1076" s="178">
        <f t="shared" si="143"/>
        <v>44174</v>
      </c>
      <c r="E1076" s="178">
        <f t="shared" si="143"/>
        <v>44174</v>
      </c>
      <c r="F1076" s="178">
        <f t="shared" si="143"/>
        <v>44174</v>
      </c>
      <c r="G1076" s="178">
        <f t="shared" si="138"/>
        <v>44174</v>
      </c>
      <c r="H1076" s="179">
        <f t="shared" si="139"/>
        <v>1084.4000000000001</v>
      </c>
      <c r="I1076" s="180">
        <f t="shared" si="140"/>
        <v>5</v>
      </c>
      <c r="J1076" s="180">
        <f t="shared" si="141"/>
        <v>5</v>
      </c>
      <c r="L1076" s="61">
        <v>44285</v>
      </c>
      <c r="M1076">
        <v>1131.7</v>
      </c>
    </row>
    <row r="1077" spans="1:13" ht="16.5" customHeight="1">
      <c r="A1077" s="177">
        <v>44175</v>
      </c>
      <c r="B1077" s="178">
        <f t="shared" si="137"/>
        <v>44175</v>
      </c>
      <c r="C1077" s="178">
        <f t="shared" si="143"/>
        <v>44175</v>
      </c>
      <c r="D1077" s="178">
        <f t="shared" si="143"/>
        <v>44175</v>
      </c>
      <c r="E1077" s="178">
        <f t="shared" si="143"/>
        <v>44175</v>
      </c>
      <c r="F1077" s="178">
        <f t="shared" si="143"/>
        <v>44175</v>
      </c>
      <c r="G1077" s="178">
        <f t="shared" si="138"/>
        <v>44175</v>
      </c>
      <c r="H1077" s="179">
        <f t="shared" si="139"/>
        <v>1083.5999999999999</v>
      </c>
      <c r="I1077" s="180">
        <f t="shared" si="140"/>
        <v>6</v>
      </c>
      <c r="J1077" s="180">
        <f t="shared" si="141"/>
        <v>6</v>
      </c>
      <c r="L1077" s="61">
        <v>44286</v>
      </c>
      <c r="M1077">
        <v>1133.5</v>
      </c>
    </row>
    <row r="1078" spans="1:13" ht="16.5" customHeight="1">
      <c r="A1078" s="177">
        <v>44176</v>
      </c>
      <c r="B1078" s="178">
        <f t="shared" si="137"/>
        <v>44176</v>
      </c>
      <c r="C1078" s="178">
        <f t="shared" si="143"/>
        <v>44176</v>
      </c>
      <c r="D1078" s="178">
        <f t="shared" si="143"/>
        <v>44176</v>
      </c>
      <c r="E1078" s="178">
        <f t="shared" si="143"/>
        <v>44176</v>
      </c>
      <c r="F1078" s="178">
        <f t="shared" si="143"/>
        <v>44176</v>
      </c>
      <c r="G1078" s="178">
        <f t="shared" si="138"/>
        <v>44176</v>
      </c>
      <c r="H1078" s="179">
        <f t="shared" si="139"/>
        <v>1086.2</v>
      </c>
      <c r="I1078" s="180">
        <f t="shared" si="140"/>
        <v>7</v>
      </c>
      <c r="J1078" s="180">
        <f t="shared" si="141"/>
        <v>7</v>
      </c>
      <c r="L1078" s="61">
        <v>44287</v>
      </c>
      <c r="M1078">
        <v>1132.5999999999999</v>
      </c>
    </row>
    <row r="1079" spans="1:13" ht="16.5" customHeight="1">
      <c r="A1079" s="177">
        <v>44177</v>
      </c>
      <c r="B1079" s="178">
        <f t="shared" si="137"/>
        <v>44176</v>
      </c>
      <c r="C1079" s="178">
        <f t="shared" si="143"/>
        <v>44176</v>
      </c>
      <c r="D1079" s="178">
        <f t="shared" si="143"/>
        <v>44176</v>
      </c>
      <c r="E1079" s="178">
        <f t="shared" si="143"/>
        <v>44176</v>
      </c>
      <c r="F1079" s="178">
        <f t="shared" si="143"/>
        <v>44176</v>
      </c>
      <c r="G1079" s="178">
        <f t="shared" si="138"/>
        <v>44176</v>
      </c>
      <c r="H1079" s="179">
        <f t="shared" si="139"/>
        <v>1086.2</v>
      </c>
      <c r="I1079" s="180">
        <f t="shared" si="140"/>
        <v>1</v>
      </c>
      <c r="J1079" s="180">
        <f t="shared" si="141"/>
        <v>7</v>
      </c>
      <c r="L1079" s="61">
        <v>44288</v>
      </c>
      <c r="M1079">
        <v>1129.3</v>
      </c>
    </row>
    <row r="1080" spans="1:13" ht="16.5" customHeight="1">
      <c r="A1080" s="177">
        <v>44178</v>
      </c>
      <c r="B1080" s="178">
        <f t="shared" si="137"/>
        <v>44176</v>
      </c>
      <c r="C1080" s="178">
        <f t="shared" si="143"/>
        <v>44176</v>
      </c>
      <c r="D1080" s="178">
        <f t="shared" si="143"/>
        <v>44176</v>
      </c>
      <c r="E1080" s="178">
        <f t="shared" si="143"/>
        <v>44176</v>
      </c>
      <c r="F1080" s="178">
        <f t="shared" si="143"/>
        <v>44176</v>
      </c>
      <c r="G1080" s="178">
        <f t="shared" si="138"/>
        <v>44176</v>
      </c>
      <c r="H1080" s="179">
        <f t="shared" si="139"/>
        <v>1086.2</v>
      </c>
      <c r="I1080" s="180">
        <f t="shared" si="140"/>
        <v>2</v>
      </c>
      <c r="J1080" s="180">
        <f t="shared" si="141"/>
        <v>7</v>
      </c>
      <c r="L1080" s="61">
        <v>44291</v>
      </c>
      <c r="M1080">
        <v>1127.5</v>
      </c>
    </row>
    <row r="1081" spans="1:13" ht="16.5" customHeight="1">
      <c r="A1081" s="177">
        <v>44179</v>
      </c>
      <c r="B1081" s="178">
        <f t="shared" si="137"/>
        <v>44179</v>
      </c>
      <c r="C1081" s="178">
        <f t="shared" si="143"/>
        <v>44179</v>
      </c>
      <c r="D1081" s="178">
        <f t="shared" si="143"/>
        <v>44179</v>
      </c>
      <c r="E1081" s="178">
        <f t="shared" si="143"/>
        <v>44179</v>
      </c>
      <c r="F1081" s="178">
        <f t="shared" si="143"/>
        <v>44179</v>
      </c>
      <c r="G1081" s="178">
        <f t="shared" si="138"/>
        <v>44179</v>
      </c>
      <c r="H1081" s="179">
        <f t="shared" si="139"/>
        <v>1089.3</v>
      </c>
      <c r="I1081" s="180">
        <f t="shared" si="140"/>
        <v>3</v>
      </c>
      <c r="J1081" s="180">
        <f t="shared" si="141"/>
        <v>3</v>
      </c>
      <c r="L1081" s="61">
        <v>44292</v>
      </c>
      <c r="M1081">
        <v>1127.8</v>
      </c>
    </row>
    <row r="1082" spans="1:13" ht="16.5" customHeight="1">
      <c r="A1082" s="177">
        <v>44180</v>
      </c>
      <c r="B1082" s="178">
        <f t="shared" si="137"/>
        <v>44180</v>
      </c>
      <c r="C1082" s="178">
        <f t="shared" si="143"/>
        <v>44180</v>
      </c>
      <c r="D1082" s="178">
        <f t="shared" si="143"/>
        <v>44180</v>
      </c>
      <c r="E1082" s="178">
        <f t="shared" si="143"/>
        <v>44180</v>
      </c>
      <c r="F1082" s="178">
        <f t="shared" si="143"/>
        <v>44180</v>
      </c>
      <c r="G1082" s="178">
        <f t="shared" si="138"/>
        <v>44180</v>
      </c>
      <c r="H1082" s="179">
        <f t="shared" si="139"/>
        <v>1090.8</v>
      </c>
      <c r="I1082" s="180">
        <f t="shared" si="140"/>
        <v>4</v>
      </c>
      <c r="J1082" s="180">
        <f t="shared" si="141"/>
        <v>4</v>
      </c>
      <c r="L1082" s="61">
        <v>44293</v>
      </c>
      <c r="M1082">
        <v>1122.9000000000001</v>
      </c>
    </row>
    <row r="1083" spans="1:13" ht="16.5" customHeight="1">
      <c r="A1083" s="177">
        <v>44181</v>
      </c>
      <c r="B1083" s="178">
        <f t="shared" si="137"/>
        <v>44181</v>
      </c>
      <c r="C1083" s="178">
        <f t="shared" ref="C1083:F1101" si="144">IF(COUNTIF($O:$O,B1083)=1,DATE(YEAR(B1083),MONTH(B1083),DAY(B1083)-1),B1083)</f>
        <v>44181</v>
      </c>
      <c r="D1083" s="178">
        <f t="shared" si="144"/>
        <v>44181</v>
      </c>
      <c r="E1083" s="178">
        <f t="shared" si="144"/>
        <v>44181</v>
      </c>
      <c r="F1083" s="178">
        <f t="shared" si="144"/>
        <v>44181</v>
      </c>
      <c r="G1083" s="178">
        <f t="shared" si="138"/>
        <v>44181</v>
      </c>
      <c r="H1083" s="179">
        <f t="shared" si="139"/>
        <v>1093.2</v>
      </c>
      <c r="I1083" s="180">
        <f t="shared" si="140"/>
        <v>5</v>
      </c>
      <c r="J1083" s="180">
        <f t="shared" si="141"/>
        <v>5</v>
      </c>
      <c r="L1083" s="61">
        <v>44294</v>
      </c>
      <c r="M1083">
        <v>1116.4000000000001</v>
      </c>
    </row>
    <row r="1084" spans="1:13" ht="16.5" customHeight="1">
      <c r="A1084" s="177">
        <v>44182</v>
      </c>
      <c r="B1084" s="178">
        <f t="shared" si="137"/>
        <v>44182</v>
      </c>
      <c r="C1084" s="178">
        <f t="shared" si="144"/>
        <v>44182</v>
      </c>
      <c r="D1084" s="178">
        <f t="shared" si="144"/>
        <v>44182</v>
      </c>
      <c r="E1084" s="178">
        <f t="shared" si="144"/>
        <v>44182</v>
      </c>
      <c r="F1084" s="178">
        <f t="shared" si="144"/>
        <v>44182</v>
      </c>
      <c r="G1084" s="178">
        <f t="shared" si="138"/>
        <v>44182</v>
      </c>
      <c r="H1084" s="179">
        <f t="shared" si="139"/>
        <v>1092.2</v>
      </c>
      <c r="I1084" s="180">
        <f t="shared" si="140"/>
        <v>6</v>
      </c>
      <c r="J1084" s="180">
        <f t="shared" si="141"/>
        <v>6</v>
      </c>
      <c r="L1084" s="61">
        <v>44295</v>
      </c>
      <c r="M1084">
        <v>1118.5</v>
      </c>
    </row>
    <row r="1085" spans="1:13" ht="16.5" customHeight="1">
      <c r="A1085" s="177">
        <v>44183</v>
      </c>
      <c r="B1085" s="178">
        <f t="shared" si="137"/>
        <v>44183</v>
      </c>
      <c r="C1085" s="178">
        <f t="shared" si="144"/>
        <v>44183</v>
      </c>
      <c r="D1085" s="178">
        <f t="shared" si="144"/>
        <v>44183</v>
      </c>
      <c r="E1085" s="178">
        <f t="shared" si="144"/>
        <v>44183</v>
      </c>
      <c r="F1085" s="178">
        <f t="shared" si="144"/>
        <v>44183</v>
      </c>
      <c r="G1085" s="178">
        <f t="shared" si="138"/>
        <v>44183</v>
      </c>
      <c r="H1085" s="179">
        <f t="shared" si="139"/>
        <v>1092.8</v>
      </c>
      <c r="I1085" s="180">
        <f t="shared" si="140"/>
        <v>7</v>
      </c>
      <c r="J1085" s="180">
        <f t="shared" si="141"/>
        <v>7</v>
      </c>
      <c r="L1085" s="61">
        <v>44298</v>
      </c>
      <c r="M1085">
        <v>1117.2</v>
      </c>
    </row>
    <row r="1086" spans="1:13" ht="16.5" customHeight="1">
      <c r="A1086" s="177">
        <v>44184</v>
      </c>
      <c r="B1086" s="178">
        <f t="shared" si="137"/>
        <v>44183</v>
      </c>
      <c r="C1086" s="178">
        <f t="shared" si="144"/>
        <v>44183</v>
      </c>
      <c r="D1086" s="178">
        <f t="shared" si="144"/>
        <v>44183</v>
      </c>
      <c r="E1086" s="178">
        <f t="shared" si="144"/>
        <v>44183</v>
      </c>
      <c r="F1086" s="178">
        <f t="shared" si="144"/>
        <v>44183</v>
      </c>
      <c r="G1086" s="178">
        <f t="shared" si="138"/>
        <v>44183</v>
      </c>
      <c r="H1086" s="179">
        <f t="shared" si="139"/>
        <v>1092.8</v>
      </c>
      <c r="I1086" s="180">
        <f t="shared" si="140"/>
        <v>1</v>
      </c>
      <c r="J1086" s="180">
        <f t="shared" si="141"/>
        <v>7</v>
      </c>
      <c r="L1086" s="61">
        <v>44299</v>
      </c>
      <c r="M1086">
        <v>1124.3</v>
      </c>
    </row>
    <row r="1087" spans="1:13" ht="16.5" customHeight="1">
      <c r="A1087" s="177">
        <v>44185</v>
      </c>
      <c r="B1087" s="178">
        <f t="shared" si="137"/>
        <v>44183</v>
      </c>
      <c r="C1087" s="178">
        <f t="shared" si="144"/>
        <v>44183</v>
      </c>
      <c r="D1087" s="178">
        <f t="shared" si="144"/>
        <v>44183</v>
      </c>
      <c r="E1087" s="178">
        <f t="shared" si="144"/>
        <v>44183</v>
      </c>
      <c r="F1087" s="178">
        <f t="shared" si="144"/>
        <v>44183</v>
      </c>
      <c r="G1087" s="178">
        <f t="shared" si="138"/>
        <v>44183</v>
      </c>
      <c r="H1087" s="179">
        <f t="shared" si="139"/>
        <v>1092.8</v>
      </c>
      <c r="I1087" s="180">
        <f t="shared" si="140"/>
        <v>2</v>
      </c>
      <c r="J1087" s="180">
        <f t="shared" si="141"/>
        <v>7</v>
      </c>
      <c r="L1087" s="61">
        <v>44300</v>
      </c>
      <c r="M1087">
        <v>1126.0999999999999</v>
      </c>
    </row>
    <row r="1088" spans="1:13" ht="16.5" customHeight="1">
      <c r="A1088" s="177">
        <v>44186</v>
      </c>
      <c r="B1088" s="178">
        <f t="shared" si="137"/>
        <v>44186</v>
      </c>
      <c r="C1088" s="178">
        <f t="shared" si="144"/>
        <v>44186</v>
      </c>
      <c r="D1088" s="178">
        <f t="shared" si="144"/>
        <v>44186</v>
      </c>
      <c r="E1088" s="178">
        <f t="shared" si="144"/>
        <v>44186</v>
      </c>
      <c r="F1088" s="178">
        <f t="shared" si="144"/>
        <v>44186</v>
      </c>
      <c r="G1088" s="178">
        <f t="shared" si="138"/>
        <v>44186</v>
      </c>
      <c r="H1088" s="179">
        <f t="shared" si="139"/>
        <v>1097.9000000000001</v>
      </c>
      <c r="I1088" s="180">
        <f t="shared" si="140"/>
        <v>3</v>
      </c>
      <c r="J1088" s="180">
        <f t="shared" si="141"/>
        <v>3</v>
      </c>
      <c r="L1088" s="61">
        <v>44301</v>
      </c>
      <c r="M1088">
        <v>1119.9000000000001</v>
      </c>
    </row>
    <row r="1089" spans="1:13" ht="16.5" customHeight="1">
      <c r="A1089" s="177">
        <v>44187</v>
      </c>
      <c r="B1089" s="178">
        <f t="shared" si="137"/>
        <v>44187</v>
      </c>
      <c r="C1089" s="178">
        <f t="shared" si="144"/>
        <v>44187</v>
      </c>
      <c r="D1089" s="178">
        <f t="shared" si="144"/>
        <v>44187</v>
      </c>
      <c r="E1089" s="178">
        <f t="shared" si="144"/>
        <v>44187</v>
      </c>
      <c r="F1089" s="178">
        <f t="shared" si="144"/>
        <v>44187</v>
      </c>
      <c r="G1089" s="178">
        <f t="shared" si="138"/>
        <v>44187</v>
      </c>
      <c r="H1089" s="179">
        <f t="shared" si="139"/>
        <v>1101.2</v>
      </c>
      <c r="I1089" s="180">
        <f t="shared" si="140"/>
        <v>4</v>
      </c>
      <c r="J1089" s="180">
        <f t="shared" si="141"/>
        <v>4</v>
      </c>
      <c r="L1089" s="61">
        <v>44302</v>
      </c>
      <c r="M1089">
        <v>1117.5999999999999</v>
      </c>
    </row>
    <row r="1090" spans="1:13" ht="16.5" customHeight="1">
      <c r="A1090" s="177">
        <v>44188</v>
      </c>
      <c r="B1090" s="178">
        <f t="shared" si="137"/>
        <v>44188</v>
      </c>
      <c r="C1090" s="178">
        <f t="shared" si="144"/>
        <v>44188</v>
      </c>
      <c r="D1090" s="178">
        <f t="shared" si="144"/>
        <v>44188</v>
      </c>
      <c r="E1090" s="178">
        <f t="shared" si="144"/>
        <v>44188</v>
      </c>
      <c r="F1090" s="178">
        <f t="shared" si="144"/>
        <v>44188</v>
      </c>
      <c r="G1090" s="178">
        <f t="shared" si="138"/>
        <v>44188</v>
      </c>
      <c r="H1090" s="179">
        <f t="shared" si="139"/>
        <v>1106.5999999999999</v>
      </c>
      <c r="I1090" s="180">
        <f t="shared" si="140"/>
        <v>5</v>
      </c>
      <c r="J1090" s="180">
        <f t="shared" si="141"/>
        <v>5</v>
      </c>
      <c r="L1090" s="61">
        <v>44305</v>
      </c>
      <c r="M1090">
        <v>1117.9000000000001</v>
      </c>
    </row>
    <row r="1091" spans="1:13" ht="16.5" customHeight="1">
      <c r="A1091" s="177">
        <v>44189</v>
      </c>
      <c r="B1091" s="178">
        <f t="shared" ref="B1091:B1101" si="145">IF($I1091&lt;4,IF($I1091&lt;3,DATE(YEAR(A1091),MONTH(A1091),DAY(A1091)-$I1091),IF(COUNTIF($O:$O,A1091)=1,DATE(YEAR(A1091),MONTH(A1091),DAY(A1091)-$I1091),A1091)),A1091)</f>
        <v>44189</v>
      </c>
      <c r="C1091" s="178">
        <f t="shared" si="144"/>
        <v>44189</v>
      </c>
      <c r="D1091" s="178">
        <f t="shared" si="144"/>
        <v>44189</v>
      </c>
      <c r="E1091" s="178">
        <f t="shared" si="144"/>
        <v>44189</v>
      </c>
      <c r="F1091" s="178">
        <f t="shared" si="144"/>
        <v>44189</v>
      </c>
      <c r="G1091" s="178">
        <f t="shared" ref="G1091:G1101" si="146">IF($J1091&lt;4,IF($J1091&lt;3,DATE(YEAR(F1091),MONTH(F1091),DAY(F1091)-$J1091),IF(COUNTIF($O:$O,F1091)=1,DATE(YEAR(F1091),MONTH(F1091),DAY(F1091)-$J1091),F1091)),F1091)</f>
        <v>44189</v>
      </c>
      <c r="H1091" s="179">
        <f t="shared" ref="H1091:H1101" si="147">VLOOKUP(G1091,L:M,2,0)</f>
        <v>1108.9000000000001</v>
      </c>
      <c r="I1091" s="180">
        <f t="shared" ref="I1091:I1101" si="148">WEEKDAY(A1091,16)</f>
        <v>6</v>
      </c>
      <c r="J1091" s="180">
        <f t="shared" ref="J1091:J1101" si="149">WEEKDAY(F1091,16)</f>
        <v>6</v>
      </c>
      <c r="L1091" s="61">
        <v>44306</v>
      </c>
      <c r="M1091">
        <v>1118.2</v>
      </c>
    </row>
    <row r="1092" spans="1:13" ht="16.5" customHeight="1">
      <c r="A1092" s="177">
        <v>44190</v>
      </c>
      <c r="B1092" s="178">
        <f t="shared" si="145"/>
        <v>44190</v>
      </c>
      <c r="C1092" s="178">
        <f t="shared" si="144"/>
        <v>44189</v>
      </c>
      <c r="D1092" s="178">
        <f t="shared" si="144"/>
        <v>44189</v>
      </c>
      <c r="E1092" s="178">
        <f t="shared" si="144"/>
        <v>44189</v>
      </c>
      <c r="F1092" s="178">
        <f t="shared" si="144"/>
        <v>44189</v>
      </c>
      <c r="G1092" s="178">
        <f t="shared" si="146"/>
        <v>44189</v>
      </c>
      <c r="H1092" s="179">
        <f t="shared" si="147"/>
        <v>1108.9000000000001</v>
      </c>
      <c r="I1092" s="180">
        <f t="shared" si="148"/>
        <v>7</v>
      </c>
      <c r="J1092" s="180">
        <f t="shared" si="149"/>
        <v>6</v>
      </c>
      <c r="L1092" s="61">
        <v>44307</v>
      </c>
      <c r="M1092">
        <v>1113.4000000000001</v>
      </c>
    </row>
    <row r="1093" spans="1:13" ht="16.5" customHeight="1">
      <c r="A1093" s="177">
        <v>44191</v>
      </c>
      <c r="B1093" s="178">
        <f t="shared" si="145"/>
        <v>44190</v>
      </c>
      <c r="C1093" s="178">
        <f t="shared" si="144"/>
        <v>44189</v>
      </c>
      <c r="D1093" s="178">
        <f t="shared" si="144"/>
        <v>44189</v>
      </c>
      <c r="E1093" s="178">
        <f t="shared" si="144"/>
        <v>44189</v>
      </c>
      <c r="F1093" s="178">
        <f t="shared" si="144"/>
        <v>44189</v>
      </c>
      <c r="G1093" s="178">
        <f t="shared" si="146"/>
        <v>44189</v>
      </c>
      <c r="H1093" s="179">
        <f t="shared" si="147"/>
        <v>1108.9000000000001</v>
      </c>
      <c r="I1093" s="180">
        <f t="shared" si="148"/>
        <v>1</v>
      </c>
      <c r="J1093" s="180">
        <f t="shared" si="149"/>
        <v>6</v>
      </c>
      <c r="L1093" s="61">
        <v>44308</v>
      </c>
      <c r="M1093">
        <v>1117.4000000000001</v>
      </c>
    </row>
    <row r="1094" spans="1:13" ht="16.5" customHeight="1">
      <c r="A1094" s="177">
        <v>44192</v>
      </c>
      <c r="B1094" s="178">
        <f t="shared" si="145"/>
        <v>44190</v>
      </c>
      <c r="C1094" s="178">
        <f t="shared" si="144"/>
        <v>44189</v>
      </c>
      <c r="D1094" s="178">
        <f t="shared" si="144"/>
        <v>44189</v>
      </c>
      <c r="E1094" s="178">
        <f t="shared" si="144"/>
        <v>44189</v>
      </c>
      <c r="F1094" s="178">
        <f t="shared" si="144"/>
        <v>44189</v>
      </c>
      <c r="G1094" s="178">
        <f t="shared" si="146"/>
        <v>44189</v>
      </c>
      <c r="H1094" s="179">
        <f t="shared" si="147"/>
        <v>1108.9000000000001</v>
      </c>
      <c r="I1094" s="180">
        <f t="shared" si="148"/>
        <v>2</v>
      </c>
      <c r="J1094" s="180">
        <f t="shared" si="149"/>
        <v>6</v>
      </c>
      <c r="L1094" s="61">
        <v>44309</v>
      </c>
      <c r="M1094">
        <v>1116.3</v>
      </c>
    </row>
    <row r="1095" spans="1:13" ht="16.5" customHeight="1">
      <c r="A1095" s="177">
        <v>44193</v>
      </c>
      <c r="B1095" s="178">
        <f t="shared" si="145"/>
        <v>44193</v>
      </c>
      <c r="C1095" s="178">
        <f t="shared" si="144"/>
        <v>44193</v>
      </c>
      <c r="D1095" s="178">
        <f t="shared" si="144"/>
        <v>44193</v>
      </c>
      <c r="E1095" s="178">
        <f t="shared" si="144"/>
        <v>44193</v>
      </c>
      <c r="F1095" s="178">
        <f t="shared" si="144"/>
        <v>44193</v>
      </c>
      <c r="G1095" s="178">
        <f t="shared" si="146"/>
        <v>44193</v>
      </c>
      <c r="H1095" s="179">
        <f t="shared" si="147"/>
        <v>1103.7</v>
      </c>
      <c r="I1095" s="180">
        <f t="shared" si="148"/>
        <v>3</v>
      </c>
      <c r="J1095" s="180">
        <f t="shared" si="149"/>
        <v>3</v>
      </c>
      <c r="L1095" s="61">
        <v>44312</v>
      </c>
      <c r="M1095">
        <v>1118.9000000000001</v>
      </c>
    </row>
    <row r="1096" spans="1:13" ht="16.5" customHeight="1">
      <c r="A1096" s="177">
        <v>44194</v>
      </c>
      <c r="B1096" s="178">
        <f t="shared" si="145"/>
        <v>44194</v>
      </c>
      <c r="C1096" s="178">
        <f t="shared" si="144"/>
        <v>44194</v>
      </c>
      <c r="D1096" s="178">
        <f t="shared" si="144"/>
        <v>44194</v>
      </c>
      <c r="E1096" s="178">
        <f t="shared" si="144"/>
        <v>44194</v>
      </c>
      <c r="F1096" s="178">
        <f t="shared" si="144"/>
        <v>44194</v>
      </c>
      <c r="G1096" s="178">
        <f t="shared" si="146"/>
        <v>44194</v>
      </c>
      <c r="H1096" s="179">
        <f t="shared" si="147"/>
        <v>1098.2</v>
      </c>
      <c r="I1096" s="180">
        <f t="shared" si="148"/>
        <v>4</v>
      </c>
      <c r="J1096" s="180">
        <f t="shared" si="149"/>
        <v>4</v>
      </c>
      <c r="L1096" s="61">
        <v>44313</v>
      </c>
      <c r="M1096">
        <v>1114</v>
      </c>
    </row>
    <row r="1097" spans="1:13" ht="16.5" customHeight="1">
      <c r="A1097" s="177">
        <v>44195</v>
      </c>
      <c r="B1097" s="178">
        <f t="shared" si="145"/>
        <v>44195</v>
      </c>
      <c r="C1097" s="178">
        <f t="shared" si="144"/>
        <v>44195</v>
      </c>
      <c r="D1097" s="178">
        <f t="shared" si="144"/>
        <v>44195</v>
      </c>
      <c r="E1097" s="178">
        <f t="shared" si="144"/>
        <v>44195</v>
      </c>
      <c r="F1097" s="178">
        <f t="shared" si="144"/>
        <v>44195</v>
      </c>
      <c r="G1097" s="178">
        <f t="shared" si="146"/>
        <v>44195</v>
      </c>
      <c r="H1097" s="179">
        <f t="shared" si="147"/>
        <v>1093.2</v>
      </c>
      <c r="I1097" s="180">
        <f t="shared" si="148"/>
        <v>5</v>
      </c>
      <c r="J1097" s="180">
        <f t="shared" si="149"/>
        <v>5</v>
      </c>
      <c r="L1097" s="61">
        <v>44314</v>
      </c>
      <c r="M1097">
        <v>1110.8</v>
      </c>
    </row>
    <row r="1098" spans="1:13" ht="16.5" customHeight="1">
      <c r="A1098" s="177">
        <v>44196</v>
      </c>
      <c r="B1098" s="178">
        <f t="shared" si="145"/>
        <v>44196</v>
      </c>
      <c r="C1098" s="178">
        <f t="shared" si="144"/>
        <v>44196</v>
      </c>
      <c r="D1098" s="178">
        <f t="shared" si="144"/>
        <v>44196</v>
      </c>
      <c r="E1098" s="178">
        <f t="shared" si="144"/>
        <v>44196</v>
      </c>
      <c r="F1098" s="178">
        <f t="shared" si="144"/>
        <v>44196</v>
      </c>
      <c r="G1098" s="178">
        <f t="shared" si="146"/>
        <v>44196</v>
      </c>
      <c r="H1098" s="179">
        <f t="shared" si="147"/>
        <v>1088</v>
      </c>
      <c r="I1098" s="180">
        <f t="shared" si="148"/>
        <v>6</v>
      </c>
      <c r="J1098" s="180">
        <f t="shared" si="149"/>
        <v>6</v>
      </c>
      <c r="L1098" s="61">
        <v>44315</v>
      </c>
      <c r="M1098">
        <v>1112.5</v>
      </c>
    </row>
    <row r="1099" spans="1:13" ht="16.5" customHeight="1">
      <c r="A1099" s="177">
        <v>44197</v>
      </c>
      <c r="B1099" s="178">
        <f t="shared" si="145"/>
        <v>44197</v>
      </c>
      <c r="C1099" s="178">
        <f t="shared" si="144"/>
        <v>44196</v>
      </c>
      <c r="D1099" s="178">
        <f t="shared" si="144"/>
        <v>44196</v>
      </c>
      <c r="E1099" s="178">
        <f t="shared" si="144"/>
        <v>44196</v>
      </c>
      <c r="F1099" s="178">
        <f t="shared" si="144"/>
        <v>44196</v>
      </c>
      <c r="G1099" s="178">
        <f t="shared" si="146"/>
        <v>44196</v>
      </c>
      <c r="H1099" s="179">
        <f t="shared" si="147"/>
        <v>1088</v>
      </c>
      <c r="I1099" s="180">
        <f t="shared" si="148"/>
        <v>7</v>
      </c>
      <c r="J1099" s="180">
        <f t="shared" si="149"/>
        <v>6</v>
      </c>
      <c r="L1099" s="61">
        <v>44316</v>
      </c>
      <c r="M1099">
        <v>1107.4000000000001</v>
      </c>
    </row>
    <row r="1100" spans="1:13" ht="16.5" customHeight="1">
      <c r="A1100" s="177">
        <v>44198</v>
      </c>
      <c r="B1100" s="178">
        <f t="shared" si="145"/>
        <v>44197</v>
      </c>
      <c r="C1100" s="178">
        <f t="shared" si="144"/>
        <v>44196</v>
      </c>
      <c r="D1100" s="178">
        <f t="shared" si="144"/>
        <v>44196</v>
      </c>
      <c r="E1100" s="178">
        <f t="shared" si="144"/>
        <v>44196</v>
      </c>
      <c r="F1100" s="178">
        <f t="shared" si="144"/>
        <v>44196</v>
      </c>
      <c r="G1100" s="178">
        <f t="shared" si="146"/>
        <v>44196</v>
      </c>
      <c r="H1100" s="179">
        <f t="shared" si="147"/>
        <v>1088</v>
      </c>
      <c r="I1100" s="180">
        <f t="shared" si="148"/>
        <v>1</v>
      </c>
      <c r="J1100" s="180">
        <f t="shared" si="149"/>
        <v>6</v>
      </c>
      <c r="L1100" s="61">
        <v>44319</v>
      </c>
      <c r="M1100">
        <v>1109.5999999999999</v>
      </c>
    </row>
    <row r="1101" spans="1:13" ht="16.5" customHeight="1">
      <c r="A1101" s="177">
        <v>44199</v>
      </c>
      <c r="B1101" s="178">
        <f t="shared" si="145"/>
        <v>44197</v>
      </c>
      <c r="C1101" s="178">
        <f t="shared" si="144"/>
        <v>44196</v>
      </c>
      <c r="D1101" s="178">
        <f t="shared" si="144"/>
        <v>44196</v>
      </c>
      <c r="E1101" s="178">
        <f t="shared" si="144"/>
        <v>44196</v>
      </c>
      <c r="F1101" s="178">
        <f t="shared" si="144"/>
        <v>44196</v>
      </c>
      <c r="G1101" s="178">
        <f t="shared" si="146"/>
        <v>44196</v>
      </c>
      <c r="H1101" s="179">
        <f t="shared" si="147"/>
        <v>1088</v>
      </c>
      <c r="I1101" s="180">
        <f t="shared" si="148"/>
        <v>2</v>
      </c>
      <c r="J1101" s="180">
        <f t="shared" si="149"/>
        <v>6</v>
      </c>
      <c r="L1101" s="61">
        <v>44320</v>
      </c>
      <c r="M1101">
        <v>1119.3</v>
      </c>
    </row>
    <row r="1102" spans="1:13" ht="16.5" customHeight="1">
      <c r="A1102" s="177">
        <v>44200</v>
      </c>
      <c r="B1102" s="178">
        <f t="shared" ref="B1102:B1165" si="150">IF($I1102&lt;4,IF($I1102&lt;3,DATE(YEAR(A1102),MONTH(A1102),DAY(A1102)-$I1102),IF(COUNTIF($O:$O,A1102)=1,DATE(YEAR(A1102),MONTH(A1102),DAY(A1102)-$I1102),A1102)),A1102)</f>
        <v>44200</v>
      </c>
      <c r="C1102" s="178">
        <f t="shared" ref="C1102:C1165" si="151">IF(COUNTIF($O:$O,B1102)=1,DATE(YEAR(B1102),MONTH(B1102),DAY(B1102)-1),B1102)</f>
        <v>44200</v>
      </c>
      <c r="D1102" s="178">
        <f t="shared" ref="D1102:D1165" si="152">IF(COUNTIF($O:$O,C1102)=1,DATE(YEAR(C1102),MONTH(C1102),DAY(C1102)-1),C1102)</f>
        <v>44200</v>
      </c>
      <c r="E1102" s="178">
        <f t="shared" ref="E1102:E1165" si="153">IF(COUNTIF($O:$O,D1102)=1,DATE(YEAR(D1102),MONTH(D1102),DAY(D1102)-1),D1102)</f>
        <v>44200</v>
      </c>
      <c r="F1102" s="178">
        <f t="shared" ref="F1102:F1165" si="154">IF(COUNTIF($O:$O,E1102)=1,DATE(YEAR(E1102),MONTH(E1102),DAY(E1102)-1),E1102)</f>
        <v>44200</v>
      </c>
      <c r="G1102" s="178">
        <f t="shared" ref="G1102:G1165" si="155">IF($J1102&lt;4,IF($J1102&lt;3,DATE(YEAR(F1102),MONTH(F1102),DAY(F1102)-$J1102),IF(COUNTIF($O:$O,F1102)=1,DATE(YEAR(F1102),MONTH(F1102),DAY(F1102)-$J1102),F1102)),F1102)</f>
        <v>44200</v>
      </c>
      <c r="H1102" s="179">
        <f t="shared" ref="H1102:H1165" si="156">VLOOKUP(G1102,L:M,2,0)</f>
        <v>1088</v>
      </c>
      <c r="I1102" s="180">
        <f t="shared" ref="I1102:I1165" si="157">WEEKDAY(A1102,16)</f>
        <v>3</v>
      </c>
      <c r="J1102" s="180">
        <f t="shared" ref="J1102:J1165" si="158">WEEKDAY(F1102,16)</f>
        <v>3</v>
      </c>
      <c r="L1102" s="61">
        <v>44322</v>
      </c>
      <c r="M1102">
        <v>1121.0999999999999</v>
      </c>
    </row>
    <row r="1103" spans="1:13" ht="16.5" customHeight="1">
      <c r="A1103" s="177">
        <v>44201</v>
      </c>
      <c r="B1103" s="178">
        <f t="shared" si="150"/>
        <v>44201</v>
      </c>
      <c r="C1103" s="178">
        <f t="shared" si="151"/>
        <v>44201</v>
      </c>
      <c r="D1103" s="178">
        <f t="shared" si="152"/>
        <v>44201</v>
      </c>
      <c r="E1103" s="178">
        <f t="shared" si="153"/>
        <v>44201</v>
      </c>
      <c r="F1103" s="178">
        <f t="shared" si="154"/>
        <v>44201</v>
      </c>
      <c r="G1103" s="178">
        <f t="shared" si="155"/>
        <v>44201</v>
      </c>
      <c r="H1103" s="179">
        <f t="shared" si="156"/>
        <v>1083.0999999999999</v>
      </c>
      <c r="I1103" s="180">
        <f t="shared" si="157"/>
        <v>4</v>
      </c>
      <c r="J1103" s="180">
        <f t="shared" si="158"/>
        <v>4</v>
      </c>
      <c r="L1103" s="61">
        <v>44323</v>
      </c>
      <c r="M1103">
        <v>1125.5</v>
      </c>
    </row>
    <row r="1104" spans="1:13" ht="16.5" customHeight="1">
      <c r="A1104" s="177">
        <v>44202</v>
      </c>
      <c r="B1104" s="178">
        <f t="shared" si="150"/>
        <v>44202</v>
      </c>
      <c r="C1104" s="178">
        <f t="shared" si="151"/>
        <v>44202</v>
      </c>
      <c r="D1104" s="178">
        <f t="shared" si="152"/>
        <v>44202</v>
      </c>
      <c r="E1104" s="178">
        <f t="shared" si="153"/>
        <v>44202</v>
      </c>
      <c r="F1104" s="178">
        <f t="shared" si="154"/>
        <v>44202</v>
      </c>
      <c r="G1104" s="178">
        <f>IF($J1104&lt;4,IF($J1104&lt;3,DATE(YEAR(F1104),MONTH(F1104),DAY(F1104)-$J1104),IF(COUNTIF($O:$O,F1104)=1,DATE(YEAR(F1104),MONTH(F1104),DAY(F1104)-$J1104),F1104)),F1104)</f>
        <v>44202</v>
      </c>
      <c r="H1104" s="179">
        <f t="shared" si="156"/>
        <v>1086.0999999999999</v>
      </c>
      <c r="I1104" s="180">
        <f t="shared" si="157"/>
        <v>5</v>
      </c>
      <c r="J1104" s="180">
        <f t="shared" si="158"/>
        <v>5</v>
      </c>
      <c r="L1104" s="61">
        <v>44326</v>
      </c>
      <c r="M1104">
        <v>1121.4000000000001</v>
      </c>
    </row>
    <row r="1105" spans="1:13" ht="16.5" customHeight="1">
      <c r="A1105" s="177">
        <v>44203</v>
      </c>
      <c r="B1105" s="178">
        <f t="shared" si="150"/>
        <v>44203</v>
      </c>
      <c r="C1105" s="178">
        <f t="shared" si="151"/>
        <v>44203</v>
      </c>
      <c r="D1105" s="178">
        <f t="shared" si="152"/>
        <v>44203</v>
      </c>
      <c r="E1105" s="178">
        <f t="shared" si="153"/>
        <v>44203</v>
      </c>
      <c r="F1105" s="178">
        <f t="shared" si="154"/>
        <v>44203</v>
      </c>
      <c r="G1105" s="178">
        <f t="shared" si="155"/>
        <v>44203</v>
      </c>
      <c r="H1105" s="179">
        <f t="shared" si="156"/>
        <v>1086.8</v>
      </c>
      <c r="I1105" s="180">
        <f t="shared" si="157"/>
        <v>6</v>
      </c>
      <c r="J1105" s="180">
        <f t="shared" si="158"/>
        <v>6</v>
      </c>
      <c r="L1105" s="61">
        <v>44327</v>
      </c>
      <c r="M1105">
        <v>1114.5999999999999</v>
      </c>
    </row>
    <row r="1106" spans="1:13" ht="16.5" customHeight="1">
      <c r="A1106" s="177">
        <v>44204</v>
      </c>
      <c r="B1106" s="178">
        <f t="shared" si="150"/>
        <v>44204</v>
      </c>
      <c r="C1106" s="178">
        <f t="shared" si="151"/>
        <v>44204</v>
      </c>
      <c r="D1106" s="178">
        <f t="shared" si="152"/>
        <v>44204</v>
      </c>
      <c r="E1106" s="178">
        <f t="shared" si="153"/>
        <v>44204</v>
      </c>
      <c r="F1106" s="178">
        <f t="shared" si="154"/>
        <v>44204</v>
      </c>
      <c r="G1106" s="178">
        <f t="shared" si="155"/>
        <v>44204</v>
      </c>
      <c r="H1106" s="179">
        <f t="shared" si="156"/>
        <v>1087.7</v>
      </c>
      <c r="I1106" s="180">
        <f t="shared" si="157"/>
        <v>7</v>
      </c>
      <c r="J1106" s="180">
        <f t="shared" si="158"/>
        <v>7</v>
      </c>
      <c r="L1106" s="61">
        <v>44328</v>
      </c>
      <c r="M1106">
        <v>1119.0999999999999</v>
      </c>
    </row>
    <row r="1107" spans="1:13" ht="16.5" customHeight="1">
      <c r="A1107" s="177">
        <v>44205</v>
      </c>
      <c r="B1107" s="178">
        <f t="shared" si="150"/>
        <v>44204</v>
      </c>
      <c r="C1107" s="178">
        <f t="shared" si="151"/>
        <v>44204</v>
      </c>
      <c r="D1107" s="178">
        <f t="shared" si="152"/>
        <v>44204</v>
      </c>
      <c r="E1107" s="178">
        <f t="shared" si="153"/>
        <v>44204</v>
      </c>
      <c r="F1107" s="178">
        <f t="shared" si="154"/>
        <v>44204</v>
      </c>
      <c r="G1107" s="178">
        <f t="shared" si="155"/>
        <v>44204</v>
      </c>
      <c r="H1107" s="179">
        <f t="shared" si="156"/>
        <v>1087.7</v>
      </c>
      <c r="I1107" s="180">
        <f t="shared" si="157"/>
        <v>1</v>
      </c>
      <c r="J1107" s="180">
        <f t="shared" si="158"/>
        <v>7</v>
      </c>
      <c r="L1107" s="61">
        <v>44329</v>
      </c>
      <c r="M1107">
        <v>1123.5</v>
      </c>
    </row>
    <row r="1108" spans="1:13" ht="16.5" customHeight="1">
      <c r="A1108" s="177">
        <v>44206</v>
      </c>
      <c r="B1108" s="178">
        <f t="shared" si="150"/>
        <v>44204</v>
      </c>
      <c r="C1108" s="178">
        <f t="shared" si="151"/>
        <v>44204</v>
      </c>
      <c r="D1108" s="178">
        <f t="shared" si="152"/>
        <v>44204</v>
      </c>
      <c r="E1108" s="178">
        <f t="shared" si="153"/>
        <v>44204</v>
      </c>
      <c r="F1108" s="178">
        <f t="shared" si="154"/>
        <v>44204</v>
      </c>
      <c r="G1108" s="178">
        <f t="shared" si="155"/>
        <v>44204</v>
      </c>
      <c r="H1108" s="179">
        <f t="shared" si="156"/>
        <v>1087.7</v>
      </c>
      <c r="I1108" s="180">
        <f t="shared" si="157"/>
        <v>2</v>
      </c>
      <c r="J1108" s="180">
        <f t="shared" si="158"/>
        <v>7</v>
      </c>
      <c r="L1108" s="61">
        <v>44330</v>
      </c>
      <c r="M1108">
        <v>1130.5999999999999</v>
      </c>
    </row>
    <row r="1109" spans="1:13" ht="16.5" customHeight="1">
      <c r="A1109" s="177">
        <v>44207</v>
      </c>
      <c r="B1109" s="178">
        <f t="shared" si="150"/>
        <v>44207</v>
      </c>
      <c r="C1109" s="178">
        <f t="shared" si="151"/>
        <v>44207</v>
      </c>
      <c r="D1109" s="178">
        <f t="shared" si="152"/>
        <v>44207</v>
      </c>
      <c r="E1109" s="178">
        <f t="shared" si="153"/>
        <v>44207</v>
      </c>
      <c r="F1109" s="178">
        <f t="shared" si="154"/>
        <v>44207</v>
      </c>
      <c r="G1109" s="178">
        <f t="shared" si="155"/>
        <v>44207</v>
      </c>
      <c r="H1109" s="179">
        <f t="shared" si="156"/>
        <v>1094.4000000000001</v>
      </c>
      <c r="I1109" s="180">
        <f t="shared" si="157"/>
        <v>3</v>
      </c>
      <c r="J1109" s="180">
        <f t="shared" si="158"/>
        <v>3</v>
      </c>
      <c r="L1109" s="61">
        <v>44333</v>
      </c>
      <c r="M1109">
        <v>1129.5</v>
      </c>
    </row>
    <row r="1110" spans="1:13" ht="16.5" customHeight="1">
      <c r="A1110" s="177">
        <v>44208</v>
      </c>
      <c r="B1110" s="178">
        <f t="shared" si="150"/>
        <v>44208</v>
      </c>
      <c r="C1110" s="178">
        <f t="shared" si="151"/>
        <v>44208</v>
      </c>
      <c r="D1110" s="178">
        <f t="shared" si="152"/>
        <v>44208</v>
      </c>
      <c r="E1110" s="178">
        <f t="shared" si="153"/>
        <v>44208</v>
      </c>
      <c r="F1110" s="178">
        <f t="shared" si="154"/>
        <v>44208</v>
      </c>
      <c r="G1110" s="178">
        <f t="shared" si="155"/>
        <v>44208</v>
      </c>
      <c r="H1110" s="179">
        <f t="shared" si="156"/>
        <v>1097.8</v>
      </c>
      <c r="I1110" s="180">
        <f t="shared" si="157"/>
        <v>4</v>
      </c>
      <c r="J1110" s="180">
        <f t="shared" si="158"/>
        <v>4</v>
      </c>
      <c r="L1110" s="61">
        <v>44334</v>
      </c>
      <c r="M1110">
        <v>1133</v>
      </c>
    </row>
    <row r="1111" spans="1:13" ht="16.5" customHeight="1">
      <c r="A1111" s="177">
        <v>44209</v>
      </c>
      <c r="B1111" s="178">
        <f t="shared" si="150"/>
        <v>44209</v>
      </c>
      <c r="C1111" s="178">
        <f t="shared" si="151"/>
        <v>44209</v>
      </c>
      <c r="D1111" s="178">
        <f t="shared" si="152"/>
        <v>44209</v>
      </c>
      <c r="E1111" s="178">
        <f t="shared" si="153"/>
        <v>44209</v>
      </c>
      <c r="F1111" s="178">
        <f t="shared" si="154"/>
        <v>44209</v>
      </c>
      <c r="G1111" s="178">
        <f t="shared" si="155"/>
        <v>44209</v>
      </c>
      <c r="H1111" s="179">
        <f t="shared" si="156"/>
        <v>1099.9000000000001</v>
      </c>
      <c r="I1111" s="180">
        <f t="shared" si="157"/>
        <v>5</v>
      </c>
      <c r="J1111" s="180">
        <f t="shared" si="158"/>
        <v>5</v>
      </c>
      <c r="L1111" s="61">
        <v>44336</v>
      </c>
      <c r="M1111">
        <v>1133.0999999999999</v>
      </c>
    </row>
    <row r="1112" spans="1:13" ht="16.5" customHeight="1">
      <c r="A1112" s="177">
        <v>44210</v>
      </c>
      <c r="B1112" s="178">
        <f t="shared" si="150"/>
        <v>44210</v>
      </c>
      <c r="C1112" s="178">
        <f t="shared" si="151"/>
        <v>44210</v>
      </c>
      <c r="D1112" s="178">
        <f t="shared" si="152"/>
        <v>44210</v>
      </c>
      <c r="E1112" s="178">
        <f t="shared" si="153"/>
        <v>44210</v>
      </c>
      <c r="F1112" s="178">
        <f t="shared" si="154"/>
        <v>44210</v>
      </c>
      <c r="G1112" s="178">
        <f t="shared" si="155"/>
        <v>44210</v>
      </c>
      <c r="H1112" s="179">
        <f t="shared" si="156"/>
        <v>1095</v>
      </c>
      <c r="I1112" s="180">
        <f t="shared" si="157"/>
        <v>6</v>
      </c>
      <c r="J1112" s="180">
        <f t="shared" si="158"/>
        <v>6</v>
      </c>
      <c r="L1112" s="61">
        <v>44337</v>
      </c>
      <c r="M1112">
        <v>1132.2</v>
      </c>
    </row>
    <row r="1113" spans="1:13" ht="16.5" customHeight="1">
      <c r="A1113" s="177">
        <v>44211</v>
      </c>
      <c r="B1113" s="178">
        <f t="shared" si="150"/>
        <v>44211</v>
      </c>
      <c r="C1113" s="178">
        <f t="shared" si="151"/>
        <v>44211</v>
      </c>
      <c r="D1113" s="178">
        <f t="shared" si="152"/>
        <v>44211</v>
      </c>
      <c r="E1113" s="178">
        <f t="shared" si="153"/>
        <v>44211</v>
      </c>
      <c r="F1113" s="178">
        <f t="shared" si="154"/>
        <v>44211</v>
      </c>
      <c r="G1113" s="178">
        <f t="shared" si="155"/>
        <v>44211</v>
      </c>
      <c r="H1113" s="179">
        <f t="shared" si="156"/>
        <v>1100.3</v>
      </c>
      <c r="I1113" s="180">
        <f t="shared" si="157"/>
        <v>7</v>
      </c>
      <c r="J1113" s="180">
        <f t="shared" si="158"/>
        <v>7</v>
      </c>
      <c r="L1113" s="61">
        <v>44340</v>
      </c>
      <c r="M1113">
        <v>1126.9000000000001</v>
      </c>
    </row>
    <row r="1114" spans="1:13" ht="16.5" customHeight="1">
      <c r="A1114" s="177">
        <v>44212</v>
      </c>
      <c r="B1114" s="178">
        <f t="shared" si="150"/>
        <v>44211</v>
      </c>
      <c r="C1114" s="178">
        <f t="shared" si="151"/>
        <v>44211</v>
      </c>
      <c r="D1114" s="178">
        <f t="shared" si="152"/>
        <v>44211</v>
      </c>
      <c r="E1114" s="178">
        <f t="shared" si="153"/>
        <v>44211</v>
      </c>
      <c r="F1114" s="178">
        <f t="shared" si="154"/>
        <v>44211</v>
      </c>
      <c r="G1114" s="178">
        <f t="shared" si="155"/>
        <v>44211</v>
      </c>
      <c r="H1114" s="179">
        <f t="shared" si="156"/>
        <v>1100.3</v>
      </c>
      <c r="I1114" s="180">
        <f t="shared" si="157"/>
        <v>1</v>
      </c>
      <c r="J1114" s="180">
        <f t="shared" si="158"/>
        <v>7</v>
      </c>
      <c r="L1114" s="61">
        <v>44341</v>
      </c>
      <c r="M1114">
        <v>1127.5999999999999</v>
      </c>
    </row>
    <row r="1115" spans="1:13" ht="16.5" customHeight="1">
      <c r="A1115" s="177">
        <v>44213</v>
      </c>
      <c r="B1115" s="178">
        <f t="shared" si="150"/>
        <v>44211</v>
      </c>
      <c r="C1115" s="178">
        <f t="shared" si="151"/>
        <v>44211</v>
      </c>
      <c r="D1115" s="178">
        <f t="shared" si="152"/>
        <v>44211</v>
      </c>
      <c r="E1115" s="178">
        <f t="shared" si="153"/>
        <v>44211</v>
      </c>
      <c r="F1115" s="178">
        <f t="shared" si="154"/>
        <v>44211</v>
      </c>
      <c r="G1115" s="178">
        <f t="shared" si="155"/>
        <v>44211</v>
      </c>
      <c r="H1115" s="179">
        <f t="shared" si="156"/>
        <v>1100.3</v>
      </c>
      <c r="I1115" s="180">
        <f t="shared" si="157"/>
        <v>2</v>
      </c>
      <c r="J1115" s="180">
        <f t="shared" si="158"/>
        <v>7</v>
      </c>
      <c r="L1115" s="61">
        <v>44342</v>
      </c>
      <c r="M1115">
        <v>1122.8</v>
      </c>
    </row>
    <row r="1116" spans="1:13" ht="16.5" customHeight="1">
      <c r="A1116" s="177">
        <v>44214</v>
      </c>
      <c r="B1116" s="178">
        <f t="shared" si="150"/>
        <v>44214</v>
      </c>
      <c r="C1116" s="178">
        <f t="shared" si="151"/>
        <v>44214</v>
      </c>
      <c r="D1116" s="178">
        <f t="shared" si="152"/>
        <v>44214</v>
      </c>
      <c r="E1116" s="178">
        <f t="shared" si="153"/>
        <v>44214</v>
      </c>
      <c r="F1116" s="178">
        <f t="shared" si="154"/>
        <v>44214</v>
      </c>
      <c r="G1116" s="178">
        <f t="shared" si="155"/>
        <v>44214</v>
      </c>
      <c r="H1116" s="179">
        <f t="shared" si="156"/>
        <v>1097.9000000000001</v>
      </c>
      <c r="I1116" s="180">
        <f t="shared" si="157"/>
        <v>3</v>
      </c>
      <c r="J1116" s="180">
        <f t="shared" si="158"/>
        <v>3</v>
      </c>
      <c r="L1116" s="61">
        <v>44343</v>
      </c>
      <c r="M1116">
        <v>1118.5999999999999</v>
      </c>
    </row>
    <row r="1117" spans="1:13" ht="16.5" customHeight="1">
      <c r="A1117" s="177">
        <v>44215</v>
      </c>
      <c r="B1117" s="178">
        <f t="shared" si="150"/>
        <v>44215</v>
      </c>
      <c r="C1117" s="178">
        <f t="shared" si="151"/>
        <v>44215</v>
      </c>
      <c r="D1117" s="178">
        <f t="shared" si="152"/>
        <v>44215</v>
      </c>
      <c r="E1117" s="178">
        <f t="shared" si="153"/>
        <v>44215</v>
      </c>
      <c r="F1117" s="178">
        <f t="shared" si="154"/>
        <v>44215</v>
      </c>
      <c r="G1117" s="178">
        <f t="shared" si="155"/>
        <v>44215</v>
      </c>
      <c r="H1117" s="179">
        <f t="shared" si="156"/>
        <v>1104.4000000000001</v>
      </c>
      <c r="I1117" s="180">
        <f t="shared" si="157"/>
        <v>4</v>
      </c>
      <c r="J1117" s="180">
        <f t="shared" si="158"/>
        <v>4</v>
      </c>
      <c r="L1117" s="61">
        <v>44344</v>
      </c>
      <c r="M1117">
        <v>1118</v>
      </c>
    </row>
    <row r="1118" spans="1:13" ht="16.5" customHeight="1">
      <c r="A1118" s="177">
        <v>44216</v>
      </c>
      <c r="B1118" s="178">
        <f t="shared" si="150"/>
        <v>44216</v>
      </c>
      <c r="C1118" s="178">
        <f t="shared" si="151"/>
        <v>44216</v>
      </c>
      <c r="D1118" s="178">
        <f t="shared" si="152"/>
        <v>44216</v>
      </c>
      <c r="E1118" s="178">
        <f t="shared" si="153"/>
        <v>44216</v>
      </c>
      <c r="F1118" s="178">
        <f t="shared" si="154"/>
        <v>44216</v>
      </c>
      <c r="G1118" s="178">
        <f t="shared" si="155"/>
        <v>44216</v>
      </c>
      <c r="H1118" s="179">
        <f t="shared" si="156"/>
        <v>1102.0999999999999</v>
      </c>
      <c r="I1118" s="180">
        <f t="shared" si="157"/>
        <v>5</v>
      </c>
      <c r="J1118" s="180">
        <f t="shared" si="158"/>
        <v>5</v>
      </c>
      <c r="L1118" s="61">
        <v>44347</v>
      </c>
      <c r="M1118">
        <v>1116</v>
      </c>
    </row>
    <row r="1119" spans="1:13" ht="16.5" customHeight="1">
      <c r="A1119" s="177">
        <v>44217</v>
      </c>
      <c r="B1119" s="178">
        <f t="shared" si="150"/>
        <v>44217</v>
      </c>
      <c r="C1119" s="178">
        <f t="shared" si="151"/>
        <v>44217</v>
      </c>
      <c r="D1119" s="178">
        <f t="shared" si="152"/>
        <v>44217</v>
      </c>
      <c r="E1119" s="178">
        <f t="shared" si="153"/>
        <v>44217</v>
      </c>
      <c r="F1119" s="178">
        <f t="shared" si="154"/>
        <v>44217</v>
      </c>
      <c r="G1119" s="178">
        <f t="shared" si="155"/>
        <v>44217</v>
      </c>
      <c r="H1119" s="179">
        <f t="shared" si="156"/>
        <v>1100</v>
      </c>
      <c r="I1119" s="180">
        <f t="shared" si="157"/>
        <v>6</v>
      </c>
      <c r="J1119" s="180">
        <f t="shared" si="158"/>
        <v>6</v>
      </c>
      <c r="L1119" s="61">
        <v>44348</v>
      </c>
      <c r="M1119">
        <v>1113.5</v>
      </c>
    </row>
    <row r="1120" spans="1:13" ht="16.5" customHeight="1">
      <c r="A1120" s="177">
        <v>44218</v>
      </c>
      <c r="B1120" s="178">
        <f t="shared" si="150"/>
        <v>44218</v>
      </c>
      <c r="C1120" s="178">
        <f t="shared" si="151"/>
        <v>44218</v>
      </c>
      <c r="D1120" s="178">
        <f t="shared" si="152"/>
        <v>44218</v>
      </c>
      <c r="E1120" s="178">
        <f t="shared" si="153"/>
        <v>44218</v>
      </c>
      <c r="F1120" s="178">
        <f t="shared" si="154"/>
        <v>44218</v>
      </c>
      <c r="G1120" s="178">
        <f t="shared" si="155"/>
        <v>44218</v>
      </c>
      <c r="H1120" s="179">
        <f t="shared" si="156"/>
        <v>1099.2</v>
      </c>
      <c r="I1120" s="180">
        <f t="shared" si="157"/>
        <v>7</v>
      </c>
      <c r="J1120" s="180">
        <f t="shared" si="158"/>
        <v>7</v>
      </c>
      <c r="L1120" s="61">
        <v>44349</v>
      </c>
      <c r="M1120">
        <v>1107</v>
      </c>
    </row>
    <row r="1121" spans="1:13" ht="16.5" customHeight="1">
      <c r="A1121" s="177">
        <v>44219</v>
      </c>
      <c r="B1121" s="178">
        <f t="shared" si="150"/>
        <v>44218</v>
      </c>
      <c r="C1121" s="178">
        <f t="shared" si="151"/>
        <v>44218</v>
      </c>
      <c r="D1121" s="178">
        <f t="shared" si="152"/>
        <v>44218</v>
      </c>
      <c r="E1121" s="178">
        <f t="shared" si="153"/>
        <v>44218</v>
      </c>
      <c r="F1121" s="178">
        <f t="shared" si="154"/>
        <v>44218</v>
      </c>
      <c r="G1121" s="178">
        <f t="shared" si="155"/>
        <v>44218</v>
      </c>
      <c r="H1121" s="179">
        <f t="shared" si="156"/>
        <v>1099.2</v>
      </c>
      <c r="I1121" s="180">
        <f t="shared" si="157"/>
        <v>1</v>
      </c>
      <c r="J1121" s="180">
        <f t="shared" si="158"/>
        <v>7</v>
      </c>
      <c r="L1121" s="61">
        <v>44350</v>
      </c>
      <c r="M1121">
        <v>1110.3</v>
      </c>
    </row>
    <row r="1122" spans="1:13" ht="16.5" customHeight="1">
      <c r="A1122" s="177">
        <v>44220</v>
      </c>
      <c r="B1122" s="178">
        <f t="shared" si="150"/>
        <v>44218</v>
      </c>
      <c r="C1122" s="178">
        <f t="shared" si="151"/>
        <v>44218</v>
      </c>
      <c r="D1122" s="178">
        <f t="shared" si="152"/>
        <v>44218</v>
      </c>
      <c r="E1122" s="178">
        <f t="shared" si="153"/>
        <v>44218</v>
      </c>
      <c r="F1122" s="178">
        <f t="shared" si="154"/>
        <v>44218</v>
      </c>
      <c r="G1122" s="178">
        <f t="shared" si="155"/>
        <v>44218</v>
      </c>
      <c r="H1122" s="179">
        <f t="shared" si="156"/>
        <v>1099.2</v>
      </c>
      <c r="I1122" s="180">
        <f t="shared" si="157"/>
        <v>2</v>
      </c>
      <c r="J1122" s="180">
        <f t="shared" si="158"/>
        <v>7</v>
      </c>
      <c r="L1122" s="61">
        <v>44351</v>
      </c>
      <c r="M1122">
        <v>1111.8</v>
      </c>
    </row>
    <row r="1123" spans="1:13" ht="16.5" customHeight="1">
      <c r="A1123" s="177">
        <v>44221</v>
      </c>
      <c r="B1123" s="178">
        <f t="shared" si="150"/>
        <v>44221</v>
      </c>
      <c r="C1123" s="178">
        <f t="shared" si="151"/>
        <v>44221</v>
      </c>
      <c r="D1123" s="178">
        <f t="shared" si="152"/>
        <v>44221</v>
      </c>
      <c r="E1123" s="178">
        <f t="shared" si="153"/>
        <v>44221</v>
      </c>
      <c r="F1123" s="178">
        <f t="shared" si="154"/>
        <v>44221</v>
      </c>
      <c r="G1123" s="178">
        <f t="shared" si="155"/>
        <v>44221</v>
      </c>
      <c r="H1123" s="179">
        <f t="shared" si="156"/>
        <v>1102.3</v>
      </c>
      <c r="I1123" s="180">
        <f t="shared" si="157"/>
        <v>3</v>
      </c>
      <c r="J1123" s="180">
        <f t="shared" si="158"/>
        <v>3</v>
      </c>
      <c r="L1123" s="61">
        <v>44354</v>
      </c>
      <c r="M1123">
        <v>1117.5</v>
      </c>
    </row>
    <row r="1124" spans="1:13" ht="16.5" customHeight="1">
      <c r="A1124" s="177">
        <v>44222</v>
      </c>
      <c r="B1124" s="178">
        <f t="shared" si="150"/>
        <v>44222</v>
      </c>
      <c r="C1124" s="178">
        <f t="shared" si="151"/>
        <v>44222</v>
      </c>
      <c r="D1124" s="178">
        <f t="shared" si="152"/>
        <v>44222</v>
      </c>
      <c r="E1124" s="178">
        <f t="shared" si="153"/>
        <v>44222</v>
      </c>
      <c r="F1124" s="178">
        <f t="shared" si="154"/>
        <v>44222</v>
      </c>
      <c r="G1124" s="178">
        <f t="shared" si="155"/>
        <v>44222</v>
      </c>
      <c r="H1124" s="179">
        <f t="shared" si="156"/>
        <v>1103.2</v>
      </c>
      <c r="I1124" s="180">
        <f t="shared" si="157"/>
        <v>4</v>
      </c>
      <c r="J1124" s="180">
        <f t="shared" si="158"/>
        <v>4</v>
      </c>
      <c r="L1124" s="61">
        <v>44355</v>
      </c>
      <c r="M1124">
        <v>1111.2</v>
      </c>
    </row>
    <row r="1125" spans="1:13" ht="16.5" customHeight="1">
      <c r="A1125" s="177">
        <v>44223</v>
      </c>
      <c r="B1125" s="178">
        <f t="shared" si="150"/>
        <v>44223</v>
      </c>
      <c r="C1125" s="178">
        <f t="shared" si="151"/>
        <v>44223</v>
      </c>
      <c r="D1125" s="178">
        <f t="shared" si="152"/>
        <v>44223</v>
      </c>
      <c r="E1125" s="178">
        <f t="shared" si="153"/>
        <v>44223</v>
      </c>
      <c r="F1125" s="178">
        <f t="shared" si="154"/>
        <v>44223</v>
      </c>
      <c r="G1125" s="178">
        <f t="shared" si="155"/>
        <v>44223</v>
      </c>
      <c r="H1125" s="179">
        <f t="shared" si="156"/>
        <v>1103</v>
      </c>
      <c r="I1125" s="180">
        <f t="shared" si="157"/>
        <v>5</v>
      </c>
      <c r="J1125" s="180">
        <f t="shared" si="158"/>
        <v>5</v>
      </c>
      <c r="L1125" s="61">
        <v>44356</v>
      </c>
      <c r="M1125">
        <v>1113.7</v>
      </c>
    </row>
    <row r="1126" spans="1:13" ht="16.5" customHeight="1">
      <c r="A1126" s="177">
        <v>44224</v>
      </c>
      <c r="B1126" s="178">
        <f t="shared" si="150"/>
        <v>44224</v>
      </c>
      <c r="C1126" s="178">
        <f t="shared" si="151"/>
        <v>44224</v>
      </c>
      <c r="D1126" s="178">
        <f t="shared" si="152"/>
        <v>44224</v>
      </c>
      <c r="E1126" s="178">
        <f t="shared" si="153"/>
        <v>44224</v>
      </c>
      <c r="F1126" s="178">
        <f t="shared" si="154"/>
        <v>44224</v>
      </c>
      <c r="G1126" s="178">
        <f t="shared" si="155"/>
        <v>44224</v>
      </c>
      <c r="H1126" s="179">
        <f t="shared" si="156"/>
        <v>1104</v>
      </c>
      <c r="I1126" s="180">
        <f t="shared" si="157"/>
        <v>6</v>
      </c>
      <c r="J1126" s="180">
        <f t="shared" si="158"/>
        <v>6</v>
      </c>
      <c r="L1126" s="61">
        <v>44357</v>
      </c>
      <c r="M1126">
        <v>1115.8</v>
      </c>
    </row>
    <row r="1127" spans="1:13" ht="16.5" customHeight="1">
      <c r="A1127" s="177">
        <v>44225</v>
      </c>
      <c r="B1127" s="178">
        <f t="shared" si="150"/>
        <v>44225</v>
      </c>
      <c r="C1127" s="178">
        <f t="shared" si="151"/>
        <v>44225</v>
      </c>
      <c r="D1127" s="178">
        <f t="shared" si="152"/>
        <v>44225</v>
      </c>
      <c r="E1127" s="178">
        <f t="shared" si="153"/>
        <v>44225</v>
      </c>
      <c r="F1127" s="178">
        <f t="shared" si="154"/>
        <v>44225</v>
      </c>
      <c r="G1127" s="178">
        <f t="shared" si="155"/>
        <v>44225</v>
      </c>
      <c r="H1127" s="179">
        <f t="shared" si="156"/>
        <v>1114.5999999999999</v>
      </c>
      <c r="I1127" s="180">
        <f t="shared" si="157"/>
        <v>7</v>
      </c>
      <c r="J1127" s="180">
        <f t="shared" si="158"/>
        <v>7</v>
      </c>
      <c r="L1127" s="61">
        <v>44358</v>
      </c>
      <c r="M1127">
        <v>1115</v>
      </c>
    </row>
    <row r="1128" spans="1:13" ht="16.5" customHeight="1">
      <c r="A1128" s="177">
        <v>44226</v>
      </c>
      <c r="B1128" s="178">
        <f t="shared" si="150"/>
        <v>44225</v>
      </c>
      <c r="C1128" s="178">
        <f t="shared" si="151"/>
        <v>44225</v>
      </c>
      <c r="D1128" s="178">
        <f t="shared" si="152"/>
        <v>44225</v>
      </c>
      <c r="E1128" s="178">
        <f t="shared" si="153"/>
        <v>44225</v>
      </c>
      <c r="F1128" s="178">
        <f t="shared" si="154"/>
        <v>44225</v>
      </c>
      <c r="G1128" s="178">
        <f t="shared" si="155"/>
        <v>44225</v>
      </c>
      <c r="H1128" s="179">
        <f t="shared" si="156"/>
        <v>1114.5999999999999</v>
      </c>
      <c r="I1128" s="180">
        <f t="shared" si="157"/>
        <v>1</v>
      </c>
      <c r="J1128" s="180">
        <f t="shared" si="158"/>
        <v>7</v>
      </c>
      <c r="L1128" s="61">
        <v>44361</v>
      </c>
      <c r="M1128">
        <v>1111.2</v>
      </c>
    </row>
    <row r="1129" spans="1:13" ht="16.5" customHeight="1">
      <c r="A1129" s="177">
        <v>44227</v>
      </c>
      <c r="B1129" s="178">
        <f t="shared" si="150"/>
        <v>44225</v>
      </c>
      <c r="C1129" s="178">
        <f t="shared" si="151"/>
        <v>44225</v>
      </c>
      <c r="D1129" s="178">
        <f t="shared" si="152"/>
        <v>44225</v>
      </c>
      <c r="E1129" s="178">
        <f t="shared" si="153"/>
        <v>44225</v>
      </c>
      <c r="F1129" s="178">
        <f t="shared" si="154"/>
        <v>44225</v>
      </c>
      <c r="G1129" s="178">
        <f t="shared" si="155"/>
        <v>44225</v>
      </c>
      <c r="H1129" s="179">
        <f t="shared" si="156"/>
        <v>1114.5999999999999</v>
      </c>
      <c r="I1129" s="180">
        <f t="shared" si="157"/>
        <v>2</v>
      </c>
      <c r="J1129" s="180">
        <f t="shared" si="158"/>
        <v>7</v>
      </c>
      <c r="L1129" s="61">
        <v>44362</v>
      </c>
      <c r="M1129">
        <v>1116.4000000000001</v>
      </c>
    </row>
    <row r="1130" spans="1:13" ht="16.5" customHeight="1">
      <c r="A1130" s="177">
        <v>44228</v>
      </c>
      <c r="B1130" s="178">
        <f t="shared" si="150"/>
        <v>44228</v>
      </c>
      <c r="C1130" s="178">
        <f t="shared" si="151"/>
        <v>44228</v>
      </c>
      <c r="D1130" s="178">
        <f t="shared" si="152"/>
        <v>44228</v>
      </c>
      <c r="E1130" s="178">
        <f t="shared" si="153"/>
        <v>44228</v>
      </c>
      <c r="F1130" s="178">
        <f t="shared" si="154"/>
        <v>44228</v>
      </c>
      <c r="G1130" s="178">
        <f t="shared" si="155"/>
        <v>44228</v>
      </c>
      <c r="H1130" s="179">
        <f t="shared" si="156"/>
        <v>1117.2</v>
      </c>
      <c r="I1130" s="180">
        <f t="shared" si="157"/>
        <v>3</v>
      </c>
      <c r="J1130" s="180">
        <f t="shared" si="158"/>
        <v>3</v>
      </c>
      <c r="L1130" s="61">
        <v>44363</v>
      </c>
      <c r="M1130">
        <v>1117.8</v>
      </c>
    </row>
    <row r="1131" spans="1:13" ht="16.5" customHeight="1">
      <c r="A1131" s="177">
        <v>44229</v>
      </c>
      <c r="B1131" s="178">
        <f t="shared" si="150"/>
        <v>44229</v>
      </c>
      <c r="C1131" s="178">
        <f t="shared" si="151"/>
        <v>44229</v>
      </c>
      <c r="D1131" s="178">
        <f t="shared" si="152"/>
        <v>44229</v>
      </c>
      <c r="E1131" s="178">
        <f t="shared" si="153"/>
        <v>44229</v>
      </c>
      <c r="F1131" s="178">
        <f t="shared" si="154"/>
        <v>44229</v>
      </c>
      <c r="G1131" s="178">
        <f t="shared" si="155"/>
        <v>44229</v>
      </c>
      <c r="H1131" s="179">
        <f t="shared" si="156"/>
        <v>1118</v>
      </c>
      <c r="I1131" s="180">
        <f t="shared" si="157"/>
        <v>4</v>
      </c>
      <c r="J1131" s="180">
        <f t="shared" si="158"/>
        <v>4</v>
      </c>
      <c r="L1131" s="61">
        <v>44364</v>
      </c>
      <c r="M1131">
        <v>1117.7</v>
      </c>
    </row>
    <row r="1132" spans="1:13" ht="16.5" customHeight="1">
      <c r="A1132" s="177">
        <v>44230</v>
      </c>
      <c r="B1132" s="178">
        <f t="shared" si="150"/>
        <v>44230</v>
      </c>
      <c r="C1132" s="178">
        <f t="shared" si="151"/>
        <v>44230</v>
      </c>
      <c r="D1132" s="178">
        <f t="shared" si="152"/>
        <v>44230</v>
      </c>
      <c r="E1132" s="178">
        <f t="shared" si="153"/>
        <v>44230</v>
      </c>
      <c r="F1132" s="178">
        <f t="shared" si="154"/>
        <v>44230</v>
      </c>
      <c r="G1132" s="178">
        <f t="shared" si="155"/>
        <v>44230</v>
      </c>
      <c r="H1132" s="179">
        <f t="shared" si="156"/>
        <v>1116.5999999999999</v>
      </c>
      <c r="I1132" s="180">
        <f t="shared" si="157"/>
        <v>5</v>
      </c>
      <c r="J1132" s="180">
        <f t="shared" si="158"/>
        <v>5</v>
      </c>
      <c r="L1132" s="61">
        <v>44365</v>
      </c>
      <c r="M1132">
        <v>1129.5</v>
      </c>
    </row>
    <row r="1133" spans="1:13" ht="16.5" customHeight="1">
      <c r="A1133" s="177">
        <v>44231</v>
      </c>
      <c r="B1133" s="178">
        <f t="shared" si="150"/>
        <v>44231</v>
      </c>
      <c r="C1133" s="178">
        <f t="shared" si="151"/>
        <v>44231</v>
      </c>
      <c r="D1133" s="178">
        <f t="shared" si="152"/>
        <v>44231</v>
      </c>
      <c r="E1133" s="178">
        <f t="shared" si="153"/>
        <v>44231</v>
      </c>
      <c r="F1133" s="178">
        <f t="shared" si="154"/>
        <v>44231</v>
      </c>
      <c r="G1133" s="178">
        <f t="shared" si="155"/>
        <v>44231</v>
      </c>
      <c r="H1133" s="179">
        <f t="shared" si="156"/>
        <v>1114</v>
      </c>
      <c r="I1133" s="180">
        <f t="shared" si="157"/>
        <v>6</v>
      </c>
      <c r="J1133" s="180">
        <f t="shared" si="158"/>
        <v>6</v>
      </c>
      <c r="L1133" s="61">
        <v>44368</v>
      </c>
      <c r="M1133">
        <v>1132.2</v>
      </c>
    </row>
    <row r="1134" spans="1:13" ht="16.5" customHeight="1">
      <c r="A1134" s="177">
        <v>44232</v>
      </c>
      <c r="B1134" s="178">
        <f t="shared" si="150"/>
        <v>44232</v>
      </c>
      <c r="C1134" s="178">
        <f t="shared" si="151"/>
        <v>44232</v>
      </c>
      <c r="D1134" s="178">
        <f t="shared" si="152"/>
        <v>44232</v>
      </c>
      <c r="E1134" s="178">
        <f t="shared" si="153"/>
        <v>44232</v>
      </c>
      <c r="F1134" s="178">
        <f t="shared" si="154"/>
        <v>44232</v>
      </c>
      <c r="G1134" s="178">
        <f t="shared" si="155"/>
        <v>44232</v>
      </c>
      <c r="H1134" s="179">
        <f t="shared" si="156"/>
        <v>1116.7</v>
      </c>
      <c r="I1134" s="180">
        <f t="shared" si="157"/>
        <v>7</v>
      </c>
      <c r="J1134" s="180">
        <f t="shared" si="158"/>
        <v>7</v>
      </c>
      <c r="L1134" s="61">
        <v>44369</v>
      </c>
      <c r="M1134">
        <v>1135.4000000000001</v>
      </c>
    </row>
    <row r="1135" spans="1:13" ht="16.5" customHeight="1">
      <c r="A1135" s="177">
        <v>44233</v>
      </c>
      <c r="B1135" s="178">
        <f t="shared" si="150"/>
        <v>44232</v>
      </c>
      <c r="C1135" s="178">
        <f t="shared" si="151"/>
        <v>44232</v>
      </c>
      <c r="D1135" s="178">
        <f t="shared" si="152"/>
        <v>44232</v>
      </c>
      <c r="E1135" s="178">
        <f t="shared" si="153"/>
        <v>44232</v>
      </c>
      <c r="F1135" s="178">
        <f t="shared" si="154"/>
        <v>44232</v>
      </c>
      <c r="G1135" s="178">
        <f t="shared" si="155"/>
        <v>44232</v>
      </c>
      <c r="H1135" s="179">
        <f t="shared" si="156"/>
        <v>1116.7</v>
      </c>
      <c r="I1135" s="180">
        <f t="shared" si="157"/>
        <v>1</v>
      </c>
      <c r="J1135" s="180">
        <f t="shared" si="158"/>
        <v>7</v>
      </c>
      <c r="L1135" s="61">
        <v>44370</v>
      </c>
      <c r="M1135">
        <v>1132.4000000000001</v>
      </c>
    </row>
    <row r="1136" spans="1:13" ht="16.5" customHeight="1">
      <c r="A1136" s="177">
        <v>44234</v>
      </c>
      <c r="B1136" s="178">
        <f t="shared" si="150"/>
        <v>44232</v>
      </c>
      <c r="C1136" s="178">
        <f t="shared" si="151"/>
        <v>44232</v>
      </c>
      <c r="D1136" s="178">
        <f t="shared" si="152"/>
        <v>44232</v>
      </c>
      <c r="E1136" s="178">
        <f t="shared" si="153"/>
        <v>44232</v>
      </c>
      <c r="F1136" s="178">
        <f t="shared" si="154"/>
        <v>44232</v>
      </c>
      <c r="G1136" s="178">
        <f t="shared" si="155"/>
        <v>44232</v>
      </c>
      <c r="H1136" s="179">
        <f t="shared" si="156"/>
        <v>1116.7</v>
      </c>
      <c r="I1136" s="180">
        <f t="shared" si="157"/>
        <v>2</v>
      </c>
      <c r="J1136" s="180">
        <f t="shared" si="158"/>
        <v>7</v>
      </c>
      <c r="L1136" s="61">
        <v>44371</v>
      </c>
      <c r="M1136">
        <v>1135.5999999999999</v>
      </c>
    </row>
    <row r="1137" spans="1:13" ht="16.5" customHeight="1">
      <c r="A1137" s="177">
        <v>44235</v>
      </c>
      <c r="B1137" s="178">
        <f t="shared" si="150"/>
        <v>44235</v>
      </c>
      <c r="C1137" s="178">
        <f t="shared" si="151"/>
        <v>44235</v>
      </c>
      <c r="D1137" s="178">
        <f t="shared" si="152"/>
        <v>44235</v>
      </c>
      <c r="E1137" s="178">
        <f t="shared" si="153"/>
        <v>44235</v>
      </c>
      <c r="F1137" s="178">
        <f t="shared" si="154"/>
        <v>44235</v>
      </c>
      <c r="G1137" s="178">
        <f t="shared" si="155"/>
        <v>44235</v>
      </c>
      <c r="H1137" s="179">
        <f t="shared" si="156"/>
        <v>1124</v>
      </c>
      <c r="I1137" s="180">
        <f t="shared" si="157"/>
        <v>3</v>
      </c>
      <c r="J1137" s="180">
        <f t="shared" si="158"/>
        <v>3</v>
      </c>
      <c r="L1137" s="61">
        <v>44372</v>
      </c>
      <c r="M1137">
        <v>1135.8</v>
      </c>
    </row>
    <row r="1138" spans="1:13" ht="16.5" customHeight="1">
      <c r="A1138" s="177">
        <v>44236</v>
      </c>
      <c r="B1138" s="178">
        <f t="shared" si="150"/>
        <v>44236</v>
      </c>
      <c r="C1138" s="178">
        <f t="shared" si="151"/>
        <v>44236</v>
      </c>
      <c r="D1138" s="178">
        <f t="shared" si="152"/>
        <v>44236</v>
      </c>
      <c r="E1138" s="178">
        <f t="shared" si="153"/>
        <v>44236</v>
      </c>
      <c r="F1138" s="178">
        <f t="shared" si="154"/>
        <v>44236</v>
      </c>
      <c r="G1138" s="178">
        <f t="shared" si="155"/>
        <v>44236</v>
      </c>
      <c r="H1138" s="179">
        <f t="shared" si="156"/>
        <v>1119.0999999999999</v>
      </c>
      <c r="I1138" s="180">
        <f t="shared" si="157"/>
        <v>4</v>
      </c>
      <c r="J1138" s="180">
        <f t="shared" si="158"/>
        <v>4</v>
      </c>
      <c r="L1138" s="61">
        <v>44375</v>
      </c>
      <c r="M1138">
        <v>1128.8</v>
      </c>
    </row>
    <row r="1139" spans="1:13" ht="16.5" customHeight="1">
      <c r="A1139" s="177">
        <v>44237</v>
      </c>
      <c r="B1139" s="178">
        <f t="shared" si="150"/>
        <v>44237</v>
      </c>
      <c r="C1139" s="178">
        <f t="shared" si="151"/>
        <v>44237</v>
      </c>
      <c r="D1139" s="178">
        <f t="shared" si="152"/>
        <v>44237</v>
      </c>
      <c r="E1139" s="178">
        <f t="shared" si="153"/>
        <v>44237</v>
      </c>
      <c r="F1139" s="178">
        <f t="shared" si="154"/>
        <v>44237</v>
      </c>
      <c r="G1139" s="178">
        <f t="shared" si="155"/>
        <v>44237</v>
      </c>
      <c r="H1139" s="179">
        <f t="shared" si="156"/>
        <v>1116</v>
      </c>
      <c r="I1139" s="180">
        <f t="shared" si="157"/>
        <v>5</v>
      </c>
      <c r="J1139" s="180">
        <f t="shared" si="158"/>
        <v>5</v>
      </c>
      <c r="L1139" s="61">
        <v>44376</v>
      </c>
      <c r="M1139">
        <v>1129.9000000000001</v>
      </c>
    </row>
    <row r="1140" spans="1:13" ht="16.5" customHeight="1">
      <c r="A1140" s="177">
        <v>44238</v>
      </c>
      <c r="B1140" s="178">
        <f t="shared" si="150"/>
        <v>44238</v>
      </c>
      <c r="C1140" s="178">
        <f t="shared" si="151"/>
        <v>44237</v>
      </c>
      <c r="D1140" s="178">
        <f t="shared" si="152"/>
        <v>44237</v>
      </c>
      <c r="E1140" s="178">
        <f t="shared" si="153"/>
        <v>44237</v>
      </c>
      <c r="F1140" s="178">
        <f t="shared" si="154"/>
        <v>44237</v>
      </c>
      <c r="G1140" s="178">
        <f t="shared" si="155"/>
        <v>44237</v>
      </c>
      <c r="H1140" s="179">
        <f t="shared" si="156"/>
        <v>1116</v>
      </c>
      <c r="I1140" s="180">
        <f t="shared" si="157"/>
        <v>6</v>
      </c>
      <c r="J1140" s="180">
        <f t="shared" si="158"/>
        <v>5</v>
      </c>
      <c r="L1140" s="61">
        <v>44377</v>
      </c>
      <c r="M1140">
        <v>1130</v>
      </c>
    </row>
    <row r="1141" spans="1:13" ht="16.5" customHeight="1">
      <c r="A1141" s="177">
        <v>44239</v>
      </c>
      <c r="B1141" s="178">
        <f t="shared" si="150"/>
        <v>44239</v>
      </c>
      <c r="C1141" s="178">
        <f t="shared" si="151"/>
        <v>44238</v>
      </c>
      <c r="D1141" s="178">
        <f t="shared" si="152"/>
        <v>44237</v>
      </c>
      <c r="E1141" s="178">
        <f t="shared" si="153"/>
        <v>44237</v>
      </c>
      <c r="F1141" s="178">
        <f t="shared" si="154"/>
        <v>44237</v>
      </c>
      <c r="G1141" s="178">
        <f t="shared" si="155"/>
        <v>44237</v>
      </c>
      <c r="H1141" s="179">
        <f t="shared" si="156"/>
        <v>1116</v>
      </c>
      <c r="I1141" s="180">
        <f t="shared" si="157"/>
        <v>7</v>
      </c>
      <c r="J1141" s="180">
        <f t="shared" si="158"/>
        <v>5</v>
      </c>
      <c r="L1141" s="61">
        <v>44378</v>
      </c>
      <c r="M1141">
        <v>1129.5</v>
      </c>
    </row>
    <row r="1142" spans="1:13" ht="16.5" customHeight="1">
      <c r="A1142" s="177">
        <v>44240</v>
      </c>
      <c r="B1142" s="178">
        <f t="shared" si="150"/>
        <v>44239</v>
      </c>
      <c r="C1142" s="178">
        <f t="shared" si="151"/>
        <v>44238</v>
      </c>
      <c r="D1142" s="178">
        <f t="shared" si="152"/>
        <v>44237</v>
      </c>
      <c r="E1142" s="178">
        <f t="shared" si="153"/>
        <v>44237</v>
      </c>
      <c r="F1142" s="178">
        <f t="shared" si="154"/>
        <v>44237</v>
      </c>
      <c r="G1142" s="178">
        <f t="shared" si="155"/>
        <v>44237</v>
      </c>
      <c r="H1142" s="179">
        <f t="shared" si="156"/>
        <v>1116</v>
      </c>
      <c r="I1142" s="180">
        <f t="shared" si="157"/>
        <v>1</v>
      </c>
      <c r="J1142" s="180">
        <f t="shared" si="158"/>
        <v>5</v>
      </c>
      <c r="L1142" s="61">
        <v>44379</v>
      </c>
      <c r="M1142">
        <v>1132.2</v>
      </c>
    </row>
    <row r="1143" spans="1:13" ht="16.5" customHeight="1">
      <c r="A1143" s="177">
        <v>44241</v>
      </c>
      <c r="B1143" s="178">
        <f t="shared" si="150"/>
        <v>44239</v>
      </c>
      <c r="C1143" s="178">
        <f t="shared" si="151"/>
        <v>44238</v>
      </c>
      <c r="D1143" s="178">
        <f t="shared" si="152"/>
        <v>44237</v>
      </c>
      <c r="E1143" s="178">
        <f t="shared" si="153"/>
        <v>44237</v>
      </c>
      <c r="F1143" s="178">
        <f t="shared" si="154"/>
        <v>44237</v>
      </c>
      <c r="G1143" s="178">
        <f t="shared" si="155"/>
        <v>44237</v>
      </c>
      <c r="H1143" s="179">
        <f t="shared" si="156"/>
        <v>1116</v>
      </c>
      <c r="I1143" s="180">
        <f t="shared" si="157"/>
        <v>2</v>
      </c>
      <c r="J1143" s="180">
        <f t="shared" si="158"/>
        <v>5</v>
      </c>
      <c r="L1143" s="61">
        <v>44382</v>
      </c>
      <c r="M1143">
        <v>1134.5</v>
      </c>
    </row>
    <row r="1144" spans="1:13" ht="16.5" customHeight="1">
      <c r="A1144" s="177">
        <v>44242</v>
      </c>
      <c r="B1144" s="178">
        <f t="shared" si="150"/>
        <v>44242</v>
      </c>
      <c r="C1144" s="178">
        <f t="shared" si="151"/>
        <v>44242</v>
      </c>
      <c r="D1144" s="178">
        <f t="shared" si="152"/>
        <v>44242</v>
      </c>
      <c r="E1144" s="178">
        <f t="shared" si="153"/>
        <v>44242</v>
      </c>
      <c r="F1144" s="178">
        <f t="shared" si="154"/>
        <v>44242</v>
      </c>
      <c r="G1144" s="178">
        <f t="shared" si="155"/>
        <v>44242</v>
      </c>
      <c r="H1144" s="179">
        <f t="shared" si="156"/>
        <v>1110.0999999999999</v>
      </c>
      <c r="I1144" s="180">
        <f t="shared" si="157"/>
        <v>3</v>
      </c>
      <c r="J1144" s="180">
        <f t="shared" si="158"/>
        <v>3</v>
      </c>
      <c r="L1144" s="61">
        <v>44383</v>
      </c>
      <c r="M1144">
        <v>1130.3</v>
      </c>
    </row>
    <row r="1145" spans="1:13" ht="16.5" customHeight="1">
      <c r="A1145" s="177">
        <v>44243</v>
      </c>
      <c r="B1145" s="178">
        <f t="shared" si="150"/>
        <v>44243</v>
      </c>
      <c r="C1145" s="178">
        <f t="shared" si="151"/>
        <v>44243</v>
      </c>
      <c r="D1145" s="178">
        <f t="shared" si="152"/>
        <v>44243</v>
      </c>
      <c r="E1145" s="178">
        <f t="shared" si="153"/>
        <v>44243</v>
      </c>
      <c r="F1145" s="178">
        <f t="shared" si="154"/>
        <v>44243</v>
      </c>
      <c r="G1145" s="178">
        <f t="shared" si="155"/>
        <v>44243</v>
      </c>
      <c r="H1145" s="179">
        <f t="shared" si="156"/>
        <v>1103.0999999999999</v>
      </c>
      <c r="I1145" s="180">
        <f t="shared" si="157"/>
        <v>4</v>
      </c>
      <c r="J1145" s="180">
        <f t="shared" si="158"/>
        <v>4</v>
      </c>
      <c r="L1145" s="61">
        <v>44384</v>
      </c>
      <c r="M1145">
        <v>1131.8</v>
      </c>
    </row>
    <row r="1146" spans="1:13" ht="16.5" customHeight="1">
      <c r="A1146" s="177">
        <v>44244</v>
      </c>
      <c r="B1146" s="178">
        <f t="shared" si="150"/>
        <v>44244</v>
      </c>
      <c r="C1146" s="178">
        <f t="shared" si="151"/>
        <v>44244</v>
      </c>
      <c r="D1146" s="178">
        <f t="shared" si="152"/>
        <v>44244</v>
      </c>
      <c r="E1146" s="178">
        <f t="shared" si="153"/>
        <v>44244</v>
      </c>
      <c r="F1146" s="178">
        <f t="shared" si="154"/>
        <v>44244</v>
      </c>
      <c r="G1146" s="178">
        <f t="shared" si="155"/>
        <v>44244</v>
      </c>
      <c r="H1146" s="179">
        <f t="shared" si="156"/>
        <v>1099.7</v>
      </c>
      <c r="I1146" s="180">
        <f t="shared" si="157"/>
        <v>5</v>
      </c>
      <c r="J1146" s="180">
        <f t="shared" si="158"/>
        <v>5</v>
      </c>
      <c r="L1146" s="61">
        <v>44385</v>
      </c>
      <c r="M1146">
        <v>1137.5999999999999</v>
      </c>
    </row>
    <row r="1147" spans="1:13" ht="16.5" customHeight="1">
      <c r="A1147" s="177">
        <v>44245</v>
      </c>
      <c r="B1147" s="178">
        <f t="shared" si="150"/>
        <v>44245</v>
      </c>
      <c r="C1147" s="178">
        <f t="shared" si="151"/>
        <v>44245</v>
      </c>
      <c r="D1147" s="178">
        <f t="shared" si="152"/>
        <v>44245</v>
      </c>
      <c r="E1147" s="178">
        <f t="shared" si="153"/>
        <v>44245</v>
      </c>
      <c r="F1147" s="178">
        <f t="shared" si="154"/>
        <v>44245</v>
      </c>
      <c r="G1147" s="178">
        <f t="shared" si="155"/>
        <v>44245</v>
      </c>
      <c r="H1147" s="179">
        <f t="shared" si="156"/>
        <v>1107.7</v>
      </c>
      <c r="I1147" s="180">
        <f t="shared" si="157"/>
        <v>6</v>
      </c>
      <c r="J1147" s="180">
        <f t="shared" si="158"/>
        <v>6</v>
      </c>
      <c r="L1147" s="61">
        <v>44386</v>
      </c>
      <c r="M1147">
        <v>1143.4000000000001</v>
      </c>
    </row>
    <row r="1148" spans="1:13" ht="16.5" customHeight="1">
      <c r="A1148" s="177">
        <v>44246</v>
      </c>
      <c r="B1148" s="178">
        <f t="shared" si="150"/>
        <v>44246</v>
      </c>
      <c r="C1148" s="178">
        <f t="shared" si="151"/>
        <v>44246</v>
      </c>
      <c r="D1148" s="178">
        <f t="shared" si="152"/>
        <v>44246</v>
      </c>
      <c r="E1148" s="178">
        <f t="shared" si="153"/>
        <v>44246</v>
      </c>
      <c r="F1148" s="178">
        <f t="shared" si="154"/>
        <v>44246</v>
      </c>
      <c r="G1148" s="178">
        <f t="shared" si="155"/>
        <v>44246</v>
      </c>
      <c r="H1148" s="179">
        <f t="shared" si="156"/>
        <v>1105.7</v>
      </c>
      <c r="I1148" s="180">
        <f t="shared" si="157"/>
        <v>7</v>
      </c>
      <c r="J1148" s="180">
        <f t="shared" si="158"/>
        <v>7</v>
      </c>
      <c r="L1148" s="61">
        <v>44389</v>
      </c>
      <c r="M1148">
        <v>1148.3</v>
      </c>
    </row>
    <row r="1149" spans="1:13" ht="16.5" customHeight="1">
      <c r="A1149" s="177">
        <v>44247</v>
      </c>
      <c r="B1149" s="178">
        <f t="shared" si="150"/>
        <v>44246</v>
      </c>
      <c r="C1149" s="178">
        <f t="shared" si="151"/>
        <v>44246</v>
      </c>
      <c r="D1149" s="178">
        <f t="shared" si="152"/>
        <v>44246</v>
      </c>
      <c r="E1149" s="178">
        <f t="shared" si="153"/>
        <v>44246</v>
      </c>
      <c r="F1149" s="178">
        <f t="shared" si="154"/>
        <v>44246</v>
      </c>
      <c r="G1149" s="178">
        <f t="shared" si="155"/>
        <v>44246</v>
      </c>
      <c r="H1149" s="179">
        <f t="shared" si="156"/>
        <v>1105.7</v>
      </c>
      <c r="I1149" s="180">
        <f t="shared" si="157"/>
        <v>1</v>
      </c>
      <c r="J1149" s="180">
        <f t="shared" si="158"/>
        <v>7</v>
      </c>
      <c r="L1149" s="61">
        <v>44390</v>
      </c>
      <c r="M1149">
        <v>1146.4000000000001</v>
      </c>
    </row>
    <row r="1150" spans="1:13" ht="16.5" customHeight="1">
      <c r="A1150" s="177">
        <v>44248</v>
      </c>
      <c r="B1150" s="178">
        <f t="shared" si="150"/>
        <v>44246</v>
      </c>
      <c r="C1150" s="178">
        <f t="shared" si="151"/>
        <v>44246</v>
      </c>
      <c r="D1150" s="178">
        <f t="shared" si="152"/>
        <v>44246</v>
      </c>
      <c r="E1150" s="178">
        <f t="shared" si="153"/>
        <v>44246</v>
      </c>
      <c r="F1150" s="178">
        <f t="shared" si="154"/>
        <v>44246</v>
      </c>
      <c r="G1150" s="178">
        <f t="shared" si="155"/>
        <v>44246</v>
      </c>
      <c r="H1150" s="179">
        <f t="shared" si="156"/>
        <v>1105.7</v>
      </c>
      <c r="I1150" s="180">
        <f t="shared" si="157"/>
        <v>2</v>
      </c>
      <c r="J1150" s="180">
        <f t="shared" si="158"/>
        <v>7</v>
      </c>
      <c r="L1150" s="61">
        <v>44391</v>
      </c>
      <c r="M1150">
        <v>1145.0999999999999</v>
      </c>
    </row>
    <row r="1151" spans="1:13" ht="16.5" customHeight="1">
      <c r="A1151" s="177">
        <v>44249</v>
      </c>
      <c r="B1151" s="178">
        <f t="shared" si="150"/>
        <v>44249</v>
      </c>
      <c r="C1151" s="178">
        <f t="shared" si="151"/>
        <v>44249</v>
      </c>
      <c r="D1151" s="178">
        <f t="shared" si="152"/>
        <v>44249</v>
      </c>
      <c r="E1151" s="178">
        <f t="shared" si="153"/>
        <v>44249</v>
      </c>
      <c r="F1151" s="178">
        <f t="shared" si="154"/>
        <v>44249</v>
      </c>
      <c r="G1151" s="178">
        <f t="shared" si="155"/>
        <v>44249</v>
      </c>
      <c r="H1151" s="179">
        <f t="shared" si="156"/>
        <v>1107.0999999999999</v>
      </c>
      <c r="I1151" s="180">
        <f t="shared" si="157"/>
        <v>3</v>
      </c>
      <c r="J1151" s="180">
        <f t="shared" si="158"/>
        <v>3</v>
      </c>
      <c r="L1151" s="61">
        <v>44392</v>
      </c>
      <c r="M1151">
        <v>1150.3</v>
      </c>
    </row>
    <row r="1152" spans="1:13" ht="16.5" customHeight="1">
      <c r="A1152" s="177">
        <v>44250</v>
      </c>
      <c r="B1152" s="178">
        <f t="shared" si="150"/>
        <v>44250</v>
      </c>
      <c r="C1152" s="178">
        <f t="shared" si="151"/>
        <v>44250</v>
      </c>
      <c r="D1152" s="178">
        <f t="shared" si="152"/>
        <v>44250</v>
      </c>
      <c r="E1152" s="178">
        <f t="shared" si="153"/>
        <v>44250</v>
      </c>
      <c r="F1152" s="178">
        <f t="shared" si="154"/>
        <v>44250</v>
      </c>
      <c r="G1152" s="178">
        <f t="shared" si="155"/>
        <v>44250</v>
      </c>
      <c r="H1152" s="179">
        <f t="shared" si="156"/>
        <v>1106.5</v>
      </c>
      <c r="I1152" s="180">
        <f t="shared" si="157"/>
        <v>4</v>
      </c>
      <c r="J1152" s="180">
        <f t="shared" si="158"/>
        <v>4</v>
      </c>
      <c r="L1152" s="61">
        <v>44393</v>
      </c>
      <c r="M1152">
        <v>1143.7</v>
      </c>
    </row>
    <row r="1153" spans="1:13" ht="16.5" customHeight="1">
      <c r="A1153" s="177">
        <v>44251</v>
      </c>
      <c r="B1153" s="178">
        <f t="shared" si="150"/>
        <v>44251</v>
      </c>
      <c r="C1153" s="178">
        <f t="shared" si="151"/>
        <v>44251</v>
      </c>
      <c r="D1153" s="178">
        <f t="shared" si="152"/>
        <v>44251</v>
      </c>
      <c r="E1153" s="178">
        <f t="shared" si="153"/>
        <v>44251</v>
      </c>
      <c r="F1153" s="178">
        <f t="shared" si="154"/>
        <v>44251</v>
      </c>
      <c r="G1153" s="178">
        <f t="shared" si="155"/>
        <v>44251</v>
      </c>
      <c r="H1153" s="179">
        <f t="shared" si="156"/>
        <v>1110.8</v>
      </c>
      <c r="I1153" s="180">
        <f t="shared" si="157"/>
        <v>5</v>
      </c>
      <c r="J1153" s="180">
        <f t="shared" si="158"/>
        <v>5</v>
      </c>
      <c r="L1153" s="61">
        <v>44396</v>
      </c>
      <c r="M1153">
        <v>1141.0999999999999</v>
      </c>
    </row>
    <row r="1154" spans="1:13" ht="16.5" customHeight="1">
      <c r="A1154" s="177">
        <v>44252</v>
      </c>
      <c r="B1154" s="178">
        <f t="shared" si="150"/>
        <v>44252</v>
      </c>
      <c r="C1154" s="178">
        <f t="shared" si="151"/>
        <v>44252</v>
      </c>
      <c r="D1154" s="178">
        <f t="shared" si="152"/>
        <v>44252</v>
      </c>
      <c r="E1154" s="178">
        <f t="shared" si="153"/>
        <v>44252</v>
      </c>
      <c r="F1154" s="178">
        <f t="shared" si="154"/>
        <v>44252</v>
      </c>
      <c r="G1154" s="178">
        <f t="shared" si="155"/>
        <v>44252</v>
      </c>
      <c r="H1154" s="179">
        <f t="shared" si="156"/>
        <v>1110.2</v>
      </c>
      <c r="I1154" s="180">
        <f t="shared" si="157"/>
        <v>6</v>
      </c>
      <c r="J1154" s="180">
        <f t="shared" si="158"/>
        <v>6</v>
      </c>
      <c r="L1154" s="61">
        <v>44397</v>
      </c>
      <c r="M1154">
        <v>1145.7</v>
      </c>
    </row>
    <row r="1155" spans="1:13" ht="16.5" customHeight="1">
      <c r="A1155" s="177">
        <v>44253</v>
      </c>
      <c r="B1155" s="178">
        <f t="shared" si="150"/>
        <v>44253</v>
      </c>
      <c r="C1155" s="178">
        <f t="shared" si="151"/>
        <v>44253</v>
      </c>
      <c r="D1155" s="178">
        <f t="shared" si="152"/>
        <v>44253</v>
      </c>
      <c r="E1155" s="178">
        <f t="shared" si="153"/>
        <v>44253</v>
      </c>
      <c r="F1155" s="178">
        <f t="shared" si="154"/>
        <v>44253</v>
      </c>
      <c r="G1155" s="178">
        <f t="shared" si="155"/>
        <v>44253</v>
      </c>
      <c r="H1155" s="179">
        <f t="shared" si="156"/>
        <v>1108.4000000000001</v>
      </c>
      <c r="I1155" s="180">
        <f t="shared" si="157"/>
        <v>7</v>
      </c>
      <c r="J1155" s="180">
        <f t="shared" si="158"/>
        <v>7</v>
      </c>
      <c r="L1155" s="61">
        <v>44398</v>
      </c>
      <c r="M1155">
        <v>1151</v>
      </c>
    </row>
    <row r="1156" spans="1:13" ht="16.5" customHeight="1">
      <c r="A1156" s="177">
        <v>44254</v>
      </c>
      <c r="B1156" s="178">
        <f t="shared" si="150"/>
        <v>44253</v>
      </c>
      <c r="C1156" s="178">
        <f t="shared" si="151"/>
        <v>44253</v>
      </c>
      <c r="D1156" s="178">
        <f t="shared" si="152"/>
        <v>44253</v>
      </c>
      <c r="E1156" s="178">
        <f t="shared" si="153"/>
        <v>44253</v>
      </c>
      <c r="F1156" s="178">
        <f t="shared" si="154"/>
        <v>44253</v>
      </c>
      <c r="G1156" s="178">
        <f t="shared" si="155"/>
        <v>44253</v>
      </c>
      <c r="H1156" s="179">
        <f t="shared" si="156"/>
        <v>1108.4000000000001</v>
      </c>
      <c r="I1156" s="180">
        <f t="shared" si="157"/>
        <v>1</v>
      </c>
      <c r="J1156" s="180">
        <f t="shared" si="158"/>
        <v>7</v>
      </c>
      <c r="L1156" s="61">
        <v>44399</v>
      </c>
      <c r="M1156">
        <v>1150.5999999999999</v>
      </c>
    </row>
    <row r="1157" spans="1:13" ht="16.5" customHeight="1">
      <c r="A1157" s="177">
        <v>44255</v>
      </c>
      <c r="B1157" s="178">
        <f t="shared" si="150"/>
        <v>44253</v>
      </c>
      <c r="C1157" s="178">
        <f t="shared" si="151"/>
        <v>44253</v>
      </c>
      <c r="D1157" s="178">
        <f t="shared" si="152"/>
        <v>44253</v>
      </c>
      <c r="E1157" s="178">
        <f t="shared" si="153"/>
        <v>44253</v>
      </c>
      <c r="F1157" s="178">
        <f t="shared" si="154"/>
        <v>44253</v>
      </c>
      <c r="G1157" s="178">
        <f t="shared" si="155"/>
        <v>44253</v>
      </c>
      <c r="H1157" s="179">
        <f t="shared" si="156"/>
        <v>1108.4000000000001</v>
      </c>
      <c r="I1157" s="180">
        <f t="shared" si="157"/>
        <v>2</v>
      </c>
      <c r="J1157" s="180">
        <f t="shared" si="158"/>
        <v>7</v>
      </c>
      <c r="L1157" s="61">
        <v>44400</v>
      </c>
      <c r="M1157">
        <v>1151</v>
      </c>
    </row>
    <row r="1158" spans="1:13" ht="16.5" customHeight="1">
      <c r="A1158" s="177">
        <v>44256</v>
      </c>
      <c r="B1158" s="178">
        <f t="shared" si="150"/>
        <v>44253</v>
      </c>
      <c r="C1158" s="178">
        <f t="shared" si="151"/>
        <v>44253</v>
      </c>
      <c r="D1158" s="178">
        <f t="shared" si="152"/>
        <v>44253</v>
      </c>
      <c r="E1158" s="178">
        <f t="shared" si="153"/>
        <v>44253</v>
      </c>
      <c r="F1158" s="178">
        <f t="shared" si="154"/>
        <v>44253</v>
      </c>
      <c r="G1158" s="178">
        <f t="shared" si="155"/>
        <v>44253</v>
      </c>
      <c r="H1158" s="179">
        <f t="shared" si="156"/>
        <v>1108.4000000000001</v>
      </c>
      <c r="I1158" s="180">
        <f t="shared" si="157"/>
        <v>3</v>
      </c>
      <c r="J1158" s="180">
        <f t="shared" si="158"/>
        <v>7</v>
      </c>
      <c r="L1158" s="61">
        <v>44403</v>
      </c>
      <c r="M1158">
        <v>1149.5</v>
      </c>
    </row>
    <row r="1159" spans="1:13" ht="16.5" customHeight="1">
      <c r="A1159" s="177">
        <v>44257</v>
      </c>
      <c r="B1159" s="178">
        <f t="shared" si="150"/>
        <v>44257</v>
      </c>
      <c r="C1159" s="178">
        <f t="shared" si="151"/>
        <v>44257</v>
      </c>
      <c r="D1159" s="178">
        <f t="shared" si="152"/>
        <v>44257</v>
      </c>
      <c r="E1159" s="178">
        <f t="shared" si="153"/>
        <v>44257</v>
      </c>
      <c r="F1159" s="178">
        <f t="shared" si="154"/>
        <v>44257</v>
      </c>
      <c r="G1159" s="178">
        <f t="shared" si="155"/>
        <v>44257</v>
      </c>
      <c r="H1159" s="179">
        <f t="shared" si="156"/>
        <v>1121.8</v>
      </c>
      <c r="I1159" s="180">
        <f t="shared" si="157"/>
        <v>4</v>
      </c>
      <c r="J1159" s="180">
        <f t="shared" si="158"/>
        <v>4</v>
      </c>
      <c r="L1159" s="61">
        <v>44404</v>
      </c>
      <c r="M1159">
        <v>1153.2</v>
      </c>
    </row>
    <row r="1160" spans="1:13" ht="16.5" customHeight="1">
      <c r="A1160" s="177">
        <v>44258</v>
      </c>
      <c r="B1160" s="178">
        <f t="shared" si="150"/>
        <v>44258</v>
      </c>
      <c r="C1160" s="178">
        <f t="shared" si="151"/>
        <v>44258</v>
      </c>
      <c r="D1160" s="178">
        <f t="shared" si="152"/>
        <v>44258</v>
      </c>
      <c r="E1160" s="178">
        <f t="shared" si="153"/>
        <v>44258</v>
      </c>
      <c r="F1160" s="178">
        <f t="shared" si="154"/>
        <v>44258</v>
      </c>
      <c r="G1160" s="178">
        <f t="shared" si="155"/>
        <v>44258</v>
      </c>
      <c r="H1160" s="179">
        <f t="shared" si="156"/>
        <v>1121.3</v>
      </c>
      <c r="I1160" s="180">
        <f t="shared" si="157"/>
        <v>5</v>
      </c>
      <c r="J1160" s="180">
        <f t="shared" si="158"/>
        <v>5</v>
      </c>
      <c r="L1160" s="61">
        <v>44405</v>
      </c>
      <c r="M1160">
        <v>1150.2</v>
      </c>
    </row>
    <row r="1161" spans="1:13" ht="16.5" customHeight="1">
      <c r="A1161" s="177">
        <v>44259</v>
      </c>
      <c r="B1161" s="178">
        <f t="shared" si="150"/>
        <v>44259</v>
      </c>
      <c r="C1161" s="178">
        <f t="shared" si="151"/>
        <v>44259</v>
      </c>
      <c r="D1161" s="178">
        <f t="shared" si="152"/>
        <v>44259</v>
      </c>
      <c r="E1161" s="178">
        <f t="shared" si="153"/>
        <v>44259</v>
      </c>
      <c r="F1161" s="178">
        <f t="shared" si="154"/>
        <v>44259</v>
      </c>
      <c r="G1161" s="178">
        <f t="shared" si="155"/>
        <v>44259</v>
      </c>
      <c r="H1161" s="179">
        <f t="shared" si="156"/>
        <v>1122.9000000000001</v>
      </c>
      <c r="I1161" s="180">
        <f t="shared" si="157"/>
        <v>6</v>
      </c>
      <c r="J1161" s="180">
        <f t="shared" si="158"/>
        <v>6</v>
      </c>
      <c r="L1161" s="61">
        <v>44406</v>
      </c>
      <c r="M1161">
        <v>1154.8</v>
      </c>
    </row>
    <row r="1162" spans="1:13" ht="16.5" customHeight="1">
      <c r="A1162" s="177">
        <v>44260</v>
      </c>
      <c r="B1162" s="178">
        <f t="shared" si="150"/>
        <v>44260</v>
      </c>
      <c r="C1162" s="178">
        <f t="shared" si="151"/>
        <v>44260</v>
      </c>
      <c r="D1162" s="178">
        <f t="shared" si="152"/>
        <v>44260</v>
      </c>
      <c r="E1162" s="178">
        <f t="shared" si="153"/>
        <v>44260</v>
      </c>
      <c r="F1162" s="178">
        <f t="shared" si="154"/>
        <v>44260</v>
      </c>
      <c r="G1162" s="178">
        <f t="shared" si="155"/>
        <v>44260</v>
      </c>
      <c r="H1162" s="179">
        <f t="shared" si="156"/>
        <v>1126.2</v>
      </c>
      <c r="I1162" s="180">
        <f t="shared" si="157"/>
        <v>7</v>
      </c>
      <c r="J1162" s="180">
        <f t="shared" si="158"/>
        <v>7</v>
      </c>
      <c r="L1162" s="61">
        <v>44407</v>
      </c>
      <c r="M1162">
        <v>1147.4000000000001</v>
      </c>
    </row>
    <row r="1163" spans="1:13" ht="16.5" customHeight="1">
      <c r="A1163" s="177">
        <v>44261</v>
      </c>
      <c r="B1163" s="178">
        <f t="shared" si="150"/>
        <v>44260</v>
      </c>
      <c r="C1163" s="178">
        <f t="shared" si="151"/>
        <v>44260</v>
      </c>
      <c r="D1163" s="178">
        <f t="shared" si="152"/>
        <v>44260</v>
      </c>
      <c r="E1163" s="178">
        <f t="shared" si="153"/>
        <v>44260</v>
      </c>
      <c r="F1163" s="178">
        <f t="shared" si="154"/>
        <v>44260</v>
      </c>
      <c r="G1163" s="178">
        <f t="shared" si="155"/>
        <v>44260</v>
      </c>
      <c r="H1163" s="179">
        <f t="shared" si="156"/>
        <v>1126.2</v>
      </c>
      <c r="I1163" s="180">
        <f t="shared" si="157"/>
        <v>1</v>
      </c>
      <c r="J1163" s="180">
        <f t="shared" si="158"/>
        <v>7</v>
      </c>
      <c r="L1163" s="61">
        <v>44410</v>
      </c>
      <c r="M1163">
        <v>1147.5</v>
      </c>
    </row>
    <row r="1164" spans="1:13" ht="16.5" customHeight="1">
      <c r="A1164" s="177">
        <v>44262</v>
      </c>
      <c r="B1164" s="178">
        <f t="shared" si="150"/>
        <v>44260</v>
      </c>
      <c r="C1164" s="178">
        <f t="shared" si="151"/>
        <v>44260</v>
      </c>
      <c r="D1164" s="178">
        <f t="shared" si="152"/>
        <v>44260</v>
      </c>
      <c r="E1164" s="178">
        <f t="shared" si="153"/>
        <v>44260</v>
      </c>
      <c r="F1164" s="178">
        <f t="shared" si="154"/>
        <v>44260</v>
      </c>
      <c r="G1164" s="178">
        <f t="shared" si="155"/>
        <v>44260</v>
      </c>
      <c r="H1164" s="179">
        <f t="shared" si="156"/>
        <v>1126.2</v>
      </c>
      <c r="I1164" s="180">
        <f t="shared" si="157"/>
        <v>2</v>
      </c>
      <c r="J1164" s="180">
        <f t="shared" si="158"/>
        <v>7</v>
      </c>
      <c r="L1164" s="61">
        <v>44411</v>
      </c>
      <c r="M1164">
        <v>1151.5</v>
      </c>
    </row>
    <row r="1165" spans="1:13" ht="16.5" customHeight="1">
      <c r="A1165" s="177">
        <v>44263</v>
      </c>
      <c r="B1165" s="178">
        <f t="shared" si="150"/>
        <v>44263</v>
      </c>
      <c r="C1165" s="178">
        <f t="shared" si="151"/>
        <v>44263</v>
      </c>
      <c r="D1165" s="178">
        <f t="shared" si="152"/>
        <v>44263</v>
      </c>
      <c r="E1165" s="178">
        <f t="shared" si="153"/>
        <v>44263</v>
      </c>
      <c r="F1165" s="178">
        <f t="shared" si="154"/>
        <v>44263</v>
      </c>
      <c r="G1165" s="178">
        <f t="shared" si="155"/>
        <v>44263</v>
      </c>
      <c r="H1165" s="179">
        <f t="shared" si="156"/>
        <v>1129.4000000000001</v>
      </c>
      <c r="I1165" s="180">
        <f t="shared" si="157"/>
        <v>3</v>
      </c>
      <c r="J1165" s="180">
        <f t="shared" si="158"/>
        <v>3</v>
      </c>
      <c r="L1165" s="61">
        <v>44412</v>
      </c>
      <c r="M1165">
        <v>1150.7</v>
      </c>
    </row>
    <row r="1166" spans="1:13" ht="16.5" customHeight="1">
      <c r="A1166" s="177">
        <v>44264</v>
      </c>
      <c r="B1166" s="178">
        <f t="shared" ref="B1166:B1229" si="159">IF($I1166&lt;4,IF($I1166&lt;3,DATE(YEAR(A1166),MONTH(A1166),DAY(A1166)-$I1166),IF(COUNTIF($O:$O,A1166)=1,DATE(YEAR(A1166),MONTH(A1166),DAY(A1166)-$I1166),A1166)),A1166)</f>
        <v>44264</v>
      </c>
      <c r="C1166" s="178">
        <f t="shared" ref="C1166:C1229" si="160">IF(COUNTIF($O:$O,B1166)=1,DATE(YEAR(B1166),MONTH(B1166),DAY(B1166)-1),B1166)</f>
        <v>44264</v>
      </c>
      <c r="D1166" s="178">
        <f t="shared" ref="D1166:D1229" si="161">IF(COUNTIF($O:$O,C1166)=1,DATE(YEAR(C1166),MONTH(C1166),DAY(C1166)-1),C1166)</f>
        <v>44264</v>
      </c>
      <c r="E1166" s="178">
        <f t="shared" ref="E1166:E1229" si="162">IF(COUNTIF($O:$O,D1166)=1,DATE(YEAR(D1166),MONTH(D1166),DAY(D1166)-1),D1166)</f>
        <v>44264</v>
      </c>
      <c r="F1166" s="178">
        <f t="shared" ref="F1166:F1229" si="163">IF(COUNTIF($O:$O,E1166)=1,DATE(YEAR(E1166),MONTH(E1166),DAY(E1166)-1),E1166)</f>
        <v>44264</v>
      </c>
      <c r="G1166" s="178">
        <f t="shared" ref="G1166:G1229" si="164">IF($J1166&lt;4,IF($J1166&lt;3,DATE(YEAR(F1166),MONTH(F1166),DAY(F1166)-$J1166),IF(COUNTIF($O:$O,F1166)=1,DATE(YEAR(F1166),MONTH(F1166),DAY(F1166)-$J1166),F1166)),F1166)</f>
        <v>44264</v>
      </c>
      <c r="H1166" s="179">
        <f t="shared" ref="H1166:H1229" si="165">VLOOKUP(G1166,L:M,2,0)</f>
        <v>1131.3</v>
      </c>
      <c r="I1166" s="180">
        <f t="shared" ref="I1166:I1229" si="166">WEEKDAY(A1166,16)</f>
        <v>4</v>
      </c>
      <c r="J1166" s="180">
        <f t="shared" ref="J1166:J1229" si="167">WEEKDAY(F1166,16)</f>
        <v>4</v>
      </c>
      <c r="L1166" s="61">
        <v>44413</v>
      </c>
      <c r="M1166">
        <v>1145.8</v>
      </c>
    </row>
    <row r="1167" spans="1:13" ht="16.5" customHeight="1">
      <c r="A1167" s="177">
        <v>44265</v>
      </c>
      <c r="B1167" s="178">
        <f t="shared" si="159"/>
        <v>44265</v>
      </c>
      <c r="C1167" s="178">
        <f t="shared" si="160"/>
        <v>44265</v>
      </c>
      <c r="D1167" s="178">
        <f t="shared" si="161"/>
        <v>44265</v>
      </c>
      <c r="E1167" s="178">
        <f t="shared" si="162"/>
        <v>44265</v>
      </c>
      <c r="F1167" s="178">
        <f t="shared" si="163"/>
        <v>44265</v>
      </c>
      <c r="G1167" s="178">
        <f t="shared" si="164"/>
        <v>44265</v>
      </c>
      <c r="H1167" s="179">
        <f t="shared" si="165"/>
        <v>1141.0999999999999</v>
      </c>
      <c r="I1167" s="180">
        <f t="shared" si="166"/>
        <v>5</v>
      </c>
      <c r="J1167" s="180">
        <f t="shared" si="167"/>
        <v>5</v>
      </c>
      <c r="L1167" s="61">
        <v>44414</v>
      </c>
      <c r="M1167">
        <v>1143.5</v>
      </c>
    </row>
    <row r="1168" spans="1:13" ht="16.5" customHeight="1">
      <c r="A1168" s="177">
        <v>44266</v>
      </c>
      <c r="B1168" s="178">
        <f t="shared" si="159"/>
        <v>44266</v>
      </c>
      <c r="C1168" s="178">
        <f t="shared" si="160"/>
        <v>44266</v>
      </c>
      <c r="D1168" s="178">
        <f t="shared" si="161"/>
        <v>44266</v>
      </c>
      <c r="E1168" s="178">
        <f t="shared" si="162"/>
        <v>44266</v>
      </c>
      <c r="F1168" s="178">
        <f t="shared" si="163"/>
        <v>44266</v>
      </c>
      <c r="G1168" s="178">
        <f t="shared" si="164"/>
        <v>44266</v>
      </c>
      <c r="H1168" s="179">
        <f t="shared" si="165"/>
        <v>1140.7</v>
      </c>
      <c r="I1168" s="180">
        <f t="shared" si="166"/>
        <v>6</v>
      </c>
      <c r="J1168" s="180">
        <f t="shared" si="167"/>
        <v>6</v>
      </c>
      <c r="L1168" s="61">
        <v>44417</v>
      </c>
      <c r="M1168">
        <v>1142.3</v>
      </c>
    </row>
    <row r="1169" spans="1:13" ht="16.5" customHeight="1">
      <c r="A1169" s="177">
        <v>44267</v>
      </c>
      <c r="B1169" s="178">
        <f t="shared" si="159"/>
        <v>44267</v>
      </c>
      <c r="C1169" s="178">
        <f t="shared" si="160"/>
        <v>44267</v>
      </c>
      <c r="D1169" s="178">
        <f t="shared" si="161"/>
        <v>44267</v>
      </c>
      <c r="E1169" s="178">
        <f t="shared" si="162"/>
        <v>44267</v>
      </c>
      <c r="F1169" s="178">
        <f t="shared" si="163"/>
        <v>44267</v>
      </c>
      <c r="G1169" s="178">
        <f t="shared" si="164"/>
        <v>44267</v>
      </c>
      <c r="H1169" s="179">
        <f t="shared" si="165"/>
        <v>1137.3</v>
      </c>
      <c r="I1169" s="180">
        <f t="shared" si="166"/>
        <v>7</v>
      </c>
      <c r="J1169" s="180">
        <f t="shared" si="167"/>
        <v>7</v>
      </c>
      <c r="L1169" s="61">
        <v>44418</v>
      </c>
      <c r="M1169">
        <v>1145</v>
      </c>
    </row>
    <row r="1170" spans="1:13" ht="16.5" customHeight="1">
      <c r="A1170" s="177">
        <v>44268</v>
      </c>
      <c r="B1170" s="178">
        <f t="shared" si="159"/>
        <v>44267</v>
      </c>
      <c r="C1170" s="178">
        <f t="shared" si="160"/>
        <v>44267</v>
      </c>
      <c r="D1170" s="178">
        <f t="shared" si="161"/>
        <v>44267</v>
      </c>
      <c r="E1170" s="178">
        <f t="shared" si="162"/>
        <v>44267</v>
      </c>
      <c r="F1170" s="178">
        <f t="shared" si="163"/>
        <v>44267</v>
      </c>
      <c r="G1170" s="178">
        <f t="shared" si="164"/>
        <v>44267</v>
      </c>
      <c r="H1170" s="179">
        <f t="shared" si="165"/>
        <v>1137.3</v>
      </c>
      <c r="I1170" s="180">
        <f t="shared" si="166"/>
        <v>1</v>
      </c>
      <c r="J1170" s="180">
        <f t="shared" si="167"/>
        <v>7</v>
      </c>
      <c r="L1170" s="61">
        <v>44419</v>
      </c>
      <c r="M1170">
        <v>1148.5</v>
      </c>
    </row>
    <row r="1171" spans="1:13" ht="16.5" customHeight="1">
      <c r="A1171" s="177">
        <v>44269</v>
      </c>
      <c r="B1171" s="178">
        <f t="shared" si="159"/>
        <v>44267</v>
      </c>
      <c r="C1171" s="178">
        <f t="shared" si="160"/>
        <v>44267</v>
      </c>
      <c r="D1171" s="178">
        <f t="shared" si="161"/>
        <v>44267</v>
      </c>
      <c r="E1171" s="178">
        <f t="shared" si="162"/>
        <v>44267</v>
      </c>
      <c r="F1171" s="178">
        <f t="shared" si="163"/>
        <v>44267</v>
      </c>
      <c r="G1171" s="178">
        <f t="shared" si="164"/>
        <v>44267</v>
      </c>
      <c r="H1171" s="179">
        <f t="shared" si="165"/>
        <v>1137.3</v>
      </c>
      <c r="I1171" s="180">
        <f t="shared" si="166"/>
        <v>2</v>
      </c>
      <c r="J1171" s="180">
        <f t="shared" si="167"/>
        <v>7</v>
      </c>
      <c r="L1171" s="61">
        <v>44420</v>
      </c>
      <c r="M1171">
        <v>1155</v>
      </c>
    </row>
    <row r="1172" spans="1:13" ht="16.5" customHeight="1">
      <c r="A1172" s="177">
        <v>44270</v>
      </c>
      <c r="B1172" s="178">
        <f t="shared" si="159"/>
        <v>44270</v>
      </c>
      <c r="C1172" s="178">
        <f t="shared" si="160"/>
        <v>44270</v>
      </c>
      <c r="D1172" s="178">
        <f t="shared" si="161"/>
        <v>44270</v>
      </c>
      <c r="E1172" s="178">
        <f t="shared" si="162"/>
        <v>44270</v>
      </c>
      <c r="F1172" s="178">
        <f t="shared" si="163"/>
        <v>44270</v>
      </c>
      <c r="G1172" s="178">
        <f t="shared" si="164"/>
        <v>44270</v>
      </c>
      <c r="H1172" s="179">
        <f t="shared" si="165"/>
        <v>1130.7</v>
      </c>
      <c r="I1172" s="180">
        <f t="shared" si="166"/>
        <v>3</v>
      </c>
      <c r="J1172" s="180">
        <f t="shared" si="167"/>
        <v>3</v>
      </c>
      <c r="L1172" s="61">
        <v>44421</v>
      </c>
      <c r="M1172">
        <v>1158.9000000000001</v>
      </c>
    </row>
    <row r="1173" spans="1:13" ht="16.5" customHeight="1">
      <c r="A1173" s="177">
        <v>44271</v>
      </c>
      <c r="B1173" s="178">
        <f t="shared" si="159"/>
        <v>44271</v>
      </c>
      <c r="C1173" s="178">
        <f t="shared" si="160"/>
        <v>44271</v>
      </c>
      <c r="D1173" s="178">
        <f t="shared" si="161"/>
        <v>44271</v>
      </c>
      <c r="E1173" s="178">
        <f t="shared" si="162"/>
        <v>44271</v>
      </c>
      <c r="F1173" s="178">
        <f t="shared" si="163"/>
        <v>44271</v>
      </c>
      <c r="G1173" s="178">
        <f t="shared" si="164"/>
        <v>44271</v>
      </c>
      <c r="H1173" s="179">
        <f t="shared" si="165"/>
        <v>1135.9000000000001</v>
      </c>
      <c r="I1173" s="180">
        <f t="shared" si="166"/>
        <v>4</v>
      </c>
      <c r="J1173" s="180">
        <f t="shared" si="167"/>
        <v>4</v>
      </c>
      <c r="L1173" s="61">
        <v>44425</v>
      </c>
      <c r="M1173">
        <v>1167.8</v>
      </c>
    </row>
    <row r="1174" spans="1:13" ht="16.5" customHeight="1">
      <c r="A1174" s="177">
        <v>44272</v>
      </c>
      <c r="B1174" s="178">
        <f t="shared" si="159"/>
        <v>44272</v>
      </c>
      <c r="C1174" s="178">
        <f t="shared" si="160"/>
        <v>44272</v>
      </c>
      <c r="D1174" s="178">
        <f t="shared" si="161"/>
        <v>44272</v>
      </c>
      <c r="E1174" s="178">
        <f t="shared" si="162"/>
        <v>44272</v>
      </c>
      <c r="F1174" s="178">
        <f t="shared" si="163"/>
        <v>44272</v>
      </c>
      <c r="G1174" s="178">
        <f t="shared" si="164"/>
        <v>44272</v>
      </c>
      <c r="H1174" s="179">
        <f t="shared" si="165"/>
        <v>1132.5</v>
      </c>
      <c r="I1174" s="180">
        <f t="shared" si="166"/>
        <v>5</v>
      </c>
      <c r="J1174" s="180">
        <f t="shared" si="167"/>
        <v>5</v>
      </c>
      <c r="L1174" s="61">
        <v>44426</v>
      </c>
      <c r="M1174">
        <v>1174.9000000000001</v>
      </c>
    </row>
    <row r="1175" spans="1:13" ht="16.5" customHeight="1">
      <c r="A1175" s="177">
        <v>44273</v>
      </c>
      <c r="B1175" s="178">
        <f t="shared" si="159"/>
        <v>44273</v>
      </c>
      <c r="C1175" s="178">
        <f t="shared" si="160"/>
        <v>44273</v>
      </c>
      <c r="D1175" s="178">
        <f t="shared" si="161"/>
        <v>44273</v>
      </c>
      <c r="E1175" s="178">
        <f t="shared" si="162"/>
        <v>44273</v>
      </c>
      <c r="F1175" s="178">
        <f t="shared" si="163"/>
        <v>44273</v>
      </c>
      <c r="G1175" s="178">
        <f t="shared" si="164"/>
        <v>44273</v>
      </c>
      <c r="H1175" s="179">
        <f t="shared" si="165"/>
        <v>1131.8</v>
      </c>
      <c r="I1175" s="180">
        <f t="shared" si="166"/>
        <v>6</v>
      </c>
      <c r="J1175" s="180">
        <f t="shared" si="167"/>
        <v>6</v>
      </c>
      <c r="L1175" s="61">
        <v>44427</v>
      </c>
      <c r="M1175">
        <v>1172.7</v>
      </c>
    </row>
    <row r="1176" spans="1:13" ht="16.5" customHeight="1">
      <c r="A1176" s="177">
        <v>44274</v>
      </c>
      <c r="B1176" s="178">
        <f t="shared" si="159"/>
        <v>44274</v>
      </c>
      <c r="C1176" s="178">
        <f t="shared" si="160"/>
        <v>44274</v>
      </c>
      <c r="D1176" s="178">
        <f t="shared" si="161"/>
        <v>44274</v>
      </c>
      <c r="E1176" s="178">
        <f t="shared" si="162"/>
        <v>44274</v>
      </c>
      <c r="F1176" s="178">
        <f t="shared" si="163"/>
        <v>44274</v>
      </c>
      <c r="G1176" s="178">
        <f t="shared" si="164"/>
        <v>44274</v>
      </c>
      <c r="H1176" s="179">
        <f t="shared" si="165"/>
        <v>1123.7</v>
      </c>
      <c r="I1176" s="180">
        <f t="shared" si="166"/>
        <v>7</v>
      </c>
      <c r="J1176" s="180">
        <f t="shared" si="167"/>
        <v>7</v>
      </c>
      <c r="L1176" s="61">
        <v>44428</v>
      </c>
      <c r="M1176">
        <v>1174.5</v>
      </c>
    </row>
    <row r="1177" spans="1:13" ht="16.5" customHeight="1">
      <c r="A1177" s="177">
        <v>44275</v>
      </c>
      <c r="B1177" s="178">
        <f t="shared" si="159"/>
        <v>44274</v>
      </c>
      <c r="C1177" s="178">
        <f t="shared" si="160"/>
        <v>44274</v>
      </c>
      <c r="D1177" s="178">
        <f t="shared" si="161"/>
        <v>44274</v>
      </c>
      <c r="E1177" s="178">
        <f t="shared" si="162"/>
        <v>44274</v>
      </c>
      <c r="F1177" s="178">
        <f t="shared" si="163"/>
        <v>44274</v>
      </c>
      <c r="G1177" s="178">
        <f t="shared" si="164"/>
        <v>44274</v>
      </c>
      <c r="H1177" s="179">
        <f t="shared" si="165"/>
        <v>1123.7</v>
      </c>
      <c r="I1177" s="180">
        <f t="shared" si="166"/>
        <v>1</v>
      </c>
      <c r="J1177" s="180">
        <f t="shared" si="167"/>
        <v>7</v>
      </c>
      <c r="L1177" s="61">
        <v>44431</v>
      </c>
      <c r="M1177">
        <v>1176.7</v>
      </c>
    </row>
    <row r="1178" spans="1:13" ht="16.5" customHeight="1">
      <c r="A1178" s="177">
        <v>44276</v>
      </c>
      <c r="B1178" s="178">
        <f t="shared" si="159"/>
        <v>44274</v>
      </c>
      <c r="C1178" s="178">
        <f t="shared" si="160"/>
        <v>44274</v>
      </c>
      <c r="D1178" s="178">
        <f t="shared" si="161"/>
        <v>44274</v>
      </c>
      <c r="E1178" s="178">
        <f t="shared" si="162"/>
        <v>44274</v>
      </c>
      <c r="F1178" s="178">
        <f t="shared" si="163"/>
        <v>44274</v>
      </c>
      <c r="G1178" s="178">
        <f t="shared" si="164"/>
        <v>44274</v>
      </c>
      <c r="H1178" s="179">
        <f t="shared" si="165"/>
        <v>1123.7</v>
      </c>
      <c r="I1178" s="180">
        <f t="shared" si="166"/>
        <v>2</v>
      </c>
      <c r="J1178" s="180">
        <f t="shared" si="167"/>
        <v>7</v>
      </c>
      <c r="L1178" s="61">
        <v>44432</v>
      </c>
      <c r="M1178">
        <v>1174</v>
      </c>
    </row>
    <row r="1179" spans="1:13" ht="16.5" customHeight="1">
      <c r="A1179" s="177">
        <v>44277</v>
      </c>
      <c r="B1179" s="178">
        <f t="shared" si="159"/>
        <v>44277</v>
      </c>
      <c r="C1179" s="178">
        <f t="shared" si="160"/>
        <v>44277</v>
      </c>
      <c r="D1179" s="178">
        <f t="shared" si="161"/>
        <v>44277</v>
      </c>
      <c r="E1179" s="178">
        <f t="shared" si="162"/>
        <v>44277</v>
      </c>
      <c r="F1179" s="178">
        <f t="shared" si="163"/>
        <v>44277</v>
      </c>
      <c r="G1179" s="178">
        <f t="shared" si="164"/>
        <v>44277</v>
      </c>
      <c r="H1179" s="179">
        <f t="shared" si="165"/>
        <v>1131.8</v>
      </c>
      <c r="I1179" s="180">
        <f t="shared" si="166"/>
        <v>3</v>
      </c>
      <c r="J1179" s="180">
        <f t="shared" si="167"/>
        <v>3</v>
      </c>
      <c r="L1179" s="61">
        <v>44433</v>
      </c>
      <c r="M1179">
        <v>1168</v>
      </c>
    </row>
    <row r="1180" spans="1:13" ht="16.5" customHeight="1">
      <c r="A1180" s="177">
        <v>44278</v>
      </c>
      <c r="B1180" s="178">
        <f t="shared" si="159"/>
        <v>44278</v>
      </c>
      <c r="C1180" s="178">
        <f t="shared" si="160"/>
        <v>44278</v>
      </c>
      <c r="D1180" s="178">
        <f t="shared" si="161"/>
        <v>44278</v>
      </c>
      <c r="E1180" s="178">
        <f t="shared" si="162"/>
        <v>44278</v>
      </c>
      <c r="F1180" s="178">
        <f t="shared" si="163"/>
        <v>44278</v>
      </c>
      <c r="G1180" s="178">
        <f t="shared" si="164"/>
        <v>44278</v>
      </c>
      <c r="H1180" s="179">
        <f t="shared" si="165"/>
        <v>1131.3</v>
      </c>
      <c r="I1180" s="180">
        <f t="shared" si="166"/>
        <v>4</v>
      </c>
      <c r="J1180" s="180">
        <f t="shared" si="167"/>
        <v>4</v>
      </c>
      <c r="L1180" s="61">
        <v>44434</v>
      </c>
      <c r="M1180">
        <v>1166.5</v>
      </c>
    </row>
    <row r="1181" spans="1:13" ht="16.5" customHeight="1">
      <c r="A1181" s="177">
        <v>44279</v>
      </c>
      <c r="B1181" s="178">
        <f t="shared" si="159"/>
        <v>44279</v>
      </c>
      <c r="C1181" s="178">
        <f t="shared" si="160"/>
        <v>44279</v>
      </c>
      <c r="D1181" s="178">
        <f t="shared" si="161"/>
        <v>44279</v>
      </c>
      <c r="E1181" s="178">
        <f t="shared" si="162"/>
        <v>44279</v>
      </c>
      <c r="F1181" s="178">
        <f t="shared" si="163"/>
        <v>44279</v>
      </c>
      <c r="G1181" s="178">
        <f t="shared" si="164"/>
        <v>44279</v>
      </c>
      <c r="H1181" s="179">
        <f t="shared" si="165"/>
        <v>1128</v>
      </c>
      <c r="I1181" s="180">
        <f t="shared" si="166"/>
        <v>5</v>
      </c>
      <c r="J1181" s="180">
        <f t="shared" si="167"/>
        <v>5</v>
      </c>
      <c r="L1181" s="61">
        <v>44435</v>
      </c>
      <c r="M1181">
        <v>1168.0999999999999</v>
      </c>
    </row>
    <row r="1182" spans="1:13" ht="16.5" customHeight="1">
      <c r="A1182" s="177">
        <v>44280</v>
      </c>
      <c r="B1182" s="178">
        <f t="shared" si="159"/>
        <v>44280</v>
      </c>
      <c r="C1182" s="178">
        <f t="shared" si="160"/>
        <v>44280</v>
      </c>
      <c r="D1182" s="178">
        <f t="shared" si="161"/>
        <v>44280</v>
      </c>
      <c r="E1182" s="178">
        <f t="shared" si="162"/>
        <v>44280</v>
      </c>
      <c r="F1182" s="178">
        <f t="shared" si="163"/>
        <v>44280</v>
      </c>
      <c r="G1182" s="178">
        <f t="shared" si="164"/>
        <v>44280</v>
      </c>
      <c r="H1182" s="179">
        <f t="shared" si="165"/>
        <v>1133.5</v>
      </c>
      <c r="I1182" s="180">
        <f t="shared" si="166"/>
        <v>6</v>
      </c>
      <c r="J1182" s="180">
        <f t="shared" si="167"/>
        <v>6</v>
      </c>
      <c r="L1182" s="61">
        <v>44438</v>
      </c>
      <c r="M1182">
        <v>1170.8</v>
      </c>
    </row>
    <row r="1183" spans="1:13" ht="16.5" customHeight="1">
      <c r="A1183" s="177">
        <v>44281</v>
      </c>
      <c r="B1183" s="178">
        <f t="shared" si="159"/>
        <v>44281</v>
      </c>
      <c r="C1183" s="178">
        <f t="shared" si="160"/>
        <v>44281</v>
      </c>
      <c r="D1183" s="178">
        <f t="shared" si="161"/>
        <v>44281</v>
      </c>
      <c r="E1183" s="178">
        <f t="shared" si="162"/>
        <v>44281</v>
      </c>
      <c r="F1183" s="178">
        <f t="shared" si="163"/>
        <v>44281</v>
      </c>
      <c r="G1183" s="178">
        <f t="shared" si="164"/>
        <v>44281</v>
      </c>
      <c r="H1183" s="179">
        <f t="shared" si="165"/>
        <v>1134.2</v>
      </c>
      <c r="I1183" s="180">
        <f t="shared" si="166"/>
        <v>7</v>
      </c>
      <c r="J1183" s="180">
        <f t="shared" si="167"/>
        <v>7</v>
      </c>
      <c r="L1183" s="61">
        <v>44439</v>
      </c>
      <c r="M1183">
        <v>1164.4000000000001</v>
      </c>
    </row>
    <row r="1184" spans="1:13" ht="16.5" customHeight="1">
      <c r="A1184" s="177">
        <v>44282</v>
      </c>
      <c r="B1184" s="178">
        <f t="shared" si="159"/>
        <v>44281</v>
      </c>
      <c r="C1184" s="178">
        <f t="shared" si="160"/>
        <v>44281</v>
      </c>
      <c r="D1184" s="178">
        <f t="shared" si="161"/>
        <v>44281</v>
      </c>
      <c r="E1184" s="178">
        <f t="shared" si="162"/>
        <v>44281</v>
      </c>
      <c r="F1184" s="178">
        <f t="shared" si="163"/>
        <v>44281</v>
      </c>
      <c r="G1184" s="178">
        <f t="shared" si="164"/>
        <v>44281</v>
      </c>
      <c r="H1184" s="179">
        <f t="shared" si="165"/>
        <v>1134.2</v>
      </c>
      <c r="I1184" s="180">
        <f t="shared" si="166"/>
        <v>1</v>
      </c>
      <c r="J1184" s="180">
        <f t="shared" si="167"/>
        <v>7</v>
      </c>
      <c r="L1184" s="61">
        <v>44440</v>
      </c>
      <c r="M1184">
        <v>1162.8</v>
      </c>
    </row>
    <row r="1185" spans="1:13" ht="16.5" customHeight="1">
      <c r="A1185" s="177">
        <v>44283</v>
      </c>
      <c r="B1185" s="178">
        <f t="shared" si="159"/>
        <v>44281</v>
      </c>
      <c r="C1185" s="178">
        <f t="shared" si="160"/>
        <v>44281</v>
      </c>
      <c r="D1185" s="178">
        <f t="shared" si="161"/>
        <v>44281</v>
      </c>
      <c r="E1185" s="178">
        <f t="shared" si="162"/>
        <v>44281</v>
      </c>
      <c r="F1185" s="178">
        <f t="shared" si="163"/>
        <v>44281</v>
      </c>
      <c r="G1185" s="178">
        <f t="shared" si="164"/>
        <v>44281</v>
      </c>
      <c r="H1185" s="179">
        <f t="shared" si="165"/>
        <v>1134.2</v>
      </c>
      <c r="I1185" s="180">
        <f t="shared" si="166"/>
        <v>2</v>
      </c>
      <c r="J1185" s="180">
        <f t="shared" si="167"/>
        <v>7</v>
      </c>
      <c r="L1185" s="61">
        <v>44441</v>
      </c>
      <c r="M1185">
        <v>1157.5</v>
      </c>
    </row>
    <row r="1186" spans="1:13" ht="16.5" customHeight="1">
      <c r="A1186" s="177">
        <v>44284</v>
      </c>
      <c r="B1186" s="178">
        <f t="shared" si="159"/>
        <v>44284</v>
      </c>
      <c r="C1186" s="178">
        <f t="shared" si="160"/>
        <v>44284</v>
      </c>
      <c r="D1186" s="178">
        <f t="shared" si="161"/>
        <v>44284</v>
      </c>
      <c r="E1186" s="178">
        <f t="shared" si="162"/>
        <v>44284</v>
      </c>
      <c r="F1186" s="178">
        <f t="shared" si="163"/>
        <v>44284</v>
      </c>
      <c r="G1186" s="178">
        <f t="shared" si="164"/>
        <v>44284</v>
      </c>
      <c r="H1186" s="179">
        <f t="shared" si="165"/>
        <v>1131.8</v>
      </c>
      <c r="I1186" s="180">
        <f t="shared" si="166"/>
        <v>3</v>
      </c>
      <c r="J1186" s="180">
        <f t="shared" si="167"/>
        <v>3</v>
      </c>
      <c r="L1186" s="61">
        <v>44442</v>
      </c>
      <c r="M1186">
        <v>1159.7</v>
      </c>
    </row>
    <row r="1187" spans="1:13" ht="16.5" customHeight="1">
      <c r="A1187" s="177">
        <v>44285</v>
      </c>
      <c r="B1187" s="178">
        <f t="shared" si="159"/>
        <v>44285</v>
      </c>
      <c r="C1187" s="178">
        <f t="shared" si="160"/>
        <v>44285</v>
      </c>
      <c r="D1187" s="178">
        <f t="shared" si="161"/>
        <v>44285</v>
      </c>
      <c r="E1187" s="178">
        <f t="shared" si="162"/>
        <v>44285</v>
      </c>
      <c r="F1187" s="178">
        <f t="shared" si="163"/>
        <v>44285</v>
      </c>
      <c r="G1187" s="178">
        <f t="shared" si="164"/>
        <v>44285</v>
      </c>
      <c r="H1187" s="179">
        <f t="shared" si="165"/>
        <v>1131.7</v>
      </c>
      <c r="I1187" s="180">
        <f t="shared" si="166"/>
        <v>4</v>
      </c>
      <c r="J1187" s="180">
        <f t="shared" si="167"/>
        <v>4</v>
      </c>
      <c r="L1187" s="61">
        <v>44445</v>
      </c>
      <c r="M1187">
        <v>1156.4000000000001</v>
      </c>
    </row>
    <row r="1188" spans="1:13" ht="16.5" customHeight="1">
      <c r="A1188" s="177">
        <v>44286</v>
      </c>
      <c r="B1188" s="178">
        <f t="shared" si="159"/>
        <v>44286</v>
      </c>
      <c r="C1188" s="178">
        <f t="shared" si="160"/>
        <v>44286</v>
      </c>
      <c r="D1188" s="178">
        <f t="shared" si="161"/>
        <v>44286</v>
      </c>
      <c r="E1188" s="178">
        <f t="shared" si="162"/>
        <v>44286</v>
      </c>
      <c r="F1188" s="178">
        <f t="shared" si="163"/>
        <v>44286</v>
      </c>
      <c r="G1188" s="178">
        <f t="shared" si="164"/>
        <v>44286</v>
      </c>
      <c r="H1188" s="179">
        <f t="shared" si="165"/>
        <v>1133.5</v>
      </c>
      <c r="I1188" s="180">
        <f t="shared" si="166"/>
        <v>5</v>
      </c>
      <c r="J1188" s="180">
        <f t="shared" si="167"/>
        <v>5</v>
      </c>
      <c r="L1188" s="61">
        <v>44446</v>
      </c>
      <c r="M1188">
        <v>1157.3</v>
      </c>
    </row>
    <row r="1189" spans="1:13" ht="16.5" customHeight="1">
      <c r="A1189" s="177">
        <v>44287</v>
      </c>
      <c r="B1189" s="178">
        <f t="shared" si="159"/>
        <v>44287</v>
      </c>
      <c r="C1189" s="178">
        <f t="shared" si="160"/>
        <v>44287</v>
      </c>
      <c r="D1189" s="178">
        <f t="shared" si="161"/>
        <v>44287</v>
      </c>
      <c r="E1189" s="178">
        <f t="shared" si="162"/>
        <v>44287</v>
      </c>
      <c r="F1189" s="178">
        <f t="shared" si="163"/>
        <v>44287</v>
      </c>
      <c r="G1189" s="178">
        <f t="shared" si="164"/>
        <v>44287</v>
      </c>
      <c r="H1189" s="179">
        <f t="shared" si="165"/>
        <v>1132.5999999999999</v>
      </c>
      <c r="I1189" s="180">
        <f t="shared" si="166"/>
        <v>6</v>
      </c>
      <c r="J1189" s="180">
        <f t="shared" si="167"/>
        <v>6</v>
      </c>
      <c r="L1189" s="61">
        <v>44447</v>
      </c>
      <c r="M1189">
        <v>1157.9000000000001</v>
      </c>
    </row>
    <row r="1190" spans="1:13" ht="16.5" customHeight="1">
      <c r="A1190" s="177">
        <v>44288</v>
      </c>
      <c r="B1190" s="178">
        <f t="shared" si="159"/>
        <v>44288</v>
      </c>
      <c r="C1190" s="178">
        <f t="shared" si="160"/>
        <v>44288</v>
      </c>
      <c r="D1190" s="178">
        <f t="shared" si="161"/>
        <v>44288</v>
      </c>
      <c r="E1190" s="178">
        <f t="shared" si="162"/>
        <v>44288</v>
      </c>
      <c r="F1190" s="178">
        <f t="shared" si="163"/>
        <v>44288</v>
      </c>
      <c r="G1190" s="178">
        <f t="shared" si="164"/>
        <v>44288</v>
      </c>
      <c r="H1190" s="179">
        <f t="shared" si="165"/>
        <v>1129.3</v>
      </c>
      <c r="I1190" s="180">
        <f t="shared" si="166"/>
        <v>7</v>
      </c>
      <c r="J1190" s="180">
        <f t="shared" si="167"/>
        <v>7</v>
      </c>
      <c r="L1190" s="61">
        <v>44448</v>
      </c>
      <c r="M1190">
        <v>1164.5</v>
      </c>
    </row>
    <row r="1191" spans="1:13" ht="16.5" customHeight="1">
      <c r="A1191" s="177">
        <v>44289</v>
      </c>
      <c r="B1191" s="178">
        <f t="shared" si="159"/>
        <v>44288</v>
      </c>
      <c r="C1191" s="178">
        <f t="shared" si="160"/>
        <v>44288</v>
      </c>
      <c r="D1191" s="178">
        <f t="shared" si="161"/>
        <v>44288</v>
      </c>
      <c r="E1191" s="178">
        <f t="shared" si="162"/>
        <v>44288</v>
      </c>
      <c r="F1191" s="178">
        <f t="shared" si="163"/>
        <v>44288</v>
      </c>
      <c r="G1191" s="178">
        <f t="shared" si="164"/>
        <v>44288</v>
      </c>
      <c r="H1191" s="179">
        <f t="shared" si="165"/>
        <v>1129.3</v>
      </c>
      <c r="I1191" s="180">
        <f t="shared" si="166"/>
        <v>1</v>
      </c>
      <c r="J1191" s="180">
        <f t="shared" si="167"/>
        <v>7</v>
      </c>
      <c r="L1191" s="61">
        <v>44449</v>
      </c>
      <c r="M1191">
        <v>1170.0999999999999</v>
      </c>
    </row>
    <row r="1192" spans="1:13" ht="16.5" customHeight="1">
      <c r="A1192" s="177">
        <v>44290</v>
      </c>
      <c r="B1192" s="178">
        <f t="shared" si="159"/>
        <v>44288</v>
      </c>
      <c r="C1192" s="178">
        <f t="shared" si="160"/>
        <v>44288</v>
      </c>
      <c r="D1192" s="178">
        <f t="shared" si="161"/>
        <v>44288</v>
      </c>
      <c r="E1192" s="178">
        <f t="shared" si="162"/>
        <v>44288</v>
      </c>
      <c r="F1192" s="178">
        <f t="shared" si="163"/>
        <v>44288</v>
      </c>
      <c r="G1192" s="178">
        <f t="shared" si="164"/>
        <v>44288</v>
      </c>
      <c r="H1192" s="179">
        <f t="shared" si="165"/>
        <v>1129.3</v>
      </c>
      <c r="I1192" s="180">
        <f t="shared" si="166"/>
        <v>2</v>
      </c>
      <c r="J1192" s="180">
        <f t="shared" si="167"/>
        <v>7</v>
      </c>
      <c r="L1192" s="61">
        <v>44452</v>
      </c>
      <c r="M1192">
        <v>1170.4000000000001</v>
      </c>
    </row>
    <row r="1193" spans="1:13" ht="16.5" customHeight="1">
      <c r="A1193" s="177">
        <v>44291</v>
      </c>
      <c r="B1193" s="178">
        <f t="shared" si="159"/>
        <v>44291</v>
      </c>
      <c r="C1193" s="178">
        <f t="shared" si="160"/>
        <v>44291</v>
      </c>
      <c r="D1193" s="178">
        <f t="shared" si="161"/>
        <v>44291</v>
      </c>
      <c r="E1193" s="178">
        <f t="shared" si="162"/>
        <v>44291</v>
      </c>
      <c r="F1193" s="178">
        <f t="shared" si="163"/>
        <v>44291</v>
      </c>
      <c r="G1193" s="178">
        <f t="shared" si="164"/>
        <v>44291</v>
      </c>
      <c r="H1193" s="179">
        <f t="shared" si="165"/>
        <v>1127.5</v>
      </c>
      <c r="I1193" s="180">
        <f t="shared" si="166"/>
        <v>3</v>
      </c>
      <c r="J1193" s="180">
        <f t="shared" si="167"/>
        <v>3</v>
      </c>
      <c r="L1193" s="61">
        <v>44453</v>
      </c>
      <c r="M1193">
        <v>1174.3</v>
      </c>
    </row>
    <row r="1194" spans="1:13" ht="16.5" customHeight="1">
      <c r="A1194" s="177">
        <v>44292</v>
      </c>
      <c r="B1194" s="178">
        <f t="shared" si="159"/>
        <v>44292</v>
      </c>
      <c r="C1194" s="178">
        <f t="shared" si="160"/>
        <v>44292</v>
      </c>
      <c r="D1194" s="178">
        <f t="shared" si="161"/>
        <v>44292</v>
      </c>
      <c r="E1194" s="178">
        <f t="shared" si="162"/>
        <v>44292</v>
      </c>
      <c r="F1194" s="178">
        <f t="shared" si="163"/>
        <v>44292</v>
      </c>
      <c r="G1194" s="178">
        <f t="shared" si="164"/>
        <v>44292</v>
      </c>
      <c r="H1194" s="179">
        <f t="shared" si="165"/>
        <v>1127.8</v>
      </c>
      <c r="I1194" s="180">
        <f t="shared" si="166"/>
        <v>4</v>
      </c>
      <c r="J1194" s="180">
        <f t="shared" si="167"/>
        <v>4</v>
      </c>
      <c r="L1194" s="61">
        <v>44454</v>
      </c>
      <c r="M1194">
        <v>1172.2</v>
      </c>
    </row>
    <row r="1195" spans="1:13" ht="16.5" customHeight="1">
      <c r="A1195" s="177">
        <v>44293</v>
      </c>
      <c r="B1195" s="178">
        <f t="shared" si="159"/>
        <v>44293</v>
      </c>
      <c r="C1195" s="178">
        <f t="shared" si="160"/>
        <v>44293</v>
      </c>
      <c r="D1195" s="178">
        <f t="shared" si="161"/>
        <v>44293</v>
      </c>
      <c r="E1195" s="178">
        <f t="shared" si="162"/>
        <v>44293</v>
      </c>
      <c r="F1195" s="178">
        <f t="shared" si="163"/>
        <v>44293</v>
      </c>
      <c r="G1195" s="178">
        <f t="shared" si="164"/>
        <v>44293</v>
      </c>
      <c r="H1195" s="179">
        <f t="shared" si="165"/>
        <v>1122.9000000000001</v>
      </c>
      <c r="I1195" s="180">
        <f t="shared" si="166"/>
        <v>5</v>
      </c>
      <c r="J1195" s="180">
        <f t="shared" si="167"/>
        <v>5</v>
      </c>
      <c r="L1195" s="61">
        <v>44455</v>
      </c>
      <c r="M1195">
        <v>1171.7</v>
      </c>
    </row>
    <row r="1196" spans="1:13" ht="16.5" customHeight="1">
      <c r="A1196" s="177">
        <v>44294</v>
      </c>
      <c r="B1196" s="178">
        <f t="shared" si="159"/>
        <v>44294</v>
      </c>
      <c r="C1196" s="178">
        <f t="shared" si="160"/>
        <v>44294</v>
      </c>
      <c r="D1196" s="178">
        <f t="shared" si="161"/>
        <v>44294</v>
      </c>
      <c r="E1196" s="178">
        <f t="shared" si="162"/>
        <v>44294</v>
      </c>
      <c r="F1196" s="178">
        <f t="shared" si="163"/>
        <v>44294</v>
      </c>
      <c r="G1196" s="178">
        <f t="shared" si="164"/>
        <v>44294</v>
      </c>
      <c r="H1196" s="179">
        <f t="shared" si="165"/>
        <v>1116.4000000000001</v>
      </c>
      <c r="I1196" s="180">
        <f t="shared" si="166"/>
        <v>6</v>
      </c>
      <c r="J1196" s="180">
        <f t="shared" si="167"/>
        <v>6</v>
      </c>
      <c r="L1196" s="61">
        <v>44456</v>
      </c>
      <c r="M1196">
        <v>1169.0999999999999</v>
      </c>
    </row>
    <row r="1197" spans="1:13" ht="16.5" customHeight="1">
      <c r="A1197" s="177">
        <v>44295</v>
      </c>
      <c r="B1197" s="178">
        <f t="shared" si="159"/>
        <v>44295</v>
      </c>
      <c r="C1197" s="178">
        <f t="shared" si="160"/>
        <v>44295</v>
      </c>
      <c r="D1197" s="178">
        <f t="shared" si="161"/>
        <v>44295</v>
      </c>
      <c r="E1197" s="178">
        <f t="shared" si="162"/>
        <v>44295</v>
      </c>
      <c r="F1197" s="178">
        <f t="shared" si="163"/>
        <v>44295</v>
      </c>
      <c r="G1197" s="178">
        <f t="shared" si="164"/>
        <v>44295</v>
      </c>
      <c r="H1197" s="179">
        <f t="shared" si="165"/>
        <v>1118.5</v>
      </c>
      <c r="I1197" s="180">
        <f t="shared" si="166"/>
        <v>7</v>
      </c>
      <c r="J1197" s="180">
        <f t="shared" si="167"/>
        <v>7</v>
      </c>
      <c r="L1197" s="61">
        <v>44462</v>
      </c>
      <c r="M1197">
        <v>1177.5999999999999</v>
      </c>
    </row>
    <row r="1198" spans="1:13" ht="16.5" customHeight="1">
      <c r="A1198" s="177">
        <v>44296</v>
      </c>
      <c r="B1198" s="178">
        <f t="shared" si="159"/>
        <v>44295</v>
      </c>
      <c r="C1198" s="178">
        <f t="shared" si="160"/>
        <v>44295</v>
      </c>
      <c r="D1198" s="178">
        <f t="shared" si="161"/>
        <v>44295</v>
      </c>
      <c r="E1198" s="178">
        <f t="shared" si="162"/>
        <v>44295</v>
      </c>
      <c r="F1198" s="178">
        <f t="shared" si="163"/>
        <v>44295</v>
      </c>
      <c r="G1198" s="178">
        <f t="shared" si="164"/>
        <v>44295</v>
      </c>
      <c r="H1198" s="179">
        <f t="shared" si="165"/>
        <v>1118.5</v>
      </c>
      <c r="I1198" s="180">
        <f t="shared" si="166"/>
        <v>1</v>
      </c>
      <c r="J1198" s="180">
        <f t="shared" si="167"/>
        <v>7</v>
      </c>
      <c r="L1198" s="61">
        <v>44463</v>
      </c>
      <c r="M1198">
        <v>1181.7</v>
      </c>
    </row>
    <row r="1199" spans="1:13" ht="16.5" customHeight="1">
      <c r="A1199" s="177">
        <v>44297</v>
      </c>
      <c r="B1199" s="178">
        <f t="shared" si="159"/>
        <v>44295</v>
      </c>
      <c r="C1199" s="178">
        <f t="shared" si="160"/>
        <v>44295</v>
      </c>
      <c r="D1199" s="178">
        <f t="shared" si="161"/>
        <v>44295</v>
      </c>
      <c r="E1199" s="178">
        <f t="shared" si="162"/>
        <v>44295</v>
      </c>
      <c r="F1199" s="178">
        <f t="shared" si="163"/>
        <v>44295</v>
      </c>
      <c r="G1199" s="178">
        <f t="shared" si="164"/>
        <v>44295</v>
      </c>
      <c r="H1199" s="179">
        <f t="shared" si="165"/>
        <v>1118.5</v>
      </c>
      <c r="I1199" s="180">
        <f t="shared" si="166"/>
        <v>2</v>
      </c>
      <c r="J1199" s="180">
        <f t="shared" si="167"/>
        <v>7</v>
      </c>
      <c r="L1199" s="61">
        <v>44466</v>
      </c>
      <c r="M1199">
        <v>1175.3</v>
      </c>
    </row>
    <row r="1200" spans="1:13" ht="16.5" customHeight="1">
      <c r="A1200" s="177">
        <v>44298</v>
      </c>
      <c r="B1200" s="178">
        <f t="shared" si="159"/>
        <v>44298</v>
      </c>
      <c r="C1200" s="178">
        <f t="shared" si="160"/>
        <v>44298</v>
      </c>
      <c r="D1200" s="178">
        <f t="shared" si="161"/>
        <v>44298</v>
      </c>
      <c r="E1200" s="178">
        <f t="shared" si="162"/>
        <v>44298</v>
      </c>
      <c r="F1200" s="178">
        <f t="shared" si="163"/>
        <v>44298</v>
      </c>
      <c r="G1200" s="178">
        <f t="shared" si="164"/>
        <v>44298</v>
      </c>
      <c r="H1200" s="179">
        <f t="shared" si="165"/>
        <v>1117.2</v>
      </c>
      <c r="I1200" s="180">
        <f t="shared" si="166"/>
        <v>3</v>
      </c>
      <c r="J1200" s="180">
        <f t="shared" si="167"/>
        <v>3</v>
      </c>
      <c r="L1200" s="61">
        <v>44467</v>
      </c>
      <c r="M1200">
        <v>1175.9000000000001</v>
      </c>
    </row>
    <row r="1201" spans="1:13" ht="16.5" customHeight="1">
      <c r="A1201" s="177">
        <v>44299</v>
      </c>
      <c r="B1201" s="178">
        <f t="shared" si="159"/>
        <v>44299</v>
      </c>
      <c r="C1201" s="178">
        <f t="shared" si="160"/>
        <v>44299</v>
      </c>
      <c r="D1201" s="178">
        <f t="shared" si="161"/>
        <v>44299</v>
      </c>
      <c r="E1201" s="178">
        <f t="shared" si="162"/>
        <v>44299</v>
      </c>
      <c r="F1201" s="178">
        <f t="shared" si="163"/>
        <v>44299</v>
      </c>
      <c r="G1201" s="178">
        <f t="shared" si="164"/>
        <v>44299</v>
      </c>
      <c r="H1201" s="179">
        <f t="shared" si="165"/>
        <v>1124.3</v>
      </c>
      <c r="I1201" s="180">
        <f t="shared" si="166"/>
        <v>4</v>
      </c>
      <c r="J1201" s="180">
        <f t="shared" si="167"/>
        <v>4</v>
      </c>
      <c r="L1201" s="61">
        <v>44468</v>
      </c>
      <c r="M1201">
        <v>1182</v>
      </c>
    </row>
    <row r="1202" spans="1:13" ht="16.5" customHeight="1">
      <c r="A1202" s="177">
        <v>44300</v>
      </c>
      <c r="B1202" s="178">
        <f t="shared" si="159"/>
        <v>44300</v>
      </c>
      <c r="C1202" s="178">
        <f t="shared" si="160"/>
        <v>44300</v>
      </c>
      <c r="D1202" s="178">
        <f t="shared" si="161"/>
        <v>44300</v>
      </c>
      <c r="E1202" s="178">
        <f t="shared" si="162"/>
        <v>44300</v>
      </c>
      <c r="F1202" s="178">
        <f t="shared" si="163"/>
        <v>44300</v>
      </c>
      <c r="G1202" s="178">
        <f t="shared" si="164"/>
        <v>44300</v>
      </c>
      <c r="H1202" s="179">
        <f t="shared" si="165"/>
        <v>1126.0999999999999</v>
      </c>
      <c r="I1202" s="180">
        <f t="shared" si="166"/>
        <v>5</v>
      </c>
      <c r="J1202" s="180">
        <f t="shared" si="167"/>
        <v>5</v>
      </c>
      <c r="L1202" s="61">
        <v>44469</v>
      </c>
      <c r="M1202">
        <v>1184.9000000000001</v>
      </c>
    </row>
    <row r="1203" spans="1:13" ht="16.5" customHeight="1">
      <c r="A1203" s="177">
        <v>44301</v>
      </c>
      <c r="B1203" s="178">
        <f t="shared" si="159"/>
        <v>44301</v>
      </c>
      <c r="C1203" s="178">
        <f t="shared" si="160"/>
        <v>44301</v>
      </c>
      <c r="D1203" s="178">
        <f t="shared" si="161"/>
        <v>44301</v>
      </c>
      <c r="E1203" s="178">
        <f t="shared" si="162"/>
        <v>44301</v>
      </c>
      <c r="F1203" s="178">
        <f t="shared" si="163"/>
        <v>44301</v>
      </c>
      <c r="G1203" s="178">
        <f t="shared" si="164"/>
        <v>44301</v>
      </c>
      <c r="H1203" s="179">
        <f t="shared" si="165"/>
        <v>1119.9000000000001</v>
      </c>
      <c r="I1203" s="180">
        <f t="shared" si="166"/>
        <v>6</v>
      </c>
      <c r="J1203" s="180">
        <f t="shared" si="167"/>
        <v>6</v>
      </c>
      <c r="L1203" s="61">
        <v>44470</v>
      </c>
      <c r="M1203">
        <v>1185.2</v>
      </c>
    </row>
    <row r="1204" spans="1:13" ht="16.5" customHeight="1">
      <c r="A1204" s="177">
        <v>44302</v>
      </c>
      <c r="B1204" s="178">
        <f t="shared" si="159"/>
        <v>44302</v>
      </c>
      <c r="C1204" s="178">
        <f t="shared" si="160"/>
        <v>44302</v>
      </c>
      <c r="D1204" s="178">
        <f t="shared" si="161"/>
        <v>44302</v>
      </c>
      <c r="E1204" s="178">
        <f t="shared" si="162"/>
        <v>44302</v>
      </c>
      <c r="F1204" s="178">
        <f t="shared" si="163"/>
        <v>44302</v>
      </c>
      <c r="G1204" s="178">
        <f t="shared" si="164"/>
        <v>44302</v>
      </c>
      <c r="H1204" s="179">
        <f t="shared" si="165"/>
        <v>1117.5999999999999</v>
      </c>
      <c r="I1204" s="180">
        <f t="shared" si="166"/>
        <v>7</v>
      </c>
      <c r="J1204" s="180">
        <f t="shared" si="167"/>
        <v>7</v>
      </c>
      <c r="L1204" s="61">
        <v>44474</v>
      </c>
      <c r="M1204">
        <v>1187.2</v>
      </c>
    </row>
    <row r="1205" spans="1:13" ht="16.5" customHeight="1">
      <c r="A1205" s="177">
        <v>44303</v>
      </c>
      <c r="B1205" s="178">
        <f t="shared" si="159"/>
        <v>44302</v>
      </c>
      <c r="C1205" s="178">
        <f t="shared" si="160"/>
        <v>44302</v>
      </c>
      <c r="D1205" s="178">
        <f t="shared" si="161"/>
        <v>44302</v>
      </c>
      <c r="E1205" s="178">
        <f t="shared" si="162"/>
        <v>44302</v>
      </c>
      <c r="F1205" s="178">
        <f t="shared" si="163"/>
        <v>44302</v>
      </c>
      <c r="G1205" s="178">
        <f t="shared" si="164"/>
        <v>44302</v>
      </c>
      <c r="H1205" s="179">
        <f t="shared" si="165"/>
        <v>1117.5999999999999</v>
      </c>
      <c r="I1205" s="180">
        <f t="shared" si="166"/>
        <v>1</v>
      </c>
      <c r="J1205" s="180">
        <f t="shared" si="167"/>
        <v>7</v>
      </c>
      <c r="L1205" s="61">
        <v>44475</v>
      </c>
      <c r="M1205">
        <v>1187.0999999999999</v>
      </c>
    </row>
    <row r="1206" spans="1:13" ht="16.5" customHeight="1">
      <c r="A1206" s="177">
        <v>44304</v>
      </c>
      <c r="B1206" s="178">
        <f t="shared" si="159"/>
        <v>44302</v>
      </c>
      <c r="C1206" s="178">
        <f t="shared" si="160"/>
        <v>44302</v>
      </c>
      <c r="D1206" s="178">
        <f t="shared" si="161"/>
        <v>44302</v>
      </c>
      <c r="E1206" s="178">
        <f t="shared" si="162"/>
        <v>44302</v>
      </c>
      <c r="F1206" s="178">
        <f t="shared" si="163"/>
        <v>44302</v>
      </c>
      <c r="G1206" s="178">
        <f t="shared" si="164"/>
        <v>44302</v>
      </c>
      <c r="H1206" s="179">
        <f t="shared" si="165"/>
        <v>1117.5999999999999</v>
      </c>
      <c r="I1206" s="180">
        <f t="shared" si="166"/>
        <v>2</v>
      </c>
      <c r="J1206" s="180">
        <f t="shared" si="167"/>
        <v>7</v>
      </c>
      <c r="L1206" s="61">
        <v>44476</v>
      </c>
      <c r="M1206">
        <v>1190</v>
      </c>
    </row>
    <row r="1207" spans="1:13" ht="16.5" customHeight="1">
      <c r="A1207" s="177">
        <v>44305</v>
      </c>
      <c r="B1207" s="178">
        <f t="shared" si="159"/>
        <v>44305</v>
      </c>
      <c r="C1207" s="178">
        <f t="shared" si="160"/>
        <v>44305</v>
      </c>
      <c r="D1207" s="178">
        <f t="shared" si="161"/>
        <v>44305</v>
      </c>
      <c r="E1207" s="178">
        <f t="shared" si="162"/>
        <v>44305</v>
      </c>
      <c r="F1207" s="178">
        <f t="shared" si="163"/>
        <v>44305</v>
      </c>
      <c r="G1207" s="178">
        <f t="shared" si="164"/>
        <v>44305</v>
      </c>
      <c r="H1207" s="179">
        <f t="shared" si="165"/>
        <v>1117.9000000000001</v>
      </c>
      <c r="I1207" s="180">
        <f t="shared" si="166"/>
        <v>3</v>
      </c>
      <c r="J1207" s="180">
        <f t="shared" si="167"/>
        <v>3</v>
      </c>
      <c r="L1207" s="61">
        <v>44477</v>
      </c>
      <c r="M1207">
        <v>1190.3</v>
      </c>
    </row>
    <row r="1208" spans="1:13" ht="16.5" customHeight="1">
      <c r="A1208" s="177">
        <v>44306</v>
      </c>
      <c r="B1208" s="178">
        <f t="shared" si="159"/>
        <v>44306</v>
      </c>
      <c r="C1208" s="178">
        <f t="shared" si="160"/>
        <v>44306</v>
      </c>
      <c r="D1208" s="178">
        <f t="shared" si="161"/>
        <v>44306</v>
      </c>
      <c r="E1208" s="178">
        <f t="shared" si="162"/>
        <v>44306</v>
      </c>
      <c r="F1208" s="178">
        <f t="shared" si="163"/>
        <v>44306</v>
      </c>
      <c r="G1208" s="178">
        <f t="shared" si="164"/>
        <v>44306</v>
      </c>
      <c r="H1208" s="179">
        <f t="shared" si="165"/>
        <v>1118.2</v>
      </c>
      <c r="I1208" s="180">
        <f t="shared" si="166"/>
        <v>4</v>
      </c>
      <c r="J1208" s="180">
        <f t="shared" si="167"/>
        <v>4</v>
      </c>
      <c r="L1208" s="61">
        <v>44481</v>
      </c>
      <c r="M1208">
        <v>1193.4000000000001</v>
      </c>
    </row>
    <row r="1209" spans="1:13" ht="16.5" customHeight="1">
      <c r="A1209" s="177">
        <v>44307</v>
      </c>
      <c r="B1209" s="178">
        <f t="shared" si="159"/>
        <v>44307</v>
      </c>
      <c r="C1209" s="178">
        <f t="shared" si="160"/>
        <v>44307</v>
      </c>
      <c r="D1209" s="178">
        <f t="shared" si="161"/>
        <v>44307</v>
      </c>
      <c r="E1209" s="178">
        <f t="shared" si="162"/>
        <v>44307</v>
      </c>
      <c r="F1209" s="178">
        <f t="shared" si="163"/>
        <v>44307</v>
      </c>
      <c r="G1209" s="178">
        <f t="shared" si="164"/>
        <v>44307</v>
      </c>
      <c r="H1209" s="179">
        <f t="shared" si="165"/>
        <v>1113.4000000000001</v>
      </c>
      <c r="I1209" s="180">
        <f t="shared" si="166"/>
        <v>5</v>
      </c>
      <c r="J1209" s="180">
        <f t="shared" si="167"/>
        <v>5</v>
      </c>
      <c r="L1209" s="61">
        <v>44482</v>
      </c>
      <c r="M1209">
        <v>1199.0999999999999</v>
      </c>
    </row>
    <row r="1210" spans="1:13" ht="16.5" customHeight="1">
      <c r="A1210" s="177">
        <v>44308</v>
      </c>
      <c r="B1210" s="178">
        <f t="shared" si="159"/>
        <v>44308</v>
      </c>
      <c r="C1210" s="178">
        <f t="shared" si="160"/>
        <v>44308</v>
      </c>
      <c r="D1210" s="178">
        <f t="shared" si="161"/>
        <v>44308</v>
      </c>
      <c r="E1210" s="178">
        <f t="shared" si="162"/>
        <v>44308</v>
      </c>
      <c r="F1210" s="178">
        <f t="shared" si="163"/>
        <v>44308</v>
      </c>
      <c r="G1210" s="178">
        <f t="shared" si="164"/>
        <v>44308</v>
      </c>
      <c r="H1210" s="179">
        <f t="shared" si="165"/>
        <v>1117.4000000000001</v>
      </c>
      <c r="I1210" s="180">
        <f t="shared" si="166"/>
        <v>6</v>
      </c>
      <c r="J1210" s="180">
        <f t="shared" si="167"/>
        <v>6</v>
      </c>
      <c r="L1210" s="61">
        <v>44483</v>
      </c>
      <c r="M1210">
        <v>1195</v>
      </c>
    </row>
    <row r="1211" spans="1:13" ht="16.5" customHeight="1">
      <c r="A1211" s="177">
        <v>44309</v>
      </c>
      <c r="B1211" s="178">
        <f t="shared" si="159"/>
        <v>44309</v>
      </c>
      <c r="C1211" s="178">
        <f t="shared" si="160"/>
        <v>44309</v>
      </c>
      <c r="D1211" s="178">
        <f t="shared" si="161"/>
        <v>44309</v>
      </c>
      <c r="E1211" s="178">
        <f t="shared" si="162"/>
        <v>44309</v>
      </c>
      <c r="F1211" s="178">
        <f t="shared" si="163"/>
        <v>44309</v>
      </c>
      <c r="G1211" s="178">
        <f t="shared" si="164"/>
        <v>44309</v>
      </c>
      <c r="H1211" s="179">
        <f t="shared" si="165"/>
        <v>1116.3</v>
      </c>
      <c r="I1211" s="180">
        <f t="shared" si="166"/>
        <v>7</v>
      </c>
      <c r="J1211" s="180">
        <f t="shared" si="167"/>
        <v>7</v>
      </c>
      <c r="L1211" s="61">
        <v>44484</v>
      </c>
      <c r="M1211">
        <v>1188.3</v>
      </c>
    </row>
    <row r="1212" spans="1:13" ht="16.5" customHeight="1">
      <c r="A1212" s="177">
        <v>44310</v>
      </c>
      <c r="B1212" s="178">
        <f t="shared" si="159"/>
        <v>44309</v>
      </c>
      <c r="C1212" s="178">
        <f t="shared" si="160"/>
        <v>44309</v>
      </c>
      <c r="D1212" s="178">
        <f t="shared" si="161"/>
        <v>44309</v>
      </c>
      <c r="E1212" s="178">
        <f t="shared" si="162"/>
        <v>44309</v>
      </c>
      <c r="F1212" s="178">
        <f t="shared" si="163"/>
        <v>44309</v>
      </c>
      <c r="G1212" s="178">
        <f t="shared" si="164"/>
        <v>44309</v>
      </c>
      <c r="H1212" s="179">
        <f t="shared" si="165"/>
        <v>1116.3</v>
      </c>
      <c r="I1212" s="180">
        <f t="shared" si="166"/>
        <v>1</v>
      </c>
      <c r="J1212" s="180">
        <f t="shared" si="167"/>
        <v>7</v>
      </c>
      <c r="L1212" s="61">
        <v>44487</v>
      </c>
      <c r="M1212">
        <v>1182.8</v>
      </c>
    </row>
    <row r="1213" spans="1:13" ht="16.5" customHeight="1">
      <c r="A1213" s="177">
        <v>44311</v>
      </c>
      <c r="B1213" s="178">
        <f t="shared" si="159"/>
        <v>44309</v>
      </c>
      <c r="C1213" s="178">
        <f t="shared" si="160"/>
        <v>44309</v>
      </c>
      <c r="D1213" s="178">
        <f t="shared" si="161"/>
        <v>44309</v>
      </c>
      <c r="E1213" s="178">
        <f t="shared" si="162"/>
        <v>44309</v>
      </c>
      <c r="F1213" s="178">
        <f t="shared" si="163"/>
        <v>44309</v>
      </c>
      <c r="G1213" s="178">
        <f t="shared" si="164"/>
        <v>44309</v>
      </c>
      <c r="H1213" s="179">
        <f t="shared" si="165"/>
        <v>1116.3</v>
      </c>
      <c r="I1213" s="180">
        <f t="shared" si="166"/>
        <v>2</v>
      </c>
      <c r="J1213" s="180">
        <f t="shared" si="167"/>
        <v>7</v>
      </c>
      <c r="L1213" s="61">
        <v>44488</v>
      </c>
      <c r="M1213">
        <v>1185.8</v>
      </c>
    </row>
    <row r="1214" spans="1:13" ht="16.5" customHeight="1">
      <c r="A1214" s="177">
        <v>44312</v>
      </c>
      <c r="B1214" s="178">
        <f t="shared" si="159"/>
        <v>44312</v>
      </c>
      <c r="C1214" s="178">
        <f t="shared" si="160"/>
        <v>44312</v>
      </c>
      <c r="D1214" s="178">
        <f t="shared" si="161"/>
        <v>44312</v>
      </c>
      <c r="E1214" s="178">
        <f t="shared" si="162"/>
        <v>44312</v>
      </c>
      <c r="F1214" s="178">
        <f t="shared" si="163"/>
        <v>44312</v>
      </c>
      <c r="G1214" s="178">
        <f t="shared" si="164"/>
        <v>44312</v>
      </c>
      <c r="H1214" s="179">
        <f t="shared" si="165"/>
        <v>1118.9000000000001</v>
      </c>
      <c r="I1214" s="180">
        <f t="shared" si="166"/>
        <v>3</v>
      </c>
      <c r="J1214" s="180">
        <f t="shared" si="167"/>
        <v>3</v>
      </c>
      <c r="L1214" s="61">
        <v>44489</v>
      </c>
      <c r="M1214">
        <v>1181.7</v>
      </c>
    </row>
    <row r="1215" spans="1:13" ht="16.5" customHeight="1">
      <c r="A1215" s="177">
        <v>44313</v>
      </c>
      <c r="B1215" s="178">
        <f t="shared" si="159"/>
        <v>44313</v>
      </c>
      <c r="C1215" s="178">
        <f t="shared" si="160"/>
        <v>44313</v>
      </c>
      <c r="D1215" s="178">
        <f t="shared" si="161"/>
        <v>44313</v>
      </c>
      <c r="E1215" s="178">
        <f t="shared" si="162"/>
        <v>44313</v>
      </c>
      <c r="F1215" s="178">
        <f t="shared" si="163"/>
        <v>44313</v>
      </c>
      <c r="G1215" s="178">
        <f t="shared" si="164"/>
        <v>44313</v>
      </c>
      <c r="H1215" s="179">
        <f t="shared" si="165"/>
        <v>1114</v>
      </c>
      <c r="I1215" s="180">
        <f t="shared" si="166"/>
        <v>4</v>
      </c>
      <c r="J1215" s="180">
        <f t="shared" si="167"/>
        <v>4</v>
      </c>
      <c r="L1215" s="61">
        <v>44490</v>
      </c>
      <c r="M1215">
        <v>1175.5999999999999</v>
      </c>
    </row>
    <row r="1216" spans="1:13" ht="16.5" customHeight="1">
      <c r="A1216" s="177">
        <v>44314</v>
      </c>
      <c r="B1216" s="178">
        <f t="shared" si="159"/>
        <v>44314</v>
      </c>
      <c r="C1216" s="178">
        <f t="shared" si="160"/>
        <v>44314</v>
      </c>
      <c r="D1216" s="178">
        <f t="shared" si="161"/>
        <v>44314</v>
      </c>
      <c r="E1216" s="178">
        <f t="shared" si="162"/>
        <v>44314</v>
      </c>
      <c r="F1216" s="178">
        <f t="shared" si="163"/>
        <v>44314</v>
      </c>
      <c r="G1216" s="178">
        <f t="shared" si="164"/>
        <v>44314</v>
      </c>
      <c r="H1216" s="179">
        <f t="shared" si="165"/>
        <v>1110.8</v>
      </c>
      <c r="I1216" s="180">
        <f t="shared" si="166"/>
        <v>5</v>
      </c>
      <c r="J1216" s="180">
        <f t="shared" si="167"/>
        <v>5</v>
      </c>
      <c r="L1216" s="61">
        <v>44491</v>
      </c>
      <c r="M1216">
        <v>1175.8</v>
      </c>
    </row>
    <row r="1217" spans="1:13" ht="16.5" customHeight="1">
      <c r="A1217" s="177">
        <v>44315</v>
      </c>
      <c r="B1217" s="178">
        <f t="shared" si="159"/>
        <v>44315</v>
      </c>
      <c r="C1217" s="178">
        <f t="shared" si="160"/>
        <v>44315</v>
      </c>
      <c r="D1217" s="178">
        <f t="shared" si="161"/>
        <v>44315</v>
      </c>
      <c r="E1217" s="178">
        <f t="shared" si="162"/>
        <v>44315</v>
      </c>
      <c r="F1217" s="178">
        <f t="shared" si="163"/>
        <v>44315</v>
      </c>
      <c r="G1217" s="178">
        <f t="shared" si="164"/>
        <v>44315</v>
      </c>
      <c r="H1217" s="179">
        <f t="shared" si="165"/>
        <v>1112.5</v>
      </c>
      <c r="I1217" s="180">
        <f t="shared" si="166"/>
        <v>6</v>
      </c>
      <c r="J1217" s="180">
        <f t="shared" si="167"/>
        <v>6</v>
      </c>
      <c r="L1217" s="61">
        <v>44494</v>
      </c>
      <c r="M1217">
        <v>1178.4000000000001</v>
      </c>
    </row>
    <row r="1218" spans="1:13" ht="16.5" customHeight="1">
      <c r="A1218" s="177">
        <v>44316</v>
      </c>
      <c r="B1218" s="178">
        <f t="shared" si="159"/>
        <v>44316</v>
      </c>
      <c r="C1218" s="178">
        <f t="shared" si="160"/>
        <v>44316</v>
      </c>
      <c r="D1218" s="178">
        <f t="shared" si="161"/>
        <v>44316</v>
      </c>
      <c r="E1218" s="178">
        <f t="shared" si="162"/>
        <v>44316</v>
      </c>
      <c r="F1218" s="178">
        <f t="shared" si="163"/>
        <v>44316</v>
      </c>
      <c r="G1218" s="178">
        <f t="shared" si="164"/>
        <v>44316</v>
      </c>
      <c r="H1218" s="179">
        <f t="shared" si="165"/>
        <v>1107.4000000000001</v>
      </c>
      <c r="I1218" s="180">
        <f t="shared" si="166"/>
        <v>7</v>
      </c>
      <c r="J1218" s="180">
        <f t="shared" si="167"/>
        <v>7</v>
      </c>
      <c r="L1218" s="61">
        <v>44495</v>
      </c>
      <c r="M1218">
        <v>1171.8</v>
      </c>
    </row>
    <row r="1219" spans="1:13" ht="16.5" customHeight="1">
      <c r="A1219" s="177">
        <v>44317</v>
      </c>
      <c r="B1219" s="178">
        <f t="shared" si="159"/>
        <v>44316</v>
      </c>
      <c r="C1219" s="178">
        <f t="shared" si="160"/>
        <v>44316</v>
      </c>
      <c r="D1219" s="178">
        <f t="shared" si="161"/>
        <v>44316</v>
      </c>
      <c r="E1219" s="178">
        <f t="shared" si="162"/>
        <v>44316</v>
      </c>
      <c r="F1219" s="178">
        <f t="shared" si="163"/>
        <v>44316</v>
      </c>
      <c r="G1219" s="178">
        <f t="shared" si="164"/>
        <v>44316</v>
      </c>
      <c r="H1219" s="179">
        <f t="shared" si="165"/>
        <v>1107.4000000000001</v>
      </c>
      <c r="I1219" s="180">
        <f t="shared" si="166"/>
        <v>1</v>
      </c>
      <c r="J1219" s="180">
        <f t="shared" si="167"/>
        <v>7</v>
      </c>
      <c r="L1219" s="61">
        <v>44496</v>
      </c>
      <c r="M1219">
        <v>1166.3</v>
      </c>
    </row>
    <row r="1220" spans="1:13" ht="16.5" customHeight="1">
      <c r="A1220" s="177">
        <v>44318</v>
      </c>
      <c r="B1220" s="178">
        <f t="shared" si="159"/>
        <v>44316</v>
      </c>
      <c r="C1220" s="178">
        <f t="shared" si="160"/>
        <v>44316</v>
      </c>
      <c r="D1220" s="178">
        <f t="shared" si="161"/>
        <v>44316</v>
      </c>
      <c r="E1220" s="178">
        <f t="shared" si="162"/>
        <v>44316</v>
      </c>
      <c r="F1220" s="178">
        <f t="shared" si="163"/>
        <v>44316</v>
      </c>
      <c r="G1220" s="178">
        <f t="shared" si="164"/>
        <v>44316</v>
      </c>
      <c r="H1220" s="179">
        <f t="shared" si="165"/>
        <v>1107.4000000000001</v>
      </c>
      <c r="I1220" s="180">
        <f t="shared" si="166"/>
        <v>2</v>
      </c>
      <c r="J1220" s="180">
        <f t="shared" si="167"/>
        <v>7</v>
      </c>
      <c r="L1220" s="61">
        <v>44497</v>
      </c>
      <c r="M1220">
        <v>1168.0999999999999</v>
      </c>
    </row>
    <row r="1221" spans="1:13" ht="16.5" customHeight="1">
      <c r="A1221" s="177">
        <v>44319</v>
      </c>
      <c r="B1221" s="178">
        <f t="shared" si="159"/>
        <v>44319</v>
      </c>
      <c r="C1221" s="178">
        <f t="shared" si="160"/>
        <v>44319</v>
      </c>
      <c r="D1221" s="178">
        <f t="shared" si="161"/>
        <v>44319</v>
      </c>
      <c r="E1221" s="178">
        <f t="shared" si="162"/>
        <v>44319</v>
      </c>
      <c r="F1221" s="178">
        <f t="shared" si="163"/>
        <v>44319</v>
      </c>
      <c r="G1221" s="178">
        <f t="shared" si="164"/>
        <v>44319</v>
      </c>
      <c r="H1221" s="179">
        <f t="shared" si="165"/>
        <v>1109.5999999999999</v>
      </c>
      <c r="I1221" s="180">
        <f t="shared" si="166"/>
        <v>3</v>
      </c>
      <c r="J1221" s="180">
        <f t="shared" si="167"/>
        <v>3</v>
      </c>
      <c r="L1221" s="61">
        <v>44498</v>
      </c>
      <c r="M1221">
        <v>1171.7</v>
      </c>
    </row>
    <row r="1222" spans="1:13" ht="16.5" customHeight="1">
      <c r="A1222" s="177">
        <v>44320</v>
      </c>
      <c r="B1222" s="178">
        <f t="shared" si="159"/>
        <v>44320</v>
      </c>
      <c r="C1222" s="178">
        <f t="shared" si="160"/>
        <v>44320</v>
      </c>
      <c r="D1222" s="178">
        <f t="shared" si="161"/>
        <v>44320</v>
      </c>
      <c r="E1222" s="178">
        <f t="shared" si="162"/>
        <v>44320</v>
      </c>
      <c r="F1222" s="178">
        <f t="shared" si="163"/>
        <v>44320</v>
      </c>
      <c r="G1222" s="178">
        <f t="shared" si="164"/>
        <v>44320</v>
      </c>
      <c r="H1222" s="179">
        <f t="shared" si="165"/>
        <v>1119.3</v>
      </c>
      <c r="I1222" s="180">
        <f t="shared" si="166"/>
        <v>4</v>
      </c>
      <c r="J1222" s="180">
        <f t="shared" si="167"/>
        <v>4</v>
      </c>
      <c r="L1222" s="61">
        <v>44501</v>
      </c>
      <c r="M1222">
        <v>1169.5999999999999</v>
      </c>
    </row>
    <row r="1223" spans="1:13" ht="16.5" customHeight="1">
      <c r="A1223" s="177">
        <v>44321</v>
      </c>
      <c r="B1223" s="178">
        <f t="shared" si="159"/>
        <v>44321</v>
      </c>
      <c r="C1223" s="178">
        <f t="shared" si="160"/>
        <v>44320</v>
      </c>
      <c r="D1223" s="178">
        <f t="shared" si="161"/>
        <v>44320</v>
      </c>
      <c r="E1223" s="178">
        <f t="shared" si="162"/>
        <v>44320</v>
      </c>
      <c r="F1223" s="178">
        <f t="shared" si="163"/>
        <v>44320</v>
      </c>
      <c r="G1223" s="178">
        <f t="shared" si="164"/>
        <v>44320</v>
      </c>
      <c r="H1223" s="179">
        <f t="shared" si="165"/>
        <v>1119.3</v>
      </c>
      <c r="I1223" s="180">
        <f t="shared" si="166"/>
        <v>5</v>
      </c>
      <c r="J1223" s="180">
        <f t="shared" si="167"/>
        <v>4</v>
      </c>
      <c r="L1223" s="61">
        <v>44502</v>
      </c>
      <c r="M1223">
        <v>1176.3</v>
      </c>
    </row>
    <row r="1224" spans="1:13" ht="16.5" customHeight="1">
      <c r="A1224" s="177">
        <v>44322</v>
      </c>
      <c r="B1224" s="178">
        <f t="shared" si="159"/>
        <v>44322</v>
      </c>
      <c r="C1224" s="178">
        <f t="shared" si="160"/>
        <v>44322</v>
      </c>
      <c r="D1224" s="178">
        <f t="shared" si="161"/>
        <v>44322</v>
      </c>
      <c r="E1224" s="178">
        <f t="shared" si="162"/>
        <v>44322</v>
      </c>
      <c r="F1224" s="178">
        <f t="shared" si="163"/>
        <v>44322</v>
      </c>
      <c r="G1224" s="178">
        <f t="shared" si="164"/>
        <v>44322</v>
      </c>
      <c r="H1224" s="179">
        <f t="shared" si="165"/>
        <v>1121.0999999999999</v>
      </c>
      <c r="I1224" s="180">
        <f t="shared" si="166"/>
        <v>6</v>
      </c>
      <c r="J1224" s="180">
        <f t="shared" si="167"/>
        <v>6</v>
      </c>
      <c r="L1224" s="61">
        <v>44503</v>
      </c>
      <c r="M1224">
        <v>1175.5</v>
      </c>
    </row>
    <row r="1225" spans="1:13" ht="16.5" customHeight="1">
      <c r="A1225" s="177">
        <v>44323</v>
      </c>
      <c r="B1225" s="178">
        <f t="shared" si="159"/>
        <v>44323</v>
      </c>
      <c r="C1225" s="178">
        <f t="shared" si="160"/>
        <v>44323</v>
      </c>
      <c r="D1225" s="178">
        <f t="shared" si="161"/>
        <v>44323</v>
      </c>
      <c r="E1225" s="178">
        <f t="shared" si="162"/>
        <v>44323</v>
      </c>
      <c r="F1225" s="178">
        <f t="shared" si="163"/>
        <v>44323</v>
      </c>
      <c r="G1225" s="178">
        <f t="shared" si="164"/>
        <v>44323</v>
      </c>
      <c r="H1225" s="179">
        <f t="shared" si="165"/>
        <v>1125.5</v>
      </c>
      <c r="I1225" s="180">
        <f t="shared" si="166"/>
        <v>7</v>
      </c>
      <c r="J1225" s="180">
        <f t="shared" si="167"/>
        <v>7</v>
      </c>
      <c r="L1225" s="61">
        <v>44504</v>
      </c>
      <c r="M1225">
        <v>1181.0999999999999</v>
      </c>
    </row>
    <row r="1226" spans="1:13" ht="16.5" customHeight="1">
      <c r="A1226" s="177">
        <v>44324</v>
      </c>
      <c r="B1226" s="178">
        <f t="shared" si="159"/>
        <v>44323</v>
      </c>
      <c r="C1226" s="178">
        <f t="shared" si="160"/>
        <v>44323</v>
      </c>
      <c r="D1226" s="178">
        <f t="shared" si="161"/>
        <v>44323</v>
      </c>
      <c r="E1226" s="178">
        <f t="shared" si="162"/>
        <v>44323</v>
      </c>
      <c r="F1226" s="178">
        <f t="shared" si="163"/>
        <v>44323</v>
      </c>
      <c r="G1226" s="178">
        <f t="shared" si="164"/>
        <v>44323</v>
      </c>
      <c r="H1226" s="179">
        <f t="shared" si="165"/>
        <v>1125.5</v>
      </c>
      <c r="I1226" s="180">
        <f t="shared" si="166"/>
        <v>1</v>
      </c>
      <c r="J1226" s="180">
        <f t="shared" si="167"/>
        <v>7</v>
      </c>
      <c r="L1226" s="61">
        <v>44505</v>
      </c>
      <c r="M1226">
        <v>1180</v>
      </c>
    </row>
    <row r="1227" spans="1:13" ht="16.5" customHeight="1">
      <c r="A1227" s="177">
        <v>44325</v>
      </c>
      <c r="B1227" s="178">
        <f t="shared" si="159"/>
        <v>44323</v>
      </c>
      <c r="C1227" s="178">
        <f t="shared" si="160"/>
        <v>44323</v>
      </c>
      <c r="D1227" s="178">
        <f t="shared" si="161"/>
        <v>44323</v>
      </c>
      <c r="E1227" s="178">
        <f t="shared" si="162"/>
        <v>44323</v>
      </c>
      <c r="F1227" s="178">
        <f t="shared" si="163"/>
        <v>44323</v>
      </c>
      <c r="G1227" s="178">
        <f t="shared" si="164"/>
        <v>44323</v>
      </c>
      <c r="H1227" s="179">
        <f t="shared" si="165"/>
        <v>1125.5</v>
      </c>
      <c r="I1227" s="180">
        <f t="shared" si="166"/>
        <v>2</v>
      </c>
      <c r="J1227" s="180">
        <f t="shared" si="167"/>
        <v>7</v>
      </c>
      <c r="L1227" s="61">
        <v>44508</v>
      </c>
      <c r="M1227">
        <v>1185.2</v>
      </c>
    </row>
    <row r="1228" spans="1:13" ht="16.5" customHeight="1">
      <c r="A1228" s="177">
        <v>44326</v>
      </c>
      <c r="B1228" s="178">
        <f t="shared" si="159"/>
        <v>44326</v>
      </c>
      <c r="C1228" s="178">
        <f t="shared" si="160"/>
        <v>44326</v>
      </c>
      <c r="D1228" s="178">
        <f t="shared" si="161"/>
        <v>44326</v>
      </c>
      <c r="E1228" s="178">
        <f t="shared" si="162"/>
        <v>44326</v>
      </c>
      <c r="F1228" s="178">
        <f t="shared" si="163"/>
        <v>44326</v>
      </c>
      <c r="G1228" s="178">
        <f t="shared" si="164"/>
        <v>44326</v>
      </c>
      <c r="H1228" s="179">
        <f t="shared" si="165"/>
        <v>1121.4000000000001</v>
      </c>
      <c r="I1228" s="180">
        <f t="shared" si="166"/>
        <v>3</v>
      </c>
      <c r="J1228" s="180">
        <f t="shared" si="167"/>
        <v>3</v>
      </c>
      <c r="L1228" s="61">
        <v>44509</v>
      </c>
      <c r="M1228">
        <v>1184.3</v>
      </c>
    </row>
    <row r="1229" spans="1:13" ht="16.5" customHeight="1">
      <c r="A1229" s="177">
        <v>44327</v>
      </c>
      <c r="B1229" s="178">
        <f t="shared" si="159"/>
        <v>44327</v>
      </c>
      <c r="C1229" s="178">
        <f t="shared" si="160"/>
        <v>44327</v>
      </c>
      <c r="D1229" s="178">
        <f t="shared" si="161"/>
        <v>44327</v>
      </c>
      <c r="E1229" s="178">
        <f t="shared" si="162"/>
        <v>44327</v>
      </c>
      <c r="F1229" s="178">
        <f t="shared" si="163"/>
        <v>44327</v>
      </c>
      <c r="G1229" s="178">
        <f t="shared" si="164"/>
        <v>44327</v>
      </c>
      <c r="H1229" s="179">
        <f t="shared" si="165"/>
        <v>1114.5999999999999</v>
      </c>
      <c r="I1229" s="180">
        <f t="shared" si="166"/>
        <v>4</v>
      </c>
      <c r="J1229" s="180">
        <f t="shared" si="167"/>
        <v>4</v>
      </c>
      <c r="L1229" s="61">
        <v>44510</v>
      </c>
      <c r="M1229">
        <v>1178.4000000000001</v>
      </c>
    </row>
    <row r="1230" spans="1:13" ht="15" customHeight="1">
      <c r="A1230" s="177">
        <v>44328</v>
      </c>
      <c r="B1230" s="178">
        <f t="shared" ref="B1230:B1293" si="168">IF($I1230&lt;4,IF($I1230&lt;3,DATE(YEAR(A1230),MONTH(A1230),DAY(A1230)-$I1230),IF(COUNTIF($O:$O,A1230)=1,DATE(YEAR(A1230),MONTH(A1230),DAY(A1230)-$I1230),A1230)),A1230)</f>
        <v>44328</v>
      </c>
      <c r="C1230" s="178">
        <f t="shared" ref="C1230:C1293" si="169">IF(COUNTIF($O:$O,B1230)=1,DATE(YEAR(B1230),MONTH(B1230),DAY(B1230)-1),B1230)</f>
        <v>44328</v>
      </c>
      <c r="D1230" s="178">
        <f t="shared" ref="D1230:D1293" si="170">IF(COUNTIF($O:$O,C1230)=1,DATE(YEAR(C1230),MONTH(C1230),DAY(C1230)-1),C1230)</f>
        <v>44328</v>
      </c>
      <c r="E1230" s="178">
        <f t="shared" ref="E1230:E1293" si="171">IF(COUNTIF($O:$O,D1230)=1,DATE(YEAR(D1230),MONTH(D1230),DAY(D1230)-1),D1230)</f>
        <v>44328</v>
      </c>
      <c r="F1230" s="178">
        <f t="shared" ref="F1230:F1293" si="172">IF(COUNTIF($O:$O,E1230)=1,DATE(YEAR(E1230),MONTH(E1230),DAY(E1230)-1),E1230)</f>
        <v>44328</v>
      </c>
      <c r="G1230" s="178">
        <f t="shared" ref="G1230:G1293" si="173">IF($J1230&lt;4,IF($J1230&lt;3,DATE(YEAR(F1230),MONTH(F1230),DAY(F1230)-$J1230),IF(COUNTIF($O:$O,F1230)=1,DATE(YEAR(F1230),MONTH(F1230),DAY(F1230)-$J1230),F1230)),F1230)</f>
        <v>44328</v>
      </c>
      <c r="H1230" s="179">
        <f t="shared" ref="H1230:H1293" si="174">VLOOKUP(G1230,L:M,2,0)</f>
        <v>1119.0999999999999</v>
      </c>
      <c r="I1230" s="180">
        <f t="shared" ref="I1230:I1293" si="175">WEEKDAY(A1230,16)</f>
        <v>5</v>
      </c>
      <c r="J1230" s="180">
        <f t="shared" ref="J1230:J1293" si="176">WEEKDAY(F1230,16)</f>
        <v>5</v>
      </c>
      <c r="L1230" s="61">
        <v>44511</v>
      </c>
      <c r="M1230">
        <v>1181</v>
      </c>
    </row>
    <row r="1231" spans="1:13" ht="15" customHeight="1">
      <c r="A1231" s="177">
        <v>44329</v>
      </c>
      <c r="B1231" s="178">
        <f t="shared" si="168"/>
        <v>44329</v>
      </c>
      <c r="C1231" s="178">
        <f t="shared" si="169"/>
        <v>44329</v>
      </c>
      <c r="D1231" s="178">
        <f t="shared" si="170"/>
        <v>44329</v>
      </c>
      <c r="E1231" s="178">
        <f t="shared" si="171"/>
        <v>44329</v>
      </c>
      <c r="F1231" s="178">
        <f t="shared" si="172"/>
        <v>44329</v>
      </c>
      <c r="G1231" s="178">
        <f t="shared" si="173"/>
        <v>44329</v>
      </c>
      <c r="H1231" s="179">
        <f t="shared" si="174"/>
        <v>1123.5</v>
      </c>
      <c r="I1231" s="180">
        <f t="shared" si="175"/>
        <v>6</v>
      </c>
      <c r="J1231" s="180">
        <f t="shared" si="176"/>
        <v>6</v>
      </c>
      <c r="L1231" s="61">
        <v>44512</v>
      </c>
      <c r="M1231">
        <v>1184.7</v>
      </c>
    </row>
    <row r="1232" spans="1:13" ht="15" customHeight="1">
      <c r="A1232" s="177">
        <v>44330</v>
      </c>
      <c r="B1232" s="178">
        <f t="shared" si="168"/>
        <v>44330</v>
      </c>
      <c r="C1232" s="178">
        <f t="shared" si="169"/>
        <v>44330</v>
      </c>
      <c r="D1232" s="178">
        <f t="shared" si="170"/>
        <v>44330</v>
      </c>
      <c r="E1232" s="178">
        <f t="shared" si="171"/>
        <v>44330</v>
      </c>
      <c r="F1232" s="178">
        <f t="shared" si="172"/>
        <v>44330</v>
      </c>
      <c r="G1232" s="178">
        <f t="shared" si="173"/>
        <v>44330</v>
      </c>
      <c r="H1232" s="179">
        <f t="shared" si="174"/>
        <v>1130.5999999999999</v>
      </c>
      <c r="I1232" s="180">
        <f t="shared" si="175"/>
        <v>7</v>
      </c>
      <c r="J1232" s="180">
        <f t="shared" si="176"/>
        <v>7</v>
      </c>
      <c r="L1232" s="61">
        <v>44515</v>
      </c>
      <c r="M1232">
        <v>1179.5999999999999</v>
      </c>
    </row>
    <row r="1233" spans="1:13" ht="15" customHeight="1">
      <c r="A1233" s="177">
        <v>44331</v>
      </c>
      <c r="B1233" s="178">
        <f t="shared" si="168"/>
        <v>44330</v>
      </c>
      <c r="C1233" s="178">
        <f t="shared" si="169"/>
        <v>44330</v>
      </c>
      <c r="D1233" s="178">
        <f t="shared" si="170"/>
        <v>44330</v>
      </c>
      <c r="E1233" s="178">
        <f t="shared" si="171"/>
        <v>44330</v>
      </c>
      <c r="F1233" s="178">
        <f t="shared" si="172"/>
        <v>44330</v>
      </c>
      <c r="G1233" s="178">
        <f t="shared" si="173"/>
        <v>44330</v>
      </c>
      <c r="H1233" s="179">
        <f t="shared" si="174"/>
        <v>1130.5999999999999</v>
      </c>
      <c r="I1233" s="180">
        <f t="shared" si="175"/>
        <v>1</v>
      </c>
      <c r="J1233" s="180">
        <f t="shared" si="176"/>
        <v>7</v>
      </c>
      <c r="L1233" s="61">
        <v>44516</v>
      </c>
      <c r="M1233">
        <v>1180.2</v>
      </c>
    </row>
    <row r="1234" spans="1:13" ht="15" customHeight="1">
      <c r="A1234" s="177">
        <v>44332</v>
      </c>
      <c r="B1234" s="178">
        <f t="shared" si="168"/>
        <v>44330</v>
      </c>
      <c r="C1234" s="178">
        <f t="shared" si="169"/>
        <v>44330</v>
      </c>
      <c r="D1234" s="178">
        <f t="shared" si="170"/>
        <v>44330</v>
      </c>
      <c r="E1234" s="178">
        <f t="shared" si="171"/>
        <v>44330</v>
      </c>
      <c r="F1234" s="178">
        <f t="shared" si="172"/>
        <v>44330</v>
      </c>
      <c r="G1234" s="178">
        <f t="shared" si="173"/>
        <v>44330</v>
      </c>
      <c r="H1234" s="179">
        <f t="shared" si="174"/>
        <v>1130.5999999999999</v>
      </c>
      <c r="I1234" s="180">
        <f t="shared" si="175"/>
        <v>2</v>
      </c>
      <c r="J1234" s="180">
        <f t="shared" si="176"/>
        <v>7</v>
      </c>
      <c r="L1234" s="61">
        <v>44517</v>
      </c>
      <c r="M1234">
        <v>1179.5999999999999</v>
      </c>
    </row>
    <row r="1235" spans="1:13" ht="15" customHeight="1">
      <c r="A1235" s="177">
        <v>44333</v>
      </c>
      <c r="B1235" s="178">
        <f t="shared" si="168"/>
        <v>44333</v>
      </c>
      <c r="C1235" s="178">
        <f t="shared" si="169"/>
        <v>44333</v>
      </c>
      <c r="D1235" s="178">
        <f t="shared" si="170"/>
        <v>44333</v>
      </c>
      <c r="E1235" s="178">
        <f t="shared" si="171"/>
        <v>44333</v>
      </c>
      <c r="F1235" s="178">
        <f t="shared" si="172"/>
        <v>44333</v>
      </c>
      <c r="G1235" s="178">
        <f t="shared" si="173"/>
        <v>44333</v>
      </c>
      <c r="H1235" s="179">
        <f t="shared" si="174"/>
        <v>1129.5</v>
      </c>
      <c r="I1235" s="180">
        <f t="shared" si="175"/>
        <v>3</v>
      </c>
      <c r="J1235" s="180">
        <f t="shared" si="176"/>
        <v>3</v>
      </c>
      <c r="L1235" s="61">
        <v>44518</v>
      </c>
      <c r="M1235">
        <v>1183.5999999999999</v>
      </c>
    </row>
    <row r="1236" spans="1:13" ht="15" customHeight="1">
      <c r="A1236" s="177">
        <v>44334</v>
      </c>
      <c r="B1236" s="178">
        <f t="shared" si="168"/>
        <v>44334</v>
      </c>
      <c r="C1236" s="178">
        <f t="shared" si="169"/>
        <v>44334</v>
      </c>
      <c r="D1236" s="178">
        <f t="shared" si="170"/>
        <v>44334</v>
      </c>
      <c r="E1236" s="178">
        <f t="shared" si="171"/>
        <v>44334</v>
      </c>
      <c r="F1236" s="178">
        <f t="shared" si="172"/>
        <v>44334</v>
      </c>
      <c r="G1236" s="178">
        <f t="shared" si="173"/>
        <v>44334</v>
      </c>
      <c r="H1236" s="179">
        <f t="shared" si="174"/>
        <v>1133</v>
      </c>
      <c r="I1236" s="180">
        <f t="shared" si="175"/>
        <v>4</v>
      </c>
      <c r="J1236" s="180">
        <f t="shared" si="176"/>
        <v>4</v>
      </c>
      <c r="L1236" s="61">
        <v>44519</v>
      </c>
      <c r="M1236">
        <v>1180.5</v>
      </c>
    </row>
    <row r="1237" spans="1:13" ht="15" customHeight="1">
      <c r="A1237" s="177">
        <v>44335</v>
      </c>
      <c r="B1237" s="178">
        <f t="shared" si="168"/>
        <v>44335</v>
      </c>
      <c r="C1237" s="178">
        <f t="shared" si="169"/>
        <v>44334</v>
      </c>
      <c r="D1237" s="178">
        <f t="shared" si="170"/>
        <v>44334</v>
      </c>
      <c r="E1237" s="178">
        <f t="shared" si="171"/>
        <v>44334</v>
      </c>
      <c r="F1237" s="178">
        <f t="shared" si="172"/>
        <v>44334</v>
      </c>
      <c r="G1237" s="178">
        <f t="shared" si="173"/>
        <v>44334</v>
      </c>
      <c r="H1237" s="179">
        <f t="shared" si="174"/>
        <v>1133</v>
      </c>
      <c r="I1237" s="180">
        <f t="shared" si="175"/>
        <v>5</v>
      </c>
      <c r="J1237" s="180">
        <f t="shared" si="176"/>
        <v>4</v>
      </c>
      <c r="L1237" s="61">
        <v>44522</v>
      </c>
      <c r="M1237">
        <v>1183.5</v>
      </c>
    </row>
    <row r="1238" spans="1:13" ht="15" customHeight="1">
      <c r="A1238" s="177">
        <v>44336</v>
      </c>
      <c r="B1238" s="178">
        <f t="shared" si="168"/>
        <v>44336</v>
      </c>
      <c r="C1238" s="178">
        <f t="shared" si="169"/>
        <v>44336</v>
      </c>
      <c r="D1238" s="178">
        <f t="shared" si="170"/>
        <v>44336</v>
      </c>
      <c r="E1238" s="178">
        <f t="shared" si="171"/>
        <v>44336</v>
      </c>
      <c r="F1238" s="178">
        <f t="shared" si="172"/>
        <v>44336</v>
      </c>
      <c r="G1238" s="178">
        <f t="shared" si="173"/>
        <v>44336</v>
      </c>
      <c r="H1238" s="179">
        <f t="shared" si="174"/>
        <v>1133.0999999999999</v>
      </c>
      <c r="I1238" s="180">
        <f t="shared" si="175"/>
        <v>6</v>
      </c>
      <c r="J1238" s="180">
        <f t="shared" si="176"/>
        <v>6</v>
      </c>
      <c r="L1238" s="61">
        <v>44523</v>
      </c>
      <c r="M1238">
        <v>1187.4000000000001</v>
      </c>
    </row>
    <row r="1239" spans="1:13" ht="15" customHeight="1">
      <c r="A1239" s="177">
        <v>44337</v>
      </c>
      <c r="B1239" s="178">
        <f t="shared" si="168"/>
        <v>44337</v>
      </c>
      <c r="C1239" s="178">
        <f t="shared" si="169"/>
        <v>44337</v>
      </c>
      <c r="D1239" s="178">
        <f t="shared" si="170"/>
        <v>44337</v>
      </c>
      <c r="E1239" s="178">
        <f t="shared" si="171"/>
        <v>44337</v>
      </c>
      <c r="F1239" s="178">
        <f t="shared" si="172"/>
        <v>44337</v>
      </c>
      <c r="G1239" s="178">
        <f t="shared" si="173"/>
        <v>44337</v>
      </c>
      <c r="H1239" s="179">
        <f t="shared" si="174"/>
        <v>1132.2</v>
      </c>
      <c r="I1239" s="180">
        <f t="shared" si="175"/>
        <v>7</v>
      </c>
      <c r="J1239" s="180">
        <f t="shared" si="176"/>
        <v>7</v>
      </c>
      <c r="L1239" s="61">
        <v>44524</v>
      </c>
      <c r="M1239">
        <v>1188.9000000000001</v>
      </c>
    </row>
    <row r="1240" spans="1:13" ht="15" customHeight="1">
      <c r="A1240" s="177">
        <v>44338</v>
      </c>
      <c r="B1240" s="178">
        <f t="shared" si="168"/>
        <v>44337</v>
      </c>
      <c r="C1240" s="178">
        <f t="shared" si="169"/>
        <v>44337</v>
      </c>
      <c r="D1240" s="178">
        <f t="shared" si="170"/>
        <v>44337</v>
      </c>
      <c r="E1240" s="178">
        <f t="shared" si="171"/>
        <v>44337</v>
      </c>
      <c r="F1240" s="178">
        <f t="shared" si="172"/>
        <v>44337</v>
      </c>
      <c r="G1240" s="178">
        <f t="shared" si="173"/>
        <v>44337</v>
      </c>
      <c r="H1240" s="179">
        <f t="shared" si="174"/>
        <v>1132.2</v>
      </c>
      <c r="I1240" s="180">
        <f t="shared" si="175"/>
        <v>1</v>
      </c>
      <c r="J1240" s="180">
        <f t="shared" si="176"/>
        <v>7</v>
      </c>
      <c r="L1240" s="61">
        <v>44525</v>
      </c>
      <c r="M1240">
        <v>1188.5</v>
      </c>
    </row>
    <row r="1241" spans="1:13" ht="15" customHeight="1">
      <c r="A1241" s="177">
        <v>44339</v>
      </c>
      <c r="B1241" s="178">
        <f t="shared" si="168"/>
        <v>44337</v>
      </c>
      <c r="C1241" s="178">
        <f t="shared" si="169"/>
        <v>44337</v>
      </c>
      <c r="D1241" s="178">
        <f t="shared" si="170"/>
        <v>44337</v>
      </c>
      <c r="E1241" s="178">
        <f t="shared" si="171"/>
        <v>44337</v>
      </c>
      <c r="F1241" s="178">
        <f t="shared" si="172"/>
        <v>44337</v>
      </c>
      <c r="G1241" s="178">
        <f t="shared" si="173"/>
        <v>44337</v>
      </c>
      <c r="H1241" s="179">
        <f t="shared" si="174"/>
        <v>1132.2</v>
      </c>
      <c r="I1241" s="180">
        <f t="shared" si="175"/>
        <v>2</v>
      </c>
      <c r="J1241" s="180">
        <f t="shared" si="176"/>
        <v>7</v>
      </c>
      <c r="L1241" s="61">
        <v>44526</v>
      </c>
      <c r="M1241">
        <v>1189.7</v>
      </c>
    </row>
    <row r="1242" spans="1:13" ht="15" customHeight="1">
      <c r="A1242" s="177">
        <v>44340</v>
      </c>
      <c r="B1242" s="178">
        <f t="shared" si="168"/>
        <v>44340</v>
      </c>
      <c r="C1242" s="178">
        <f t="shared" si="169"/>
        <v>44340</v>
      </c>
      <c r="D1242" s="178">
        <f t="shared" si="170"/>
        <v>44340</v>
      </c>
      <c r="E1242" s="178">
        <f t="shared" si="171"/>
        <v>44340</v>
      </c>
      <c r="F1242" s="178">
        <f t="shared" si="172"/>
        <v>44340</v>
      </c>
      <c r="G1242" s="178">
        <f t="shared" si="173"/>
        <v>44340</v>
      </c>
      <c r="H1242" s="179">
        <f t="shared" si="174"/>
        <v>1126.9000000000001</v>
      </c>
      <c r="I1242" s="180">
        <f t="shared" si="175"/>
        <v>3</v>
      </c>
      <c r="J1242" s="180">
        <f t="shared" si="176"/>
        <v>3</v>
      </c>
      <c r="L1242" s="61">
        <v>44529</v>
      </c>
      <c r="M1242">
        <v>1193</v>
      </c>
    </row>
    <row r="1243" spans="1:13" ht="15" customHeight="1">
      <c r="A1243" s="177">
        <v>44341</v>
      </c>
      <c r="B1243" s="178">
        <f t="shared" si="168"/>
        <v>44341</v>
      </c>
      <c r="C1243" s="178">
        <f t="shared" si="169"/>
        <v>44341</v>
      </c>
      <c r="D1243" s="178">
        <f t="shared" si="170"/>
        <v>44341</v>
      </c>
      <c r="E1243" s="178">
        <f t="shared" si="171"/>
        <v>44341</v>
      </c>
      <c r="F1243" s="178">
        <f t="shared" si="172"/>
        <v>44341</v>
      </c>
      <c r="G1243" s="178">
        <f t="shared" si="173"/>
        <v>44341</v>
      </c>
      <c r="H1243" s="179">
        <f t="shared" si="174"/>
        <v>1127.5999999999999</v>
      </c>
      <c r="I1243" s="180">
        <f t="shared" si="175"/>
        <v>4</v>
      </c>
      <c r="J1243" s="180">
        <f t="shared" si="176"/>
        <v>4</v>
      </c>
      <c r="L1243" s="61">
        <v>44530</v>
      </c>
      <c r="M1243">
        <v>1193.4000000000001</v>
      </c>
    </row>
    <row r="1244" spans="1:13" ht="15" customHeight="1">
      <c r="A1244" s="177">
        <v>44342</v>
      </c>
      <c r="B1244" s="178">
        <f t="shared" si="168"/>
        <v>44342</v>
      </c>
      <c r="C1244" s="178">
        <f t="shared" si="169"/>
        <v>44342</v>
      </c>
      <c r="D1244" s="178">
        <f t="shared" si="170"/>
        <v>44342</v>
      </c>
      <c r="E1244" s="178">
        <f t="shared" si="171"/>
        <v>44342</v>
      </c>
      <c r="F1244" s="178">
        <f t="shared" si="172"/>
        <v>44342</v>
      </c>
      <c r="G1244" s="178">
        <f t="shared" si="173"/>
        <v>44342</v>
      </c>
      <c r="H1244" s="179">
        <f t="shared" si="174"/>
        <v>1122.8</v>
      </c>
      <c r="I1244" s="180">
        <f t="shared" si="175"/>
        <v>5</v>
      </c>
      <c r="J1244" s="180">
        <f t="shared" si="176"/>
        <v>5</v>
      </c>
      <c r="L1244" s="61">
        <v>44531</v>
      </c>
      <c r="M1244">
        <v>1187.7</v>
      </c>
    </row>
    <row r="1245" spans="1:13" ht="15" customHeight="1">
      <c r="A1245" s="177">
        <v>44343</v>
      </c>
      <c r="B1245" s="178">
        <f t="shared" si="168"/>
        <v>44343</v>
      </c>
      <c r="C1245" s="178">
        <f t="shared" si="169"/>
        <v>44343</v>
      </c>
      <c r="D1245" s="178">
        <f t="shared" si="170"/>
        <v>44343</v>
      </c>
      <c r="E1245" s="178">
        <f t="shared" si="171"/>
        <v>44343</v>
      </c>
      <c r="F1245" s="178">
        <f t="shared" si="172"/>
        <v>44343</v>
      </c>
      <c r="G1245" s="178">
        <f t="shared" si="173"/>
        <v>44343</v>
      </c>
      <c r="H1245" s="179">
        <f t="shared" si="174"/>
        <v>1118.5999999999999</v>
      </c>
      <c r="I1245" s="180">
        <f t="shared" si="175"/>
        <v>6</v>
      </c>
      <c r="J1245" s="180">
        <f t="shared" si="176"/>
        <v>6</v>
      </c>
      <c r="L1245" s="61">
        <v>44532</v>
      </c>
      <c r="M1245">
        <v>1180.3</v>
      </c>
    </row>
    <row r="1246" spans="1:13" ht="15" customHeight="1">
      <c r="A1246" s="177">
        <v>44344</v>
      </c>
      <c r="B1246" s="178">
        <f t="shared" si="168"/>
        <v>44344</v>
      </c>
      <c r="C1246" s="178">
        <f t="shared" si="169"/>
        <v>44344</v>
      </c>
      <c r="D1246" s="178">
        <f t="shared" si="170"/>
        <v>44344</v>
      </c>
      <c r="E1246" s="178">
        <f t="shared" si="171"/>
        <v>44344</v>
      </c>
      <c r="F1246" s="178">
        <f t="shared" si="172"/>
        <v>44344</v>
      </c>
      <c r="G1246" s="178">
        <f t="shared" si="173"/>
        <v>44344</v>
      </c>
      <c r="H1246" s="179">
        <f t="shared" si="174"/>
        <v>1118</v>
      </c>
      <c r="I1246" s="180">
        <f t="shared" si="175"/>
        <v>7</v>
      </c>
      <c r="J1246" s="180">
        <f t="shared" si="176"/>
        <v>7</v>
      </c>
      <c r="L1246" s="61">
        <v>44533</v>
      </c>
      <c r="M1246">
        <v>1177.3</v>
      </c>
    </row>
    <row r="1247" spans="1:13" ht="15" customHeight="1">
      <c r="A1247" s="177">
        <v>44345</v>
      </c>
      <c r="B1247" s="178">
        <f t="shared" si="168"/>
        <v>44344</v>
      </c>
      <c r="C1247" s="178">
        <f t="shared" si="169"/>
        <v>44344</v>
      </c>
      <c r="D1247" s="178">
        <f t="shared" si="170"/>
        <v>44344</v>
      </c>
      <c r="E1247" s="178">
        <f t="shared" si="171"/>
        <v>44344</v>
      </c>
      <c r="F1247" s="178">
        <f t="shared" si="172"/>
        <v>44344</v>
      </c>
      <c r="G1247" s="178">
        <f t="shared" si="173"/>
        <v>44344</v>
      </c>
      <c r="H1247" s="179">
        <f t="shared" si="174"/>
        <v>1118</v>
      </c>
      <c r="I1247" s="180">
        <f t="shared" si="175"/>
        <v>1</v>
      </c>
      <c r="J1247" s="180">
        <f t="shared" si="176"/>
        <v>7</v>
      </c>
      <c r="L1247" s="61">
        <v>44536</v>
      </c>
      <c r="M1247">
        <v>1178.5999999999999</v>
      </c>
    </row>
    <row r="1248" spans="1:13" ht="15" customHeight="1">
      <c r="A1248" s="177">
        <v>44346</v>
      </c>
      <c r="B1248" s="178">
        <f t="shared" si="168"/>
        <v>44344</v>
      </c>
      <c r="C1248" s="178">
        <f t="shared" si="169"/>
        <v>44344</v>
      </c>
      <c r="D1248" s="178">
        <f t="shared" si="170"/>
        <v>44344</v>
      </c>
      <c r="E1248" s="178">
        <f t="shared" si="171"/>
        <v>44344</v>
      </c>
      <c r="F1248" s="178">
        <f t="shared" si="172"/>
        <v>44344</v>
      </c>
      <c r="G1248" s="178">
        <f t="shared" si="173"/>
        <v>44344</v>
      </c>
      <c r="H1248" s="179">
        <f t="shared" si="174"/>
        <v>1118</v>
      </c>
      <c r="I1248" s="180">
        <f t="shared" si="175"/>
        <v>2</v>
      </c>
      <c r="J1248" s="180">
        <f t="shared" si="176"/>
        <v>7</v>
      </c>
      <c r="L1248" s="61">
        <v>44537</v>
      </c>
      <c r="M1248">
        <v>1183.7</v>
      </c>
    </row>
    <row r="1249" spans="1:13" ht="15" customHeight="1">
      <c r="A1249" s="177">
        <v>44347</v>
      </c>
      <c r="B1249" s="178">
        <f t="shared" si="168"/>
        <v>44347</v>
      </c>
      <c r="C1249" s="178">
        <f t="shared" si="169"/>
        <v>44347</v>
      </c>
      <c r="D1249" s="178">
        <f t="shared" si="170"/>
        <v>44347</v>
      </c>
      <c r="E1249" s="178">
        <f t="shared" si="171"/>
        <v>44347</v>
      </c>
      <c r="F1249" s="178">
        <f t="shared" si="172"/>
        <v>44347</v>
      </c>
      <c r="G1249" s="178">
        <f t="shared" si="173"/>
        <v>44347</v>
      </c>
      <c r="H1249" s="179">
        <f t="shared" si="174"/>
        <v>1116</v>
      </c>
      <c r="I1249" s="180">
        <f t="shared" si="175"/>
        <v>3</v>
      </c>
      <c r="J1249" s="180">
        <f t="shared" si="176"/>
        <v>3</v>
      </c>
      <c r="L1249" s="61">
        <v>44538</v>
      </c>
      <c r="M1249">
        <v>1181.2</v>
      </c>
    </row>
    <row r="1250" spans="1:13" ht="15" customHeight="1">
      <c r="A1250" s="177">
        <v>44348</v>
      </c>
      <c r="B1250" s="178">
        <f t="shared" si="168"/>
        <v>44348</v>
      </c>
      <c r="C1250" s="178">
        <f t="shared" si="169"/>
        <v>44348</v>
      </c>
      <c r="D1250" s="178">
        <f t="shared" si="170"/>
        <v>44348</v>
      </c>
      <c r="E1250" s="178">
        <f t="shared" si="171"/>
        <v>44348</v>
      </c>
      <c r="F1250" s="178">
        <f t="shared" si="172"/>
        <v>44348</v>
      </c>
      <c r="G1250" s="178">
        <f t="shared" si="173"/>
        <v>44348</v>
      </c>
      <c r="H1250" s="179">
        <f t="shared" si="174"/>
        <v>1113.5</v>
      </c>
      <c r="I1250" s="180">
        <f t="shared" si="175"/>
        <v>4</v>
      </c>
      <c r="J1250" s="180">
        <f t="shared" si="176"/>
        <v>4</v>
      </c>
      <c r="L1250" s="61">
        <v>44539</v>
      </c>
      <c r="M1250">
        <v>1176.4000000000001</v>
      </c>
    </row>
    <row r="1251" spans="1:13" ht="15" customHeight="1">
      <c r="A1251" s="177">
        <v>44349</v>
      </c>
      <c r="B1251" s="178">
        <f t="shared" si="168"/>
        <v>44349</v>
      </c>
      <c r="C1251" s="178">
        <f t="shared" si="169"/>
        <v>44349</v>
      </c>
      <c r="D1251" s="178">
        <f t="shared" si="170"/>
        <v>44349</v>
      </c>
      <c r="E1251" s="178">
        <f t="shared" si="171"/>
        <v>44349</v>
      </c>
      <c r="F1251" s="178">
        <f t="shared" si="172"/>
        <v>44349</v>
      </c>
      <c r="G1251" s="178">
        <f t="shared" si="173"/>
        <v>44349</v>
      </c>
      <c r="H1251" s="179">
        <f t="shared" si="174"/>
        <v>1107</v>
      </c>
      <c r="I1251" s="180">
        <f t="shared" si="175"/>
        <v>5</v>
      </c>
      <c r="J1251" s="180">
        <f t="shared" si="176"/>
        <v>5</v>
      </c>
      <c r="L1251" s="61">
        <v>44540</v>
      </c>
      <c r="M1251">
        <v>1173.8</v>
      </c>
    </row>
    <row r="1252" spans="1:13" ht="15" customHeight="1">
      <c r="A1252" s="177">
        <v>44350</v>
      </c>
      <c r="B1252" s="178">
        <f t="shared" si="168"/>
        <v>44350</v>
      </c>
      <c r="C1252" s="178">
        <f t="shared" si="169"/>
        <v>44350</v>
      </c>
      <c r="D1252" s="178">
        <f t="shared" si="170"/>
        <v>44350</v>
      </c>
      <c r="E1252" s="178">
        <f t="shared" si="171"/>
        <v>44350</v>
      </c>
      <c r="F1252" s="178">
        <f t="shared" si="172"/>
        <v>44350</v>
      </c>
      <c r="G1252" s="178">
        <f t="shared" si="173"/>
        <v>44350</v>
      </c>
      <c r="H1252" s="179">
        <f t="shared" si="174"/>
        <v>1110.3</v>
      </c>
      <c r="I1252" s="180">
        <f t="shared" si="175"/>
        <v>6</v>
      </c>
      <c r="J1252" s="180">
        <f t="shared" si="176"/>
        <v>6</v>
      </c>
      <c r="L1252" s="61">
        <v>44543</v>
      </c>
      <c r="M1252">
        <v>1178.2</v>
      </c>
    </row>
    <row r="1253" spans="1:13" ht="15" customHeight="1">
      <c r="A1253" s="177">
        <v>44351</v>
      </c>
      <c r="B1253" s="178">
        <f t="shared" si="168"/>
        <v>44351</v>
      </c>
      <c r="C1253" s="178">
        <f t="shared" si="169"/>
        <v>44351</v>
      </c>
      <c r="D1253" s="178">
        <f t="shared" si="170"/>
        <v>44351</v>
      </c>
      <c r="E1253" s="178">
        <f t="shared" si="171"/>
        <v>44351</v>
      </c>
      <c r="F1253" s="178">
        <f t="shared" si="172"/>
        <v>44351</v>
      </c>
      <c r="G1253" s="178">
        <f t="shared" si="173"/>
        <v>44351</v>
      </c>
      <c r="H1253" s="179">
        <f t="shared" si="174"/>
        <v>1111.8</v>
      </c>
      <c r="I1253" s="180">
        <f t="shared" si="175"/>
        <v>7</v>
      </c>
      <c r="J1253" s="180">
        <f t="shared" si="176"/>
        <v>7</v>
      </c>
      <c r="L1253" s="61">
        <v>44544</v>
      </c>
      <c r="M1253">
        <v>1178.8</v>
      </c>
    </row>
    <row r="1254" spans="1:13" ht="15" customHeight="1">
      <c r="A1254" s="177">
        <v>44352</v>
      </c>
      <c r="B1254" s="178">
        <f t="shared" si="168"/>
        <v>44351</v>
      </c>
      <c r="C1254" s="178">
        <f t="shared" si="169"/>
        <v>44351</v>
      </c>
      <c r="D1254" s="178">
        <f t="shared" si="170"/>
        <v>44351</v>
      </c>
      <c r="E1254" s="178">
        <f t="shared" si="171"/>
        <v>44351</v>
      </c>
      <c r="F1254" s="178">
        <f t="shared" si="172"/>
        <v>44351</v>
      </c>
      <c r="G1254" s="178">
        <f t="shared" si="173"/>
        <v>44351</v>
      </c>
      <c r="H1254" s="179">
        <f t="shared" si="174"/>
        <v>1111.8</v>
      </c>
      <c r="I1254" s="180">
        <f t="shared" si="175"/>
        <v>1</v>
      </c>
      <c r="J1254" s="180">
        <f t="shared" si="176"/>
        <v>7</v>
      </c>
      <c r="L1254" s="61">
        <v>44545</v>
      </c>
      <c r="M1254">
        <v>1183.5999999999999</v>
      </c>
    </row>
    <row r="1255" spans="1:13" ht="15" customHeight="1">
      <c r="A1255" s="177">
        <v>44353</v>
      </c>
      <c r="B1255" s="178">
        <f t="shared" si="168"/>
        <v>44351</v>
      </c>
      <c r="C1255" s="178">
        <f t="shared" si="169"/>
        <v>44351</v>
      </c>
      <c r="D1255" s="178">
        <f t="shared" si="170"/>
        <v>44351</v>
      </c>
      <c r="E1255" s="178">
        <f t="shared" si="171"/>
        <v>44351</v>
      </c>
      <c r="F1255" s="178">
        <f t="shared" si="172"/>
        <v>44351</v>
      </c>
      <c r="G1255" s="178">
        <f t="shared" si="173"/>
        <v>44351</v>
      </c>
      <c r="H1255" s="179">
        <f t="shared" si="174"/>
        <v>1111.8</v>
      </c>
      <c r="I1255" s="180">
        <f t="shared" si="175"/>
        <v>2</v>
      </c>
      <c r="J1255" s="180">
        <f t="shared" si="176"/>
        <v>7</v>
      </c>
      <c r="L1255" s="61">
        <v>44546</v>
      </c>
      <c r="M1255">
        <v>1186.2</v>
      </c>
    </row>
    <row r="1256" spans="1:13" ht="15" customHeight="1">
      <c r="A1256" s="177">
        <v>44354</v>
      </c>
      <c r="B1256" s="178">
        <f t="shared" si="168"/>
        <v>44354</v>
      </c>
      <c r="C1256" s="178">
        <f t="shared" si="169"/>
        <v>44354</v>
      </c>
      <c r="D1256" s="178">
        <f t="shared" si="170"/>
        <v>44354</v>
      </c>
      <c r="E1256" s="178">
        <f t="shared" si="171"/>
        <v>44354</v>
      </c>
      <c r="F1256" s="178">
        <f t="shared" si="172"/>
        <v>44354</v>
      </c>
      <c r="G1256" s="178">
        <f t="shared" si="173"/>
        <v>44354</v>
      </c>
      <c r="H1256" s="179">
        <f t="shared" si="174"/>
        <v>1117.5</v>
      </c>
      <c r="I1256" s="180">
        <f t="shared" si="175"/>
        <v>3</v>
      </c>
      <c r="J1256" s="180">
        <f t="shared" si="176"/>
        <v>3</v>
      </c>
      <c r="L1256" s="61">
        <v>44547</v>
      </c>
      <c r="M1256">
        <v>1183.5</v>
      </c>
    </row>
    <row r="1257" spans="1:13" ht="15" customHeight="1">
      <c r="A1257" s="177">
        <v>44355</v>
      </c>
      <c r="B1257" s="178">
        <f t="shared" si="168"/>
        <v>44355</v>
      </c>
      <c r="C1257" s="178">
        <f t="shared" si="169"/>
        <v>44355</v>
      </c>
      <c r="D1257" s="178">
        <f t="shared" si="170"/>
        <v>44355</v>
      </c>
      <c r="E1257" s="178">
        <f t="shared" si="171"/>
        <v>44355</v>
      </c>
      <c r="F1257" s="178">
        <f t="shared" si="172"/>
        <v>44355</v>
      </c>
      <c r="G1257" s="178">
        <f t="shared" si="173"/>
        <v>44355</v>
      </c>
      <c r="H1257" s="179">
        <f t="shared" si="174"/>
        <v>1111.2</v>
      </c>
      <c r="I1257" s="180">
        <f t="shared" si="175"/>
        <v>4</v>
      </c>
      <c r="J1257" s="180">
        <f t="shared" si="176"/>
        <v>4</v>
      </c>
      <c r="L1257" s="61">
        <v>44550</v>
      </c>
      <c r="M1257">
        <v>1184.4000000000001</v>
      </c>
    </row>
    <row r="1258" spans="1:13" ht="15" customHeight="1">
      <c r="A1258" s="177">
        <v>44356</v>
      </c>
      <c r="B1258" s="178">
        <f t="shared" si="168"/>
        <v>44356</v>
      </c>
      <c r="C1258" s="178">
        <f t="shared" si="169"/>
        <v>44356</v>
      </c>
      <c r="D1258" s="178">
        <f t="shared" si="170"/>
        <v>44356</v>
      </c>
      <c r="E1258" s="178">
        <f t="shared" si="171"/>
        <v>44356</v>
      </c>
      <c r="F1258" s="178">
        <f t="shared" si="172"/>
        <v>44356</v>
      </c>
      <c r="G1258" s="178">
        <f t="shared" si="173"/>
        <v>44356</v>
      </c>
      <c r="H1258" s="179">
        <f t="shared" si="174"/>
        <v>1113.7</v>
      </c>
      <c r="I1258" s="180">
        <f t="shared" si="175"/>
        <v>5</v>
      </c>
      <c r="J1258" s="180">
        <f t="shared" si="176"/>
        <v>5</v>
      </c>
      <c r="L1258" s="61">
        <v>44551</v>
      </c>
      <c r="M1258">
        <v>1189.8</v>
      </c>
    </row>
    <row r="1259" spans="1:13" ht="15" customHeight="1">
      <c r="A1259" s="177">
        <v>44357</v>
      </c>
      <c r="B1259" s="178">
        <f t="shared" si="168"/>
        <v>44357</v>
      </c>
      <c r="C1259" s="178">
        <f t="shared" si="169"/>
        <v>44357</v>
      </c>
      <c r="D1259" s="178">
        <f t="shared" si="170"/>
        <v>44357</v>
      </c>
      <c r="E1259" s="178">
        <f t="shared" si="171"/>
        <v>44357</v>
      </c>
      <c r="F1259" s="178">
        <f t="shared" si="172"/>
        <v>44357</v>
      </c>
      <c r="G1259" s="178">
        <f t="shared" si="173"/>
        <v>44357</v>
      </c>
      <c r="H1259" s="179">
        <f t="shared" si="174"/>
        <v>1115.8</v>
      </c>
      <c r="I1259" s="180">
        <f t="shared" si="175"/>
        <v>6</v>
      </c>
      <c r="J1259" s="180">
        <f t="shared" si="176"/>
        <v>6</v>
      </c>
      <c r="L1259" s="61">
        <v>44552</v>
      </c>
      <c r="M1259">
        <v>1191.5</v>
      </c>
    </row>
    <row r="1260" spans="1:13" ht="15" customHeight="1">
      <c r="A1260" s="177">
        <v>44358</v>
      </c>
      <c r="B1260" s="178">
        <f t="shared" si="168"/>
        <v>44358</v>
      </c>
      <c r="C1260" s="178">
        <f t="shared" si="169"/>
        <v>44358</v>
      </c>
      <c r="D1260" s="178">
        <f t="shared" si="170"/>
        <v>44358</v>
      </c>
      <c r="E1260" s="178">
        <f t="shared" si="171"/>
        <v>44358</v>
      </c>
      <c r="F1260" s="178">
        <f t="shared" si="172"/>
        <v>44358</v>
      </c>
      <c r="G1260" s="178">
        <f t="shared" si="173"/>
        <v>44358</v>
      </c>
      <c r="H1260" s="179">
        <f t="shared" si="174"/>
        <v>1115</v>
      </c>
      <c r="I1260" s="180">
        <f t="shared" si="175"/>
        <v>7</v>
      </c>
      <c r="J1260" s="180">
        <f t="shared" si="176"/>
        <v>7</v>
      </c>
      <c r="L1260" s="61">
        <v>44553</v>
      </c>
      <c r="M1260">
        <v>1191.2</v>
      </c>
    </row>
    <row r="1261" spans="1:13" ht="15" customHeight="1">
      <c r="A1261" s="177">
        <v>44359</v>
      </c>
      <c r="B1261" s="178">
        <f t="shared" si="168"/>
        <v>44358</v>
      </c>
      <c r="C1261" s="178">
        <f t="shared" si="169"/>
        <v>44358</v>
      </c>
      <c r="D1261" s="178">
        <f t="shared" si="170"/>
        <v>44358</v>
      </c>
      <c r="E1261" s="178">
        <f t="shared" si="171"/>
        <v>44358</v>
      </c>
      <c r="F1261" s="178">
        <f t="shared" si="172"/>
        <v>44358</v>
      </c>
      <c r="G1261" s="178">
        <f t="shared" si="173"/>
        <v>44358</v>
      </c>
      <c r="H1261" s="179">
        <f t="shared" si="174"/>
        <v>1115</v>
      </c>
      <c r="I1261" s="180">
        <f t="shared" si="175"/>
        <v>1</v>
      </c>
      <c r="J1261" s="180">
        <f t="shared" si="176"/>
        <v>7</v>
      </c>
      <c r="L1261" s="61">
        <v>44554</v>
      </c>
      <c r="M1261">
        <v>1187.5</v>
      </c>
    </row>
    <row r="1262" spans="1:13" ht="15" customHeight="1">
      <c r="A1262" s="177">
        <v>44360</v>
      </c>
      <c r="B1262" s="178">
        <f t="shared" si="168"/>
        <v>44358</v>
      </c>
      <c r="C1262" s="178">
        <f t="shared" si="169"/>
        <v>44358</v>
      </c>
      <c r="D1262" s="178">
        <f t="shared" si="170"/>
        <v>44358</v>
      </c>
      <c r="E1262" s="178">
        <f t="shared" si="171"/>
        <v>44358</v>
      </c>
      <c r="F1262" s="178">
        <f t="shared" si="172"/>
        <v>44358</v>
      </c>
      <c r="G1262" s="178">
        <f t="shared" si="173"/>
        <v>44358</v>
      </c>
      <c r="H1262" s="179">
        <f t="shared" si="174"/>
        <v>1115</v>
      </c>
      <c r="I1262" s="180">
        <f t="shared" si="175"/>
        <v>2</v>
      </c>
      <c r="J1262" s="180">
        <f t="shared" si="176"/>
        <v>7</v>
      </c>
      <c r="L1262" s="61">
        <v>44557</v>
      </c>
      <c r="M1262">
        <v>1186.4000000000001</v>
      </c>
    </row>
    <row r="1263" spans="1:13" ht="15" customHeight="1">
      <c r="A1263" s="177">
        <v>44361</v>
      </c>
      <c r="B1263" s="178">
        <f t="shared" si="168"/>
        <v>44361</v>
      </c>
      <c r="C1263" s="178">
        <f t="shared" si="169"/>
        <v>44361</v>
      </c>
      <c r="D1263" s="178">
        <f t="shared" si="170"/>
        <v>44361</v>
      </c>
      <c r="E1263" s="178">
        <f t="shared" si="171"/>
        <v>44361</v>
      </c>
      <c r="F1263" s="178">
        <f t="shared" si="172"/>
        <v>44361</v>
      </c>
      <c r="G1263" s="178">
        <f t="shared" si="173"/>
        <v>44361</v>
      </c>
      <c r="H1263" s="179">
        <f t="shared" si="174"/>
        <v>1111.2</v>
      </c>
      <c r="I1263" s="180">
        <f t="shared" si="175"/>
        <v>3</v>
      </c>
      <c r="J1263" s="180">
        <f t="shared" si="176"/>
        <v>3</v>
      </c>
      <c r="L1263" s="61">
        <v>44558</v>
      </c>
      <c r="M1263">
        <v>1186.2</v>
      </c>
    </row>
    <row r="1264" spans="1:13" ht="15" customHeight="1">
      <c r="A1264" s="177">
        <v>44362</v>
      </c>
      <c r="B1264" s="178">
        <f t="shared" si="168"/>
        <v>44362</v>
      </c>
      <c r="C1264" s="178">
        <f t="shared" si="169"/>
        <v>44362</v>
      </c>
      <c r="D1264" s="178">
        <f t="shared" si="170"/>
        <v>44362</v>
      </c>
      <c r="E1264" s="178">
        <f t="shared" si="171"/>
        <v>44362</v>
      </c>
      <c r="F1264" s="178">
        <f t="shared" si="172"/>
        <v>44362</v>
      </c>
      <c r="G1264" s="178">
        <f t="shared" si="173"/>
        <v>44362</v>
      </c>
      <c r="H1264" s="179">
        <f t="shared" si="174"/>
        <v>1116.4000000000001</v>
      </c>
      <c r="I1264" s="180">
        <f t="shared" si="175"/>
        <v>4</v>
      </c>
      <c r="J1264" s="180">
        <f t="shared" si="176"/>
        <v>4</v>
      </c>
      <c r="L1264" s="61">
        <v>44559</v>
      </c>
      <c r="M1264">
        <v>1186.7</v>
      </c>
    </row>
    <row r="1265" spans="1:13" ht="15" customHeight="1">
      <c r="A1265" s="177">
        <v>44363</v>
      </c>
      <c r="B1265" s="178">
        <f t="shared" si="168"/>
        <v>44363</v>
      </c>
      <c r="C1265" s="178">
        <f t="shared" si="169"/>
        <v>44363</v>
      </c>
      <c r="D1265" s="178">
        <f t="shared" si="170"/>
        <v>44363</v>
      </c>
      <c r="E1265" s="178">
        <f t="shared" si="171"/>
        <v>44363</v>
      </c>
      <c r="F1265" s="178">
        <f t="shared" si="172"/>
        <v>44363</v>
      </c>
      <c r="G1265" s="178">
        <f t="shared" si="173"/>
        <v>44363</v>
      </c>
      <c r="H1265" s="179">
        <f t="shared" si="174"/>
        <v>1117.8</v>
      </c>
      <c r="I1265" s="180">
        <f t="shared" si="175"/>
        <v>5</v>
      </c>
      <c r="J1265" s="180">
        <f t="shared" si="176"/>
        <v>5</v>
      </c>
      <c r="L1265" s="61">
        <v>44560</v>
      </c>
      <c r="M1265">
        <v>1186.5999999999999</v>
      </c>
    </row>
    <row r="1266" spans="1:13" ht="15" customHeight="1">
      <c r="A1266" s="177">
        <v>44364</v>
      </c>
      <c r="B1266" s="178">
        <f t="shared" si="168"/>
        <v>44364</v>
      </c>
      <c r="C1266" s="178">
        <f t="shared" si="169"/>
        <v>44364</v>
      </c>
      <c r="D1266" s="178">
        <f t="shared" si="170"/>
        <v>44364</v>
      </c>
      <c r="E1266" s="178">
        <f t="shared" si="171"/>
        <v>44364</v>
      </c>
      <c r="F1266" s="178">
        <f t="shared" si="172"/>
        <v>44364</v>
      </c>
      <c r="G1266" s="178">
        <f t="shared" si="173"/>
        <v>44364</v>
      </c>
      <c r="H1266" s="179">
        <f t="shared" si="174"/>
        <v>1117.7</v>
      </c>
      <c r="I1266" s="180">
        <f t="shared" si="175"/>
        <v>6</v>
      </c>
      <c r="J1266" s="180">
        <f t="shared" si="176"/>
        <v>6</v>
      </c>
      <c r="L1266" s="61">
        <v>44561</v>
      </c>
      <c r="M1266">
        <v>1185.5</v>
      </c>
    </row>
    <row r="1267" spans="1:13" ht="15" customHeight="1">
      <c r="A1267" s="177">
        <v>44365</v>
      </c>
      <c r="B1267" s="178">
        <f t="shared" si="168"/>
        <v>44365</v>
      </c>
      <c r="C1267" s="178">
        <f t="shared" si="169"/>
        <v>44365</v>
      </c>
      <c r="D1267" s="178">
        <f t="shared" si="170"/>
        <v>44365</v>
      </c>
      <c r="E1267" s="178">
        <f t="shared" si="171"/>
        <v>44365</v>
      </c>
      <c r="F1267" s="178">
        <f t="shared" si="172"/>
        <v>44365</v>
      </c>
      <c r="G1267" s="178">
        <f t="shared" si="173"/>
        <v>44365</v>
      </c>
      <c r="H1267" s="179">
        <f t="shared" si="174"/>
        <v>1129.5</v>
      </c>
      <c r="I1267" s="180">
        <f t="shared" si="175"/>
        <v>7</v>
      </c>
      <c r="J1267" s="180">
        <f t="shared" si="176"/>
        <v>7</v>
      </c>
      <c r="L1267" s="61">
        <v>44564</v>
      </c>
      <c r="M1267">
        <v>1185.5</v>
      </c>
    </row>
    <row r="1268" spans="1:13" ht="15" customHeight="1">
      <c r="A1268" s="177">
        <v>44366</v>
      </c>
      <c r="B1268" s="178">
        <f t="shared" si="168"/>
        <v>44365</v>
      </c>
      <c r="C1268" s="178">
        <f t="shared" si="169"/>
        <v>44365</v>
      </c>
      <c r="D1268" s="178">
        <f t="shared" si="170"/>
        <v>44365</v>
      </c>
      <c r="E1268" s="178">
        <f t="shared" si="171"/>
        <v>44365</v>
      </c>
      <c r="F1268" s="178">
        <f t="shared" si="172"/>
        <v>44365</v>
      </c>
      <c r="G1268" s="178">
        <f t="shared" si="173"/>
        <v>44365</v>
      </c>
      <c r="H1268" s="179">
        <f t="shared" si="174"/>
        <v>1129.5</v>
      </c>
      <c r="I1268" s="180">
        <f t="shared" si="175"/>
        <v>1</v>
      </c>
      <c r="J1268" s="180">
        <f t="shared" si="176"/>
        <v>7</v>
      </c>
      <c r="L1268" s="61">
        <v>44565</v>
      </c>
      <c r="M1268">
        <v>1190.8</v>
      </c>
    </row>
    <row r="1269" spans="1:13" ht="15" customHeight="1">
      <c r="A1269" s="177">
        <v>44367</v>
      </c>
      <c r="B1269" s="178">
        <f t="shared" si="168"/>
        <v>44365</v>
      </c>
      <c r="C1269" s="178">
        <f t="shared" si="169"/>
        <v>44365</v>
      </c>
      <c r="D1269" s="178">
        <f t="shared" si="170"/>
        <v>44365</v>
      </c>
      <c r="E1269" s="178">
        <f t="shared" si="171"/>
        <v>44365</v>
      </c>
      <c r="F1269" s="178">
        <f t="shared" si="172"/>
        <v>44365</v>
      </c>
      <c r="G1269" s="178">
        <f t="shared" si="173"/>
        <v>44365</v>
      </c>
      <c r="H1269" s="179">
        <f t="shared" si="174"/>
        <v>1129.5</v>
      </c>
      <c r="I1269" s="180">
        <f t="shared" si="175"/>
        <v>2</v>
      </c>
      <c r="J1269" s="180">
        <f t="shared" si="176"/>
        <v>7</v>
      </c>
      <c r="L1269" s="61">
        <v>44566</v>
      </c>
      <c r="M1269">
        <v>1194.3</v>
      </c>
    </row>
    <row r="1270" spans="1:13" ht="15" customHeight="1">
      <c r="A1270" s="177">
        <v>44368</v>
      </c>
      <c r="B1270" s="178">
        <f t="shared" si="168"/>
        <v>44368</v>
      </c>
      <c r="C1270" s="178">
        <f t="shared" si="169"/>
        <v>44368</v>
      </c>
      <c r="D1270" s="178">
        <f t="shared" si="170"/>
        <v>44368</v>
      </c>
      <c r="E1270" s="178">
        <f t="shared" si="171"/>
        <v>44368</v>
      </c>
      <c r="F1270" s="178">
        <f t="shared" si="172"/>
        <v>44368</v>
      </c>
      <c r="G1270" s="178">
        <f t="shared" si="173"/>
        <v>44368</v>
      </c>
      <c r="H1270" s="179">
        <f t="shared" si="174"/>
        <v>1132.2</v>
      </c>
      <c r="I1270" s="180">
        <f t="shared" si="175"/>
        <v>3</v>
      </c>
      <c r="J1270" s="180">
        <f t="shared" si="176"/>
        <v>3</v>
      </c>
      <c r="L1270" s="61">
        <v>44567</v>
      </c>
      <c r="M1270">
        <v>1198.2</v>
      </c>
    </row>
    <row r="1271" spans="1:13" ht="15" customHeight="1">
      <c r="A1271" s="177">
        <v>44369</v>
      </c>
      <c r="B1271" s="178">
        <f t="shared" si="168"/>
        <v>44369</v>
      </c>
      <c r="C1271" s="178">
        <f t="shared" si="169"/>
        <v>44369</v>
      </c>
      <c r="D1271" s="178">
        <f t="shared" si="170"/>
        <v>44369</v>
      </c>
      <c r="E1271" s="178">
        <f t="shared" si="171"/>
        <v>44369</v>
      </c>
      <c r="F1271" s="178">
        <f t="shared" si="172"/>
        <v>44369</v>
      </c>
      <c r="G1271" s="178">
        <f t="shared" si="173"/>
        <v>44369</v>
      </c>
      <c r="H1271" s="179">
        <f t="shared" si="174"/>
        <v>1135.4000000000001</v>
      </c>
      <c r="I1271" s="180">
        <f t="shared" si="175"/>
        <v>4</v>
      </c>
      <c r="J1271" s="180">
        <f t="shared" si="176"/>
        <v>4</v>
      </c>
      <c r="L1271" s="61">
        <v>44568</v>
      </c>
      <c r="M1271">
        <v>1199.5999999999999</v>
      </c>
    </row>
    <row r="1272" spans="1:13" ht="15" customHeight="1">
      <c r="A1272" s="177">
        <v>44370</v>
      </c>
      <c r="B1272" s="178">
        <f t="shared" si="168"/>
        <v>44370</v>
      </c>
      <c r="C1272" s="178">
        <f t="shared" si="169"/>
        <v>44370</v>
      </c>
      <c r="D1272" s="178">
        <f t="shared" si="170"/>
        <v>44370</v>
      </c>
      <c r="E1272" s="178">
        <f t="shared" si="171"/>
        <v>44370</v>
      </c>
      <c r="F1272" s="178">
        <f t="shared" si="172"/>
        <v>44370</v>
      </c>
      <c r="G1272" s="178">
        <f t="shared" si="173"/>
        <v>44370</v>
      </c>
      <c r="H1272" s="179">
        <f t="shared" si="174"/>
        <v>1132.4000000000001</v>
      </c>
      <c r="I1272" s="180">
        <f t="shared" si="175"/>
        <v>5</v>
      </c>
      <c r="J1272" s="180">
        <f t="shared" si="176"/>
        <v>5</v>
      </c>
      <c r="L1272" s="61">
        <v>44571</v>
      </c>
      <c r="M1272">
        <v>1202.4000000000001</v>
      </c>
    </row>
    <row r="1273" spans="1:13" ht="15" customHeight="1">
      <c r="A1273" s="177">
        <v>44371</v>
      </c>
      <c r="B1273" s="178">
        <f t="shared" si="168"/>
        <v>44371</v>
      </c>
      <c r="C1273" s="178">
        <f t="shared" si="169"/>
        <v>44371</v>
      </c>
      <c r="D1273" s="178">
        <f t="shared" si="170"/>
        <v>44371</v>
      </c>
      <c r="E1273" s="178">
        <f t="shared" si="171"/>
        <v>44371</v>
      </c>
      <c r="F1273" s="178">
        <f t="shared" si="172"/>
        <v>44371</v>
      </c>
      <c r="G1273" s="178">
        <f t="shared" si="173"/>
        <v>44371</v>
      </c>
      <c r="H1273" s="179">
        <f t="shared" si="174"/>
        <v>1135.5999999999999</v>
      </c>
      <c r="I1273" s="180">
        <f t="shared" si="175"/>
        <v>6</v>
      </c>
      <c r="J1273" s="180">
        <f t="shared" si="176"/>
        <v>6</v>
      </c>
      <c r="L1273" s="61">
        <v>44572</v>
      </c>
      <c r="M1273">
        <v>1200</v>
      </c>
    </row>
    <row r="1274" spans="1:13" ht="15" customHeight="1">
      <c r="A1274" s="177">
        <v>44372</v>
      </c>
      <c r="B1274" s="178">
        <f t="shared" si="168"/>
        <v>44372</v>
      </c>
      <c r="C1274" s="178">
        <f t="shared" si="169"/>
        <v>44372</v>
      </c>
      <c r="D1274" s="178">
        <f t="shared" si="170"/>
        <v>44372</v>
      </c>
      <c r="E1274" s="178">
        <f t="shared" si="171"/>
        <v>44372</v>
      </c>
      <c r="F1274" s="178">
        <f t="shared" si="172"/>
        <v>44372</v>
      </c>
      <c r="G1274" s="178">
        <f t="shared" si="173"/>
        <v>44372</v>
      </c>
      <c r="H1274" s="179">
        <f t="shared" si="174"/>
        <v>1135.8</v>
      </c>
      <c r="I1274" s="180">
        <f t="shared" si="175"/>
        <v>7</v>
      </c>
      <c r="J1274" s="180">
        <f t="shared" si="176"/>
        <v>7</v>
      </c>
      <c r="L1274" s="61">
        <v>44573</v>
      </c>
      <c r="M1274">
        <v>1195.2</v>
      </c>
    </row>
    <row r="1275" spans="1:13" ht="15" customHeight="1">
      <c r="A1275" s="177">
        <v>44373</v>
      </c>
      <c r="B1275" s="178">
        <f t="shared" si="168"/>
        <v>44372</v>
      </c>
      <c r="C1275" s="178">
        <f t="shared" si="169"/>
        <v>44372</v>
      </c>
      <c r="D1275" s="178">
        <f t="shared" si="170"/>
        <v>44372</v>
      </c>
      <c r="E1275" s="178">
        <f t="shared" si="171"/>
        <v>44372</v>
      </c>
      <c r="F1275" s="178">
        <f t="shared" si="172"/>
        <v>44372</v>
      </c>
      <c r="G1275" s="178">
        <f t="shared" si="173"/>
        <v>44372</v>
      </c>
      <c r="H1275" s="179">
        <f t="shared" si="174"/>
        <v>1135.8</v>
      </c>
      <c r="I1275" s="180">
        <f t="shared" si="175"/>
        <v>1</v>
      </c>
      <c r="J1275" s="180">
        <f t="shared" si="176"/>
        <v>7</v>
      </c>
      <c r="L1275" s="299">
        <v>44578</v>
      </c>
      <c r="M1275">
        <v>1187.5999999999999</v>
      </c>
    </row>
    <row r="1276" spans="1:13" ht="15" customHeight="1">
      <c r="A1276" s="177">
        <v>44374</v>
      </c>
      <c r="B1276" s="178">
        <f t="shared" si="168"/>
        <v>44372</v>
      </c>
      <c r="C1276" s="178">
        <f t="shared" si="169"/>
        <v>44372</v>
      </c>
      <c r="D1276" s="178">
        <f t="shared" si="170"/>
        <v>44372</v>
      </c>
      <c r="E1276" s="178">
        <f t="shared" si="171"/>
        <v>44372</v>
      </c>
      <c r="F1276" s="178">
        <f t="shared" si="172"/>
        <v>44372</v>
      </c>
      <c r="G1276" s="178">
        <f t="shared" si="173"/>
        <v>44372</v>
      </c>
      <c r="H1276" s="179">
        <f t="shared" si="174"/>
        <v>1135.8</v>
      </c>
      <c r="I1276" s="180">
        <f t="shared" si="175"/>
        <v>2</v>
      </c>
      <c r="J1276" s="180">
        <f t="shared" si="176"/>
        <v>7</v>
      </c>
      <c r="L1276" s="299">
        <v>44579</v>
      </c>
      <c r="M1276">
        <v>1192.3</v>
      </c>
    </row>
    <row r="1277" spans="1:13" ht="15" customHeight="1">
      <c r="A1277" s="177">
        <v>44375</v>
      </c>
      <c r="B1277" s="178">
        <f t="shared" si="168"/>
        <v>44375</v>
      </c>
      <c r="C1277" s="178">
        <f t="shared" si="169"/>
        <v>44375</v>
      </c>
      <c r="D1277" s="178">
        <f t="shared" si="170"/>
        <v>44375</v>
      </c>
      <c r="E1277" s="178">
        <f t="shared" si="171"/>
        <v>44375</v>
      </c>
      <c r="F1277" s="178">
        <f t="shared" si="172"/>
        <v>44375</v>
      </c>
      <c r="G1277" s="178">
        <f t="shared" si="173"/>
        <v>44375</v>
      </c>
      <c r="H1277" s="179">
        <f t="shared" si="174"/>
        <v>1128.8</v>
      </c>
      <c r="I1277" s="180">
        <f t="shared" si="175"/>
        <v>3</v>
      </c>
      <c r="J1277" s="180">
        <f t="shared" si="176"/>
        <v>3</v>
      </c>
      <c r="L1277" s="299">
        <v>44580</v>
      </c>
      <c r="M1277">
        <v>1188.9000000000001</v>
      </c>
    </row>
    <row r="1278" spans="1:13" ht="15" customHeight="1">
      <c r="A1278" s="177">
        <v>44376</v>
      </c>
      <c r="B1278" s="178">
        <f t="shared" si="168"/>
        <v>44376</v>
      </c>
      <c r="C1278" s="178">
        <f t="shared" si="169"/>
        <v>44376</v>
      </c>
      <c r="D1278" s="178">
        <f t="shared" si="170"/>
        <v>44376</v>
      </c>
      <c r="E1278" s="178">
        <f t="shared" si="171"/>
        <v>44376</v>
      </c>
      <c r="F1278" s="178">
        <f t="shared" si="172"/>
        <v>44376</v>
      </c>
      <c r="G1278" s="178">
        <f t="shared" si="173"/>
        <v>44376</v>
      </c>
      <c r="H1278" s="179">
        <f t="shared" si="174"/>
        <v>1129.9000000000001</v>
      </c>
      <c r="I1278" s="180">
        <f t="shared" si="175"/>
        <v>4</v>
      </c>
      <c r="J1278" s="180">
        <f t="shared" si="176"/>
        <v>4</v>
      </c>
      <c r="L1278" s="299">
        <v>44581</v>
      </c>
      <c r="M1278">
        <v>1191.8</v>
      </c>
    </row>
    <row r="1279" spans="1:13" ht="15" customHeight="1">
      <c r="A1279" s="177">
        <v>44377</v>
      </c>
      <c r="B1279" s="178">
        <f t="shared" si="168"/>
        <v>44377</v>
      </c>
      <c r="C1279" s="178">
        <f t="shared" si="169"/>
        <v>44377</v>
      </c>
      <c r="D1279" s="178">
        <f t="shared" si="170"/>
        <v>44377</v>
      </c>
      <c r="E1279" s="178">
        <f t="shared" si="171"/>
        <v>44377</v>
      </c>
      <c r="F1279" s="178">
        <f t="shared" si="172"/>
        <v>44377</v>
      </c>
      <c r="G1279" s="178">
        <f t="shared" si="173"/>
        <v>44377</v>
      </c>
      <c r="H1279" s="179">
        <f t="shared" si="174"/>
        <v>1130</v>
      </c>
      <c r="I1279" s="180">
        <f t="shared" si="175"/>
        <v>5</v>
      </c>
      <c r="J1279" s="180">
        <f t="shared" si="176"/>
        <v>5</v>
      </c>
      <c r="L1279" s="299">
        <v>44582</v>
      </c>
      <c r="M1279">
        <v>1190.4000000000001</v>
      </c>
    </row>
    <row r="1280" spans="1:13" ht="15" customHeight="1">
      <c r="A1280" s="177">
        <v>44378</v>
      </c>
      <c r="B1280" s="178">
        <f t="shared" si="168"/>
        <v>44378</v>
      </c>
      <c r="C1280" s="178">
        <f t="shared" si="169"/>
        <v>44378</v>
      </c>
      <c r="D1280" s="178">
        <f t="shared" si="170"/>
        <v>44378</v>
      </c>
      <c r="E1280" s="178">
        <f t="shared" si="171"/>
        <v>44378</v>
      </c>
      <c r="F1280" s="178">
        <f t="shared" si="172"/>
        <v>44378</v>
      </c>
      <c r="G1280" s="178">
        <f t="shared" si="173"/>
        <v>44378</v>
      </c>
      <c r="H1280" s="179">
        <f t="shared" si="174"/>
        <v>1129.5</v>
      </c>
      <c r="I1280" s="180">
        <f t="shared" si="175"/>
        <v>6</v>
      </c>
      <c r="J1280" s="180">
        <f t="shared" si="176"/>
        <v>6</v>
      </c>
      <c r="L1280" s="299">
        <v>44585</v>
      </c>
      <c r="M1280">
        <v>1193.5999999999999</v>
      </c>
    </row>
    <row r="1281" spans="1:13" ht="15" customHeight="1">
      <c r="A1281" s="177">
        <v>44379</v>
      </c>
      <c r="B1281" s="178">
        <f t="shared" si="168"/>
        <v>44379</v>
      </c>
      <c r="C1281" s="178">
        <f t="shared" si="169"/>
        <v>44379</v>
      </c>
      <c r="D1281" s="178">
        <f t="shared" si="170"/>
        <v>44379</v>
      </c>
      <c r="E1281" s="178">
        <f t="shared" si="171"/>
        <v>44379</v>
      </c>
      <c r="F1281" s="178">
        <f t="shared" si="172"/>
        <v>44379</v>
      </c>
      <c r="G1281" s="178">
        <f t="shared" si="173"/>
        <v>44379</v>
      </c>
      <c r="H1281" s="179">
        <f t="shared" si="174"/>
        <v>1132.2</v>
      </c>
      <c r="I1281" s="180">
        <f t="shared" si="175"/>
        <v>7</v>
      </c>
      <c r="J1281" s="180">
        <f t="shared" si="176"/>
        <v>7</v>
      </c>
      <c r="L1281" s="299">
        <v>44586</v>
      </c>
      <c r="M1281">
        <v>1194.2</v>
      </c>
    </row>
    <row r="1282" spans="1:13" ht="15" customHeight="1">
      <c r="A1282" s="177">
        <v>44380</v>
      </c>
      <c r="B1282" s="178">
        <f t="shared" si="168"/>
        <v>44379</v>
      </c>
      <c r="C1282" s="178">
        <f t="shared" si="169"/>
        <v>44379</v>
      </c>
      <c r="D1282" s="178">
        <f t="shared" si="170"/>
        <v>44379</v>
      </c>
      <c r="E1282" s="178">
        <f t="shared" si="171"/>
        <v>44379</v>
      </c>
      <c r="F1282" s="178">
        <f t="shared" si="172"/>
        <v>44379</v>
      </c>
      <c r="G1282" s="178">
        <f t="shared" si="173"/>
        <v>44379</v>
      </c>
      <c r="H1282" s="179">
        <f t="shared" si="174"/>
        <v>1132.2</v>
      </c>
      <c r="I1282" s="180">
        <f t="shared" si="175"/>
        <v>1</v>
      </c>
      <c r="J1282" s="180">
        <f t="shared" si="176"/>
        <v>7</v>
      </c>
      <c r="L1282" s="299">
        <v>44587</v>
      </c>
      <c r="M1282">
        <v>1197.8</v>
      </c>
    </row>
    <row r="1283" spans="1:13" ht="15" customHeight="1">
      <c r="A1283" s="177">
        <v>44381</v>
      </c>
      <c r="B1283" s="178">
        <f t="shared" si="168"/>
        <v>44379</v>
      </c>
      <c r="C1283" s="178">
        <f t="shared" si="169"/>
        <v>44379</v>
      </c>
      <c r="D1283" s="178">
        <f t="shared" si="170"/>
        <v>44379</v>
      </c>
      <c r="E1283" s="178">
        <f t="shared" si="171"/>
        <v>44379</v>
      </c>
      <c r="F1283" s="178">
        <f t="shared" si="172"/>
        <v>44379</v>
      </c>
      <c r="G1283" s="178">
        <f t="shared" si="173"/>
        <v>44379</v>
      </c>
      <c r="H1283" s="179">
        <f t="shared" si="174"/>
        <v>1132.2</v>
      </c>
      <c r="I1283" s="180">
        <f t="shared" si="175"/>
        <v>2</v>
      </c>
      <c r="J1283" s="180">
        <f t="shared" si="176"/>
        <v>7</v>
      </c>
      <c r="L1283" s="299">
        <v>44588</v>
      </c>
      <c r="M1283">
        <v>1197</v>
      </c>
    </row>
    <row r="1284" spans="1:13" ht="15" customHeight="1">
      <c r="A1284" s="177">
        <v>44382</v>
      </c>
      <c r="B1284" s="178">
        <f t="shared" si="168"/>
        <v>44382</v>
      </c>
      <c r="C1284" s="178">
        <f t="shared" si="169"/>
        <v>44382</v>
      </c>
      <c r="D1284" s="178">
        <f t="shared" si="170"/>
        <v>44382</v>
      </c>
      <c r="E1284" s="178">
        <f t="shared" si="171"/>
        <v>44382</v>
      </c>
      <c r="F1284" s="178">
        <f t="shared" si="172"/>
        <v>44382</v>
      </c>
      <c r="G1284" s="178">
        <f t="shared" si="173"/>
        <v>44382</v>
      </c>
      <c r="H1284" s="179">
        <f t="shared" si="174"/>
        <v>1134.5</v>
      </c>
      <c r="I1284" s="180">
        <f t="shared" si="175"/>
        <v>3</v>
      </c>
      <c r="J1284" s="180">
        <f t="shared" si="176"/>
        <v>3</v>
      </c>
      <c r="L1284" s="299">
        <v>44589</v>
      </c>
      <c r="M1284">
        <v>1202.4000000000001</v>
      </c>
    </row>
    <row r="1285" spans="1:13" ht="15" customHeight="1">
      <c r="A1285" s="177">
        <v>44383</v>
      </c>
      <c r="B1285" s="178">
        <f t="shared" si="168"/>
        <v>44383</v>
      </c>
      <c r="C1285" s="178">
        <f t="shared" si="169"/>
        <v>44383</v>
      </c>
      <c r="D1285" s="178">
        <f t="shared" si="170"/>
        <v>44383</v>
      </c>
      <c r="E1285" s="178">
        <f t="shared" si="171"/>
        <v>44383</v>
      </c>
      <c r="F1285" s="178">
        <f t="shared" si="172"/>
        <v>44383</v>
      </c>
      <c r="G1285" s="178">
        <f t="shared" si="173"/>
        <v>44383</v>
      </c>
      <c r="H1285" s="179">
        <f t="shared" si="174"/>
        <v>1130.3</v>
      </c>
      <c r="I1285" s="180">
        <f t="shared" si="175"/>
        <v>4</v>
      </c>
      <c r="J1285" s="180">
        <f t="shared" si="176"/>
        <v>4</v>
      </c>
      <c r="L1285" s="299">
        <v>44595</v>
      </c>
      <c r="M1285">
        <v>1205.7</v>
      </c>
    </row>
    <row r="1286" spans="1:13" ht="15" customHeight="1">
      <c r="A1286" s="177">
        <v>44384</v>
      </c>
      <c r="B1286" s="178">
        <f t="shared" si="168"/>
        <v>44384</v>
      </c>
      <c r="C1286" s="178">
        <f t="shared" si="169"/>
        <v>44384</v>
      </c>
      <c r="D1286" s="178">
        <f t="shared" si="170"/>
        <v>44384</v>
      </c>
      <c r="E1286" s="178">
        <f t="shared" si="171"/>
        <v>44384</v>
      </c>
      <c r="F1286" s="178">
        <f t="shared" si="172"/>
        <v>44384</v>
      </c>
      <c r="G1286" s="178">
        <f t="shared" si="173"/>
        <v>44384</v>
      </c>
      <c r="H1286" s="179">
        <f t="shared" si="174"/>
        <v>1131.8</v>
      </c>
      <c r="I1286" s="180">
        <f t="shared" si="175"/>
        <v>5</v>
      </c>
      <c r="J1286" s="180">
        <f t="shared" si="176"/>
        <v>5</v>
      </c>
      <c r="L1286" s="299">
        <v>44596</v>
      </c>
      <c r="M1286">
        <v>1205.4000000000001</v>
      </c>
    </row>
    <row r="1287" spans="1:13" ht="15" customHeight="1">
      <c r="A1287" s="177">
        <v>44385</v>
      </c>
      <c r="B1287" s="178">
        <f t="shared" si="168"/>
        <v>44385</v>
      </c>
      <c r="C1287" s="178">
        <f t="shared" si="169"/>
        <v>44385</v>
      </c>
      <c r="D1287" s="178">
        <f t="shared" si="170"/>
        <v>44385</v>
      </c>
      <c r="E1287" s="178">
        <f t="shared" si="171"/>
        <v>44385</v>
      </c>
      <c r="F1287" s="178">
        <f t="shared" si="172"/>
        <v>44385</v>
      </c>
      <c r="G1287" s="178">
        <f t="shared" si="173"/>
        <v>44385</v>
      </c>
      <c r="H1287" s="179">
        <f t="shared" si="174"/>
        <v>1137.5999999999999</v>
      </c>
      <c r="I1287" s="180">
        <f t="shared" si="175"/>
        <v>6</v>
      </c>
      <c r="J1287" s="180">
        <f t="shared" si="176"/>
        <v>6</v>
      </c>
      <c r="L1287" s="299">
        <v>44599</v>
      </c>
      <c r="M1287">
        <v>1199.5</v>
      </c>
    </row>
    <row r="1288" spans="1:13" ht="15" customHeight="1">
      <c r="A1288" s="177">
        <v>44386</v>
      </c>
      <c r="B1288" s="178">
        <f t="shared" si="168"/>
        <v>44386</v>
      </c>
      <c r="C1288" s="178">
        <f t="shared" si="169"/>
        <v>44386</v>
      </c>
      <c r="D1288" s="178">
        <f t="shared" si="170"/>
        <v>44386</v>
      </c>
      <c r="E1288" s="178">
        <f t="shared" si="171"/>
        <v>44386</v>
      </c>
      <c r="F1288" s="178">
        <f t="shared" si="172"/>
        <v>44386</v>
      </c>
      <c r="G1288" s="178">
        <f t="shared" si="173"/>
        <v>44386</v>
      </c>
      <c r="H1288" s="179">
        <f t="shared" si="174"/>
        <v>1143.4000000000001</v>
      </c>
      <c r="I1288" s="180">
        <f t="shared" si="175"/>
        <v>7</v>
      </c>
      <c r="J1288" s="180">
        <f t="shared" si="176"/>
        <v>7</v>
      </c>
      <c r="L1288" s="299">
        <v>44600</v>
      </c>
      <c r="M1288">
        <v>1199.4000000000001</v>
      </c>
    </row>
    <row r="1289" spans="1:13" ht="15" customHeight="1">
      <c r="A1289" s="177">
        <v>44387</v>
      </c>
      <c r="B1289" s="178">
        <f t="shared" si="168"/>
        <v>44386</v>
      </c>
      <c r="C1289" s="178">
        <f t="shared" si="169"/>
        <v>44386</v>
      </c>
      <c r="D1289" s="178">
        <f t="shared" si="170"/>
        <v>44386</v>
      </c>
      <c r="E1289" s="178">
        <f t="shared" si="171"/>
        <v>44386</v>
      </c>
      <c r="F1289" s="178">
        <f t="shared" si="172"/>
        <v>44386</v>
      </c>
      <c r="G1289" s="178">
        <f t="shared" si="173"/>
        <v>44386</v>
      </c>
      <c r="H1289" s="179">
        <f t="shared" si="174"/>
        <v>1143.4000000000001</v>
      </c>
      <c r="I1289" s="180">
        <f t="shared" si="175"/>
        <v>1</v>
      </c>
      <c r="J1289" s="180">
        <f t="shared" si="176"/>
        <v>7</v>
      </c>
      <c r="L1289" s="299">
        <v>44601</v>
      </c>
      <c r="M1289">
        <v>1197.8</v>
      </c>
    </row>
    <row r="1290" spans="1:13" ht="15" customHeight="1">
      <c r="A1290" s="177">
        <v>44388</v>
      </c>
      <c r="B1290" s="178">
        <f t="shared" si="168"/>
        <v>44386</v>
      </c>
      <c r="C1290" s="178">
        <f t="shared" si="169"/>
        <v>44386</v>
      </c>
      <c r="D1290" s="178">
        <f t="shared" si="170"/>
        <v>44386</v>
      </c>
      <c r="E1290" s="178">
        <f t="shared" si="171"/>
        <v>44386</v>
      </c>
      <c r="F1290" s="178">
        <f t="shared" si="172"/>
        <v>44386</v>
      </c>
      <c r="G1290" s="178">
        <f t="shared" si="173"/>
        <v>44386</v>
      </c>
      <c r="H1290" s="179">
        <f t="shared" si="174"/>
        <v>1143.4000000000001</v>
      </c>
      <c r="I1290" s="180">
        <f t="shared" si="175"/>
        <v>2</v>
      </c>
      <c r="J1290" s="180">
        <f t="shared" si="176"/>
        <v>7</v>
      </c>
      <c r="L1290" s="299">
        <v>44602</v>
      </c>
      <c r="M1290">
        <v>1196</v>
      </c>
    </row>
    <row r="1291" spans="1:13" ht="15" customHeight="1">
      <c r="A1291" s="177">
        <v>44389</v>
      </c>
      <c r="B1291" s="178">
        <f t="shared" si="168"/>
        <v>44389</v>
      </c>
      <c r="C1291" s="178">
        <f t="shared" si="169"/>
        <v>44389</v>
      </c>
      <c r="D1291" s="178">
        <f t="shared" si="170"/>
        <v>44389</v>
      </c>
      <c r="E1291" s="178">
        <f t="shared" si="171"/>
        <v>44389</v>
      </c>
      <c r="F1291" s="178">
        <f t="shared" si="172"/>
        <v>44389</v>
      </c>
      <c r="G1291" s="178">
        <f t="shared" si="173"/>
        <v>44389</v>
      </c>
      <c r="H1291" s="179">
        <f t="shared" si="174"/>
        <v>1148.3</v>
      </c>
      <c r="I1291" s="180">
        <f t="shared" si="175"/>
        <v>3</v>
      </c>
      <c r="J1291" s="180">
        <f t="shared" si="176"/>
        <v>3</v>
      </c>
      <c r="L1291" s="299">
        <v>44603</v>
      </c>
      <c r="M1291">
        <v>1196</v>
      </c>
    </row>
    <row r="1292" spans="1:13" ht="15" customHeight="1">
      <c r="A1292" s="177">
        <v>44390</v>
      </c>
      <c r="B1292" s="178">
        <f t="shared" si="168"/>
        <v>44390</v>
      </c>
      <c r="C1292" s="178">
        <f t="shared" si="169"/>
        <v>44390</v>
      </c>
      <c r="D1292" s="178">
        <f t="shared" si="170"/>
        <v>44390</v>
      </c>
      <c r="E1292" s="178">
        <f t="shared" si="171"/>
        <v>44390</v>
      </c>
      <c r="F1292" s="178">
        <f t="shared" si="172"/>
        <v>44390</v>
      </c>
      <c r="G1292" s="178">
        <f t="shared" si="173"/>
        <v>44390</v>
      </c>
      <c r="H1292" s="179">
        <f t="shared" si="174"/>
        <v>1146.4000000000001</v>
      </c>
      <c r="I1292" s="180">
        <f t="shared" si="175"/>
        <v>4</v>
      </c>
      <c r="J1292" s="180">
        <f t="shared" si="176"/>
        <v>4</v>
      </c>
      <c r="L1292" s="299">
        <v>44606</v>
      </c>
      <c r="M1292">
        <v>1199.5999999999999</v>
      </c>
    </row>
    <row r="1293" spans="1:13" ht="15" customHeight="1">
      <c r="A1293" s="177">
        <v>44391</v>
      </c>
      <c r="B1293" s="178">
        <f t="shared" si="168"/>
        <v>44391</v>
      </c>
      <c r="C1293" s="178">
        <f t="shared" si="169"/>
        <v>44391</v>
      </c>
      <c r="D1293" s="178">
        <f t="shared" si="170"/>
        <v>44391</v>
      </c>
      <c r="E1293" s="178">
        <f t="shared" si="171"/>
        <v>44391</v>
      </c>
      <c r="F1293" s="178">
        <f t="shared" si="172"/>
        <v>44391</v>
      </c>
      <c r="G1293" s="178">
        <f t="shared" si="173"/>
        <v>44391</v>
      </c>
      <c r="H1293" s="179">
        <f t="shared" si="174"/>
        <v>1145.0999999999999</v>
      </c>
      <c r="I1293" s="180">
        <f t="shared" si="175"/>
        <v>5</v>
      </c>
      <c r="J1293" s="180">
        <f t="shared" si="176"/>
        <v>5</v>
      </c>
      <c r="L1293" s="299">
        <v>44607</v>
      </c>
      <c r="M1293">
        <v>1198.3</v>
      </c>
    </row>
    <row r="1294" spans="1:13" ht="15" customHeight="1">
      <c r="A1294" s="177">
        <v>44392</v>
      </c>
      <c r="B1294" s="178">
        <f t="shared" ref="B1294:B1357" si="177">IF($I1294&lt;4,IF($I1294&lt;3,DATE(YEAR(A1294),MONTH(A1294),DAY(A1294)-$I1294),IF(COUNTIF($O:$O,A1294)=1,DATE(YEAR(A1294),MONTH(A1294),DAY(A1294)-$I1294),A1294)),A1294)</f>
        <v>44392</v>
      </c>
      <c r="C1294" s="178">
        <f t="shared" ref="C1294:C1357" si="178">IF(COUNTIF($O:$O,B1294)=1,DATE(YEAR(B1294),MONTH(B1294),DAY(B1294)-1),B1294)</f>
        <v>44392</v>
      </c>
      <c r="D1294" s="178">
        <f t="shared" ref="D1294:D1357" si="179">IF(COUNTIF($O:$O,C1294)=1,DATE(YEAR(C1294),MONTH(C1294),DAY(C1294)-1),C1294)</f>
        <v>44392</v>
      </c>
      <c r="E1294" s="178">
        <f t="shared" ref="E1294:E1357" si="180">IF(COUNTIF($O:$O,D1294)=1,DATE(YEAR(D1294),MONTH(D1294),DAY(D1294)-1),D1294)</f>
        <v>44392</v>
      </c>
      <c r="F1294" s="178">
        <f t="shared" ref="F1294:F1357" si="181">IF(COUNTIF($O:$O,E1294)=1,DATE(YEAR(E1294),MONTH(E1294),DAY(E1294)-1),E1294)</f>
        <v>44392</v>
      </c>
      <c r="G1294" s="178">
        <f t="shared" ref="G1294:G1357" si="182">IF($J1294&lt;4,IF($J1294&lt;3,DATE(YEAR(F1294),MONTH(F1294),DAY(F1294)-$J1294),IF(COUNTIF($O:$O,F1294)=1,DATE(YEAR(F1294),MONTH(F1294),DAY(F1294)-$J1294),F1294)),F1294)</f>
        <v>44392</v>
      </c>
      <c r="H1294" s="179">
        <f t="shared" ref="H1294:H1357" si="183">VLOOKUP(G1294,L:M,2,0)</f>
        <v>1150.3</v>
      </c>
      <c r="I1294" s="180">
        <f t="shared" ref="I1294:I1357" si="184">WEEKDAY(A1294,16)</f>
        <v>6</v>
      </c>
      <c r="J1294" s="180">
        <f t="shared" ref="J1294:J1357" si="185">WEEKDAY(F1294,16)</f>
        <v>6</v>
      </c>
      <c r="L1294" s="299">
        <v>44608</v>
      </c>
      <c r="M1294">
        <v>1198.5</v>
      </c>
    </row>
    <row r="1295" spans="1:13" ht="15" customHeight="1">
      <c r="A1295" s="177">
        <v>44393</v>
      </c>
      <c r="B1295" s="178">
        <f t="shared" si="177"/>
        <v>44393</v>
      </c>
      <c r="C1295" s="178">
        <f t="shared" si="178"/>
        <v>44393</v>
      </c>
      <c r="D1295" s="178">
        <f t="shared" si="179"/>
        <v>44393</v>
      </c>
      <c r="E1295" s="178">
        <f t="shared" si="180"/>
        <v>44393</v>
      </c>
      <c r="F1295" s="178">
        <f t="shared" si="181"/>
        <v>44393</v>
      </c>
      <c r="G1295" s="178">
        <f t="shared" si="182"/>
        <v>44393</v>
      </c>
      <c r="H1295" s="179">
        <f t="shared" si="183"/>
        <v>1143.7</v>
      </c>
      <c r="I1295" s="180">
        <f t="shared" si="184"/>
        <v>7</v>
      </c>
      <c r="J1295" s="180">
        <f t="shared" si="185"/>
        <v>7</v>
      </c>
      <c r="L1295" s="299">
        <v>44609</v>
      </c>
      <c r="M1295">
        <v>1196.9000000000001</v>
      </c>
    </row>
    <row r="1296" spans="1:13" ht="15" customHeight="1">
      <c r="A1296" s="177">
        <v>44394</v>
      </c>
      <c r="B1296" s="178">
        <f t="shared" si="177"/>
        <v>44393</v>
      </c>
      <c r="C1296" s="178">
        <f t="shared" si="178"/>
        <v>44393</v>
      </c>
      <c r="D1296" s="178">
        <f t="shared" si="179"/>
        <v>44393</v>
      </c>
      <c r="E1296" s="178">
        <f t="shared" si="180"/>
        <v>44393</v>
      </c>
      <c r="F1296" s="178">
        <f t="shared" si="181"/>
        <v>44393</v>
      </c>
      <c r="G1296" s="178">
        <f t="shared" si="182"/>
        <v>44393</v>
      </c>
      <c r="H1296" s="179">
        <f t="shared" si="183"/>
        <v>1143.7</v>
      </c>
      <c r="I1296" s="180">
        <f t="shared" si="184"/>
        <v>1</v>
      </c>
      <c r="J1296" s="180">
        <f t="shared" si="185"/>
        <v>7</v>
      </c>
      <c r="L1296" s="299">
        <v>44610</v>
      </c>
      <c r="M1296">
        <v>1197.0999999999999</v>
      </c>
    </row>
    <row r="1297" spans="1:13" ht="15" customHeight="1">
      <c r="A1297" s="177">
        <v>44395</v>
      </c>
      <c r="B1297" s="178">
        <f t="shared" si="177"/>
        <v>44393</v>
      </c>
      <c r="C1297" s="178">
        <f t="shared" si="178"/>
        <v>44393</v>
      </c>
      <c r="D1297" s="178">
        <f t="shared" si="179"/>
        <v>44393</v>
      </c>
      <c r="E1297" s="178">
        <f t="shared" si="180"/>
        <v>44393</v>
      </c>
      <c r="F1297" s="178">
        <f t="shared" si="181"/>
        <v>44393</v>
      </c>
      <c r="G1297" s="178">
        <f t="shared" si="182"/>
        <v>44393</v>
      </c>
      <c r="H1297" s="179">
        <f t="shared" si="183"/>
        <v>1143.7</v>
      </c>
      <c r="I1297" s="180">
        <f t="shared" si="184"/>
        <v>2</v>
      </c>
      <c r="J1297" s="180">
        <f t="shared" si="185"/>
        <v>7</v>
      </c>
      <c r="L1297" s="299">
        <v>44613</v>
      </c>
      <c r="M1297">
        <v>1196.4000000000001</v>
      </c>
    </row>
    <row r="1298" spans="1:13" ht="15" customHeight="1">
      <c r="A1298" s="177">
        <v>44396</v>
      </c>
      <c r="B1298" s="178">
        <f t="shared" si="177"/>
        <v>44396</v>
      </c>
      <c r="C1298" s="178">
        <f t="shared" si="178"/>
        <v>44396</v>
      </c>
      <c r="D1298" s="178">
        <f t="shared" si="179"/>
        <v>44396</v>
      </c>
      <c r="E1298" s="178">
        <f t="shared" si="180"/>
        <v>44396</v>
      </c>
      <c r="F1298" s="178">
        <f t="shared" si="181"/>
        <v>44396</v>
      </c>
      <c r="G1298" s="178">
        <f t="shared" si="182"/>
        <v>44396</v>
      </c>
      <c r="H1298" s="179">
        <f t="shared" si="183"/>
        <v>1141.0999999999999</v>
      </c>
      <c r="I1298" s="180">
        <f t="shared" si="184"/>
        <v>3</v>
      </c>
      <c r="J1298" s="180">
        <f t="shared" si="185"/>
        <v>3</v>
      </c>
      <c r="L1298" s="299">
        <v>44614</v>
      </c>
      <c r="M1298">
        <v>1194.5999999999999</v>
      </c>
    </row>
    <row r="1299" spans="1:13" ht="15" customHeight="1">
      <c r="A1299" s="177">
        <v>44397</v>
      </c>
      <c r="B1299" s="178">
        <f t="shared" si="177"/>
        <v>44397</v>
      </c>
      <c r="C1299" s="178">
        <f t="shared" si="178"/>
        <v>44397</v>
      </c>
      <c r="D1299" s="178">
        <f t="shared" si="179"/>
        <v>44397</v>
      </c>
      <c r="E1299" s="178">
        <f t="shared" si="180"/>
        <v>44397</v>
      </c>
      <c r="F1299" s="178">
        <f t="shared" si="181"/>
        <v>44397</v>
      </c>
      <c r="G1299" s="178">
        <f t="shared" si="182"/>
        <v>44397</v>
      </c>
      <c r="H1299" s="179">
        <f t="shared" si="183"/>
        <v>1145.7</v>
      </c>
      <c r="I1299" s="180">
        <f t="shared" si="184"/>
        <v>4</v>
      </c>
      <c r="J1299" s="180">
        <f t="shared" si="185"/>
        <v>4</v>
      </c>
      <c r="L1299" s="299">
        <v>44615</v>
      </c>
      <c r="M1299">
        <v>1194.7</v>
      </c>
    </row>
    <row r="1300" spans="1:13" ht="15" customHeight="1">
      <c r="A1300" s="177">
        <v>44398</v>
      </c>
      <c r="B1300" s="178">
        <f t="shared" si="177"/>
        <v>44398</v>
      </c>
      <c r="C1300" s="178">
        <f t="shared" si="178"/>
        <v>44398</v>
      </c>
      <c r="D1300" s="178">
        <f t="shared" si="179"/>
        <v>44398</v>
      </c>
      <c r="E1300" s="178">
        <f t="shared" si="180"/>
        <v>44398</v>
      </c>
      <c r="F1300" s="178">
        <f t="shared" si="181"/>
        <v>44398</v>
      </c>
      <c r="G1300" s="178">
        <f t="shared" si="182"/>
        <v>44398</v>
      </c>
      <c r="H1300" s="179">
        <f t="shared" si="183"/>
        <v>1151</v>
      </c>
      <c r="I1300" s="180">
        <f t="shared" si="184"/>
        <v>5</v>
      </c>
      <c r="J1300" s="180">
        <f t="shared" si="185"/>
        <v>5</v>
      </c>
      <c r="L1300" s="299">
        <v>44616</v>
      </c>
      <c r="M1300">
        <v>1192.0999999999999</v>
      </c>
    </row>
    <row r="1301" spans="1:13" ht="15" customHeight="1">
      <c r="A1301" s="177">
        <v>44399</v>
      </c>
      <c r="B1301" s="178">
        <f t="shared" si="177"/>
        <v>44399</v>
      </c>
      <c r="C1301" s="178">
        <f t="shared" si="178"/>
        <v>44399</v>
      </c>
      <c r="D1301" s="178">
        <f t="shared" si="179"/>
        <v>44399</v>
      </c>
      <c r="E1301" s="178">
        <f t="shared" si="180"/>
        <v>44399</v>
      </c>
      <c r="F1301" s="178">
        <f t="shared" si="181"/>
        <v>44399</v>
      </c>
      <c r="G1301" s="178">
        <f t="shared" si="182"/>
        <v>44399</v>
      </c>
      <c r="H1301" s="179">
        <f t="shared" si="183"/>
        <v>1150.5999999999999</v>
      </c>
      <c r="I1301" s="180">
        <f t="shared" si="184"/>
        <v>6</v>
      </c>
      <c r="J1301" s="180">
        <f t="shared" si="185"/>
        <v>6</v>
      </c>
      <c r="L1301" s="299">
        <v>44617</v>
      </c>
      <c r="M1301">
        <v>1199.4000000000001</v>
      </c>
    </row>
    <row r="1302" spans="1:13" ht="15" customHeight="1">
      <c r="A1302" s="177">
        <v>44400</v>
      </c>
      <c r="B1302" s="178">
        <f t="shared" si="177"/>
        <v>44400</v>
      </c>
      <c r="C1302" s="178">
        <f t="shared" si="178"/>
        <v>44400</v>
      </c>
      <c r="D1302" s="178">
        <f t="shared" si="179"/>
        <v>44400</v>
      </c>
      <c r="E1302" s="178">
        <f t="shared" si="180"/>
        <v>44400</v>
      </c>
      <c r="F1302" s="178">
        <f t="shared" si="181"/>
        <v>44400</v>
      </c>
      <c r="G1302" s="178">
        <f t="shared" si="182"/>
        <v>44400</v>
      </c>
      <c r="H1302" s="179">
        <f t="shared" si="183"/>
        <v>1151</v>
      </c>
      <c r="I1302" s="180">
        <f t="shared" si="184"/>
        <v>7</v>
      </c>
      <c r="J1302" s="180">
        <f t="shared" si="185"/>
        <v>7</v>
      </c>
      <c r="L1302" s="299">
        <v>44620</v>
      </c>
      <c r="M1302">
        <v>1202.7</v>
      </c>
    </row>
    <row r="1303" spans="1:13" ht="15" customHeight="1">
      <c r="A1303" s="177">
        <v>44401</v>
      </c>
      <c r="B1303" s="178">
        <f t="shared" si="177"/>
        <v>44400</v>
      </c>
      <c r="C1303" s="178">
        <f t="shared" si="178"/>
        <v>44400</v>
      </c>
      <c r="D1303" s="178">
        <f t="shared" si="179"/>
        <v>44400</v>
      </c>
      <c r="E1303" s="178">
        <f t="shared" si="180"/>
        <v>44400</v>
      </c>
      <c r="F1303" s="178">
        <f t="shared" si="181"/>
        <v>44400</v>
      </c>
      <c r="G1303" s="178">
        <f t="shared" si="182"/>
        <v>44400</v>
      </c>
      <c r="H1303" s="179">
        <f t="shared" si="183"/>
        <v>1151</v>
      </c>
      <c r="I1303" s="180">
        <f t="shared" si="184"/>
        <v>1</v>
      </c>
      <c r="J1303" s="180">
        <f t="shared" si="185"/>
        <v>7</v>
      </c>
      <c r="L1303" s="299">
        <v>44622</v>
      </c>
      <c r="M1303">
        <v>1205.5999999999999</v>
      </c>
    </row>
    <row r="1304" spans="1:13" ht="15" customHeight="1">
      <c r="A1304" s="177">
        <v>44402</v>
      </c>
      <c r="B1304" s="178">
        <f t="shared" si="177"/>
        <v>44400</v>
      </c>
      <c r="C1304" s="178">
        <f t="shared" si="178"/>
        <v>44400</v>
      </c>
      <c r="D1304" s="178">
        <f t="shared" si="179"/>
        <v>44400</v>
      </c>
      <c r="E1304" s="178">
        <f t="shared" si="180"/>
        <v>44400</v>
      </c>
      <c r="F1304" s="178">
        <f t="shared" si="181"/>
        <v>44400</v>
      </c>
      <c r="G1304" s="178">
        <f t="shared" si="182"/>
        <v>44400</v>
      </c>
      <c r="H1304" s="179">
        <f t="shared" si="183"/>
        <v>1151</v>
      </c>
      <c r="I1304" s="180">
        <f t="shared" si="184"/>
        <v>2</v>
      </c>
      <c r="J1304" s="180">
        <f t="shared" si="185"/>
        <v>7</v>
      </c>
      <c r="L1304" s="299">
        <v>44623</v>
      </c>
      <c r="M1304">
        <v>1205</v>
      </c>
    </row>
    <row r="1305" spans="1:13" ht="15" customHeight="1">
      <c r="A1305" s="177">
        <v>44403</v>
      </c>
      <c r="B1305" s="178">
        <f t="shared" si="177"/>
        <v>44403</v>
      </c>
      <c r="C1305" s="178">
        <f t="shared" si="178"/>
        <v>44403</v>
      </c>
      <c r="D1305" s="178">
        <f t="shared" si="179"/>
        <v>44403</v>
      </c>
      <c r="E1305" s="178">
        <f t="shared" si="180"/>
        <v>44403</v>
      </c>
      <c r="F1305" s="178">
        <f t="shared" si="181"/>
        <v>44403</v>
      </c>
      <c r="G1305" s="178">
        <f t="shared" si="182"/>
        <v>44403</v>
      </c>
      <c r="H1305" s="179">
        <f t="shared" si="183"/>
        <v>1149.5</v>
      </c>
      <c r="I1305" s="180">
        <f t="shared" si="184"/>
        <v>3</v>
      </c>
      <c r="J1305" s="180">
        <f t="shared" si="185"/>
        <v>3</v>
      </c>
      <c r="L1305" s="299">
        <v>44624</v>
      </c>
      <c r="M1305">
        <v>1203.5999999999999</v>
      </c>
    </row>
    <row r="1306" spans="1:13" ht="15" customHeight="1">
      <c r="A1306" s="177">
        <v>44404</v>
      </c>
      <c r="B1306" s="178">
        <f t="shared" si="177"/>
        <v>44404</v>
      </c>
      <c r="C1306" s="178">
        <f t="shared" si="178"/>
        <v>44404</v>
      </c>
      <c r="D1306" s="178">
        <f t="shared" si="179"/>
        <v>44404</v>
      </c>
      <c r="E1306" s="178">
        <f t="shared" si="180"/>
        <v>44404</v>
      </c>
      <c r="F1306" s="178">
        <f t="shared" si="181"/>
        <v>44404</v>
      </c>
      <c r="G1306" s="178">
        <f t="shared" si="182"/>
        <v>44404</v>
      </c>
      <c r="H1306" s="179">
        <f t="shared" si="183"/>
        <v>1153.2</v>
      </c>
      <c r="I1306" s="180">
        <f t="shared" si="184"/>
        <v>4</v>
      </c>
      <c r="J1306" s="180">
        <f t="shared" si="185"/>
        <v>4</v>
      </c>
      <c r="L1306" s="299">
        <v>44627</v>
      </c>
      <c r="M1306">
        <v>1211.5</v>
      </c>
    </row>
    <row r="1307" spans="1:13" ht="15" customHeight="1">
      <c r="A1307" s="177">
        <v>44405</v>
      </c>
      <c r="B1307" s="178">
        <f t="shared" si="177"/>
        <v>44405</v>
      </c>
      <c r="C1307" s="178">
        <f t="shared" si="178"/>
        <v>44405</v>
      </c>
      <c r="D1307" s="178">
        <f t="shared" si="179"/>
        <v>44405</v>
      </c>
      <c r="E1307" s="178">
        <f t="shared" si="180"/>
        <v>44405</v>
      </c>
      <c r="F1307" s="178">
        <f t="shared" si="181"/>
        <v>44405</v>
      </c>
      <c r="G1307" s="178">
        <f t="shared" si="182"/>
        <v>44405</v>
      </c>
      <c r="H1307" s="179">
        <f t="shared" si="183"/>
        <v>1150.2</v>
      </c>
      <c r="I1307" s="180">
        <f t="shared" si="184"/>
        <v>5</v>
      </c>
      <c r="J1307" s="180">
        <f t="shared" si="185"/>
        <v>5</v>
      </c>
      <c r="L1307" s="299">
        <v>44628</v>
      </c>
      <c r="M1307">
        <v>1225.4000000000001</v>
      </c>
    </row>
    <row r="1308" spans="1:13" ht="15" customHeight="1">
      <c r="A1308" s="177">
        <v>44406</v>
      </c>
      <c r="B1308" s="178">
        <f t="shared" si="177"/>
        <v>44406</v>
      </c>
      <c r="C1308" s="178">
        <f t="shared" si="178"/>
        <v>44406</v>
      </c>
      <c r="D1308" s="178">
        <f t="shared" si="179"/>
        <v>44406</v>
      </c>
      <c r="E1308" s="178">
        <f t="shared" si="180"/>
        <v>44406</v>
      </c>
      <c r="F1308" s="178">
        <f t="shared" si="181"/>
        <v>44406</v>
      </c>
      <c r="G1308" s="178">
        <f t="shared" si="182"/>
        <v>44406</v>
      </c>
      <c r="H1308" s="179">
        <f t="shared" si="183"/>
        <v>1154.8</v>
      </c>
      <c r="I1308" s="180">
        <f t="shared" si="184"/>
        <v>6</v>
      </c>
      <c r="J1308" s="180">
        <f t="shared" si="185"/>
        <v>6</v>
      </c>
      <c r="L1308" s="299">
        <v>44630</v>
      </c>
      <c r="M1308">
        <v>1234.5</v>
      </c>
    </row>
    <row r="1309" spans="1:13" ht="15" customHeight="1">
      <c r="A1309" s="177">
        <v>44407</v>
      </c>
      <c r="B1309" s="178">
        <f t="shared" si="177"/>
        <v>44407</v>
      </c>
      <c r="C1309" s="178">
        <f t="shared" si="178"/>
        <v>44407</v>
      </c>
      <c r="D1309" s="178">
        <f t="shared" si="179"/>
        <v>44407</v>
      </c>
      <c r="E1309" s="178">
        <f t="shared" si="180"/>
        <v>44407</v>
      </c>
      <c r="F1309" s="178">
        <f t="shared" si="181"/>
        <v>44407</v>
      </c>
      <c r="G1309" s="178">
        <f t="shared" si="182"/>
        <v>44407</v>
      </c>
      <c r="H1309" s="179">
        <f t="shared" si="183"/>
        <v>1147.4000000000001</v>
      </c>
      <c r="I1309" s="180">
        <f t="shared" si="184"/>
        <v>7</v>
      </c>
      <c r="J1309" s="180">
        <f t="shared" si="185"/>
        <v>7</v>
      </c>
      <c r="L1309" s="299">
        <v>44631</v>
      </c>
      <c r="M1309">
        <v>1228.7</v>
      </c>
    </row>
    <row r="1310" spans="1:13" ht="15" customHeight="1">
      <c r="A1310" s="177">
        <v>44408</v>
      </c>
      <c r="B1310" s="178">
        <f t="shared" si="177"/>
        <v>44407</v>
      </c>
      <c r="C1310" s="178">
        <f t="shared" si="178"/>
        <v>44407</v>
      </c>
      <c r="D1310" s="178">
        <f t="shared" si="179"/>
        <v>44407</v>
      </c>
      <c r="E1310" s="178">
        <f t="shared" si="180"/>
        <v>44407</v>
      </c>
      <c r="F1310" s="178">
        <f t="shared" si="181"/>
        <v>44407</v>
      </c>
      <c r="G1310" s="178">
        <f t="shared" si="182"/>
        <v>44407</v>
      </c>
      <c r="H1310" s="179">
        <f t="shared" si="183"/>
        <v>1147.4000000000001</v>
      </c>
      <c r="I1310" s="180">
        <f t="shared" si="184"/>
        <v>1</v>
      </c>
      <c r="J1310" s="180">
        <f t="shared" si="185"/>
        <v>7</v>
      </c>
      <c r="L1310" s="299">
        <v>44634</v>
      </c>
      <c r="M1310">
        <v>1232.4000000000001</v>
      </c>
    </row>
    <row r="1311" spans="1:13" ht="15" customHeight="1">
      <c r="A1311" s="177">
        <v>44409</v>
      </c>
      <c r="B1311" s="178">
        <f t="shared" si="177"/>
        <v>44407</v>
      </c>
      <c r="C1311" s="178">
        <f t="shared" si="178"/>
        <v>44407</v>
      </c>
      <c r="D1311" s="178">
        <f t="shared" si="179"/>
        <v>44407</v>
      </c>
      <c r="E1311" s="178">
        <f t="shared" si="180"/>
        <v>44407</v>
      </c>
      <c r="F1311" s="178">
        <f t="shared" si="181"/>
        <v>44407</v>
      </c>
      <c r="G1311" s="178">
        <f t="shared" si="182"/>
        <v>44407</v>
      </c>
      <c r="H1311" s="179">
        <f t="shared" si="183"/>
        <v>1147.4000000000001</v>
      </c>
      <c r="I1311" s="180">
        <f t="shared" si="184"/>
        <v>2</v>
      </c>
      <c r="J1311" s="180">
        <f t="shared" si="185"/>
        <v>7</v>
      </c>
      <c r="L1311" s="299">
        <v>44635</v>
      </c>
      <c r="M1311">
        <v>1238.5999999999999</v>
      </c>
    </row>
    <row r="1312" spans="1:13" ht="15" customHeight="1">
      <c r="A1312" s="177">
        <v>44410</v>
      </c>
      <c r="B1312" s="178">
        <f t="shared" si="177"/>
        <v>44410</v>
      </c>
      <c r="C1312" s="178">
        <f t="shared" si="178"/>
        <v>44410</v>
      </c>
      <c r="D1312" s="178">
        <f t="shared" si="179"/>
        <v>44410</v>
      </c>
      <c r="E1312" s="178">
        <f t="shared" si="180"/>
        <v>44410</v>
      </c>
      <c r="F1312" s="178">
        <f t="shared" si="181"/>
        <v>44410</v>
      </c>
      <c r="G1312" s="178">
        <f t="shared" si="182"/>
        <v>44410</v>
      </c>
      <c r="H1312" s="179">
        <f t="shared" si="183"/>
        <v>1147.5</v>
      </c>
      <c r="I1312" s="180">
        <f t="shared" si="184"/>
        <v>3</v>
      </c>
      <c r="J1312" s="180">
        <f t="shared" si="185"/>
        <v>3</v>
      </c>
      <c r="L1312" s="299">
        <v>44636</v>
      </c>
      <c r="M1312">
        <v>1241.7</v>
      </c>
    </row>
    <row r="1313" spans="1:13" ht="15" customHeight="1">
      <c r="A1313" s="177">
        <v>44411</v>
      </c>
      <c r="B1313" s="178">
        <f t="shared" si="177"/>
        <v>44411</v>
      </c>
      <c r="C1313" s="178">
        <f t="shared" si="178"/>
        <v>44411</v>
      </c>
      <c r="D1313" s="178">
        <f t="shared" si="179"/>
        <v>44411</v>
      </c>
      <c r="E1313" s="178">
        <f t="shared" si="180"/>
        <v>44411</v>
      </c>
      <c r="F1313" s="178">
        <f t="shared" si="181"/>
        <v>44411</v>
      </c>
      <c r="G1313" s="178">
        <f t="shared" si="182"/>
        <v>44411</v>
      </c>
      <c r="H1313" s="179">
        <f t="shared" si="183"/>
        <v>1151.5</v>
      </c>
      <c r="I1313" s="180">
        <f t="shared" si="184"/>
        <v>4</v>
      </c>
      <c r="J1313" s="180">
        <f t="shared" si="185"/>
        <v>4</v>
      </c>
      <c r="L1313" s="299">
        <v>44637</v>
      </c>
      <c r="M1313">
        <v>1240.4000000000001</v>
      </c>
    </row>
    <row r="1314" spans="1:13" ht="15" customHeight="1">
      <c r="A1314" s="177">
        <v>44412</v>
      </c>
      <c r="B1314" s="178">
        <f t="shared" si="177"/>
        <v>44412</v>
      </c>
      <c r="C1314" s="178">
        <f t="shared" si="178"/>
        <v>44412</v>
      </c>
      <c r="D1314" s="178">
        <f t="shared" si="179"/>
        <v>44412</v>
      </c>
      <c r="E1314" s="178">
        <f t="shared" si="180"/>
        <v>44412</v>
      </c>
      <c r="F1314" s="178">
        <f t="shared" si="181"/>
        <v>44412</v>
      </c>
      <c r="G1314" s="178">
        <f t="shared" si="182"/>
        <v>44412</v>
      </c>
      <c r="H1314" s="179">
        <f t="shared" si="183"/>
        <v>1150.7</v>
      </c>
      <c r="I1314" s="180">
        <f t="shared" si="184"/>
        <v>5</v>
      </c>
      <c r="J1314" s="180">
        <f t="shared" si="185"/>
        <v>5</v>
      </c>
      <c r="L1314" s="299">
        <v>44638</v>
      </c>
      <c r="M1314">
        <v>1220.5999999999999</v>
      </c>
    </row>
    <row r="1315" spans="1:13" ht="15" customHeight="1">
      <c r="A1315" s="177">
        <v>44413</v>
      </c>
      <c r="B1315" s="178">
        <f t="shared" si="177"/>
        <v>44413</v>
      </c>
      <c r="C1315" s="178">
        <f t="shared" si="178"/>
        <v>44413</v>
      </c>
      <c r="D1315" s="178">
        <f t="shared" si="179"/>
        <v>44413</v>
      </c>
      <c r="E1315" s="178">
        <f t="shared" si="180"/>
        <v>44413</v>
      </c>
      <c r="F1315" s="178">
        <f t="shared" si="181"/>
        <v>44413</v>
      </c>
      <c r="G1315" s="178">
        <f t="shared" si="182"/>
        <v>44413</v>
      </c>
      <c r="H1315" s="179">
        <f t="shared" si="183"/>
        <v>1145.8</v>
      </c>
      <c r="I1315" s="180">
        <f t="shared" si="184"/>
        <v>6</v>
      </c>
      <c r="J1315" s="180">
        <f t="shared" si="185"/>
        <v>6</v>
      </c>
      <c r="L1315" s="299">
        <v>44641</v>
      </c>
      <c r="M1315">
        <v>1211.0999999999999</v>
      </c>
    </row>
    <row r="1316" spans="1:13" ht="15" customHeight="1">
      <c r="A1316" s="177">
        <v>44414</v>
      </c>
      <c r="B1316" s="178">
        <f t="shared" si="177"/>
        <v>44414</v>
      </c>
      <c r="C1316" s="178">
        <f t="shared" si="178"/>
        <v>44414</v>
      </c>
      <c r="D1316" s="178">
        <f t="shared" si="179"/>
        <v>44414</v>
      </c>
      <c r="E1316" s="178">
        <f t="shared" si="180"/>
        <v>44414</v>
      </c>
      <c r="F1316" s="178">
        <f t="shared" si="181"/>
        <v>44414</v>
      </c>
      <c r="G1316" s="178">
        <f t="shared" si="182"/>
        <v>44414</v>
      </c>
      <c r="H1316" s="179">
        <f t="shared" si="183"/>
        <v>1143.5</v>
      </c>
      <c r="I1316" s="180">
        <f t="shared" si="184"/>
        <v>7</v>
      </c>
      <c r="J1316" s="180">
        <f t="shared" si="185"/>
        <v>7</v>
      </c>
      <c r="L1316" s="299">
        <v>44642</v>
      </c>
      <c r="M1316">
        <v>1213.7</v>
      </c>
    </row>
    <row r="1317" spans="1:13" ht="15" customHeight="1">
      <c r="A1317" s="177">
        <v>44415</v>
      </c>
      <c r="B1317" s="178">
        <f t="shared" si="177"/>
        <v>44414</v>
      </c>
      <c r="C1317" s="178">
        <f t="shared" si="178"/>
        <v>44414</v>
      </c>
      <c r="D1317" s="178">
        <f t="shared" si="179"/>
        <v>44414</v>
      </c>
      <c r="E1317" s="178">
        <f t="shared" si="180"/>
        <v>44414</v>
      </c>
      <c r="F1317" s="178">
        <f t="shared" si="181"/>
        <v>44414</v>
      </c>
      <c r="G1317" s="178">
        <f t="shared" si="182"/>
        <v>44414</v>
      </c>
      <c r="H1317" s="179">
        <f t="shared" si="183"/>
        <v>1143.5</v>
      </c>
      <c r="I1317" s="180">
        <f t="shared" si="184"/>
        <v>1</v>
      </c>
      <c r="J1317" s="180">
        <f t="shared" si="185"/>
        <v>7</v>
      </c>
      <c r="L1317" s="299">
        <v>44643</v>
      </c>
      <c r="M1317">
        <v>1221.4000000000001</v>
      </c>
    </row>
    <row r="1318" spans="1:13" ht="15" customHeight="1">
      <c r="A1318" s="177">
        <v>44416</v>
      </c>
      <c r="B1318" s="178">
        <f t="shared" si="177"/>
        <v>44414</v>
      </c>
      <c r="C1318" s="178">
        <f t="shared" si="178"/>
        <v>44414</v>
      </c>
      <c r="D1318" s="178">
        <f t="shared" si="179"/>
        <v>44414</v>
      </c>
      <c r="E1318" s="178">
        <f t="shared" si="180"/>
        <v>44414</v>
      </c>
      <c r="F1318" s="178">
        <f t="shared" si="181"/>
        <v>44414</v>
      </c>
      <c r="G1318" s="178">
        <f t="shared" si="182"/>
        <v>44414</v>
      </c>
      <c r="H1318" s="179">
        <f t="shared" si="183"/>
        <v>1143.5</v>
      </c>
      <c r="I1318" s="180">
        <f t="shared" si="184"/>
        <v>2</v>
      </c>
      <c r="J1318" s="180">
        <f t="shared" si="185"/>
        <v>7</v>
      </c>
      <c r="L1318" s="299">
        <v>44644</v>
      </c>
      <c r="M1318">
        <v>1212.7</v>
      </c>
    </row>
    <row r="1319" spans="1:13" ht="15" customHeight="1">
      <c r="A1319" s="177">
        <v>44417</v>
      </c>
      <c r="B1319" s="178">
        <f t="shared" si="177"/>
        <v>44417</v>
      </c>
      <c r="C1319" s="178">
        <f t="shared" si="178"/>
        <v>44417</v>
      </c>
      <c r="D1319" s="178">
        <f t="shared" si="179"/>
        <v>44417</v>
      </c>
      <c r="E1319" s="178">
        <f t="shared" si="180"/>
        <v>44417</v>
      </c>
      <c r="F1319" s="178">
        <f t="shared" si="181"/>
        <v>44417</v>
      </c>
      <c r="G1319" s="178">
        <f t="shared" si="182"/>
        <v>44417</v>
      </c>
      <c r="H1319" s="179">
        <f t="shared" si="183"/>
        <v>1142.3</v>
      </c>
      <c r="I1319" s="180">
        <f t="shared" si="184"/>
        <v>3</v>
      </c>
      <c r="J1319" s="180">
        <f t="shared" si="185"/>
        <v>3</v>
      </c>
      <c r="L1319" s="299">
        <v>44645</v>
      </c>
      <c r="M1319">
        <v>1219.4000000000001</v>
      </c>
    </row>
    <row r="1320" spans="1:13" ht="15" customHeight="1">
      <c r="A1320" s="177">
        <v>44418</v>
      </c>
      <c r="B1320" s="178">
        <f t="shared" si="177"/>
        <v>44418</v>
      </c>
      <c r="C1320" s="178">
        <f t="shared" si="178"/>
        <v>44418</v>
      </c>
      <c r="D1320" s="178">
        <f t="shared" si="179"/>
        <v>44418</v>
      </c>
      <c r="E1320" s="178">
        <f t="shared" si="180"/>
        <v>44418</v>
      </c>
      <c r="F1320" s="178">
        <f t="shared" si="181"/>
        <v>44418</v>
      </c>
      <c r="G1320" s="178">
        <f t="shared" si="182"/>
        <v>44418</v>
      </c>
      <c r="H1320" s="179">
        <f t="shared" si="183"/>
        <v>1145</v>
      </c>
      <c r="I1320" s="180">
        <f t="shared" si="184"/>
        <v>4</v>
      </c>
      <c r="J1320" s="180">
        <f t="shared" si="185"/>
        <v>4</v>
      </c>
      <c r="L1320" s="299">
        <v>44648</v>
      </c>
      <c r="M1320">
        <v>1218.3</v>
      </c>
    </row>
    <row r="1321" spans="1:13" ht="15" customHeight="1">
      <c r="A1321" s="177">
        <v>44419</v>
      </c>
      <c r="B1321" s="178">
        <f t="shared" si="177"/>
        <v>44419</v>
      </c>
      <c r="C1321" s="178">
        <f t="shared" si="178"/>
        <v>44419</v>
      </c>
      <c r="D1321" s="178">
        <f t="shared" si="179"/>
        <v>44419</v>
      </c>
      <c r="E1321" s="178">
        <f t="shared" si="180"/>
        <v>44419</v>
      </c>
      <c r="F1321" s="178">
        <f t="shared" si="181"/>
        <v>44419</v>
      </c>
      <c r="G1321" s="178">
        <f t="shared" si="182"/>
        <v>44419</v>
      </c>
      <c r="H1321" s="179">
        <f t="shared" si="183"/>
        <v>1148.5</v>
      </c>
      <c r="I1321" s="180">
        <f t="shared" si="184"/>
        <v>5</v>
      </c>
      <c r="J1321" s="180">
        <f t="shared" si="185"/>
        <v>5</v>
      </c>
      <c r="L1321" s="299">
        <v>44649</v>
      </c>
      <c r="M1321">
        <v>1225.7</v>
      </c>
    </row>
    <row r="1322" spans="1:13" ht="15" customHeight="1">
      <c r="A1322" s="177">
        <v>44420</v>
      </c>
      <c r="B1322" s="178">
        <f t="shared" si="177"/>
        <v>44420</v>
      </c>
      <c r="C1322" s="178">
        <f t="shared" si="178"/>
        <v>44420</v>
      </c>
      <c r="D1322" s="178">
        <f t="shared" si="179"/>
        <v>44420</v>
      </c>
      <c r="E1322" s="178">
        <f t="shared" si="180"/>
        <v>44420</v>
      </c>
      <c r="F1322" s="178">
        <f t="shared" si="181"/>
        <v>44420</v>
      </c>
      <c r="G1322" s="178">
        <f t="shared" si="182"/>
        <v>44420</v>
      </c>
      <c r="H1322" s="179">
        <f t="shared" si="183"/>
        <v>1155</v>
      </c>
      <c r="I1322" s="180">
        <f t="shared" si="184"/>
        <v>6</v>
      </c>
      <c r="J1322" s="180">
        <f t="shared" si="185"/>
        <v>6</v>
      </c>
      <c r="L1322" s="299">
        <v>44650</v>
      </c>
      <c r="M1322">
        <v>1220.5</v>
      </c>
    </row>
    <row r="1323" spans="1:13" ht="15" customHeight="1">
      <c r="A1323" s="177">
        <v>44421</v>
      </c>
      <c r="B1323" s="178">
        <f t="shared" si="177"/>
        <v>44421</v>
      </c>
      <c r="C1323" s="178">
        <f t="shared" si="178"/>
        <v>44421</v>
      </c>
      <c r="D1323" s="178">
        <f t="shared" si="179"/>
        <v>44421</v>
      </c>
      <c r="E1323" s="178">
        <f t="shared" si="180"/>
        <v>44421</v>
      </c>
      <c r="F1323" s="178">
        <f t="shared" si="181"/>
        <v>44421</v>
      </c>
      <c r="G1323" s="178">
        <f t="shared" si="182"/>
        <v>44421</v>
      </c>
      <c r="H1323" s="179">
        <f t="shared" si="183"/>
        <v>1158.9000000000001</v>
      </c>
      <c r="I1323" s="180">
        <f t="shared" si="184"/>
        <v>7</v>
      </c>
      <c r="J1323" s="180">
        <f t="shared" si="185"/>
        <v>7</v>
      </c>
      <c r="L1323" s="299">
        <v>44651</v>
      </c>
      <c r="M1323">
        <v>1210.8</v>
      </c>
    </row>
    <row r="1324" spans="1:13" ht="15" customHeight="1">
      <c r="A1324" s="177">
        <v>44422</v>
      </c>
      <c r="B1324" s="178">
        <f t="shared" si="177"/>
        <v>44421</v>
      </c>
      <c r="C1324" s="178">
        <f t="shared" si="178"/>
        <v>44421</v>
      </c>
      <c r="D1324" s="178">
        <f t="shared" si="179"/>
        <v>44421</v>
      </c>
      <c r="E1324" s="178">
        <f t="shared" si="180"/>
        <v>44421</v>
      </c>
      <c r="F1324" s="178">
        <f t="shared" si="181"/>
        <v>44421</v>
      </c>
      <c r="G1324" s="178">
        <f t="shared" si="182"/>
        <v>44421</v>
      </c>
      <c r="H1324" s="179">
        <f t="shared" si="183"/>
        <v>1158.9000000000001</v>
      </c>
      <c r="I1324" s="180">
        <f t="shared" si="184"/>
        <v>1</v>
      </c>
      <c r="J1324" s="180">
        <f t="shared" si="185"/>
        <v>7</v>
      </c>
      <c r="L1324" s="299">
        <v>44652</v>
      </c>
      <c r="M1324">
        <v>1210.7</v>
      </c>
    </row>
    <row r="1325" spans="1:13" ht="15" customHeight="1">
      <c r="A1325" s="177">
        <v>44423</v>
      </c>
      <c r="B1325" s="178">
        <f t="shared" si="177"/>
        <v>44421</v>
      </c>
      <c r="C1325" s="178">
        <f t="shared" si="178"/>
        <v>44421</v>
      </c>
      <c r="D1325" s="178">
        <f t="shared" si="179"/>
        <v>44421</v>
      </c>
      <c r="E1325" s="178">
        <f t="shared" si="180"/>
        <v>44421</v>
      </c>
      <c r="F1325" s="178">
        <f t="shared" si="181"/>
        <v>44421</v>
      </c>
      <c r="G1325" s="178">
        <f t="shared" si="182"/>
        <v>44421</v>
      </c>
      <c r="H1325" s="179">
        <f t="shared" si="183"/>
        <v>1158.9000000000001</v>
      </c>
      <c r="I1325" s="180">
        <f t="shared" si="184"/>
        <v>2</v>
      </c>
      <c r="J1325" s="180">
        <f t="shared" si="185"/>
        <v>7</v>
      </c>
      <c r="L1325" s="299">
        <v>44655</v>
      </c>
      <c r="M1325">
        <v>1216.0999999999999</v>
      </c>
    </row>
    <row r="1326" spans="1:13" ht="15" customHeight="1">
      <c r="A1326" s="177">
        <v>44424</v>
      </c>
      <c r="B1326" s="178">
        <f t="shared" si="177"/>
        <v>44421</v>
      </c>
      <c r="C1326" s="178">
        <f t="shared" si="178"/>
        <v>44421</v>
      </c>
      <c r="D1326" s="178">
        <f t="shared" si="179"/>
        <v>44421</v>
      </c>
      <c r="E1326" s="178">
        <f t="shared" si="180"/>
        <v>44421</v>
      </c>
      <c r="F1326" s="178">
        <f t="shared" si="181"/>
        <v>44421</v>
      </c>
      <c r="G1326" s="178">
        <f t="shared" si="182"/>
        <v>44421</v>
      </c>
      <c r="H1326" s="179">
        <f t="shared" si="183"/>
        <v>1158.9000000000001</v>
      </c>
      <c r="I1326" s="180">
        <f t="shared" si="184"/>
        <v>3</v>
      </c>
      <c r="J1326" s="180">
        <f t="shared" si="185"/>
        <v>7</v>
      </c>
      <c r="L1326" s="299">
        <v>44656</v>
      </c>
      <c r="M1326">
        <v>1216.7</v>
      </c>
    </row>
    <row r="1327" spans="1:13" ht="15" customHeight="1">
      <c r="A1327" s="177">
        <v>44425</v>
      </c>
      <c r="B1327" s="178">
        <f t="shared" si="177"/>
        <v>44425</v>
      </c>
      <c r="C1327" s="178">
        <f t="shared" si="178"/>
        <v>44425</v>
      </c>
      <c r="D1327" s="178">
        <f t="shared" si="179"/>
        <v>44425</v>
      </c>
      <c r="E1327" s="178">
        <f t="shared" si="180"/>
        <v>44425</v>
      </c>
      <c r="F1327" s="178">
        <f t="shared" si="181"/>
        <v>44425</v>
      </c>
      <c r="G1327" s="178">
        <f t="shared" si="182"/>
        <v>44425</v>
      </c>
      <c r="H1327" s="179">
        <f t="shared" si="183"/>
        <v>1167.8</v>
      </c>
      <c r="I1327" s="180">
        <f t="shared" si="184"/>
        <v>4</v>
      </c>
      <c r="J1327" s="180">
        <f t="shared" si="185"/>
        <v>4</v>
      </c>
      <c r="L1327" s="299">
        <v>44657</v>
      </c>
      <c r="M1327">
        <v>1212.5999999999999</v>
      </c>
    </row>
    <row r="1328" spans="1:13" ht="15" customHeight="1">
      <c r="A1328" s="177">
        <v>44426</v>
      </c>
      <c r="B1328" s="178">
        <f t="shared" si="177"/>
        <v>44426</v>
      </c>
      <c r="C1328" s="178">
        <f t="shared" si="178"/>
        <v>44426</v>
      </c>
      <c r="D1328" s="178">
        <f t="shared" si="179"/>
        <v>44426</v>
      </c>
      <c r="E1328" s="178">
        <f t="shared" si="180"/>
        <v>44426</v>
      </c>
      <c r="F1328" s="178">
        <f t="shared" si="181"/>
        <v>44426</v>
      </c>
      <c r="G1328" s="178">
        <f t="shared" si="182"/>
        <v>44426</v>
      </c>
      <c r="H1328" s="179">
        <f t="shared" si="183"/>
        <v>1174.9000000000001</v>
      </c>
      <c r="I1328" s="180">
        <f t="shared" si="184"/>
        <v>5</v>
      </c>
      <c r="J1328" s="180">
        <f t="shared" si="185"/>
        <v>5</v>
      </c>
      <c r="L1328" s="299">
        <v>44658</v>
      </c>
      <c r="M1328">
        <v>1219.0999999999999</v>
      </c>
    </row>
    <row r="1329" spans="1:13" ht="15" customHeight="1">
      <c r="A1329" s="177">
        <v>44427</v>
      </c>
      <c r="B1329" s="178">
        <f t="shared" si="177"/>
        <v>44427</v>
      </c>
      <c r="C1329" s="178">
        <f t="shared" si="178"/>
        <v>44427</v>
      </c>
      <c r="D1329" s="178">
        <f t="shared" si="179"/>
        <v>44427</v>
      </c>
      <c r="E1329" s="178">
        <f t="shared" si="180"/>
        <v>44427</v>
      </c>
      <c r="F1329" s="178">
        <f t="shared" si="181"/>
        <v>44427</v>
      </c>
      <c r="G1329" s="178">
        <f t="shared" si="182"/>
        <v>44427</v>
      </c>
      <c r="H1329" s="179">
        <f t="shared" si="183"/>
        <v>1172.7</v>
      </c>
      <c r="I1329" s="180">
        <f t="shared" si="184"/>
        <v>6</v>
      </c>
      <c r="J1329" s="180">
        <f t="shared" si="185"/>
        <v>6</v>
      </c>
      <c r="L1329" s="299">
        <v>44659</v>
      </c>
      <c r="M1329">
        <v>1218.5</v>
      </c>
    </row>
    <row r="1330" spans="1:13" ht="15" customHeight="1">
      <c r="A1330" s="177">
        <v>44428</v>
      </c>
      <c r="B1330" s="178">
        <f t="shared" si="177"/>
        <v>44428</v>
      </c>
      <c r="C1330" s="178">
        <f t="shared" si="178"/>
        <v>44428</v>
      </c>
      <c r="D1330" s="178">
        <f t="shared" si="179"/>
        <v>44428</v>
      </c>
      <c r="E1330" s="178">
        <f t="shared" si="180"/>
        <v>44428</v>
      </c>
      <c r="F1330" s="178">
        <f t="shared" si="181"/>
        <v>44428</v>
      </c>
      <c r="G1330" s="178">
        <f t="shared" si="182"/>
        <v>44428</v>
      </c>
      <c r="H1330" s="179">
        <f t="shared" si="183"/>
        <v>1174.5</v>
      </c>
      <c r="I1330" s="180">
        <f t="shared" si="184"/>
        <v>7</v>
      </c>
      <c r="J1330" s="180">
        <f t="shared" si="185"/>
        <v>7</v>
      </c>
      <c r="L1330" s="299">
        <v>44662</v>
      </c>
      <c r="M1330">
        <v>1224</v>
      </c>
    </row>
    <row r="1331" spans="1:13" ht="15" customHeight="1">
      <c r="A1331" s="177">
        <v>44429</v>
      </c>
      <c r="B1331" s="178">
        <f t="shared" si="177"/>
        <v>44428</v>
      </c>
      <c r="C1331" s="178">
        <f t="shared" si="178"/>
        <v>44428</v>
      </c>
      <c r="D1331" s="178">
        <f t="shared" si="179"/>
        <v>44428</v>
      </c>
      <c r="E1331" s="178">
        <f t="shared" si="180"/>
        <v>44428</v>
      </c>
      <c r="F1331" s="178">
        <f t="shared" si="181"/>
        <v>44428</v>
      </c>
      <c r="G1331" s="178">
        <f t="shared" si="182"/>
        <v>44428</v>
      </c>
      <c r="H1331" s="179">
        <f t="shared" si="183"/>
        <v>1174.5</v>
      </c>
      <c r="I1331" s="180">
        <f t="shared" si="184"/>
        <v>1</v>
      </c>
      <c r="J1331" s="180">
        <f t="shared" si="185"/>
        <v>7</v>
      </c>
      <c r="L1331" s="299">
        <v>44663</v>
      </c>
      <c r="M1331">
        <v>1232</v>
      </c>
    </row>
    <row r="1332" spans="1:13" ht="15" customHeight="1">
      <c r="A1332" s="177">
        <v>44430</v>
      </c>
      <c r="B1332" s="178">
        <f t="shared" si="177"/>
        <v>44428</v>
      </c>
      <c r="C1332" s="178">
        <f t="shared" si="178"/>
        <v>44428</v>
      </c>
      <c r="D1332" s="178">
        <f t="shared" si="179"/>
        <v>44428</v>
      </c>
      <c r="E1332" s="178">
        <f t="shared" si="180"/>
        <v>44428</v>
      </c>
      <c r="F1332" s="178">
        <f t="shared" si="181"/>
        <v>44428</v>
      </c>
      <c r="G1332" s="178">
        <f t="shared" si="182"/>
        <v>44428</v>
      </c>
      <c r="H1332" s="179">
        <f t="shared" si="183"/>
        <v>1174.5</v>
      </c>
      <c r="I1332" s="180">
        <f t="shared" si="184"/>
        <v>2</v>
      </c>
      <c r="J1332" s="180">
        <f t="shared" si="185"/>
        <v>7</v>
      </c>
      <c r="L1332" s="299">
        <v>44664</v>
      </c>
      <c r="M1332">
        <v>1236.5999999999999</v>
      </c>
    </row>
    <row r="1333" spans="1:13" ht="15" customHeight="1">
      <c r="A1333" s="177">
        <v>44431</v>
      </c>
      <c r="B1333" s="178">
        <f t="shared" si="177"/>
        <v>44431</v>
      </c>
      <c r="C1333" s="178">
        <f t="shared" si="178"/>
        <v>44431</v>
      </c>
      <c r="D1333" s="178">
        <f t="shared" si="179"/>
        <v>44431</v>
      </c>
      <c r="E1333" s="178">
        <f t="shared" si="180"/>
        <v>44431</v>
      </c>
      <c r="F1333" s="178">
        <f t="shared" si="181"/>
        <v>44431</v>
      </c>
      <c r="G1333" s="178">
        <f t="shared" si="182"/>
        <v>44431</v>
      </c>
      <c r="H1333" s="179">
        <f t="shared" si="183"/>
        <v>1176.7</v>
      </c>
      <c r="I1333" s="180">
        <f t="shared" si="184"/>
        <v>3</v>
      </c>
      <c r="J1333" s="180">
        <f t="shared" si="185"/>
        <v>3</v>
      </c>
      <c r="L1333" s="299">
        <v>44665</v>
      </c>
      <c r="M1333">
        <v>1227.7</v>
      </c>
    </row>
    <row r="1334" spans="1:13" ht="15" customHeight="1">
      <c r="A1334" s="177">
        <v>44432</v>
      </c>
      <c r="B1334" s="178">
        <f t="shared" si="177"/>
        <v>44432</v>
      </c>
      <c r="C1334" s="178">
        <f t="shared" si="178"/>
        <v>44432</v>
      </c>
      <c r="D1334" s="178">
        <f t="shared" si="179"/>
        <v>44432</v>
      </c>
      <c r="E1334" s="178">
        <f t="shared" si="180"/>
        <v>44432</v>
      </c>
      <c r="F1334" s="178">
        <f t="shared" si="181"/>
        <v>44432</v>
      </c>
      <c r="G1334" s="178">
        <f t="shared" si="182"/>
        <v>44432</v>
      </c>
      <c r="H1334" s="179">
        <f t="shared" si="183"/>
        <v>1174</v>
      </c>
      <c r="I1334" s="180">
        <f t="shared" si="184"/>
        <v>4</v>
      </c>
      <c r="J1334" s="180">
        <f t="shared" si="185"/>
        <v>4</v>
      </c>
      <c r="L1334" s="299">
        <v>44666</v>
      </c>
      <c r="M1334">
        <v>1224.2</v>
      </c>
    </row>
    <row r="1335" spans="1:13" ht="15" customHeight="1">
      <c r="A1335" s="177">
        <v>44433</v>
      </c>
      <c r="B1335" s="178">
        <f t="shared" si="177"/>
        <v>44433</v>
      </c>
      <c r="C1335" s="178">
        <f t="shared" si="178"/>
        <v>44433</v>
      </c>
      <c r="D1335" s="178">
        <f t="shared" si="179"/>
        <v>44433</v>
      </c>
      <c r="E1335" s="178">
        <f t="shared" si="180"/>
        <v>44433</v>
      </c>
      <c r="F1335" s="178">
        <f t="shared" si="181"/>
        <v>44433</v>
      </c>
      <c r="G1335" s="178">
        <f t="shared" si="182"/>
        <v>44433</v>
      </c>
      <c r="H1335" s="179">
        <f t="shared" si="183"/>
        <v>1168</v>
      </c>
      <c r="I1335" s="180">
        <f t="shared" si="184"/>
        <v>5</v>
      </c>
      <c r="J1335" s="180">
        <f t="shared" si="185"/>
        <v>5</v>
      </c>
      <c r="L1335" s="299">
        <v>44669</v>
      </c>
      <c r="M1335">
        <v>1230.0999999999999</v>
      </c>
    </row>
    <row r="1336" spans="1:13" ht="15" customHeight="1">
      <c r="A1336" s="177">
        <v>44434</v>
      </c>
      <c r="B1336" s="178">
        <f t="shared" si="177"/>
        <v>44434</v>
      </c>
      <c r="C1336" s="178">
        <f t="shared" si="178"/>
        <v>44434</v>
      </c>
      <c r="D1336" s="178">
        <f t="shared" si="179"/>
        <v>44434</v>
      </c>
      <c r="E1336" s="178">
        <f t="shared" si="180"/>
        <v>44434</v>
      </c>
      <c r="F1336" s="178">
        <f t="shared" si="181"/>
        <v>44434</v>
      </c>
      <c r="G1336" s="178">
        <f t="shared" si="182"/>
        <v>44434</v>
      </c>
      <c r="H1336" s="179">
        <f t="shared" si="183"/>
        <v>1166.5</v>
      </c>
      <c r="I1336" s="180">
        <f t="shared" si="184"/>
        <v>6</v>
      </c>
      <c r="J1336" s="180">
        <f t="shared" si="185"/>
        <v>6</v>
      </c>
      <c r="L1336" s="299">
        <v>44670</v>
      </c>
      <c r="M1336">
        <v>1232.8</v>
      </c>
    </row>
    <row r="1337" spans="1:13" ht="15" customHeight="1">
      <c r="A1337" s="177">
        <v>44435</v>
      </c>
      <c r="B1337" s="178">
        <f t="shared" si="177"/>
        <v>44435</v>
      </c>
      <c r="C1337" s="178">
        <f t="shared" si="178"/>
        <v>44435</v>
      </c>
      <c r="D1337" s="178">
        <f t="shared" si="179"/>
        <v>44435</v>
      </c>
      <c r="E1337" s="178">
        <f t="shared" si="180"/>
        <v>44435</v>
      </c>
      <c r="F1337" s="178">
        <f t="shared" si="181"/>
        <v>44435</v>
      </c>
      <c r="G1337" s="178">
        <f t="shared" si="182"/>
        <v>44435</v>
      </c>
      <c r="H1337" s="179">
        <f t="shared" si="183"/>
        <v>1168.0999999999999</v>
      </c>
      <c r="I1337" s="180">
        <f t="shared" si="184"/>
        <v>7</v>
      </c>
      <c r="J1337" s="180">
        <f t="shared" si="185"/>
        <v>7</v>
      </c>
      <c r="L1337" s="299">
        <v>44671</v>
      </c>
      <c r="M1337">
        <v>1234.9000000000001</v>
      </c>
    </row>
    <row r="1338" spans="1:13" ht="15" customHeight="1">
      <c r="A1338" s="177">
        <v>44436</v>
      </c>
      <c r="B1338" s="178">
        <f t="shared" si="177"/>
        <v>44435</v>
      </c>
      <c r="C1338" s="178">
        <f t="shared" si="178"/>
        <v>44435</v>
      </c>
      <c r="D1338" s="178">
        <f t="shared" si="179"/>
        <v>44435</v>
      </c>
      <c r="E1338" s="178">
        <f t="shared" si="180"/>
        <v>44435</v>
      </c>
      <c r="F1338" s="178">
        <f t="shared" si="181"/>
        <v>44435</v>
      </c>
      <c r="G1338" s="178">
        <f t="shared" si="182"/>
        <v>44435</v>
      </c>
      <c r="H1338" s="179">
        <f t="shared" si="183"/>
        <v>1168.0999999999999</v>
      </c>
      <c r="I1338" s="180">
        <f t="shared" si="184"/>
        <v>1</v>
      </c>
      <c r="J1338" s="180">
        <f t="shared" si="185"/>
        <v>7</v>
      </c>
      <c r="L1338" s="299">
        <v>44672</v>
      </c>
      <c r="M1338">
        <v>1237.0999999999999</v>
      </c>
    </row>
    <row r="1339" spans="1:13" ht="15" customHeight="1">
      <c r="A1339" s="177">
        <v>44437</v>
      </c>
      <c r="B1339" s="178">
        <f t="shared" si="177"/>
        <v>44435</v>
      </c>
      <c r="C1339" s="178">
        <f t="shared" si="178"/>
        <v>44435</v>
      </c>
      <c r="D1339" s="178">
        <f t="shared" si="179"/>
        <v>44435</v>
      </c>
      <c r="E1339" s="178">
        <f t="shared" si="180"/>
        <v>44435</v>
      </c>
      <c r="F1339" s="178">
        <f t="shared" si="181"/>
        <v>44435</v>
      </c>
      <c r="G1339" s="178">
        <f t="shared" si="182"/>
        <v>44435</v>
      </c>
      <c r="H1339" s="179">
        <f t="shared" si="183"/>
        <v>1168.0999999999999</v>
      </c>
      <c r="I1339" s="180">
        <f t="shared" si="184"/>
        <v>2</v>
      </c>
      <c r="J1339" s="180">
        <f t="shared" si="185"/>
        <v>7</v>
      </c>
      <c r="L1339" s="299">
        <v>44673</v>
      </c>
      <c r="M1339">
        <v>1236.4000000000001</v>
      </c>
    </row>
    <row r="1340" spans="1:13" ht="15" customHeight="1">
      <c r="A1340" s="177">
        <v>44438</v>
      </c>
      <c r="B1340" s="178">
        <f t="shared" si="177"/>
        <v>44438</v>
      </c>
      <c r="C1340" s="178">
        <f t="shared" si="178"/>
        <v>44438</v>
      </c>
      <c r="D1340" s="178">
        <f t="shared" si="179"/>
        <v>44438</v>
      </c>
      <c r="E1340" s="178">
        <f t="shared" si="180"/>
        <v>44438</v>
      </c>
      <c r="F1340" s="178">
        <f t="shared" si="181"/>
        <v>44438</v>
      </c>
      <c r="G1340" s="178">
        <f t="shared" si="182"/>
        <v>44438</v>
      </c>
      <c r="H1340" s="179">
        <f t="shared" si="183"/>
        <v>1170.8</v>
      </c>
      <c r="I1340" s="180">
        <f t="shared" si="184"/>
        <v>3</v>
      </c>
      <c r="J1340" s="180">
        <f t="shared" si="185"/>
        <v>3</v>
      </c>
      <c r="L1340" s="299">
        <v>44676</v>
      </c>
      <c r="M1340">
        <v>1241.7</v>
      </c>
    </row>
    <row r="1341" spans="1:13" ht="15" customHeight="1">
      <c r="A1341" s="177">
        <v>44439</v>
      </c>
      <c r="B1341" s="178">
        <f t="shared" si="177"/>
        <v>44439</v>
      </c>
      <c r="C1341" s="178">
        <f t="shared" si="178"/>
        <v>44439</v>
      </c>
      <c r="D1341" s="178">
        <f t="shared" si="179"/>
        <v>44439</v>
      </c>
      <c r="E1341" s="178">
        <f t="shared" si="180"/>
        <v>44439</v>
      </c>
      <c r="F1341" s="178">
        <f t="shared" si="181"/>
        <v>44439</v>
      </c>
      <c r="G1341" s="178">
        <f t="shared" si="182"/>
        <v>44439</v>
      </c>
      <c r="H1341" s="179">
        <f t="shared" si="183"/>
        <v>1164.4000000000001</v>
      </c>
      <c r="I1341" s="180">
        <f t="shared" si="184"/>
        <v>4</v>
      </c>
      <c r="J1341" s="180">
        <f t="shared" si="185"/>
        <v>4</v>
      </c>
      <c r="L1341" s="299">
        <v>44677</v>
      </c>
      <c r="M1341">
        <v>1247.0999999999999</v>
      </c>
    </row>
    <row r="1342" spans="1:13" ht="15" customHeight="1">
      <c r="A1342" s="177">
        <v>44440</v>
      </c>
      <c r="B1342" s="178">
        <f t="shared" si="177"/>
        <v>44440</v>
      </c>
      <c r="C1342" s="178">
        <f t="shared" si="178"/>
        <v>44440</v>
      </c>
      <c r="D1342" s="178">
        <f t="shared" si="179"/>
        <v>44440</v>
      </c>
      <c r="E1342" s="178">
        <f t="shared" si="180"/>
        <v>44440</v>
      </c>
      <c r="F1342" s="178">
        <f t="shared" si="181"/>
        <v>44440</v>
      </c>
      <c r="G1342" s="178">
        <f t="shared" si="182"/>
        <v>44440</v>
      </c>
      <c r="H1342" s="179">
        <f t="shared" si="183"/>
        <v>1162.8</v>
      </c>
      <c r="I1342" s="180">
        <f t="shared" si="184"/>
        <v>5</v>
      </c>
      <c r="J1342" s="180">
        <f t="shared" si="185"/>
        <v>5</v>
      </c>
      <c r="L1342" s="299">
        <v>44678</v>
      </c>
      <c r="M1342">
        <v>1248.3</v>
      </c>
    </row>
    <row r="1343" spans="1:13" ht="15" customHeight="1">
      <c r="A1343" s="177">
        <v>44441</v>
      </c>
      <c r="B1343" s="178">
        <f t="shared" si="177"/>
        <v>44441</v>
      </c>
      <c r="C1343" s="178">
        <f t="shared" si="178"/>
        <v>44441</v>
      </c>
      <c r="D1343" s="178">
        <f t="shared" si="179"/>
        <v>44441</v>
      </c>
      <c r="E1343" s="178">
        <f t="shared" si="180"/>
        <v>44441</v>
      </c>
      <c r="F1343" s="178">
        <f t="shared" si="181"/>
        <v>44441</v>
      </c>
      <c r="G1343" s="178">
        <f t="shared" si="182"/>
        <v>44441</v>
      </c>
      <c r="H1343" s="179">
        <f t="shared" si="183"/>
        <v>1157.5</v>
      </c>
      <c r="I1343" s="180">
        <f t="shared" si="184"/>
        <v>6</v>
      </c>
      <c r="J1343" s="180">
        <f t="shared" si="185"/>
        <v>6</v>
      </c>
      <c r="L1343" s="299">
        <v>44679</v>
      </c>
      <c r="M1343">
        <v>1263.0999999999999</v>
      </c>
    </row>
    <row r="1344" spans="1:13" ht="15" customHeight="1">
      <c r="A1344" s="177">
        <v>44442</v>
      </c>
      <c r="B1344" s="178">
        <f t="shared" si="177"/>
        <v>44442</v>
      </c>
      <c r="C1344" s="178">
        <f t="shared" si="178"/>
        <v>44442</v>
      </c>
      <c r="D1344" s="178">
        <f t="shared" si="179"/>
        <v>44442</v>
      </c>
      <c r="E1344" s="178">
        <f t="shared" si="180"/>
        <v>44442</v>
      </c>
      <c r="F1344" s="178">
        <f t="shared" si="181"/>
        <v>44442</v>
      </c>
      <c r="G1344" s="178">
        <f t="shared" si="182"/>
        <v>44442</v>
      </c>
      <c r="H1344" s="179">
        <f t="shared" si="183"/>
        <v>1159.7</v>
      </c>
      <c r="I1344" s="180">
        <f t="shared" si="184"/>
        <v>7</v>
      </c>
      <c r="J1344" s="180">
        <f t="shared" si="185"/>
        <v>7</v>
      </c>
      <c r="L1344" s="299">
        <v>44680</v>
      </c>
      <c r="M1344">
        <v>1269.4000000000001</v>
      </c>
    </row>
    <row r="1345" spans="1:13" ht="15" customHeight="1">
      <c r="A1345" s="177">
        <v>44443</v>
      </c>
      <c r="B1345" s="178">
        <f t="shared" si="177"/>
        <v>44442</v>
      </c>
      <c r="C1345" s="178">
        <f t="shared" si="178"/>
        <v>44442</v>
      </c>
      <c r="D1345" s="178">
        <f t="shared" si="179"/>
        <v>44442</v>
      </c>
      <c r="E1345" s="178">
        <f t="shared" si="180"/>
        <v>44442</v>
      </c>
      <c r="F1345" s="178">
        <f t="shared" si="181"/>
        <v>44442</v>
      </c>
      <c r="G1345" s="178">
        <f t="shared" si="182"/>
        <v>44442</v>
      </c>
      <c r="H1345" s="179">
        <f t="shared" si="183"/>
        <v>1159.7</v>
      </c>
      <c r="I1345" s="180">
        <f t="shared" si="184"/>
        <v>1</v>
      </c>
      <c r="J1345" s="180">
        <f t="shared" si="185"/>
        <v>7</v>
      </c>
      <c r="L1345" s="299">
        <v>44683</v>
      </c>
      <c r="M1345">
        <v>1265.4000000000001</v>
      </c>
    </row>
    <row r="1346" spans="1:13" ht="15" customHeight="1">
      <c r="A1346" s="177">
        <v>44444</v>
      </c>
      <c r="B1346" s="178">
        <f t="shared" si="177"/>
        <v>44442</v>
      </c>
      <c r="C1346" s="178">
        <f t="shared" si="178"/>
        <v>44442</v>
      </c>
      <c r="D1346" s="178">
        <f t="shared" si="179"/>
        <v>44442</v>
      </c>
      <c r="E1346" s="178">
        <f t="shared" si="180"/>
        <v>44442</v>
      </c>
      <c r="F1346" s="178">
        <f t="shared" si="181"/>
        <v>44442</v>
      </c>
      <c r="G1346" s="178">
        <f t="shared" si="182"/>
        <v>44442</v>
      </c>
      <c r="H1346" s="179">
        <f t="shared" si="183"/>
        <v>1159.7</v>
      </c>
      <c r="I1346" s="180">
        <f t="shared" si="184"/>
        <v>2</v>
      </c>
      <c r="J1346" s="180">
        <f t="shared" si="185"/>
        <v>7</v>
      </c>
      <c r="L1346" s="299">
        <v>44684</v>
      </c>
      <c r="M1346">
        <v>1265.8</v>
      </c>
    </row>
    <row r="1347" spans="1:13" ht="15" customHeight="1">
      <c r="A1347" s="177">
        <v>44445</v>
      </c>
      <c r="B1347" s="178">
        <f t="shared" si="177"/>
        <v>44445</v>
      </c>
      <c r="C1347" s="178">
        <f t="shared" si="178"/>
        <v>44445</v>
      </c>
      <c r="D1347" s="178">
        <f t="shared" si="179"/>
        <v>44445</v>
      </c>
      <c r="E1347" s="178">
        <f t="shared" si="180"/>
        <v>44445</v>
      </c>
      <c r="F1347" s="178">
        <f t="shared" si="181"/>
        <v>44445</v>
      </c>
      <c r="G1347" s="178">
        <f t="shared" si="182"/>
        <v>44445</v>
      </c>
      <c r="H1347" s="179">
        <f t="shared" si="183"/>
        <v>1156.4000000000001</v>
      </c>
      <c r="I1347" s="180">
        <f t="shared" si="184"/>
        <v>3</v>
      </c>
      <c r="J1347" s="180">
        <f t="shared" si="185"/>
        <v>3</v>
      </c>
      <c r="L1347" s="299">
        <v>44685</v>
      </c>
      <c r="M1347">
        <v>1265.7</v>
      </c>
    </row>
    <row r="1348" spans="1:13" ht="15" customHeight="1">
      <c r="A1348" s="177">
        <v>44446</v>
      </c>
      <c r="B1348" s="178">
        <f t="shared" si="177"/>
        <v>44446</v>
      </c>
      <c r="C1348" s="178">
        <f t="shared" si="178"/>
        <v>44446</v>
      </c>
      <c r="D1348" s="178">
        <f t="shared" si="179"/>
        <v>44446</v>
      </c>
      <c r="E1348" s="178">
        <f t="shared" si="180"/>
        <v>44446</v>
      </c>
      <c r="F1348" s="178">
        <f t="shared" si="181"/>
        <v>44446</v>
      </c>
      <c r="G1348" s="178">
        <f t="shared" si="182"/>
        <v>44446</v>
      </c>
      <c r="H1348" s="179">
        <f t="shared" si="183"/>
        <v>1157.3</v>
      </c>
      <c r="I1348" s="180">
        <f t="shared" si="184"/>
        <v>4</v>
      </c>
      <c r="J1348" s="180">
        <f t="shared" si="185"/>
        <v>4</v>
      </c>
      <c r="L1348" s="299">
        <v>44687</v>
      </c>
      <c r="M1348">
        <v>1261.8</v>
      </c>
    </row>
    <row r="1349" spans="1:13" ht="15" customHeight="1">
      <c r="A1349" s="177">
        <v>44447</v>
      </c>
      <c r="B1349" s="178">
        <f t="shared" si="177"/>
        <v>44447</v>
      </c>
      <c r="C1349" s="178">
        <f t="shared" si="178"/>
        <v>44447</v>
      </c>
      <c r="D1349" s="178">
        <f t="shared" si="179"/>
        <v>44447</v>
      </c>
      <c r="E1349" s="178">
        <f t="shared" si="180"/>
        <v>44447</v>
      </c>
      <c r="F1349" s="178">
        <f t="shared" si="181"/>
        <v>44447</v>
      </c>
      <c r="G1349" s="178">
        <f t="shared" si="182"/>
        <v>44447</v>
      </c>
      <c r="H1349" s="179">
        <f t="shared" si="183"/>
        <v>1157.9000000000001</v>
      </c>
      <c r="I1349" s="180">
        <f t="shared" si="184"/>
        <v>5</v>
      </c>
      <c r="J1349" s="180">
        <f t="shared" si="185"/>
        <v>5</v>
      </c>
      <c r="L1349" s="299">
        <v>44690</v>
      </c>
      <c r="M1349">
        <v>1272.7</v>
      </c>
    </row>
    <row r="1350" spans="1:13" ht="15" customHeight="1">
      <c r="A1350" s="177">
        <v>44448</v>
      </c>
      <c r="B1350" s="178">
        <f t="shared" si="177"/>
        <v>44448</v>
      </c>
      <c r="C1350" s="178">
        <f t="shared" si="178"/>
        <v>44448</v>
      </c>
      <c r="D1350" s="178">
        <f t="shared" si="179"/>
        <v>44448</v>
      </c>
      <c r="E1350" s="178">
        <f t="shared" si="180"/>
        <v>44448</v>
      </c>
      <c r="F1350" s="178">
        <f t="shared" si="181"/>
        <v>44448</v>
      </c>
      <c r="G1350" s="178">
        <f t="shared" si="182"/>
        <v>44448</v>
      </c>
      <c r="H1350" s="179">
        <f t="shared" si="183"/>
        <v>1164.5</v>
      </c>
      <c r="I1350" s="180">
        <f t="shared" si="184"/>
        <v>6</v>
      </c>
      <c r="J1350" s="180">
        <f t="shared" si="185"/>
        <v>6</v>
      </c>
      <c r="L1350" s="299">
        <v>44691</v>
      </c>
      <c r="M1350">
        <v>1274.5999999999999</v>
      </c>
    </row>
    <row r="1351" spans="1:13" ht="15" customHeight="1">
      <c r="A1351" s="177">
        <v>44449</v>
      </c>
      <c r="B1351" s="178">
        <f t="shared" si="177"/>
        <v>44449</v>
      </c>
      <c r="C1351" s="178">
        <f t="shared" si="178"/>
        <v>44449</v>
      </c>
      <c r="D1351" s="178">
        <f t="shared" si="179"/>
        <v>44449</v>
      </c>
      <c r="E1351" s="178">
        <f t="shared" si="180"/>
        <v>44449</v>
      </c>
      <c r="F1351" s="178">
        <f t="shared" si="181"/>
        <v>44449</v>
      </c>
      <c r="G1351" s="178">
        <f t="shared" si="182"/>
        <v>44449</v>
      </c>
      <c r="H1351" s="179">
        <f t="shared" si="183"/>
        <v>1170.0999999999999</v>
      </c>
      <c r="I1351" s="180">
        <f t="shared" si="184"/>
        <v>7</v>
      </c>
      <c r="J1351" s="180">
        <f t="shared" si="185"/>
        <v>7</v>
      </c>
      <c r="L1351" s="299">
        <v>44692</v>
      </c>
      <c r="M1351">
        <v>1275.5</v>
      </c>
    </row>
    <row r="1352" spans="1:13" ht="15" customHeight="1">
      <c r="A1352" s="177">
        <v>44450</v>
      </c>
      <c r="B1352" s="178">
        <f t="shared" si="177"/>
        <v>44449</v>
      </c>
      <c r="C1352" s="178">
        <f t="shared" si="178"/>
        <v>44449</v>
      </c>
      <c r="D1352" s="178">
        <f t="shared" si="179"/>
        <v>44449</v>
      </c>
      <c r="E1352" s="178">
        <f t="shared" si="180"/>
        <v>44449</v>
      </c>
      <c r="F1352" s="178">
        <f t="shared" si="181"/>
        <v>44449</v>
      </c>
      <c r="G1352" s="178">
        <f t="shared" si="182"/>
        <v>44449</v>
      </c>
      <c r="H1352" s="179">
        <f t="shared" si="183"/>
        <v>1170.0999999999999</v>
      </c>
      <c r="I1352" s="180">
        <f t="shared" si="184"/>
        <v>1</v>
      </c>
      <c r="J1352" s="180">
        <f t="shared" si="185"/>
        <v>7</v>
      </c>
      <c r="L1352" s="299">
        <v>44693</v>
      </c>
      <c r="M1352">
        <v>1277</v>
      </c>
    </row>
    <row r="1353" spans="1:13" ht="15" customHeight="1">
      <c r="A1353" s="177">
        <v>44451</v>
      </c>
      <c r="B1353" s="178">
        <f t="shared" si="177"/>
        <v>44449</v>
      </c>
      <c r="C1353" s="178">
        <f t="shared" si="178"/>
        <v>44449</v>
      </c>
      <c r="D1353" s="178">
        <f t="shared" si="179"/>
        <v>44449</v>
      </c>
      <c r="E1353" s="178">
        <f t="shared" si="180"/>
        <v>44449</v>
      </c>
      <c r="F1353" s="178">
        <f t="shared" si="181"/>
        <v>44449</v>
      </c>
      <c r="G1353" s="178">
        <f t="shared" si="182"/>
        <v>44449</v>
      </c>
      <c r="H1353" s="179">
        <f t="shared" si="183"/>
        <v>1170.0999999999999</v>
      </c>
      <c r="I1353" s="180">
        <f t="shared" si="184"/>
        <v>2</v>
      </c>
      <c r="J1353" s="180">
        <f t="shared" si="185"/>
        <v>7</v>
      </c>
      <c r="L1353" s="299">
        <v>44694</v>
      </c>
      <c r="M1353">
        <v>1286.4000000000001</v>
      </c>
    </row>
    <row r="1354" spans="1:13" ht="15" customHeight="1">
      <c r="A1354" s="177">
        <v>44452</v>
      </c>
      <c r="B1354" s="178">
        <f t="shared" si="177"/>
        <v>44452</v>
      </c>
      <c r="C1354" s="178">
        <f t="shared" si="178"/>
        <v>44452</v>
      </c>
      <c r="D1354" s="178">
        <f t="shared" si="179"/>
        <v>44452</v>
      </c>
      <c r="E1354" s="178">
        <f t="shared" si="180"/>
        <v>44452</v>
      </c>
      <c r="F1354" s="178">
        <f t="shared" si="181"/>
        <v>44452</v>
      </c>
      <c r="G1354" s="178">
        <f t="shared" si="182"/>
        <v>44452</v>
      </c>
      <c r="H1354" s="179">
        <f t="shared" si="183"/>
        <v>1170.4000000000001</v>
      </c>
      <c r="I1354" s="180">
        <f t="shared" si="184"/>
        <v>3</v>
      </c>
      <c r="J1354" s="180">
        <f t="shared" si="185"/>
        <v>3</v>
      </c>
      <c r="L1354" s="299">
        <v>44697</v>
      </c>
      <c r="M1354">
        <v>1286</v>
      </c>
    </row>
    <row r="1355" spans="1:13" ht="15" customHeight="1">
      <c r="A1355" s="177">
        <v>44453</v>
      </c>
      <c r="B1355" s="178">
        <f t="shared" si="177"/>
        <v>44453</v>
      </c>
      <c r="C1355" s="178">
        <f t="shared" si="178"/>
        <v>44453</v>
      </c>
      <c r="D1355" s="178">
        <f t="shared" si="179"/>
        <v>44453</v>
      </c>
      <c r="E1355" s="178">
        <f t="shared" si="180"/>
        <v>44453</v>
      </c>
      <c r="F1355" s="178">
        <f t="shared" si="181"/>
        <v>44453</v>
      </c>
      <c r="G1355" s="178">
        <f t="shared" si="182"/>
        <v>44453</v>
      </c>
      <c r="H1355" s="179">
        <f t="shared" si="183"/>
        <v>1174.3</v>
      </c>
      <c r="I1355" s="180">
        <f t="shared" si="184"/>
        <v>4</v>
      </c>
      <c r="J1355" s="180">
        <f t="shared" si="185"/>
        <v>4</v>
      </c>
      <c r="L1355" s="299">
        <v>44698</v>
      </c>
      <c r="M1355">
        <v>1281.5999999999999</v>
      </c>
    </row>
    <row r="1356" spans="1:13" ht="15" customHeight="1">
      <c r="A1356" s="177">
        <v>44454</v>
      </c>
      <c r="B1356" s="178">
        <f t="shared" si="177"/>
        <v>44454</v>
      </c>
      <c r="C1356" s="178">
        <f t="shared" si="178"/>
        <v>44454</v>
      </c>
      <c r="D1356" s="178">
        <f t="shared" si="179"/>
        <v>44454</v>
      </c>
      <c r="E1356" s="178">
        <f t="shared" si="180"/>
        <v>44454</v>
      </c>
      <c r="F1356" s="178">
        <f t="shared" si="181"/>
        <v>44454</v>
      </c>
      <c r="G1356" s="178">
        <f t="shared" si="182"/>
        <v>44454</v>
      </c>
      <c r="H1356" s="179">
        <f t="shared" si="183"/>
        <v>1172.2</v>
      </c>
      <c r="I1356" s="180">
        <f t="shared" si="184"/>
        <v>5</v>
      </c>
      <c r="J1356" s="180">
        <f t="shared" si="185"/>
        <v>5</v>
      </c>
      <c r="L1356" s="299">
        <v>44699</v>
      </c>
      <c r="M1356">
        <v>1277.2</v>
      </c>
    </row>
    <row r="1357" spans="1:13" ht="15" customHeight="1">
      <c r="A1357" s="177">
        <v>44455</v>
      </c>
      <c r="B1357" s="178">
        <f t="shared" si="177"/>
        <v>44455</v>
      </c>
      <c r="C1357" s="178">
        <f t="shared" si="178"/>
        <v>44455</v>
      </c>
      <c r="D1357" s="178">
        <f t="shared" si="179"/>
        <v>44455</v>
      </c>
      <c r="E1357" s="178">
        <f t="shared" si="180"/>
        <v>44455</v>
      </c>
      <c r="F1357" s="178">
        <f t="shared" si="181"/>
        <v>44455</v>
      </c>
      <c r="G1357" s="178">
        <f t="shared" si="182"/>
        <v>44455</v>
      </c>
      <c r="H1357" s="179">
        <f t="shared" si="183"/>
        <v>1171.7</v>
      </c>
      <c r="I1357" s="180">
        <f t="shared" si="184"/>
        <v>6</v>
      </c>
      <c r="J1357" s="180">
        <f t="shared" si="185"/>
        <v>6</v>
      </c>
      <c r="L1357" s="299">
        <v>44700</v>
      </c>
      <c r="M1357">
        <v>1269.3</v>
      </c>
    </row>
    <row r="1358" spans="1:13" ht="15" customHeight="1">
      <c r="A1358" s="177">
        <v>44456</v>
      </c>
      <c r="B1358" s="178">
        <f t="shared" ref="B1358:B1421" si="186">IF($I1358&lt;4,IF($I1358&lt;3,DATE(YEAR(A1358),MONTH(A1358),DAY(A1358)-$I1358),IF(COUNTIF($O:$O,A1358)=1,DATE(YEAR(A1358),MONTH(A1358),DAY(A1358)-$I1358),A1358)),A1358)</f>
        <v>44456</v>
      </c>
      <c r="C1358" s="178">
        <f t="shared" ref="C1358:C1421" si="187">IF(COUNTIF($O:$O,B1358)=1,DATE(YEAR(B1358),MONTH(B1358),DAY(B1358)-1),B1358)</f>
        <v>44456</v>
      </c>
      <c r="D1358" s="178">
        <f t="shared" ref="D1358:D1421" si="188">IF(COUNTIF($O:$O,C1358)=1,DATE(YEAR(C1358),MONTH(C1358),DAY(C1358)-1),C1358)</f>
        <v>44456</v>
      </c>
      <c r="E1358" s="178">
        <f t="shared" ref="E1358:E1421" si="189">IF(COUNTIF($O:$O,D1358)=1,DATE(YEAR(D1358),MONTH(D1358),DAY(D1358)-1),D1358)</f>
        <v>44456</v>
      </c>
      <c r="F1358" s="178">
        <f t="shared" ref="F1358:F1421" si="190">IF(COUNTIF($O:$O,E1358)=1,DATE(YEAR(E1358),MONTH(E1358),DAY(E1358)-1),E1358)</f>
        <v>44456</v>
      </c>
      <c r="G1358" s="178">
        <f t="shared" ref="G1358:G1421" si="191">IF($J1358&lt;4,IF($J1358&lt;3,DATE(YEAR(F1358),MONTH(F1358),DAY(F1358)-$J1358),IF(COUNTIF($O:$O,F1358)=1,DATE(YEAR(F1358),MONTH(F1358),DAY(F1358)-$J1358),F1358)),F1358)</f>
        <v>44456</v>
      </c>
      <c r="H1358" s="179">
        <f t="shared" ref="H1358:H1421" si="192">VLOOKUP(G1358,L:M,2,0)</f>
        <v>1169.0999999999999</v>
      </c>
      <c r="I1358" s="180">
        <f t="shared" ref="I1358:I1421" si="193">WEEKDAY(A1358,16)</f>
        <v>7</v>
      </c>
      <c r="J1358" s="180">
        <f t="shared" ref="J1358:J1421" si="194">WEEKDAY(F1358,16)</f>
        <v>7</v>
      </c>
      <c r="L1358" s="299">
        <v>44701</v>
      </c>
      <c r="M1358">
        <v>1274.5999999999999</v>
      </c>
    </row>
    <row r="1359" spans="1:13" ht="15" customHeight="1">
      <c r="A1359" s="177">
        <v>44457</v>
      </c>
      <c r="B1359" s="178">
        <f t="shared" si="186"/>
        <v>44456</v>
      </c>
      <c r="C1359" s="178">
        <f t="shared" si="187"/>
        <v>44456</v>
      </c>
      <c r="D1359" s="178">
        <f t="shared" si="188"/>
        <v>44456</v>
      </c>
      <c r="E1359" s="178">
        <f t="shared" si="189"/>
        <v>44456</v>
      </c>
      <c r="F1359" s="178">
        <f t="shared" si="190"/>
        <v>44456</v>
      </c>
      <c r="G1359" s="178">
        <f t="shared" si="191"/>
        <v>44456</v>
      </c>
      <c r="H1359" s="179">
        <f t="shared" si="192"/>
        <v>1169.0999999999999</v>
      </c>
      <c r="I1359" s="180">
        <f t="shared" si="193"/>
        <v>1</v>
      </c>
      <c r="J1359" s="180">
        <f t="shared" si="194"/>
        <v>7</v>
      </c>
      <c r="L1359" s="299">
        <v>44704</v>
      </c>
      <c r="M1359">
        <v>1269.5</v>
      </c>
    </row>
    <row r="1360" spans="1:13" ht="15" customHeight="1">
      <c r="A1360" s="177">
        <v>44458</v>
      </c>
      <c r="B1360" s="178">
        <f t="shared" si="186"/>
        <v>44456</v>
      </c>
      <c r="C1360" s="178">
        <f t="shared" si="187"/>
        <v>44456</v>
      </c>
      <c r="D1360" s="178">
        <f t="shared" si="188"/>
        <v>44456</v>
      </c>
      <c r="E1360" s="178">
        <f t="shared" si="189"/>
        <v>44456</v>
      </c>
      <c r="F1360" s="178">
        <f t="shared" si="190"/>
        <v>44456</v>
      </c>
      <c r="G1360" s="178">
        <f t="shared" si="191"/>
        <v>44456</v>
      </c>
      <c r="H1360" s="179">
        <f t="shared" si="192"/>
        <v>1169.0999999999999</v>
      </c>
      <c r="I1360" s="180">
        <f t="shared" si="193"/>
        <v>2</v>
      </c>
      <c r="J1360" s="180">
        <f t="shared" si="194"/>
        <v>7</v>
      </c>
      <c r="L1360" s="299">
        <v>44705</v>
      </c>
      <c r="M1360">
        <v>1267.7</v>
      </c>
    </row>
    <row r="1361" spans="1:13" ht="15" customHeight="1">
      <c r="A1361" s="177">
        <v>44459</v>
      </c>
      <c r="B1361" s="178">
        <f t="shared" si="186"/>
        <v>44456</v>
      </c>
      <c r="C1361" s="178">
        <f t="shared" si="187"/>
        <v>44456</v>
      </c>
      <c r="D1361" s="178">
        <f t="shared" si="188"/>
        <v>44456</v>
      </c>
      <c r="E1361" s="178">
        <f t="shared" si="189"/>
        <v>44456</v>
      </c>
      <c r="F1361" s="178">
        <f t="shared" si="190"/>
        <v>44456</v>
      </c>
      <c r="G1361" s="178">
        <f t="shared" si="191"/>
        <v>44456</v>
      </c>
      <c r="H1361" s="179">
        <f t="shared" si="192"/>
        <v>1169.0999999999999</v>
      </c>
      <c r="I1361" s="180">
        <f t="shared" si="193"/>
        <v>3</v>
      </c>
      <c r="J1361" s="180">
        <f t="shared" si="194"/>
        <v>7</v>
      </c>
      <c r="L1361" s="299">
        <v>44706</v>
      </c>
      <c r="M1361">
        <v>1264.3</v>
      </c>
    </row>
    <row r="1362" spans="1:13" ht="15" customHeight="1">
      <c r="A1362" s="177">
        <v>44460</v>
      </c>
      <c r="B1362" s="178">
        <f t="shared" si="186"/>
        <v>44460</v>
      </c>
      <c r="C1362" s="178">
        <f t="shared" si="187"/>
        <v>44459</v>
      </c>
      <c r="D1362" s="178">
        <f t="shared" si="188"/>
        <v>44458</v>
      </c>
      <c r="E1362" s="178">
        <f t="shared" si="189"/>
        <v>44458</v>
      </c>
      <c r="F1362" s="178">
        <f t="shared" si="190"/>
        <v>44458</v>
      </c>
      <c r="G1362" s="178">
        <f t="shared" si="191"/>
        <v>44456</v>
      </c>
      <c r="H1362" s="179">
        <f t="shared" si="192"/>
        <v>1169.0999999999999</v>
      </c>
      <c r="I1362" s="180">
        <f t="shared" si="193"/>
        <v>4</v>
      </c>
      <c r="J1362" s="180">
        <f t="shared" si="194"/>
        <v>2</v>
      </c>
      <c r="L1362" s="299">
        <v>44707</v>
      </c>
      <c r="M1362">
        <v>1263.3</v>
      </c>
    </row>
    <row r="1363" spans="1:13" ht="15" customHeight="1">
      <c r="A1363" s="177">
        <v>44461</v>
      </c>
      <c r="B1363" s="178">
        <f t="shared" si="186"/>
        <v>44461</v>
      </c>
      <c r="C1363" s="178">
        <f t="shared" si="187"/>
        <v>44460</v>
      </c>
      <c r="D1363" s="178">
        <f t="shared" si="188"/>
        <v>44459</v>
      </c>
      <c r="E1363" s="178">
        <f t="shared" si="189"/>
        <v>44458</v>
      </c>
      <c r="F1363" s="178">
        <f t="shared" si="190"/>
        <v>44458</v>
      </c>
      <c r="G1363" s="178">
        <f t="shared" si="191"/>
        <v>44456</v>
      </c>
      <c r="H1363" s="179">
        <f t="shared" si="192"/>
        <v>1169.0999999999999</v>
      </c>
      <c r="I1363" s="180">
        <f t="shared" si="193"/>
        <v>5</v>
      </c>
      <c r="J1363" s="180">
        <f t="shared" si="194"/>
        <v>2</v>
      </c>
      <c r="L1363" s="299">
        <v>44708</v>
      </c>
      <c r="M1363">
        <v>1266.4000000000001</v>
      </c>
    </row>
    <row r="1364" spans="1:13" ht="15" customHeight="1">
      <c r="A1364" s="177">
        <v>44462</v>
      </c>
      <c r="B1364" s="178">
        <f t="shared" si="186"/>
        <v>44462</v>
      </c>
      <c r="C1364" s="178">
        <f t="shared" si="187"/>
        <v>44462</v>
      </c>
      <c r="D1364" s="178">
        <f t="shared" si="188"/>
        <v>44462</v>
      </c>
      <c r="E1364" s="178">
        <f t="shared" si="189"/>
        <v>44462</v>
      </c>
      <c r="F1364" s="178">
        <f t="shared" si="190"/>
        <v>44462</v>
      </c>
      <c r="G1364" s="178">
        <f t="shared" si="191"/>
        <v>44462</v>
      </c>
      <c r="H1364" s="179">
        <f t="shared" si="192"/>
        <v>1177.5999999999999</v>
      </c>
      <c r="I1364" s="180">
        <f t="shared" si="193"/>
        <v>6</v>
      </c>
      <c r="J1364" s="180">
        <f t="shared" si="194"/>
        <v>6</v>
      </c>
      <c r="L1364" s="299">
        <v>44711</v>
      </c>
      <c r="M1364">
        <v>1256.9000000000001</v>
      </c>
    </row>
    <row r="1365" spans="1:13" ht="15" customHeight="1">
      <c r="A1365" s="177">
        <v>44463</v>
      </c>
      <c r="B1365" s="178">
        <f t="shared" si="186"/>
        <v>44463</v>
      </c>
      <c r="C1365" s="178">
        <f t="shared" si="187"/>
        <v>44463</v>
      </c>
      <c r="D1365" s="178">
        <f t="shared" si="188"/>
        <v>44463</v>
      </c>
      <c r="E1365" s="178">
        <f t="shared" si="189"/>
        <v>44463</v>
      </c>
      <c r="F1365" s="178">
        <f t="shared" si="190"/>
        <v>44463</v>
      </c>
      <c r="G1365" s="178">
        <f t="shared" si="191"/>
        <v>44463</v>
      </c>
      <c r="H1365" s="179">
        <f t="shared" si="192"/>
        <v>1181.7</v>
      </c>
      <c r="I1365" s="180">
        <f t="shared" si="193"/>
        <v>7</v>
      </c>
      <c r="J1365" s="180">
        <f t="shared" si="194"/>
        <v>7</v>
      </c>
      <c r="L1365" s="299">
        <v>44712</v>
      </c>
      <c r="M1365">
        <v>1245.8</v>
      </c>
    </row>
    <row r="1366" spans="1:13" ht="15" customHeight="1">
      <c r="A1366" s="177">
        <v>44464</v>
      </c>
      <c r="B1366" s="178">
        <f t="shared" si="186"/>
        <v>44463</v>
      </c>
      <c r="C1366" s="178">
        <f t="shared" si="187"/>
        <v>44463</v>
      </c>
      <c r="D1366" s="178">
        <f t="shared" si="188"/>
        <v>44463</v>
      </c>
      <c r="E1366" s="178">
        <f t="shared" si="189"/>
        <v>44463</v>
      </c>
      <c r="F1366" s="178">
        <f t="shared" si="190"/>
        <v>44463</v>
      </c>
      <c r="G1366" s="178">
        <f t="shared" si="191"/>
        <v>44463</v>
      </c>
      <c r="H1366" s="179">
        <f t="shared" si="192"/>
        <v>1181.7</v>
      </c>
      <c r="I1366" s="180">
        <f t="shared" si="193"/>
        <v>1</v>
      </c>
      <c r="J1366" s="180">
        <f t="shared" si="194"/>
        <v>7</v>
      </c>
      <c r="L1366" s="299">
        <v>44714</v>
      </c>
      <c r="M1366">
        <v>1238.4000000000001</v>
      </c>
    </row>
    <row r="1367" spans="1:13" ht="15" customHeight="1">
      <c r="A1367" s="177">
        <v>44465</v>
      </c>
      <c r="B1367" s="178">
        <f t="shared" si="186"/>
        <v>44463</v>
      </c>
      <c r="C1367" s="178">
        <f t="shared" si="187"/>
        <v>44463</v>
      </c>
      <c r="D1367" s="178">
        <f t="shared" si="188"/>
        <v>44463</v>
      </c>
      <c r="E1367" s="178">
        <f t="shared" si="189"/>
        <v>44463</v>
      </c>
      <c r="F1367" s="178">
        <f t="shared" si="190"/>
        <v>44463</v>
      </c>
      <c r="G1367" s="178">
        <f t="shared" si="191"/>
        <v>44463</v>
      </c>
      <c r="H1367" s="179">
        <f t="shared" si="192"/>
        <v>1181.7</v>
      </c>
      <c r="I1367" s="180">
        <f t="shared" si="193"/>
        <v>2</v>
      </c>
      <c r="J1367" s="180">
        <f t="shared" si="194"/>
        <v>7</v>
      </c>
      <c r="L1367" s="299">
        <v>44715</v>
      </c>
      <c r="M1367">
        <v>1251.2</v>
      </c>
    </row>
    <row r="1368" spans="1:13" ht="15" customHeight="1">
      <c r="A1368" s="177">
        <v>44466</v>
      </c>
      <c r="B1368" s="178">
        <f t="shared" si="186"/>
        <v>44466</v>
      </c>
      <c r="C1368" s="178">
        <f t="shared" si="187"/>
        <v>44466</v>
      </c>
      <c r="D1368" s="178">
        <f t="shared" si="188"/>
        <v>44466</v>
      </c>
      <c r="E1368" s="178">
        <f t="shared" si="189"/>
        <v>44466</v>
      </c>
      <c r="F1368" s="178">
        <f t="shared" si="190"/>
        <v>44466</v>
      </c>
      <c r="G1368" s="178">
        <f t="shared" si="191"/>
        <v>44466</v>
      </c>
      <c r="H1368" s="179">
        <f t="shared" si="192"/>
        <v>1175.3</v>
      </c>
      <c r="I1368" s="180">
        <f t="shared" si="193"/>
        <v>3</v>
      </c>
      <c r="J1368" s="180">
        <f t="shared" si="194"/>
        <v>3</v>
      </c>
      <c r="L1368" s="299">
        <v>44719</v>
      </c>
      <c r="M1368">
        <v>1241.0999999999999</v>
      </c>
    </row>
    <row r="1369" spans="1:13" ht="15" customHeight="1">
      <c r="A1369" s="177">
        <v>44467</v>
      </c>
      <c r="B1369" s="178">
        <f t="shared" si="186"/>
        <v>44467</v>
      </c>
      <c r="C1369" s="178">
        <f t="shared" si="187"/>
        <v>44467</v>
      </c>
      <c r="D1369" s="178">
        <f t="shared" si="188"/>
        <v>44467</v>
      </c>
      <c r="E1369" s="178">
        <f t="shared" si="189"/>
        <v>44467</v>
      </c>
      <c r="F1369" s="178">
        <f t="shared" si="190"/>
        <v>44467</v>
      </c>
      <c r="G1369" s="178">
        <f t="shared" si="191"/>
        <v>44467</v>
      </c>
      <c r="H1369" s="179">
        <f t="shared" si="192"/>
        <v>1175.9000000000001</v>
      </c>
      <c r="I1369" s="180">
        <f t="shared" si="193"/>
        <v>4</v>
      </c>
      <c r="J1369" s="180">
        <f t="shared" si="194"/>
        <v>4</v>
      </c>
      <c r="L1369" s="299">
        <v>44720</v>
      </c>
      <c r="M1369">
        <v>1257.0999999999999</v>
      </c>
    </row>
    <row r="1370" spans="1:13" ht="15" customHeight="1">
      <c r="A1370" s="177">
        <v>44468</v>
      </c>
      <c r="B1370" s="178">
        <f t="shared" si="186"/>
        <v>44468</v>
      </c>
      <c r="C1370" s="178">
        <f t="shared" si="187"/>
        <v>44468</v>
      </c>
      <c r="D1370" s="178">
        <f t="shared" si="188"/>
        <v>44468</v>
      </c>
      <c r="E1370" s="178">
        <f t="shared" si="189"/>
        <v>44468</v>
      </c>
      <c r="F1370" s="178">
        <f t="shared" si="190"/>
        <v>44468</v>
      </c>
      <c r="G1370" s="178">
        <f t="shared" si="191"/>
        <v>44468</v>
      </c>
      <c r="H1370" s="179">
        <f t="shared" si="192"/>
        <v>1182</v>
      </c>
      <c r="I1370" s="180">
        <f t="shared" si="193"/>
        <v>5</v>
      </c>
      <c r="J1370" s="180">
        <f t="shared" si="194"/>
        <v>5</v>
      </c>
      <c r="L1370" s="299">
        <v>44721</v>
      </c>
      <c r="M1370">
        <v>1255.4000000000001</v>
      </c>
    </row>
    <row r="1371" spans="1:13" ht="15" customHeight="1">
      <c r="A1371" s="177">
        <v>44469</v>
      </c>
      <c r="B1371" s="178">
        <f t="shared" si="186"/>
        <v>44469</v>
      </c>
      <c r="C1371" s="178">
        <f t="shared" si="187"/>
        <v>44469</v>
      </c>
      <c r="D1371" s="178">
        <f t="shared" si="188"/>
        <v>44469</v>
      </c>
      <c r="E1371" s="178">
        <f t="shared" si="189"/>
        <v>44469</v>
      </c>
      <c r="F1371" s="178">
        <f t="shared" si="190"/>
        <v>44469</v>
      </c>
      <c r="G1371" s="178">
        <f t="shared" si="191"/>
        <v>44469</v>
      </c>
      <c r="H1371" s="179">
        <f t="shared" si="192"/>
        <v>1184.9000000000001</v>
      </c>
      <c r="I1371" s="180">
        <f t="shared" si="193"/>
        <v>6</v>
      </c>
      <c r="J1371" s="180">
        <f t="shared" si="194"/>
        <v>6</v>
      </c>
      <c r="L1371" s="299">
        <v>44722</v>
      </c>
      <c r="M1371">
        <v>1257.5999999999999</v>
      </c>
    </row>
    <row r="1372" spans="1:13" ht="15" customHeight="1">
      <c r="A1372" s="177">
        <v>44470</v>
      </c>
      <c r="B1372" s="178">
        <f t="shared" si="186"/>
        <v>44470</v>
      </c>
      <c r="C1372" s="178">
        <f t="shared" si="187"/>
        <v>44470</v>
      </c>
      <c r="D1372" s="178">
        <f t="shared" si="188"/>
        <v>44470</v>
      </c>
      <c r="E1372" s="178">
        <f t="shared" si="189"/>
        <v>44470</v>
      </c>
      <c r="F1372" s="178">
        <f t="shared" si="190"/>
        <v>44470</v>
      </c>
      <c r="G1372" s="178">
        <f t="shared" si="191"/>
        <v>44470</v>
      </c>
      <c r="H1372" s="179">
        <f t="shared" si="192"/>
        <v>1185.2</v>
      </c>
      <c r="I1372" s="180">
        <f t="shared" si="193"/>
        <v>7</v>
      </c>
      <c r="J1372" s="180">
        <f t="shared" si="194"/>
        <v>7</v>
      </c>
      <c r="L1372" s="299">
        <v>44725</v>
      </c>
      <c r="M1372">
        <v>1266</v>
      </c>
    </row>
    <row r="1373" spans="1:13" ht="15" customHeight="1">
      <c r="A1373" s="177">
        <v>44471</v>
      </c>
      <c r="B1373" s="178">
        <f t="shared" si="186"/>
        <v>44470</v>
      </c>
      <c r="C1373" s="178">
        <f t="shared" si="187"/>
        <v>44470</v>
      </c>
      <c r="D1373" s="178">
        <f t="shared" si="188"/>
        <v>44470</v>
      </c>
      <c r="E1373" s="178">
        <f t="shared" si="189"/>
        <v>44470</v>
      </c>
      <c r="F1373" s="178">
        <f t="shared" si="190"/>
        <v>44470</v>
      </c>
      <c r="G1373" s="178">
        <f t="shared" si="191"/>
        <v>44470</v>
      </c>
      <c r="H1373" s="179">
        <f t="shared" si="192"/>
        <v>1185.2</v>
      </c>
      <c r="I1373" s="180">
        <f t="shared" si="193"/>
        <v>1</v>
      </c>
      <c r="J1373" s="180">
        <f t="shared" si="194"/>
        <v>7</v>
      </c>
      <c r="L1373" s="299">
        <v>44726</v>
      </c>
      <c r="M1373">
        <v>1286</v>
      </c>
    </row>
    <row r="1374" spans="1:13" ht="15" customHeight="1">
      <c r="A1374" s="177">
        <v>44472</v>
      </c>
      <c r="B1374" s="178">
        <f t="shared" si="186"/>
        <v>44470</v>
      </c>
      <c r="C1374" s="178">
        <f t="shared" si="187"/>
        <v>44470</v>
      </c>
      <c r="D1374" s="178">
        <f t="shared" si="188"/>
        <v>44470</v>
      </c>
      <c r="E1374" s="178">
        <f t="shared" si="189"/>
        <v>44470</v>
      </c>
      <c r="F1374" s="178">
        <f t="shared" si="190"/>
        <v>44470</v>
      </c>
      <c r="G1374" s="178">
        <f t="shared" si="191"/>
        <v>44470</v>
      </c>
      <c r="H1374" s="179">
        <f t="shared" si="192"/>
        <v>1185.2</v>
      </c>
      <c r="I1374" s="180">
        <f t="shared" si="193"/>
        <v>2</v>
      </c>
      <c r="J1374" s="180">
        <f t="shared" si="194"/>
        <v>7</v>
      </c>
      <c r="L1374" s="299">
        <v>44727</v>
      </c>
      <c r="M1374">
        <v>1289.7</v>
      </c>
    </row>
    <row r="1375" spans="1:13" ht="15" customHeight="1">
      <c r="A1375" s="177">
        <v>44473</v>
      </c>
      <c r="B1375" s="178">
        <f t="shared" si="186"/>
        <v>44470</v>
      </c>
      <c r="C1375" s="178">
        <f t="shared" si="187"/>
        <v>44470</v>
      </c>
      <c r="D1375" s="178">
        <f t="shared" si="188"/>
        <v>44470</v>
      </c>
      <c r="E1375" s="178">
        <f t="shared" si="189"/>
        <v>44470</v>
      </c>
      <c r="F1375" s="178">
        <f t="shared" si="190"/>
        <v>44470</v>
      </c>
      <c r="G1375" s="178">
        <f t="shared" si="191"/>
        <v>44470</v>
      </c>
      <c r="H1375" s="179">
        <f t="shared" si="192"/>
        <v>1185.2</v>
      </c>
      <c r="I1375" s="180">
        <f t="shared" si="193"/>
        <v>3</v>
      </c>
      <c r="J1375" s="180">
        <f t="shared" si="194"/>
        <v>7</v>
      </c>
      <c r="L1375" s="299">
        <v>44728</v>
      </c>
      <c r="M1375">
        <v>1291.3</v>
      </c>
    </row>
    <row r="1376" spans="1:13" ht="15" customHeight="1">
      <c r="A1376" s="177">
        <v>44474</v>
      </c>
      <c r="B1376" s="178">
        <f t="shared" si="186"/>
        <v>44474</v>
      </c>
      <c r="C1376" s="178">
        <f t="shared" si="187"/>
        <v>44474</v>
      </c>
      <c r="D1376" s="178">
        <f t="shared" si="188"/>
        <v>44474</v>
      </c>
      <c r="E1376" s="178">
        <f t="shared" si="189"/>
        <v>44474</v>
      </c>
      <c r="F1376" s="178">
        <f t="shared" si="190"/>
        <v>44474</v>
      </c>
      <c r="G1376" s="178">
        <f t="shared" si="191"/>
        <v>44474</v>
      </c>
      <c r="H1376" s="179">
        <f t="shared" si="192"/>
        <v>1187.2</v>
      </c>
      <c r="I1376" s="180">
        <f t="shared" si="193"/>
        <v>4</v>
      </c>
      <c r="J1376" s="180">
        <f t="shared" si="194"/>
        <v>4</v>
      </c>
      <c r="L1376" s="299">
        <v>44729</v>
      </c>
      <c r="M1376">
        <v>1284.0999999999999</v>
      </c>
    </row>
    <row r="1377" spans="1:13" ht="15" customHeight="1">
      <c r="A1377" s="177">
        <v>44475</v>
      </c>
      <c r="B1377" s="178">
        <f t="shared" si="186"/>
        <v>44475</v>
      </c>
      <c r="C1377" s="178">
        <f t="shared" si="187"/>
        <v>44475</v>
      </c>
      <c r="D1377" s="178">
        <f t="shared" si="188"/>
        <v>44475</v>
      </c>
      <c r="E1377" s="178">
        <f t="shared" si="189"/>
        <v>44475</v>
      </c>
      <c r="F1377" s="178">
        <f t="shared" si="190"/>
        <v>44475</v>
      </c>
      <c r="G1377" s="178">
        <f t="shared" si="191"/>
        <v>44475</v>
      </c>
      <c r="H1377" s="179">
        <f t="shared" si="192"/>
        <v>1187.0999999999999</v>
      </c>
      <c r="I1377" s="180">
        <f t="shared" si="193"/>
        <v>5</v>
      </c>
      <c r="J1377" s="180">
        <f t="shared" si="194"/>
        <v>5</v>
      </c>
      <c r="L1377" s="299">
        <v>44732</v>
      </c>
      <c r="M1377">
        <v>1287.5</v>
      </c>
    </row>
    <row r="1378" spans="1:13" ht="15" customHeight="1">
      <c r="A1378" s="177">
        <v>44476</v>
      </c>
      <c r="B1378" s="178">
        <f t="shared" si="186"/>
        <v>44476</v>
      </c>
      <c r="C1378" s="178">
        <f t="shared" si="187"/>
        <v>44476</v>
      </c>
      <c r="D1378" s="178">
        <f t="shared" si="188"/>
        <v>44476</v>
      </c>
      <c r="E1378" s="178">
        <f t="shared" si="189"/>
        <v>44476</v>
      </c>
      <c r="F1378" s="178">
        <f t="shared" si="190"/>
        <v>44476</v>
      </c>
      <c r="G1378" s="178">
        <f t="shared" si="191"/>
        <v>44476</v>
      </c>
      <c r="H1378" s="179">
        <f t="shared" si="192"/>
        <v>1190</v>
      </c>
      <c r="I1378" s="180">
        <f t="shared" si="193"/>
        <v>6</v>
      </c>
      <c r="J1378" s="180">
        <f t="shared" si="194"/>
        <v>6</v>
      </c>
      <c r="L1378" s="299">
        <v>44733</v>
      </c>
      <c r="M1378">
        <v>1291.7</v>
      </c>
    </row>
    <row r="1379" spans="1:13" ht="15" customHeight="1">
      <c r="A1379" s="177">
        <v>44477</v>
      </c>
      <c r="B1379" s="178">
        <f t="shared" si="186"/>
        <v>44477</v>
      </c>
      <c r="C1379" s="178">
        <f t="shared" si="187"/>
        <v>44477</v>
      </c>
      <c r="D1379" s="178">
        <f t="shared" si="188"/>
        <v>44477</v>
      </c>
      <c r="E1379" s="178">
        <f t="shared" si="189"/>
        <v>44477</v>
      </c>
      <c r="F1379" s="178">
        <f t="shared" si="190"/>
        <v>44477</v>
      </c>
      <c r="G1379" s="178">
        <f t="shared" si="191"/>
        <v>44477</v>
      </c>
      <c r="H1379" s="179">
        <f t="shared" si="192"/>
        <v>1190.3</v>
      </c>
      <c r="I1379" s="180">
        <f t="shared" si="193"/>
        <v>7</v>
      </c>
      <c r="J1379" s="180">
        <f t="shared" si="194"/>
        <v>7</v>
      </c>
      <c r="L1379" s="299">
        <v>44734</v>
      </c>
      <c r="M1379">
        <v>1290.5999999999999</v>
      </c>
    </row>
    <row r="1380" spans="1:13" ht="15" customHeight="1">
      <c r="A1380" s="177">
        <v>44478</v>
      </c>
      <c r="B1380" s="178">
        <f t="shared" si="186"/>
        <v>44477</v>
      </c>
      <c r="C1380" s="178">
        <f t="shared" si="187"/>
        <v>44477</v>
      </c>
      <c r="D1380" s="178">
        <f t="shared" si="188"/>
        <v>44477</v>
      </c>
      <c r="E1380" s="178">
        <f t="shared" si="189"/>
        <v>44477</v>
      </c>
      <c r="F1380" s="178">
        <f t="shared" si="190"/>
        <v>44477</v>
      </c>
      <c r="G1380" s="178">
        <f t="shared" si="191"/>
        <v>44477</v>
      </c>
      <c r="H1380" s="179">
        <f t="shared" si="192"/>
        <v>1190.3</v>
      </c>
      <c r="I1380" s="180">
        <f t="shared" si="193"/>
        <v>1</v>
      </c>
      <c r="J1380" s="180">
        <f t="shared" si="194"/>
        <v>7</v>
      </c>
      <c r="L1380" s="299">
        <v>44735</v>
      </c>
      <c r="M1380">
        <v>1295.7</v>
      </c>
    </row>
    <row r="1381" spans="1:13" ht="15" customHeight="1">
      <c r="A1381" s="177">
        <v>44479</v>
      </c>
      <c r="B1381" s="178">
        <f t="shared" si="186"/>
        <v>44477</v>
      </c>
      <c r="C1381" s="178">
        <f t="shared" si="187"/>
        <v>44477</v>
      </c>
      <c r="D1381" s="178">
        <f t="shared" si="188"/>
        <v>44477</v>
      </c>
      <c r="E1381" s="178">
        <f t="shared" si="189"/>
        <v>44477</v>
      </c>
      <c r="F1381" s="178">
        <f t="shared" si="190"/>
        <v>44477</v>
      </c>
      <c r="G1381" s="178">
        <f t="shared" si="191"/>
        <v>44477</v>
      </c>
      <c r="H1381" s="179">
        <f t="shared" si="192"/>
        <v>1190.3</v>
      </c>
      <c r="I1381" s="180">
        <f t="shared" si="193"/>
        <v>2</v>
      </c>
      <c r="J1381" s="180">
        <f t="shared" si="194"/>
        <v>7</v>
      </c>
      <c r="L1381" s="299">
        <v>44736</v>
      </c>
      <c r="M1381">
        <v>1300.7</v>
      </c>
    </row>
    <row r="1382" spans="1:13" ht="15" customHeight="1">
      <c r="A1382" s="177">
        <v>44480</v>
      </c>
      <c r="B1382" s="178">
        <f t="shared" si="186"/>
        <v>44477</v>
      </c>
      <c r="C1382" s="178">
        <f t="shared" si="187"/>
        <v>44477</v>
      </c>
      <c r="D1382" s="178">
        <f t="shared" si="188"/>
        <v>44477</v>
      </c>
      <c r="E1382" s="178">
        <f t="shared" si="189"/>
        <v>44477</v>
      </c>
      <c r="F1382" s="178">
        <f t="shared" si="190"/>
        <v>44477</v>
      </c>
      <c r="G1382" s="178">
        <f t="shared" si="191"/>
        <v>44477</v>
      </c>
      <c r="H1382" s="179">
        <f t="shared" si="192"/>
        <v>1190.3</v>
      </c>
      <c r="I1382" s="180">
        <f t="shared" si="193"/>
        <v>3</v>
      </c>
      <c r="J1382" s="180">
        <f t="shared" si="194"/>
        <v>7</v>
      </c>
      <c r="L1382" s="299">
        <v>44739</v>
      </c>
      <c r="M1382">
        <v>1299.4000000000001</v>
      </c>
    </row>
    <row r="1383" spans="1:13" ht="15" customHeight="1">
      <c r="A1383" s="177">
        <v>44481</v>
      </c>
      <c r="B1383" s="178">
        <f t="shared" si="186"/>
        <v>44481</v>
      </c>
      <c r="C1383" s="178">
        <f t="shared" si="187"/>
        <v>44481</v>
      </c>
      <c r="D1383" s="178">
        <f t="shared" si="188"/>
        <v>44481</v>
      </c>
      <c r="E1383" s="178">
        <f t="shared" si="189"/>
        <v>44481</v>
      </c>
      <c r="F1383" s="178">
        <f t="shared" si="190"/>
        <v>44481</v>
      </c>
      <c r="G1383" s="178">
        <f t="shared" si="191"/>
        <v>44481</v>
      </c>
      <c r="H1383" s="179">
        <f t="shared" si="192"/>
        <v>1193.4000000000001</v>
      </c>
      <c r="I1383" s="180">
        <f t="shared" si="193"/>
        <v>4</v>
      </c>
      <c r="J1383" s="180">
        <f t="shared" si="194"/>
        <v>4</v>
      </c>
      <c r="L1383" s="299">
        <v>44740</v>
      </c>
      <c r="M1383">
        <v>1285.5999999999999</v>
      </c>
    </row>
    <row r="1384" spans="1:13" ht="15" customHeight="1">
      <c r="A1384" s="177">
        <v>44482</v>
      </c>
      <c r="B1384" s="178">
        <f t="shared" si="186"/>
        <v>44482</v>
      </c>
      <c r="C1384" s="178">
        <f t="shared" si="187"/>
        <v>44482</v>
      </c>
      <c r="D1384" s="178">
        <f t="shared" si="188"/>
        <v>44482</v>
      </c>
      <c r="E1384" s="178">
        <f t="shared" si="189"/>
        <v>44482</v>
      </c>
      <c r="F1384" s="178">
        <f t="shared" si="190"/>
        <v>44482</v>
      </c>
      <c r="G1384" s="178">
        <f t="shared" si="191"/>
        <v>44482</v>
      </c>
      <c r="H1384" s="179">
        <f t="shared" si="192"/>
        <v>1199.0999999999999</v>
      </c>
      <c r="I1384" s="180">
        <f t="shared" si="193"/>
        <v>5</v>
      </c>
      <c r="J1384" s="180">
        <f t="shared" si="194"/>
        <v>5</v>
      </c>
      <c r="L1384" s="299">
        <v>44741</v>
      </c>
      <c r="M1384">
        <v>1284.9000000000001</v>
      </c>
    </row>
    <row r="1385" spans="1:13" ht="15" customHeight="1">
      <c r="A1385" s="177">
        <v>44483</v>
      </c>
      <c r="B1385" s="178">
        <f t="shared" si="186"/>
        <v>44483</v>
      </c>
      <c r="C1385" s="178">
        <f t="shared" si="187"/>
        <v>44483</v>
      </c>
      <c r="D1385" s="178">
        <f t="shared" si="188"/>
        <v>44483</v>
      </c>
      <c r="E1385" s="178">
        <f t="shared" si="189"/>
        <v>44483</v>
      </c>
      <c r="F1385" s="178">
        <f t="shared" si="190"/>
        <v>44483</v>
      </c>
      <c r="G1385" s="178">
        <f t="shared" si="191"/>
        <v>44483</v>
      </c>
      <c r="H1385" s="179">
        <f t="shared" si="192"/>
        <v>1195</v>
      </c>
      <c r="I1385" s="180">
        <f t="shared" si="193"/>
        <v>6</v>
      </c>
      <c r="J1385" s="180">
        <f t="shared" si="194"/>
        <v>6</v>
      </c>
      <c r="L1385" s="299">
        <v>44742</v>
      </c>
      <c r="M1385">
        <v>1292.9000000000001</v>
      </c>
    </row>
    <row r="1386" spans="1:13" ht="15" customHeight="1">
      <c r="A1386" s="177">
        <v>44484</v>
      </c>
      <c r="B1386" s="178">
        <f t="shared" si="186"/>
        <v>44484</v>
      </c>
      <c r="C1386" s="178">
        <f t="shared" si="187"/>
        <v>44484</v>
      </c>
      <c r="D1386" s="178">
        <f t="shared" si="188"/>
        <v>44484</v>
      </c>
      <c r="E1386" s="178">
        <f t="shared" si="189"/>
        <v>44484</v>
      </c>
      <c r="F1386" s="178">
        <f t="shared" si="190"/>
        <v>44484</v>
      </c>
      <c r="G1386" s="178">
        <f t="shared" si="191"/>
        <v>44484</v>
      </c>
      <c r="H1386" s="179">
        <f t="shared" si="192"/>
        <v>1188.3</v>
      </c>
      <c r="I1386" s="180">
        <f t="shared" si="193"/>
        <v>7</v>
      </c>
      <c r="J1386" s="180">
        <f t="shared" si="194"/>
        <v>7</v>
      </c>
      <c r="L1386" s="299">
        <v>44743</v>
      </c>
      <c r="M1386">
        <v>1299.8</v>
      </c>
    </row>
    <row r="1387" spans="1:13" ht="15" customHeight="1">
      <c r="A1387" s="177">
        <v>44485</v>
      </c>
      <c r="B1387" s="178">
        <f t="shared" si="186"/>
        <v>44484</v>
      </c>
      <c r="C1387" s="178">
        <f t="shared" si="187"/>
        <v>44484</v>
      </c>
      <c r="D1387" s="178">
        <f t="shared" si="188"/>
        <v>44484</v>
      </c>
      <c r="E1387" s="178">
        <f t="shared" si="189"/>
        <v>44484</v>
      </c>
      <c r="F1387" s="178">
        <f t="shared" si="190"/>
        <v>44484</v>
      </c>
      <c r="G1387" s="178">
        <f t="shared" si="191"/>
        <v>44484</v>
      </c>
      <c r="H1387" s="179">
        <f t="shared" si="192"/>
        <v>1188.3</v>
      </c>
      <c r="I1387" s="180">
        <f t="shared" si="193"/>
        <v>1</v>
      </c>
      <c r="J1387" s="180">
        <f t="shared" si="194"/>
        <v>7</v>
      </c>
      <c r="L1387" s="299">
        <v>44746</v>
      </c>
      <c r="M1387">
        <v>1294.2</v>
      </c>
    </row>
    <row r="1388" spans="1:13" ht="15" customHeight="1">
      <c r="A1388" s="177">
        <v>44486</v>
      </c>
      <c r="B1388" s="178">
        <f t="shared" si="186"/>
        <v>44484</v>
      </c>
      <c r="C1388" s="178">
        <f t="shared" si="187"/>
        <v>44484</v>
      </c>
      <c r="D1388" s="178">
        <f t="shared" si="188"/>
        <v>44484</v>
      </c>
      <c r="E1388" s="178">
        <f t="shared" si="189"/>
        <v>44484</v>
      </c>
      <c r="F1388" s="178">
        <f t="shared" si="190"/>
        <v>44484</v>
      </c>
      <c r="G1388" s="178">
        <f t="shared" si="191"/>
        <v>44484</v>
      </c>
      <c r="H1388" s="179">
        <f t="shared" si="192"/>
        <v>1188.3</v>
      </c>
      <c r="I1388" s="180">
        <f t="shared" si="193"/>
        <v>2</v>
      </c>
      <c r="J1388" s="180">
        <f t="shared" si="194"/>
        <v>7</v>
      </c>
      <c r="L1388" s="299">
        <v>44747</v>
      </c>
      <c r="M1388">
        <v>1297.9000000000001</v>
      </c>
    </row>
    <row r="1389" spans="1:13" ht="15" customHeight="1">
      <c r="A1389" s="177">
        <v>44487</v>
      </c>
      <c r="B1389" s="178">
        <f t="shared" si="186"/>
        <v>44487</v>
      </c>
      <c r="C1389" s="178">
        <f t="shared" si="187"/>
        <v>44487</v>
      </c>
      <c r="D1389" s="178">
        <f t="shared" si="188"/>
        <v>44487</v>
      </c>
      <c r="E1389" s="178">
        <f t="shared" si="189"/>
        <v>44487</v>
      </c>
      <c r="F1389" s="178">
        <f t="shared" si="190"/>
        <v>44487</v>
      </c>
      <c r="G1389" s="178">
        <f t="shared" si="191"/>
        <v>44487</v>
      </c>
      <c r="H1389" s="179">
        <f t="shared" si="192"/>
        <v>1182.8</v>
      </c>
      <c r="I1389" s="180">
        <f t="shared" si="193"/>
        <v>3</v>
      </c>
      <c r="J1389" s="180">
        <f t="shared" si="194"/>
        <v>3</v>
      </c>
      <c r="L1389" s="299">
        <v>44748</v>
      </c>
      <c r="M1389">
        <v>1298</v>
      </c>
    </row>
    <row r="1390" spans="1:13" ht="15" customHeight="1">
      <c r="A1390" s="177">
        <v>44488</v>
      </c>
      <c r="B1390" s="178">
        <f t="shared" si="186"/>
        <v>44488</v>
      </c>
      <c r="C1390" s="178">
        <f t="shared" si="187"/>
        <v>44488</v>
      </c>
      <c r="D1390" s="178">
        <f t="shared" si="188"/>
        <v>44488</v>
      </c>
      <c r="E1390" s="178">
        <f t="shared" si="189"/>
        <v>44488</v>
      </c>
      <c r="F1390" s="178">
        <f t="shared" si="190"/>
        <v>44488</v>
      </c>
      <c r="G1390" s="178">
        <f t="shared" si="191"/>
        <v>44488</v>
      </c>
      <c r="H1390" s="179">
        <f t="shared" si="192"/>
        <v>1185.8</v>
      </c>
      <c r="I1390" s="180">
        <f t="shared" si="193"/>
        <v>4</v>
      </c>
      <c r="J1390" s="180">
        <f t="shared" si="194"/>
        <v>4</v>
      </c>
      <c r="L1390" s="299">
        <v>44749</v>
      </c>
      <c r="M1390">
        <v>1307.4000000000001</v>
      </c>
    </row>
    <row r="1391" spans="1:13" ht="15" customHeight="1">
      <c r="A1391" s="177">
        <v>44489</v>
      </c>
      <c r="B1391" s="178">
        <f t="shared" si="186"/>
        <v>44489</v>
      </c>
      <c r="C1391" s="178">
        <f t="shared" si="187"/>
        <v>44489</v>
      </c>
      <c r="D1391" s="178">
        <f t="shared" si="188"/>
        <v>44489</v>
      </c>
      <c r="E1391" s="178">
        <f t="shared" si="189"/>
        <v>44489</v>
      </c>
      <c r="F1391" s="178">
        <f t="shared" si="190"/>
        <v>44489</v>
      </c>
      <c r="G1391" s="178">
        <f t="shared" si="191"/>
        <v>44489</v>
      </c>
      <c r="H1391" s="179">
        <f t="shared" si="192"/>
        <v>1181.7</v>
      </c>
      <c r="I1391" s="180">
        <f t="shared" si="193"/>
        <v>5</v>
      </c>
      <c r="J1391" s="180">
        <f t="shared" si="194"/>
        <v>5</v>
      </c>
      <c r="L1391" s="299">
        <v>44750</v>
      </c>
      <c r="M1391">
        <v>1302.7</v>
      </c>
    </row>
    <row r="1392" spans="1:13" ht="15" customHeight="1">
      <c r="A1392" s="177">
        <v>44490</v>
      </c>
      <c r="B1392" s="178">
        <f t="shared" si="186"/>
        <v>44490</v>
      </c>
      <c r="C1392" s="178">
        <f t="shared" si="187"/>
        <v>44490</v>
      </c>
      <c r="D1392" s="178">
        <f t="shared" si="188"/>
        <v>44490</v>
      </c>
      <c r="E1392" s="178">
        <f t="shared" si="189"/>
        <v>44490</v>
      </c>
      <c r="F1392" s="178">
        <f t="shared" si="190"/>
        <v>44490</v>
      </c>
      <c r="G1392" s="178">
        <f t="shared" si="191"/>
        <v>44490</v>
      </c>
      <c r="H1392" s="179">
        <f t="shared" si="192"/>
        <v>1175.5999999999999</v>
      </c>
      <c r="I1392" s="180">
        <f t="shared" si="193"/>
        <v>6</v>
      </c>
      <c r="J1392" s="180">
        <f t="shared" si="194"/>
        <v>6</v>
      </c>
      <c r="L1392" s="299">
        <v>44753</v>
      </c>
      <c r="M1392">
        <v>1299.3</v>
      </c>
    </row>
    <row r="1393" spans="1:13" ht="15" customHeight="1">
      <c r="A1393" s="177">
        <v>44491</v>
      </c>
      <c r="B1393" s="178">
        <f t="shared" si="186"/>
        <v>44491</v>
      </c>
      <c r="C1393" s="178">
        <f t="shared" si="187"/>
        <v>44491</v>
      </c>
      <c r="D1393" s="178">
        <f t="shared" si="188"/>
        <v>44491</v>
      </c>
      <c r="E1393" s="178">
        <f t="shared" si="189"/>
        <v>44491</v>
      </c>
      <c r="F1393" s="178">
        <f t="shared" si="190"/>
        <v>44491</v>
      </c>
      <c r="G1393" s="178">
        <f t="shared" si="191"/>
        <v>44491</v>
      </c>
      <c r="H1393" s="179">
        <f t="shared" si="192"/>
        <v>1175.8</v>
      </c>
      <c r="I1393" s="180">
        <f t="shared" si="193"/>
        <v>7</v>
      </c>
      <c r="J1393" s="180">
        <f t="shared" si="194"/>
        <v>7</v>
      </c>
      <c r="L1393" s="299">
        <v>44754</v>
      </c>
      <c r="M1393">
        <v>1300.5999999999999</v>
      </c>
    </row>
    <row r="1394" spans="1:13" ht="15" customHeight="1">
      <c r="A1394" s="177">
        <v>44492</v>
      </c>
      <c r="B1394" s="178">
        <f t="shared" si="186"/>
        <v>44491</v>
      </c>
      <c r="C1394" s="178">
        <f t="shared" si="187"/>
        <v>44491</v>
      </c>
      <c r="D1394" s="178">
        <f t="shared" si="188"/>
        <v>44491</v>
      </c>
      <c r="E1394" s="178">
        <f t="shared" si="189"/>
        <v>44491</v>
      </c>
      <c r="F1394" s="178">
        <f t="shared" si="190"/>
        <v>44491</v>
      </c>
      <c r="G1394" s="178">
        <f t="shared" si="191"/>
        <v>44491</v>
      </c>
      <c r="H1394" s="179">
        <f t="shared" si="192"/>
        <v>1175.8</v>
      </c>
      <c r="I1394" s="180">
        <f t="shared" si="193"/>
        <v>1</v>
      </c>
      <c r="J1394" s="180">
        <f t="shared" si="194"/>
        <v>7</v>
      </c>
      <c r="L1394" s="299">
        <v>44755</v>
      </c>
      <c r="M1394">
        <v>1312.9</v>
      </c>
    </row>
    <row r="1395" spans="1:13" ht="15" customHeight="1">
      <c r="A1395" s="177">
        <v>44493</v>
      </c>
      <c r="B1395" s="178">
        <f t="shared" si="186"/>
        <v>44491</v>
      </c>
      <c r="C1395" s="178">
        <f t="shared" si="187"/>
        <v>44491</v>
      </c>
      <c r="D1395" s="178">
        <f t="shared" si="188"/>
        <v>44491</v>
      </c>
      <c r="E1395" s="178">
        <f t="shared" si="189"/>
        <v>44491</v>
      </c>
      <c r="F1395" s="178">
        <f t="shared" si="190"/>
        <v>44491</v>
      </c>
      <c r="G1395" s="178">
        <f t="shared" si="191"/>
        <v>44491</v>
      </c>
      <c r="H1395" s="179">
        <f t="shared" si="192"/>
        <v>1175.8</v>
      </c>
      <c r="I1395" s="180">
        <f t="shared" si="193"/>
        <v>2</v>
      </c>
      <c r="J1395" s="180">
        <f t="shared" si="194"/>
        <v>7</v>
      </c>
      <c r="L1395" s="299">
        <v>44756</v>
      </c>
      <c r="M1395">
        <v>1305.9000000000001</v>
      </c>
    </row>
    <row r="1396" spans="1:13" ht="15" customHeight="1">
      <c r="A1396" s="177">
        <v>44494</v>
      </c>
      <c r="B1396" s="178">
        <f t="shared" si="186"/>
        <v>44494</v>
      </c>
      <c r="C1396" s="178">
        <f t="shared" si="187"/>
        <v>44494</v>
      </c>
      <c r="D1396" s="178">
        <f t="shared" si="188"/>
        <v>44494</v>
      </c>
      <c r="E1396" s="178">
        <f t="shared" si="189"/>
        <v>44494</v>
      </c>
      <c r="F1396" s="178">
        <f t="shared" si="190"/>
        <v>44494</v>
      </c>
      <c r="G1396" s="178">
        <f t="shared" si="191"/>
        <v>44494</v>
      </c>
      <c r="H1396" s="179">
        <f t="shared" si="192"/>
        <v>1178.4000000000001</v>
      </c>
      <c r="I1396" s="180">
        <f t="shared" si="193"/>
        <v>3</v>
      </c>
      <c r="J1396" s="180">
        <f t="shared" si="194"/>
        <v>3</v>
      </c>
      <c r="L1396" s="299">
        <v>44757</v>
      </c>
      <c r="M1396">
        <v>1310</v>
      </c>
    </row>
    <row r="1397" spans="1:13" ht="15" customHeight="1">
      <c r="A1397" s="177">
        <v>44495</v>
      </c>
      <c r="B1397" s="178">
        <f t="shared" si="186"/>
        <v>44495</v>
      </c>
      <c r="C1397" s="178">
        <f t="shared" si="187"/>
        <v>44495</v>
      </c>
      <c r="D1397" s="178">
        <f t="shared" si="188"/>
        <v>44495</v>
      </c>
      <c r="E1397" s="178">
        <f t="shared" si="189"/>
        <v>44495</v>
      </c>
      <c r="F1397" s="178">
        <f t="shared" si="190"/>
        <v>44495</v>
      </c>
      <c r="G1397" s="178">
        <f t="shared" si="191"/>
        <v>44495</v>
      </c>
      <c r="H1397" s="179">
        <f t="shared" si="192"/>
        <v>1171.8</v>
      </c>
      <c r="I1397" s="180">
        <f t="shared" si="193"/>
        <v>4</v>
      </c>
      <c r="J1397" s="180">
        <f t="shared" si="194"/>
        <v>4</v>
      </c>
      <c r="L1397" s="299">
        <v>44760</v>
      </c>
      <c r="M1397">
        <v>1323.7</v>
      </c>
    </row>
    <row r="1398" spans="1:13" ht="15" customHeight="1">
      <c r="A1398" s="177">
        <v>44496</v>
      </c>
      <c r="B1398" s="178">
        <f t="shared" si="186"/>
        <v>44496</v>
      </c>
      <c r="C1398" s="178">
        <f t="shared" si="187"/>
        <v>44496</v>
      </c>
      <c r="D1398" s="178">
        <f t="shared" si="188"/>
        <v>44496</v>
      </c>
      <c r="E1398" s="178">
        <f t="shared" si="189"/>
        <v>44496</v>
      </c>
      <c r="F1398" s="178">
        <f t="shared" si="190"/>
        <v>44496</v>
      </c>
      <c r="G1398" s="178">
        <f t="shared" si="191"/>
        <v>44496</v>
      </c>
      <c r="H1398" s="179">
        <f t="shared" si="192"/>
        <v>1166.3</v>
      </c>
      <c r="I1398" s="180">
        <f t="shared" si="193"/>
        <v>5</v>
      </c>
      <c r="J1398" s="180">
        <f t="shared" si="194"/>
        <v>5</v>
      </c>
      <c r="L1398" s="299">
        <v>44761</v>
      </c>
      <c r="M1398">
        <v>1317.8</v>
      </c>
    </row>
    <row r="1399" spans="1:13" ht="15" customHeight="1">
      <c r="A1399" s="177">
        <v>44497</v>
      </c>
      <c r="B1399" s="178">
        <f t="shared" si="186"/>
        <v>44497</v>
      </c>
      <c r="C1399" s="178">
        <f t="shared" si="187"/>
        <v>44497</v>
      </c>
      <c r="D1399" s="178">
        <f t="shared" si="188"/>
        <v>44497</v>
      </c>
      <c r="E1399" s="178">
        <f t="shared" si="189"/>
        <v>44497</v>
      </c>
      <c r="F1399" s="178">
        <f t="shared" si="190"/>
        <v>44497</v>
      </c>
      <c r="G1399" s="178">
        <f t="shared" si="191"/>
        <v>44497</v>
      </c>
      <c r="H1399" s="179">
        <f t="shared" si="192"/>
        <v>1168.0999999999999</v>
      </c>
      <c r="I1399" s="180">
        <f t="shared" si="193"/>
        <v>6</v>
      </c>
      <c r="J1399" s="180">
        <f t="shared" si="194"/>
        <v>6</v>
      </c>
      <c r="L1399" s="299">
        <v>44762</v>
      </c>
      <c r="M1399">
        <v>1314.9</v>
      </c>
    </row>
    <row r="1400" spans="1:13" ht="15" customHeight="1">
      <c r="A1400" s="177">
        <v>44498</v>
      </c>
      <c r="B1400" s="178">
        <f t="shared" si="186"/>
        <v>44498</v>
      </c>
      <c r="C1400" s="178">
        <f t="shared" si="187"/>
        <v>44498</v>
      </c>
      <c r="D1400" s="178">
        <f t="shared" si="188"/>
        <v>44498</v>
      </c>
      <c r="E1400" s="178">
        <f t="shared" si="189"/>
        <v>44498</v>
      </c>
      <c r="F1400" s="178">
        <f t="shared" si="190"/>
        <v>44498</v>
      </c>
      <c r="G1400" s="178">
        <f t="shared" si="191"/>
        <v>44498</v>
      </c>
      <c r="H1400" s="179">
        <f t="shared" si="192"/>
        <v>1171.7</v>
      </c>
      <c r="I1400" s="180">
        <f t="shared" si="193"/>
        <v>7</v>
      </c>
      <c r="J1400" s="180">
        <f t="shared" si="194"/>
        <v>7</v>
      </c>
      <c r="L1400" s="299">
        <v>44763</v>
      </c>
      <c r="M1400">
        <v>1308.5999999999999</v>
      </c>
    </row>
    <row r="1401" spans="1:13" ht="15" customHeight="1">
      <c r="A1401" s="177">
        <v>44499</v>
      </c>
      <c r="B1401" s="178">
        <f t="shared" si="186"/>
        <v>44498</v>
      </c>
      <c r="C1401" s="178">
        <f t="shared" si="187"/>
        <v>44498</v>
      </c>
      <c r="D1401" s="178">
        <f t="shared" si="188"/>
        <v>44498</v>
      </c>
      <c r="E1401" s="178">
        <f t="shared" si="189"/>
        <v>44498</v>
      </c>
      <c r="F1401" s="178">
        <f t="shared" si="190"/>
        <v>44498</v>
      </c>
      <c r="G1401" s="178">
        <f t="shared" si="191"/>
        <v>44498</v>
      </c>
      <c r="H1401" s="179">
        <f t="shared" si="192"/>
        <v>1171.7</v>
      </c>
      <c r="I1401" s="180">
        <f t="shared" si="193"/>
        <v>1</v>
      </c>
      <c r="J1401" s="180">
        <f t="shared" si="194"/>
        <v>7</v>
      </c>
      <c r="L1401" s="299">
        <v>44764</v>
      </c>
      <c r="M1401">
        <v>1312.1</v>
      </c>
    </row>
    <row r="1402" spans="1:13" ht="15" customHeight="1">
      <c r="A1402" s="177">
        <v>44500</v>
      </c>
      <c r="B1402" s="178">
        <f t="shared" si="186"/>
        <v>44498</v>
      </c>
      <c r="C1402" s="178">
        <f t="shared" si="187"/>
        <v>44498</v>
      </c>
      <c r="D1402" s="178">
        <f t="shared" si="188"/>
        <v>44498</v>
      </c>
      <c r="E1402" s="178">
        <f t="shared" si="189"/>
        <v>44498</v>
      </c>
      <c r="F1402" s="178">
        <f t="shared" si="190"/>
        <v>44498</v>
      </c>
      <c r="G1402" s="178">
        <f t="shared" si="191"/>
        <v>44498</v>
      </c>
      <c r="H1402" s="179">
        <f t="shared" si="192"/>
        <v>1171.7</v>
      </c>
      <c r="I1402" s="180">
        <f t="shared" si="193"/>
        <v>2</v>
      </c>
      <c r="J1402" s="180">
        <f t="shared" si="194"/>
        <v>7</v>
      </c>
      <c r="L1402" s="299">
        <v>44767</v>
      </c>
      <c r="M1402">
        <v>1311.7</v>
      </c>
    </row>
    <row r="1403" spans="1:13" ht="15" customHeight="1">
      <c r="A1403" s="177">
        <v>44501</v>
      </c>
      <c r="B1403" s="178">
        <f t="shared" si="186"/>
        <v>44501</v>
      </c>
      <c r="C1403" s="178">
        <f t="shared" si="187"/>
        <v>44501</v>
      </c>
      <c r="D1403" s="178">
        <f t="shared" si="188"/>
        <v>44501</v>
      </c>
      <c r="E1403" s="178">
        <f t="shared" si="189"/>
        <v>44501</v>
      </c>
      <c r="F1403" s="178">
        <f t="shared" si="190"/>
        <v>44501</v>
      </c>
      <c r="G1403" s="178">
        <f t="shared" si="191"/>
        <v>44501</v>
      </c>
      <c r="H1403" s="179">
        <f t="shared" si="192"/>
        <v>1169.5999999999999</v>
      </c>
      <c r="I1403" s="180">
        <f t="shared" si="193"/>
        <v>3</v>
      </c>
      <c r="J1403" s="180">
        <f t="shared" si="194"/>
        <v>3</v>
      </c>
      <c r="L1403" s="299">
        <v>44768</v>
      </c>
      <c r="M1403">
        <v>1311</v>
      </c>
    </row>
    <row r="1404" spans="1:13" ht="15" customHeight="1">
      <c r="A1404" s="177">
        <v>44502</v>
      </c>
      <c r="B1404" s="178">
        <f t="shared" si="186"/>
        <v>44502</v>
      </c>
      <c r="C1404" s="178">
        <f t="shared" si="187"/>
        <v>44502</v>
      </c>
      <c r="D1404" s="178">
        <f t="shared" si="188"/>
        <v>44502</v>
      </c>
      <c r="E1404" s="178">
        <f t="shared" si="189"/>
        <v>44502</v>
      </c>
      <c r="F1404" s="178">
        <f t="shared" si="190"/>
        <v>44502</v>
      </c>
      <c r="G1404" s="178">
        <f t="shared" si="191"/>
        <v>44502</v>
      </c>
      <c r="H1404" s="179">
        <f t="shared" si="192"/>
        <v>1176.3</v>
      </c>
      <c r="I1404" s="180">
        <f t="shared" si="193"/>
        <v>4</v>
      </c>
      <c r="J1404" s="180">
        <f t="shared" si="194"/>
        <v>4</v>
      </c>
      <c r="L1404" s="299">
        <v>44769</v>
      </c>
      <c r="M1404">
        <v>1310</v>
      </c>
    </row>
    <row r="1405" spans="1:13" ht="15" customHeight="1">
      <c r="A1405" s="177">
        <v>44503</v>
      </c>
      <c r="B1405" s="178">
        <f t="shared" si="186"/>
        <v>44503</v>
      </c>
      <c r="C1405" s="178">
        <f t="shared" si="187"/>
        <v>44503</v>
      </c>
      <c r="D1405" s="178">
        <f t="shared" si="188"/>
        <v>44503</v>
      </c>
      <c r="E1405" s="178">
        <f t="shared" si="189"/>
        <v>44503</v>
      </c>
      <c r="F1405" s="178">
        <f t="shared" si="190"/>
        <v>44503</v>
      </c>
      <c r="G1405" s="178">
        <f t="shared" si="191"/>
        <v>44503</v>
      </c>
      <c r="H1405" s="179">
        <f t="shared" si="192"/>
        <v>1175.5</v>
      </c>
      <c r="I1405" s="180">
        <f t="shared" si="193"/>
        <v>5</v>
      </c>
      <c r="J1405" s="180">
        <f t="shared" si="194"/>
        <v>5</v>
      </c>
      <c r="L1405" s="299">
        <v>44770</v>
      </c>
      <c r="M1405">
        <v>1312.8</v>
      </c>
    </row>
    <row r="1406" spans="1:13" ht="15" customHeight="1">
      <c r="A1406" s="177">
        <v>44504</v>
      </c>
      <c r="B1406" s="178">
        <f t="shared" si="186"/>
        <v>44504</v>
      </c>
      <c r="C1406" s="178">
        <f t="shared" si="187"/>
        <v>44504</v>
      </c>
      <c r="D1406" s="178">
        <f t="shared" si="188"/>
        <v>44504</v>
      </c>
      <c r="E1406" s="178">
        <f t="shared" si="189"/>
        <v>44504</v>
      </c>
      <c r="F1406" s="178">
        <f t="shared" si="190"/>
        <v>44504</v>
      </c>
      <c r="G1406" s="178">
        <f t="shared" si="191"/>
        <v>44504</v>
      </c>
      <c r="H1406" s="179">
        <f t="shared" si="192"/>
        <v>1181.0999999999999</v>
      </c>
      <c r="I1406" s="180">
        <f t="shared" si="193"/>
        <v>6</v>
      </c>
      <c r="J1406" s="180">
        <f t="shared" si="194"/>
        <v>6</v>
      </c>
      <c r="L1406" s="299">
        <v>44771</v>
      </c>
      <c r="M1406">
        <v>1304</v>
      </c>
    </row>
    <row r="1407" spans="1:13" ht="15" customHeight="1">
      <c r="A1407" s="177">
        <v>44505</v>
      </c>
      <c r="B1407" s="178">
        <f t="shared" si="186"/>
        <v>44505</v>
      </c>
      <c r="C1407" s="178">
        <f t="shared" si="187"/>
        <v>44505</v>
      </c>
      <c r="D1407" s="178">
        <f t="shared" si="188"/>
        <v>44505</v>
      </c>
      <c r="E1407" s="178">
        <f t="shared" si="189"/>
        <v>44505</v>
      </c>
      <c r="F1407" s="178">
        <f t="shared" si="190"/>
        <v>44505</v>
      </c>
      <c r="G1407" s="178">
        <f t="shared" si="191"/>
        <v>44505</v>
      </c>
      <c r="H1407" s="179">
        <f t="shared" si="192"/>
        <v>1180</v>
      </c>
      <c r="I1407" s="180">
        <f t="shared" si="193"/>
        <v>7</v>
      </c>
      <c r="J1407" s="180">
        <f t="shared" si="194"/>
        <v>7</v>
      </c>
      <c r="L1407" s="299">
        <v>44774</v>
      </c>
      <c r="M1407">
        <v>1298.5999999999999</v>
      </c>
    </row>
    <row r="1408" spans="1:13" ht="15" customHeight="1">
      <c r="A1408" s="177">
        <v>44506</v>
      </c>
      <c r="B1408" s="178">
        <f t="shared" si="186"/>
        <v>44505</v>
      </c>
      <c r="C1408" s="178">
        <f t="shared" si="187"/>
        <v>44505</v>
      </c>
      <c r="D1408" s="178">
        <f t="shared" si="188"/>
        <v>44505</v>
      </c>
      <c r="E1408" s="178">
        <f t="shared" si="189"/>
        <v>44505</v>
      </c>
      <c r="F1408" s="178">
        <f t="shared" si="190"/>
        <v>44505</v>
      </c>
      <c r="G1408" s="178">
        <f t="shared" si="191"/>
        <v>44505</v>
      </c>
      <c r="H1408" s="179">
        <f t="shared" si="192"/>
        <v>1180</v>
      </c>
      <c r="I1408" s="180">
        <f t="shared" si="193"/>
        <v>1</v>
      </c>
      <c r="J1408" s="180">
        <f t="shared" si="194"/>
        <v>7</v>
      </c>
      <c r="L1408" s="299">
        <v>44775</v>
      </c>
      <c r="M1408">
        <v>1306.4000000000001</v>
      </c>
    </row>
    <row r="1409" spans="1:13" ht="15" customHeight="1">
      <c r="A1409" s="177">
        <v>44507</v>
      </c>
      <c r="B1409" s="178">
        <f t="shared" si="186"/>
        <v>44505</v>
      </c>
      <c r="C1409" s="178">
        <f t="shared" si="187"/>
        <v>44505</v>
      </c>
      <c r="D1409" s="178">
        <f t="shared" si="188"/>
        <v>44505</v>
      </c>
      <c r="E1409" s="178">
        <f t="shared" si="189"/>
        <v>44505</v>
      </c>
      <c r="F1409" s="178">
        <f t="shared" si="190"/>
        <v>44505</v>
      </c>
      <c r="G1409" s="178">
        <f t="shared" si="191"/>
        <v>44505</v>
      </c>
      <c r="H1409" s="179">
        <f t="shared" si="192"/>
        <v>1180</v>
      </c>
      <c r="I1409" s="180">
        <f t="shared" si="193"/>
        <v>2</v>
      </c>
      <c r="J1409" s="180">
        <f t="shared" si="194"/>
        <v>7</v>
      </c>
      <c r="L1409" s="299">
        <v>44776</v>
      </c>
      <c r="M1409">
        <v>1307.2</v>
      </c>
    </row>
    <row r="1410" spans="1:13" ht="15" customHeight="1">
      <c r="A1410" s="177">
        <v>44508</v>
      </c>
      <c r="B1410" s="178">
        <f t="shared" si="186"/>
        <v>44508</v>
      </c>
      <c r="C1410" s="178">
        <f t="shared" si="187"/>
        <v>44508</v>
      </c>
      <c r="D1410" s="178">
        <f t="shared" si="188"/>
        <v>44508</v>
      </c>
      <c r="E1410" s="178">
        <f t="shared" si="189"/>
        <v>44508</v>
      </c>
      <c r="F1410" s="178">
        <f t="shared" si="190"/>
        <v>44508</v>
      </c>
      <c r="G1410" s="178">
        <f t="shared" si="191"/>
        <v>44508</v>
      </c>
      <c r="H1410" s="179">
        <f t="shared" si="192"/>
        <v>1185.2</v>
      </c>
      <c r="I1410" s="180">
        <f t="shared" si="193"/>
        <v>3</v>
      </c>
      <c r="J1410" s="180">
        <f t="shared" si="194"/>
        <v>3</v>
      </c>
      <c r="L1410" s="299">
        <v>44777</v>
      </c>
      <c r="M1410">
        <v>1310.5</v>
      </c>
    </row>
    <row r="1411" spans="1:13" ht="15" customHeight="1">
      <c r="A1411" s="177">
        <v>44509</v>
      </c>
      <c r="B1411" s="178">
        <f t="shared" si="186"/>
        <v>44509</v>
      </c>
      <c r="C1411" s="178">
        <f t="shared" si="187"/>
        <v>44509</v>
      </c>
      <c r="D1411" s="178">
        <f t="shared" si="188"/>
        <v>44509</v>
      </c>
      <c r="E1411" s="178">
        <f t="shared" si="189"/>
        <v>44509</v>
      </c>
      <c r="F1411" s="178">
        <f t="shared" si="190"/>
        <v>44509</v>
      </c>
      <c r="G1411" s="178">
        <f t="shared" si="191"/>
        <v>44509</v>
      </c>
      <c r="H1411" s="179">
        <f t="shared" si="192"/>
        <v>1184.3</v>
      </c>
      <c r="I1411" s="180">
        <f t="shared" si="193"/>
        <v>4</v>
      </c>
      <c r="J1411" s="180">
        <f t="shared" si="194"/>
        <v>4</v>
      </c>
      <c r="L1411" s="299">
        <v>44778</v>
      </c>
      <c r="M1411">
        <v>1309.7</v>
      </c>
    </row>
    <row r="1412" spans="1:13" ht="15" customHeight="1">
      <c r="A1412" s="177">
        <v>44510</v>
      </c>
      <c r="B1412" s="178">
        <f t="shared" si="186"/>
        <v>44510</v>
      </c>
      <c r="C1412" s="178">
        <f t="shared" si="187"/>
        <v>44510</v>
      </c>
      <c r="D1412" s="178">
        <f t="shared" si="188"/>
        <v>44510</v>
      </c>
      <c r="E1412" s="178">
        <f t="shared" si="189"/>
        <v>44510</v>
      </c>
      <c r="F1412" s="178">
        <f t="shared" si="190"/>
        <v>44510</v>
      </c>
      <c r="G1412" s="178">
        <f t="shared" si="191"/>
        <v>44510</v>
      </c>
      <c r="H1412" s="179">
        <f t="shared" si="192"/>
        <v>1178.4000000000001</v>
      </c>
      <c r="I1412" s="180">
        <f t="shared" si="193"/>
        <v>5</v>
      </c>
      <c r="J1412" s="180">
        <f t="shared" si="194"/>
        <v>5</v>
      </c>
      <c r="L1412" s="299">
        <v>44781</v>
      </c>
      <c r="M1412">
        <v>1299.3</v>
      </c>
    </row>
    <row r="1413" spans="1:13" ht="15" customHeight="1">
      <c r="A1413" s="177">
        <v>44511</v>
      </c>
      <c r="B1413" s="178">
        <f t="shared" si="186"/>
        <v>44511</v>
      </c>
      <c r="C1413" s="178">
        <f t="shared" si="187"/>
        <v>44511</v>
      </c>
      <c r="D1413" s="178">
        <f t="shared" si="188"/>
        <v>44511</v>
      </c>
      <c r="E1413" s="178">
        <f t="shared" si="189"/>
        <v>44511</v>
      </c>
      <c r="F1413" s="178">
        <f t="shared" si="190"/>
        <v>44511</v>
      </c>
      <c r="G1413" s="178">
        <f t="shared" si="191"/>
        <v>44511</v>
      </c>
      <c r="H1413" s="179">
        <f t="shared" si="192"/>
        <v>1181</v>
      </c>
      <c r="I1413" s="180">
        <f t="shared" si="193"/>
        <v>6</v>
      </c>
      <c r="J1413" s="180">
        <f t="shared" si="194"/>
        <v>6</v>
      </c>
      <c r="L1413" s="299">
        <v>44782</v>
      </c>
      <c r="M1413">
        <v>1304.8</v>
      </c>
    </row>
    <row r="1414" spans="1:13" ht="15" customHeight="1">
      <c r="A1414" s="177">
        <v>44512</v>
      </c>
      <c r="B1414" s="178">
        <f t="shared" si="186"/>
        <v>44512</v>
      </c>
      <c r="C1414" s="178">
        <f t="shared" si="187"/>
        <v>44512</v>
      </c>
      <c r="D1414" s="178">
        <f t="shared" si="188"/>
        <v>44512</v>
      </c>
      <c r="E1414" s="178">
        <f t="shared" si="189"/>
        <v>44512</v>
      </c>
      <c r="F1414" s="178">
        <f t="shared" si="190"/>
        <v>44512</v>
      </c>
      <c r="G1414" s="178">
        <f t="shared" si="191"/>
        <v>44512</v>
      </c>
      <c r="H1414" s="179">
        <f t="shared" si="192"/>
        <v>1184.7</v>
      </c>
      <c r="I1414" s="180">
        <f t="shared" si="193"/>
        <v>7</v>
      </c>
      <c r="J1414" s="180">
        <f t="shared" si="194"/>
        <v>7</v>
      </c>
      <c r="L1414" s="299">
        <v>44783</v>
      </c>
      <c r="M1414">
        <v>1305.0999999999999</v>
      </c>
    </row>
    <row r="1415" spans="1:13" ht="15" customHeight="1">
      <c r="A1415" s="177">
        <v>44513</v>
      </c>
      <c r="B1415" s="178">
        <f t="shared" si="186"/>
        <v>44512</v>
      </c>
      <c r="C1415" s="178">
        <f t="shared" si="187"/>
        <v>44512</v>
      </c>
      <c r="D1415" s="178">
        <f t="shared" si="188"/>
        <v>44512</v>
      </c>
      <c r="E1415" s="178">
        <f t="shared" si="189"/>
        <v>44512</v>
      </c>
      <c r="F1415" s="178">
        <f t="shared" si="190"/>
        <v>44512</v>
      </c>
      <c r="G1415" s="178">
        <f t="shared" si="191"/>
        <v>44512</v>
      </c>
      <c r="H1415" s="179">
        <f t="shared" si="192"/>
        <v>1184.7</v>
      </c>
      <c r="I1415" s="180">
        <f t="shared" si="193"/>
        <v>1</v>
      </c>
      <c r="J1415" s="180">
        <f t="shared" si="194"/>
        <v>7</v>
      </c>
      <c r="L1415" s="299">
        <v>44784</v>
      </c>
      <c r="M1415">
        <v>1309.0999999999999</v>
      </c>
    </row>
    <row r="1416" spans="1:13" ht="15" customHeight="1">
      <c r="A1416" s="177">
        <v>44514</v>
      </c>
      <c r="B1416" s="178">
        <f t="shared" si="186"/>
        <v>44512</v>
      </c>
      <c r="C1416" s="178">
        <f t="shared" si="187"/>
        <v>44512</v>
      </c>
      <c r="D1416" s="178">
        <f t="shared" si="188"/>
        <v>44512</v>
      </c>
      <c r="E1416" s="178">
        <f t="shared" si="189"/>
        <v>44512</v>
      </c>
      <c r="F1416" s="178">
        <f t="shared" si="190"/>
        <v>44512</v>
      </c>
      <c r="G1416" s="178">
        <f t="shared" si="191"/>
        <v>44512</v>
      </c>
      <c r="H1416" s="179">
        <f t="shared" si="192"/>
        <v>1184.7</v>
      </c>
      <c r="I1416" s="180">
        <f t="shared" si="193"/>
        <v>2</v>
      </c>
      <c r="J1416" s="180">
        <f t="shared" si="194"/>
        <v>7</v>
      </c>
      <c r="L1416" s="299">
        <v>44785</v>
      </c>
      <c r="M1416">
        <v>1302.5</v>
      </c>
    </row>
    <row r="1417" spans="1:13" ht="15" customHeight="1">
      <c r="A1417" s="177">
        <v>44515</v>
      </c>
      <c r="B1417" s="178">
        <f t="shared" si="186"/>
        <v>44515</v>
      </c>
      <c r="C1417" s="178">
        <f t="shared" si="187"/>
        <v>44515</v>
      </c>
      <c r="D1417" s="178">
        <f t="shared" si="188"/>
        <v>44515</v>
      </c>
      <c r="E1417" s="178">
        <f t="shared" si="189"/>
        <v>44515</v>
      </c>
      <c r="F1417" s="178">
        <f t="shared" si="190"/>
        <v>44515</v>
      </c>
      <c r="G1417" s="178">
        <f t="shared" si="191"/>
        <v>44515</v>
      </c>
      <c r="H1417" s="179">
        <f t="shared" si="192"/>
        <v>1179.5999999999999</v>
      </c>
      <c r="I1417" s="180">
        <f t="shared" si="193"/>
        <v>3</v>
      </c>
      <c r="J1417" s="180">
        <f t="shared" si="194"/>
        <v>3</v>
      </c>
      <c r="L1417" s="299">
        <v>44789</v>
      </c>
      <c r="M1417">
        <v>1303.0999999999999</v>
      </c>
    </row>
    <row r="1418" spans="1:13" ht="15" customHeight="1">
      <c r="A1418" s="177">
        <v>44516</v>
      </c>
      <c r="B1418" s="178">
        <f t="shared" si="186"/>
        <v>44516</v>
      </c>
      <c r="C1418" s="178">
        <f t="shared" si="187"/>
        <v>44516</v>
      </c>
      <c r="D1418" s="178">
        <f t="shared" si="188"/>
        <v>44516</v>
      </c>
      <c r="E1418" s="178">
        <f t="shared" si="189"/>
        <v>44516</v>
      </c>
      <c r="F1418" s="178">
        <f t="shared" si="190"/>
        <v>44516</v>
      </c>
      <c r="G1418" s="178">
        <f t="shared" si="191"/>
        <v>44516</v>
      </c>
      <c r="H1418" s="179">
        <f t="shared" si="192"/>
        <v>1180.2</v>
      </c>
      <c r="I1418" s="180">
        <f t="shared" si="193"/>
        <v>4</v>
      </c>
      <c r="J1418" s="180">
        <f t="shared" si="194"/>
        <v>4</v>
      </c>
      <c r="L1418" s="299">
        <v>44790</v>
      </c>
      <c r="M1418">
        <v>1309.5999999999999</v>
      </c>
    </row>
    <row r="1419" spans="1:13" ht="15" customHeight="1">
      <c r="A1419" s="177">
        <v>44517</v>
      </c>
      <c r="B1419" s="178">
        <f t="shared" si="186"/>
        <v>44517</v>
      </c>
      <c r="C1419" s="178">
        <f t="shared" si="187"/>
        <v>44517</v>
      </c>
      <c r="D1419" s="178">
        <f t="shared" si="188"/>
        <v>44517</v>
      </c>
      <c r="E1419" s="178">
        <f t="shared" si="189"/>
        <v>44517</v>
      </c>
      <c r="F1419" s="178">
        <f t="shared" si="190"/>
        <v>44517</v>
      </c>
      <c r="G1419" s="178">
        <f t="shared" si="191"/>
        <v>44517</v>
      </c>
      <c r="H1419" s="179">
        <f t="shared" si="192"/>
        <v>1179.5999999999999</v>
      </c>
      <c r="I1419" s="180">
        <f t="shared" si="193"/>
        <v>5</v>
      </c>
      <c r="J1419" s="180">
        <f t="shared" si="194"/>
        <v>5</v>
      </c>
      <c r="L1419" s="299">
        <v>44791</v>
      </c>
      <c r="M1419">
        <v>1309.8</v>
      </c>
    </row>
    <row r="1420" spans="1:13" ht="15" customHeight="1">
      <c r="A1420" s="177">
        <v>44518</v>
      </c>
      <c r="B1420" s="178">
        <f t="shared" si="186"/>
        <v>44518</v>
      </c>
      <c r="C1420" s="178">
        <f t="shared" si="187"/>
        <v>44518</v>
      </c>
      <c r="D1420" s="178">
        <f t="shared" si="188"/>
        <v>44518</v>
      </c>
      <c r="E1420" s="178">
        <f t="shared" si="189"/>
        <v>44518</v>
      </c>
      <c r="F1420" s="178">
        <f t="shared" si="190"/>
        <v>44518</v>
      </c>
      <c r="G1420" s="178">
        <f t="shared" si="191"/>
        <v>44518</v>
      </c>
      <c r="H1420" s="179">
        <f t="shared" si="192"/>
        <v>1183.5999999999999</v>
      </c>
      <c r="I1420" s="180">
        <f t="shared" si="193"/>
        <v>6</v>
      </c>
      <c r="J1420" s="180">
        <f t="shared" si="194"/>
        <v>6</v>
      </c>
      <c r="L1420" s="299">
        <v>44792</v>
      </c>
      <c r="M1420">
        <v>1317.3</v>
      </c>
    </row>
    <row r="1421" spans="1:13" ht="15" customHeight="1">
      <c r="A1421" s="177">
        <v>44519</v>
      </c>
      <c r="B1421" s="178">
        <f t="shared" si="186"/>
        <v>44519</v>
      </c>
      <c r="C1421" s="178">
        <f t="shared" si="187"/>
        <v>44519</v>
      </c>
      <c r="D1421" s="178">
        <f t="shared" si="188"/>
        <v>44519</v>
      </c>
      <c r="E1421" s="178">
        <f t="shared" si="189"/>
        <v>44519</v>
      </c>
      <c r="F1421" s="178">
        <f t="shared" si="190"/>
        <v>44519</v>
      </c>
      <c r="G1421" s="178">
        <f t="shared" si="191"/>
        <v>44519</v>
      </c>
      <c r="H1421" s="179">
        <f t="shared" si="192"/>
        <v>1180.5</v>
      </c>
      <c r="I1421" s="180">
        <f t="shared" si="193"/>
        <v>7</v>
      </c>
      <c r="J1421" s="180">
        <f t="shared" si="194"/>
        <v>7</v>
      </c>
      <c r="L1421" s="299">
        <v>44795</v>
      </c>
      <c r="M1421">
        <v>1326.7</v>
      </c>
    </row>
    <row r="1422" spans="1:13" ht="15" customHeight="1">
      <c r="A1422" s="177">
        <v>44520</v>
      </c>
      <c r="B1422" s="178">
        <f t="shared" ref="B1422:B1479" si="195">IF($I1422&lt;4,IF($I1422&lt;3,DATE(YEAR(A1422),MONTH(A1422),DAY(A1422)-$I1422),IF(COUNTIF($O:$O,A1422)=1,DATE(YEAR(A1422),MONTH(A1422),DAY(A1422)-$I1422),A1422)),A1422)</f>
        <v>44519</v>
      </c>
      <c r="C1422" s="178">
        <f t="shared" ref="C1422:C1479" si="196">IF(COUNTIF($O:$O,B1422)=1,DATE(YEAR(B1422),MONTH(B1422),DAY(B1422)-1),B1422)</f>
        <v>44519</v>
      </c>
      <c r="D1422" s="178">
        <f t="shared" ref="D1422:D1479" si="197">IF(COUNTIF($O:$O,C1422)=1,DATE(YEAR(C1422),MONTH(C1422),DAY(C1422)-1),C1422)</f>
        <v>44519</v>
      </c>
      <c r="E1422" s="178">
        <f t="shared" ref="E1422:E1479" si="198">IF(COUNTIF($O:$O,D1422)=1,DATE(YEAR(D1422),MONTH(D1422),DAY(D1422)-1),D1422)</f>
        <v>44519</v>
      </c>
      <c r="F1422" s="178">
        <f t="shared" ref="F1422:F1479" si="199">IF(COUNTIF($O:$O,E1422)=1,DATE(YEAR(E1422),MONTH(E1422),DAY(E1422)-1),E1422)</f>
        <v>44519</v>
      </c>
      <c r="G1422" s="178">
        <f t="shared" ref="G1422:G1479" si="200">IF($J1422&lt;4,IF($J1422&lt;3,DATE(YEAR(F1422),MONTH(F1422),DAY(F1422)-$J1422),IF(COUNTIF($O:$O,F1422)=1,DATE(YEAR(F1422),MONTH(F1422),DAY(F1422)-$J1422),F1422)),F1422)</f>
        <v>44519</v>
      </c>
      <c r="H1422" s="179">
        <f t="shared" ref="H1422:H1479" si="201">VLOOKUP(G1422,L:M,2,0)</f>
        <v>1180.5</v>
      </c>
      <c r="I1422" s="180">
        <f t="shared" ref="I1422:I1479" si="202">WEEKDAY(A1422,16)</f>
        <v>1</v>
      </c>
      <c r="J1422" s="180">
        <f t="shared" ref="J1422:J1479" si="203">WEEKDAY(F1422,16)</f>
        <v>7</v>
      </c>
      <c r="L1422" s="299">
        <v>44796</v>
      </c>
      <c r="M1422">
        <v>1338.2</v>
      </c>
    </row>
    <row r="1423" spans="1:13" ht="15" customHeight="1">
      <c r="A1423" s="177">
        <v>44521</v>
      </c>
      <c r="B1423" s="178">
        <f t="shared" si="195"/>
        <v>44519</v>
      </c>
      <c r="C1423" s="178">
        <f t="shared" si="196"/>
        <v>44519</v>
      </c>
      <c r="D1423" s="178">
        <f t="shared" si="197"/>
        <v>44519</v>
      </c>
      <c r="E1423" s="178">
        <f t="shared" si="198"/>
        <v>44519</v>
      </c>
      <c r="F1423" s="178">
        <f t="shared" si="199"/>
        <v>44519</v>
      </c>
      <c r="G1423" s="178">
        <f t="shared" si="200"/>
        <v>44519</v>
      </c>
      <c r="H1423" s="179">
        <f t="shared" si="201"/>
        <v>1180.5</v>
      </c>
      <c r="I1423" s="180">
        <f t="shared" si="202"/>
        <v>2</v>
      </c>
      <c r="J1423" s="180">
        <f t="shared" si="203"/>
        <v>7</v>
      </c>
      <c r="L1423" s="299">
        <v>44797</v>
      </c>
      <c r="M1423">
        <v>1341.8</v>
      </c>
    </row>
    <row r="1424" spans="1:13" ht="15" customHeight="1">
      <c r="A1424" s="177">
        <v>44522</v>
      </c>
      <c r="B1424" s="178">
        <f t="shared" si="195"/>
        <v>44522</v>
      </c>
      <c r="C1424" s="178">
        <f t="shared" si="196"/>
        <v>44522</v>
      </c>
      <c r="D1424" s="178">
        <f t="shared" si="197"/>
        <v>44522</v>
      </c>
      <c r="E1424" s="178">
        <f t="shared" si="198"/>
        <v>44522</v>
      </c>
      <c r="F1424" s="178">
        <f t="shared" si="199"/>
        <v>44522</v>
      </c>
      <c r="G1424" s="178">
        <f t="shared" si="200"/>
        <v>44522</v>
      </c>
      <c r="H1424" s="179">
        <f t="shared" si="201"/>
        <v>1183.5</v>
      </c>
      <c r="I1424" s="180">
        <f t="shared" si="202"/>
        <v>3</v>
      </c>
      <c r="J1424" s="180">
        <f t="shared" si="203"/>
        <v>3</v>
      </c>
      <c r="L1424" s="299">
        <v>44798</v>
      </c>
      <c r="M1424">
        <v>1341.4</v>
      </c>
    </row>
    <row r="1425" spans="1:13" ht="15" customHeight="1">
      <c r="A1425" s="177">
        <v>44523</v>
      </c>
      <c r="B1425" s="178">
        <f t="shared" si="195"/>
        <v>44523</v>
      </c>
      <c r="C1425" s="178">
        <f t="shared" si="196"/>
        <v>44523</v>
      </c>
      <c r="D1425" s="178">
        <f t="shared" si="197"/>
        <v>44523</v>
      </c>
      <c r="E1425" s="178">
        <f t="shared" si="198"/>
        <v>44523</v>
      </c>
      <c r="F1425" s="178">
        <f t="shared" si="199"/>
        <v>44523</v>
      </c>
      <c r="G1425" s="178">
        <f t="shared" si="200"/>
        <v>44523</v>
      </c>
      <c r="H1425" s="179">
        <f t="shared" si="201"/>
        <v>1187.4000000000001</v>
      </c>
      <c r="I1425" s="180">
        <f t="shared" si="202"/>
        <v>4</v>
      </c>
      <c r="J1425" s="180">
        <f t="shared" si="203"/>
        <v>4</v>
      </c>
      <c r="L1425" s="299">
        <v>44799</v>
      </c>
      <c r="M1425">
        <v>1336.9</v>
      </c>
    </row>
    <row r="1426" spans="1:13" ht="15" customHeight="1">
      <c r="A1426" s="177">
        <v>44524</v>
      </c>
      <c r="B1426" s="178">
        <f t="shared" si="195"/>
        <v>44524</v>
      </c>
      <c r="C1426" s="178">
        <f t="shared" si="196"/>
        <v>44524</v>
      </c>
      <c r="D1426" s="178">
        <f t="shared" si="197"/>
        <v>44524</v>
      </c>
      <c r="E1426" s="178">
        <f t="shared" si="198"/>
        <v>44524</v>
      </c>
      <c r="F1426" s="178">
        <f t="shared" si="199"/>
        <v>44524</v>
      </c>
      <c r="G1426" s="178">
        <f t="shared" si="200"/>
        <v>44524</v>
      </c>
      <c r="H1426" s="179">
        <f t="shared" si="201"/>
        <v>1188.9000000000001</v>
      </c>
      <c r="I1426" s="180">
        <f t="shared" si="202"/>
        <v>5</v>
      </c>
      <c r="J1426" s="180">
        <f t="shared" si="203"/>
        <v>5</v>
      </c>
      <c r="L1426" s="299">
        <v>44802</v>
      </c>
      <c r="M1426">
        <v>1332.5</v>
      </c>
    </row>
    <row r="1427" spans="1:13" ht="15" customHeight="1">
      <c r="A1427" s="177">
        <v>44525</v>
      </c>
      <c r="B1427" s="178">
        <f t="shared" si="195"/>
        <v>44525</v>
      </c>
      <c r="C1427" s="178">
        <f t="shared" si="196"/>
        <v>44525</v>
      </c>
      <c r="D1427" s="178">
        <f t="shared" si="197"/>
        <v>44525</v>
      </c>
      <c r="E1427" s="178">
        <f t="shared" si="198"/>
        <v>44525</v>
      </c>
      <c r="F1427" s="178">
        <f t="shared" si="199"/>
        <v>44525</v>
      </c>
      <c r="G1427" s="178">
        <f t="shared" si="200"/>
        <v>44525</v>
      </c>
      <c r="H1427" s="179">
        <f t="shared" si="201"/>
        <v>1188.5</v>
      </c>
      <c r="I1427" s="180">
        <f t="shared" si="202"/>
        <v>6</v>
      </c>
      <c r="J1427" s="180">
        <f t="shared" si="203"/>
        <v>6</v>
      </c>
      <c r="L1427" s="299">
        <v>44803</v>
      </c>
      <c r="M1427">
        <v>1347.7</v>
      </c>
    </row>
    <row r="1428" spans="1:13" ht="15" customHeight="1">
      <c r="A1428" s="177">
        <v>44526</v>
      </c>
      <c r="B1428" s="178">
        <f t="shared" si="195"/>
        <v>44526</v>
      </c>
      <c r="C1428" s="178">
        <f t="shared" si="196"/>
        <v>44526</v>
      </c>
      <c r="D1428" s="178">
        <f t="shared" si="197"/>
        <v>44526</v>
      </c>
      <c r="E1428" s="178">
        <f t="shared" si="198"/>
        <v>44526</v>
      </c>
      <c r="F1428" s="178">
        <f t="shared" si="199"/>
        <v>44526</v>
      </c>
      <c r="G1428" s="178">
        <f t="shared" si="200"/>
        <v>44526</v>
      </c>
      <c r="H1428" s="179">
        <f t="shared" si="201"/>
        <v>1189.7</v>
      </c>
      <c r="I1428" s="180">
        <f t="shared" si="202"/>
        <v>7</v>
      </c>
      <c r="J1428" s="180">
        <f t="shared" si="203"/>
        <v>7</v>
      </c>
      <c r="L1428" s="299">
        <v>44804</v>
      </c>
      <c r="M1428">
        <v>1347.5</v>
      </c>
    </row>
    <row r="1429" spans="1:13" ht="15" customHeight="1">
      <c r="A1429" s="177">
        <v>44527</v>
      </c>
      <c r="B1429" s="178">
        <f t="shared" si="195"/>
        <v>44526</v>
      </c>
      <c r="C1429" s="178">
        <f t="shared" si="196"/>
        <v>44526</v>
      </c>
      <c r="D1429" s="178">
        <f t="shared" si="197"/>
        <v>44526</v>
      </c>
      <c r="E1429" s="178">
        <f t="shared" si="198"/>
        <v>44526</v>
      </c>
      <c r="F1429" s="178">
        <f t="shared" si="199"/>
        <v>44526</v>
      </c>
      <c r="G1429" s="178">
        <f t="shared" si="200"/>
        <v>44526</v>
      </c>
      <c r="H1429" s="179">
        <f t="shared" si="201"/>
        <v>1189.7</v>
      </c>
      <c r="I1429" s="180">
        <f t="shared" si="202"/>
        <v>1</v>
      </c>
      <c r="J1429" s="180">
        <f t="shared" si="203"/>
        <v>7</v>
      </c>
      <c r="L1429" s="299">
        <v>44805</v>
      </c>
      <c r="M1429">
        <v>1345.1</v>
      </c>
    </row>
    <row r="1430" spans="1:13" ht="15" customHeight="1">
      <c r="A1430" s="177">
        <v>44528</v>
      </c>
      <c r="B1430" s="178">
        <f t="shared" si="195"/>
        <v>44526</v>
      </c>
      <c r="C1430" s="178">
        <f t="shared" si="196"/>
        <v>44526</v>
      </c>
      <c r="D1430" s="178">
        <f t="shared" si="197"/>
        <v>44526</v>
      </c>
      <c r="E1430" s="178">
        <f t="shared" si="198"/>
        <v>44526</v>
      </c>
      <c r="F1430" s="178">
        <f t="shared" si="199"/>
        <v>44526</v>
      </c>
      <c r="G1430" s="178">
        <f t="shared" si="200"/>
        <v>44526</v>
      </c>
      <c r="H1430" s="179">
        <f t="shared" si="201"/>
        <v>1189.7</v>
      </c>
      <c r="I1430" s="180">
        <f t="shared" si="202"/>
        <v>2</v>
      </c>
      <c r="J1430" s="180">
        <f t="shared" si="203"/>
        <v>7</v>
      </c>
      <c r="L1430" s="299">
        <v>44806</v>
      </c>
      <c r="M1430">
        <v>1351.4</v>
      </c>
    </row>
    <row r="1431" spans="1:13" ht="15" customHeight="1">
      <c r="A1431" s="177">
        <v>44529</v>
      </c>
      <c r="B1431" s="178">
        <f t="shared" si="195"/>
        <v>44529</v>
      </c>
      <c r="C1431" s="178">
        <f t="shared" si="196"/>
        <v>44529</v>
      </c>
      <c r="D1431" s="178">
        <f t="shared" si="197"/>
        <v>44529</v>
      </c>
      <c r="E1431" s="178">
        <f t="shared" si="198"/>
        <v>44529</v>
      </c>
      <c r="F1431" s="178">
        <f t="shared" si="199"/>
        <v>44529</v>
      </c>
      <c r="G1431" s="178">
        <f t="shared" si="200"/>
        <v>44529</v>
      </c>
      <c r="H1431" s="179">
        <f t="shared" si="201"/>
        <v>1193</v>
      </c>
      <c r="I1431" s="180">
        <f t="shared" si="202"/>
        <v>3</v>
      </c>
      <c r="J1431" s="180">
        <f t="shared" si="203"/>
        <v>3</v>
      </c>
      <c r="L1431" s="299">
        <v>44809</v>
      </c>
      <c r="M1431">
        <v>1356.5</v>
      </c>
    </row>
    <row r="1432" spans="1:13" ht="15" customHeight="1">
      <c r="A1432" s="177">
        <v>44530</v>
      </c>
      <c r="B1432" s="178">
        <f t="shared" si="195"/>
        <v>44530</v>
      </c>
      <c r="C1432" s="178">
        <f t="shared" si="196"/>
        <v>44530</v>
      </c>
      <c r="D1432" s="178">
        <f t="shared" si="197"/>
        <v>44530</v>
      </c>
      <c r="E1432" s="178">
        <f t="shared" si="198"/>
        <v>44530</v>
      </c>
      <c r="F1432" s="178">
        <f t="shared" si="199"/>
        <v>44530</v>
      </c>
      <c r="G1432" s="178">
        <f t="shared" si="200"/>
        <v>44530</v>
      </c>
      <c r="H1432" s="179">
        <f t="shared" si="201"/>
        <v>1193.4000000000001</v>
      </c>
      <c r="I1432" s="180">
        <f t="shared" si="202"/>
        <v>4</v>
      </c>
      <c r="J1432" s="180">
        <f t="shared" si="203"/>
        <v>4</v>
      </c>
      <c r="L1432" s="299">
        <v>44810</v>
      </c>
      <c r="M1432">
        <v>1369.7</v>
      </c>
    </row>
    <row r="1433" spans="1:13" ht="15" customHeight="1">
      <c r="A1433" s="177">
        <v>44531</v>
      </c>
      <c r="B1433" s="178">
        <f t="shared" si="195"/>
        <v>44531</v>
      </c>
      <c r="C1433" s="178">
        <f t="shared" si="196"/>
        <v>44531</v>
      </c>
      <c r="D1433" s="178">
        <f t="shared" si="197"/>
        <v>44531</v>
      </c>
      <c r="E1433" s="178">
        <f t="shared" si="198"/>
        <v>44531</v>
      </c>
      <c r="F1433" s="178">
        <f t="shared" si="199"/>
        <v>44531</v>
      </c>
      <c r="G1433" s="178">
        <f t="shared" si="200"/>
        <v>44531</v>
      </c>
      <c r="H1433" s="179">
        <f t="shared" si="201"/>
        <v>1187.7</v>
      </c>
      <c r="I1433" s="180">
        <f t="shared" si="202"/>
        <v>5</v>
      </c>
      <c r="J1433" s="180">
        <f t="shared" si="203"/>
        <v>5</v>
      </c>
      <c r="L1433" s="299">
        <v>44811</v>
      </c>
      <c r="M1433">
        <v>1370.3</v>
      </c>
    </row>
    <row r="1434" spans="1:13" ht="15" customHeight="1">
      <c r="A1434" s="177">
        <v>44532</v>
      </c>
      <c r="B1434" s="178">
        <f t="shared" si="195"/>
        <v>44532</v>
      </c>
      <c r="C1434" s="178">
        <f t="shared" si="196"/>
        <v>44532</v>
      </c>
      <c r="D1434" s="178">
        <f t="shared" si="197"/>
        <v>44532</v>
      </c>
      <c r="E1434" s="178">
        <f t="shared" si="198"/>
        <v>44532</v>
      </c>
      <c r="F1434" s="178">
        <f t="shared" si="199"/>
        <v>44532</v>
      </c>
      <c r="G1434" s="178">
        <f t="shared" si="200"/>
        <v>44532</v>
      </c>
      <c r="H1434" s="179">
        <f t="shared" si="201"/>
        <v>1180.3</v>
      </c>
      <c r="I1434" s="180">
        <f t="shared" si="202"/>
        <v>6</v>
      </c>
      <c r="J1434" s="180">
        <f t="shared" si="203"/>
        <v>6</v>
      </c>
      <c r="L1434" s="299">
        <v>44812</v>
      </c>
      <c r="M1434">
        <v>1385.3</v>
      </c>
    </row>
    <row r="1435" spans="1:13" ht="15" customHeight="1">
      <c r="A1435" s="177">
        <v>44533</v>
      </c>
      <c r="B1435" s="178">
        <f t="shared" si="195"/>
        <v>44533</v>
      </c>
      <c r="C1435" s="178">
        <f t="shared" si="196"/>
        <v>44533</v>
      </c>
      <c r="D1435" s="178">
        <f t="shared" si="197"/>
        <v>44533</v>
      </c>
      <c r="E1435" s="178">
        <f t="shared" si="198"/>
        <v>44533</v>
      </c>
      <c r="F1435" s="178">
        <f t="shared" si="199"/>
        <v>44533</v>
      </c>
      <c r="G1435" s="178">
        <f t="shared" si="200"/>
        <v>44533</v>
      </c>
      <c r="H1435" s="179">
        <f t="shared" si="201"/>
        <v>1177.3</v>
      </c>
      <c r="I1435" s="180">
        <f t="shared" si="202"/>
        <v>7</v>
      </c>
      <c r="J1435" s="180">
        <f t="shared" si="203"/>
        <v>7</v>
      </c>
      <c r="L1435" s="299">
        <v>44817</v>
      </c>
      <c r="M1435">
        <v>1381.2</v>
      </c>
    </row>
    <row r="1436" spans="1:13" ht="15" customHeight="1">
      <c r="A1436" s="177">
        <v>44534</v>
      </c>
      <c r="B1436" s="178">
        <f t="shared" si="195"/>
        <v>44533</v>
      </c>
      <c r="C1436" s="178">
        <f t="shared" si="196"/>
        <v>44533</v>
      </c>
      <c r="D1436" s="178">
        <f t="shared" si="197"/>
        <v>44533</v>
      </c>
      <c r="E1436" s="178">
        <f t="shared" si="198"/>
        <v>44533</v>
      </c>
      <c r="F1436" s="178">
        <f t="shared" si="199"/>
        <v>44533</v>
      </c>
      <c r="G1436" s="178">
        <f t="shared" si="200"/>
        <v>44533</v>
      </c>
      <c r="H1436" s="179">
        <f t="shared" si="201"/>
        <v>1177.3</v>
      </c>
      <c r="I1436" s="180">
        <f t="shared" si="202"/>
        <v>1</v>
      </c>
      <c r="J1436" s="180">
        <f t="shared" si="203"/>
        <v>7</v>
      </c>
      <c r="L1436" s="299">
        <v>44818</v>
      </c>
      <c r="M1436">
        <v>1374.8</v>
      </c>
    </row>
    <row r="1437" spans="1:13" ht="15" customHeight="1">
      <c r="A1437" s="177">
        <v>44535</v>
      </c>
      <c r="B1437" s="178">
        <f t="shared" si="195"/>
        <v>44533</v>
      </c>
      <c r="C1437" s="178">
        <f t="shared" si="196"/>
        <v>44533</v>
      </c>
      <c r="D1437" s="178">
        <f t="shared" si="197"/>
        <v>44533</v>
      </c>
      <c r="E1437" s="178">
        <f t="shared" si="198"/>
        <v>44533</v>
      </c>
      <c r="F1437" s="178">
        <f t="shared" si="199"/>
        <v>44533</v>
      </c>
      <c r="G1437" s="178">
        <f t="shared" si="200"/>
        <v>44533</v>
      </c>
      <c r="H1437" s="179">
        <f t="shared" si="201"/>
        <v>1177.3</v>
      </c>
      <c r="I1437" s="180">
        <f t="shared" si="202"/>
        <v>2</v>
      </c>
      <c r="J1437" s="180">
        <f t="shared" si="203"/>
        <v>7</v>
      </c>
      <c r="L1437" s="299">
        <v>44819</v>
      </c>
      <c r="M1437">
        <v>1391.7</v>
      </c>
    </row>
    <row r="1438" spans="1:13" ht="15" customHeight="1">
      <c r="A1438" s="177">
        <v>44536</v>
      </c>
      <c r="B1438" s="178">
        <f t="shared" si="195"/>
        <v>44536</v>
      </c>
      <c r="C1438" s="178">
        <f t="shared" si="196"/>
        <v>44536</v>
      </c>
      <c r="D1438" s="178">
        <f t="shared" si="197"/>
        <v>44536</v>
      </c>
      <c r="E1438" s="178">
        <f t="shared" si="198"/>
        <v>44536</v>
      </c>
      <c r="F1438" s="178">
        <f t="shared" si="199"/>
        <v>44536</v>
      </c>
      <c r="G1438" s="178">
        <f t="shared" si="200"/>
        <v>44536</v>
      </c>
      <c r="H1438" s="179">
        <f t="shared" si="201"/>
        <v>1178.5999999999999</v>
      </c>
      <c r="I1438" s="180">
        <f t="shared" si="202"/>
        <v>3</v>
      </c>
      <c r="J1438" s="180">
        <f t="shared" si="203"/>
        <v>3</v>
      </c>
      <c r="L1438" s="299">
        <v>44820</v>
      </c>
      <c r="M1438">
        <v>1394.2</v>
      </c>
    </row>
    <row r="1439" spans="1:13" ht="15" customHeight="1">
      <c r="A1439" s="177">
        <v>44537</v>
      </c>
      <c r="B1439" s="178">
        <f t="shared" si="195"/>
        <v>44537</v>
      </c>
      <c r="C1439" s="178">
        <f t="shared" si="196"/>
        <v>44537</v>
      </c>
      <c r="D1439" s="178">
        <f t="shared" si="197"/>
        <v>44537</v>
      </c>
      <c r="E1439" s="178">
        <f t="shared" si="198"/>
        <v>44537</v>
      </c>
      <c r="F1439" s="178">
        <f t="shared" si="199"/>
        <v>44537</v>
      </c>
      <c r="G1439" s="178">
        <f t="shared" si="200"/>
        <v>44537</v>
      </c>
      <c r="H1439" s="179">
        <f t="shared" si="201"/>
        <v>1183.7</v>
      </c>
      <c r="I1439" s="180">
        <f t="shared" si="202"/>
        <v>4</v>
      </c>
      <c r="J1439" s="180">
        <f t="shared" si="203"/>
        <v>4</v>
      </c>
      <c r="L1439" s="299">
        <v>44823</v>
      </c>
      <c r="M1439">
        <v>1394.2</v>
      </c>
    </row>
    <row r="1440" spans="1:13" ht="15" customHeight="1">
      <c r="A1440" s="177">
        <v>44538</v>
      </c>
      <c r="B1440" s="178">
        <f t="shared" si="195"/>
        <v>44538</v>
      </c>
      <c r="C1440" s="178">
        <f t="shared" si="196"/>
        <v>44538</v>
      </c>
      <c r="D1440" s="178">
        <f t="shared" si="197"/>
        <v>44538</v>
      </c>
      <c r="E1440" s="178">
        <f t="shared" si="198"/>
        <v>44538</v>
      </c>
      <c r="F1440" s="178">
        <f t="shared" si="199"/>
        <v>44538</v>
      </c>
      <c r="G1440" s="178">
        <f t="shared" si="200"/>
        <v>44538</v>
      </c>
      <c r="H1440" s="179">
        <f t="shared" si="201"/>
        <v>1181.2</v>
      </c>
      <c r="I1440" s="180">
        <f t="shared" si="202"/>
        <v>5</v>
      </c>
      <c r="J1440" s="180">
        <f t="shared" si="203"/>
        <v>5</v>
      </c>
      <c r="L1440" s="299">
        <v>44824</v>
      </c>
      <c r="M1440">
        <v>1390.1</v>
      </c>
    </row>
    <row r="1441" spans="1:13" ht="15" customHeight="1">
      <c r="A1441" s="177">
        <v>44539</v>
      </c>
      <c r="B1441" s="178">
        <f t="shared" si="195"/>
        <v>44539</v>
      </c>
      <c r="C1441" s="178">
        <f t="shared" si="196"/>
        <v>44539</v>
      </c>
      <c r="D1441" s="178">
        <f t="shared" si="197"/>
        <v>44539</v>
      </c>
      <c r="E1441" s="178">
        <f t="shared" si="198"/>
        <v>44539</v>
      </c>
      <c r="F1441" s="178">
        <f t="shared" si="199"/>
        <v>44539</v>
      </c>
      <c r="G1441" s="178">
        <f t="shared" si="200"/>
        <v>44539</v>
      </c>
      <c r="H1441" s="179">
        <f t="shared" si="201"/>
        <v>1176.4000000000001</v>
      </c>
      <c r="I1441" s="180">
        <f t="shared" si="202"/>
        <v>6</v>
      </c>
      <c r="J1441" s="180">
        <f t="shared" si="203"/>
        <v>6</v>
      </c>
      <c r="L1441" s="299">
        <v>44825</v>
      </c>
      <c r="M1441">
        <v>1389.1</v>
      </c>
    </row>
    <row r="1442" spans="1:13" ht="15" customHeight="1">
      <c r="A1442" s="177">
        <v>44540</v>
      </c>
      <c r="B1442" s="178">
        <f t="shared" si="195"/>
        <v>44540</v>
      </c>
      <c r="C1442" s="178">
        <f t="shared" si="196"/>
        <v>44540</v>
      </c>
      <c r="D1442" s="178">
        <f t="shared" si="197"/>
        <v>44540</v>
      </c>
      <c r="E1442" s="178">
        <f t="shared" si="198"/>
        <v>44540</v>
      </c>
      <c r="F1442" s="178">
        <f t="shared" si="199"/>
        <v>44540</v>
      </c>
      <c r="G1442" s="178">
        <f t="shared" si="200"/>
        <v>44540</v>
      </c>
      <c r="H1442" s="179">
        <f t="shared" si="201"/>
        <v>1173.8</v>
      </c>
      <c r="I1442" s="180">
        <f t="shared" si="202"/>
        <v>7</v>
      </c>
      <c r="J1442" s="180">
        <f t="shared" si="203"/>
        <v>7</v>
      </c>
      <c r="L1442" s="299">
        <v>44826</v>
      </c>
      <c r="M1442">
        <v>1393.6</v>
      </c>
    </row>
    <row r="1443" spans="1:13" ht="15" customHeight="1">
      <c r="A1443" s="177">
        <v>44541</v>
      </c>
      <c r="B1443" s="178">
        <f t="shared" si="195"/>
        <v>44540</v>
      </c>
      <c r="C1443" s="178">
        <f t="shared" si="196"/>
        <v>44540</v>
      </c>
      <c r="D1443" s="178">
        <f t="shared" si="197"/>
        <v>44540</v>
      </c>
      <c r="E1443" s="178">
        <f t="shared" si="198"/>
        <v>44540</v>
      </c>
      <c r="F1443" s="178">
        <f t="shared" si="199"/>
        <v>44540</v>
      </c>
      <c r="G1443" s="178">
        <f t="shared" si="200"/>
        <v>44540</v>
      </c>
      <c r="H1443" s="179">
        <f t="shared" si="201"/>
        <v>1173.8</v>
      </c>
      <c r="I1443" s="180">
        <f t="shared" si="202"/>
        <v>1</v>
      </c>
      <c r="J1443" s="180">
        <f t="shared" si="203"/>
        <v>7</v>
      </c>
      <c r="L1443" s="299">
        <v>44827</v>
      </c>
      <c r="M1443">
        <v>1408</v>
      </c>
    </row>
    <row r="1444" spans="1:13" ht="15" customHeight="1">
      <c r="A1444" s="177">
        <v>44542</v>
      </c>
      <c r="B1444" s="178">
        <f t="shared" si="195"/>
        <v>44540</v>
      </c>
      <c r="C1444" s="178">
        <f t="shared" si="196"/>
        <v>44540</v>
      </c>
      <c r="D1444" s="178">
        <f t="shared" si="197"/>
        <v>44540</v>
      </c>
      <c r="E1444" s="178">
        <f t="shared" si="198"/>
        <v>44540</v>
      </c>
      <c r="F1444" s="178">
        <f t="shared" si="199"/>
        <v>44540</v>
      </c>
      <c r="G1444" s="178">
        <f t="shared" si="200"/>
        <v>44540</v>
      </c>
      <c r="H1444" s="179">
        <f t="shared" si="201"/>
        <v>1173.8</v>
      </c>
      <c r="I1444" s="180">
        <f t="shared" si="202"/>
        <v>2</v>
      </c>
      <c r="J1444" s="180">
        <f t="shared" si="203"/>
        <v>7</v>
      </c>
      <c r="L1444" s="299">
        <v>44830</v>
      </c>
      <c r="M1444">
        <v>1408.4</v>
      </c>
    </row>
    <row r="1445" spans="1:13" ht="15" customHeight="1">
      <c r="A1445" s="177">
        <v>44543</v>
      </c>
      <c r="B1445" s="178">
        <f t="shared" si="195"/>
        <v>44543</v>
      </c>
      <c r="C1445" s="178">
        <f t="shared" si="196"/>
        <v>44543</v>
      </c>
      <c r="D1445" s="178">
        <f t="shared" si="197"/>
        <v>44543</v>
      </c>
      <c r="E1445" s="178">
        <f t="shared" si="198"/>
        <v>44543</v>
      </c>
      <c r="F1445" s="178">
        <f t="shared" si="199"/>
        <v>44543</v>
      </c>
      <c r="G1445" s="178">
        <f t="shared" si="200"/>
        <v>44543</v>
      </c>
      <c r="H1445" s="179">
        <f t="shared" si="201"/>
        <v>1178.2</v>
      </c>
      <c r="I1445" s="180">
        <f t="shared" si="202"/>
        <v>3</v>
      </c>
      <c r="J1445" s="180">
        <f t="shared" si="203"/>
        <v>3</v>
      </c>
      <c r="L1445" s="299">
        <v>44831</v>
      </c>
      <c r="M1445">
        <v>1429.7</v>
      </c>
    </row>
    <row r="1446" spans="1:13" ht="15" customHeight="1">
      <c r="A1446" s="177">
        <v>44544</v>
      </c>
      <c r="B1446" s="178">
        <f t="shared" si="195"/>
        <v>44544</v>
      </c>
      <c r="C1446" s="178">
        <f t="shared" si="196"/>
        <v>44544</v>
      </c>
      <c r="D1446" s="178">
        <f t="shared" si="197"/>
        <v>44544</v>
      </c>
      <c r="E1446" s="178">
        <f t="shared" si="198"/>
        <v>44544</v>
      </c>
      <c r="F1446" s="178">
        <f t="shared" si="199"/>
        <v>44544</v>
      </c>
      <c r="G1446" s="178">
        <f t="shared" si="200"/>
        <v>44544</v>
      </c>
      <c r="H1446" s="179">
        <f t="shared" si="201"/>
        <v>1178.8</v>
      </c>
      <c r="I1446" s="180">
        <f t="shared" si="202"/>
        <v>4</v>
      </c>
      <c r="J1446" s="180">
        <f t="shared" si="203"/>
        <v>4</v>
      </c>
      <c r="L1446" s="299">
        <v>44832</v>
      </c>
      <c r="M1446">
        <v>1427.2</v>
      </c>
    </row>
    <row r="1447" spans="1:13" ht="15" customHeight="1">
      <c r="A1447" s="177">
        <v>44545</v>
      </c>
      <c r="B1447" s="178">
        <f t="shared" si="195"/>
        <v>44545</v>
      </c>
      <c r="C1447" s="178">
        <f t="shared" si="196"/>
        <v>44545</v>
      </c>
      <c r="D1447" s="178">
        <f t="shared" si="197"/>
        <v>44545</v>
      </c>
      <c r="E1447" s="178">
        <f t="shared" si="198"/>
        <v>44545</v>
      </c>
      <c r="F1447" s="178">
        <f t="shared" si="199"/>
        <v>44545</v>
      </c>
      <c r="G1447" s="178">
        <f t="shared" si="200"/>
        <v>44545</v>
      </c>
      <c r="H1447" s="179">
        <f t="shared" si="201"/>
        <v>1183.5999999999999</v>
      </c>
      <c r="I1447" s="180">
        <f t="shared" si="202"/>
        <v>5</v>
      </c>
      <c r="J1447" s="180">
        <f t="shared" si="203"/>
        <v>5</v>
      </c>
      <c r="L1447" s="299">
        <v>44833</v>
      </c>
      <c r="M1447">
        <v>1436.5</v>
      </c>
    </row>
    <row r="1448" spans="1:13" ht="15" customHeight="1">
      <c r="A1448" s="177">
        <v>44546</v>
      </c>
      <c r="B1448" s="178">
        <f t="shared" si="195"/>
        <v>44546</v>
      </c>
      <c r="C1448" s="178">
        <f t="shared" si="196"/>
        <v>44546</v>
      </c>
      <c r="D1448" s="178">
        <f t="shared" si="197"/>
        <v>44546</v>
      </c>
      <c r="E1448" s="178">
        <f t="shared" si="198"/>
        <v>44546</v>
      </c>
      <c r="F1448" s="178">
        <f t="shared" si="199"/>
        <v>44546</v>
      </c>
      <c r="G1448" s="178">
        <f t="shared" si="200"/>
        <v>44546</v>
      </c>
      <c r="H1448" s="179">
        <f t="shared" si="201"/>
        <v>1186.2</v>
      </c>
      <c r="I1448" s="180">
        <f t="shared" si="202"/>
        <v>6</v>
      </c>
      <c r="J1448" s="180">
        <f t="shared" si="203"/>
        <v>6</v>
      </c>
      <c r="L1448" s="299">
        <v>44834</v>
      </c>
      <c r="M1448">
        <v>1434.8</v>
      </c>
    </row>
    <row r="1449" spans="1:13" ht="15" customHeight="1">
      <c r="A1449" s="177">
        <v>44547</v>
      </c>
      <c r="B1449" s="178">
        <f t="shared" si="195"/>
        <v>44547</v>
      </c>
      <c r="C1449" s="178">
        <f t="shared" si="196"/>
        <v>44547</v>
      </c>
      <c r="D1449" s="178">
        <f t="shared" si="197"/>
        <v>44547</v>
      </c>
      <c r="E1449" s="178">
        <f t="shared" si="198"/>
        <v>44547</v>
      </c>
      <c r="F1449" s="178">
        <f t="shared" si="199"/>
        <v>44547</v>
      </c>
      <c r="G1449" s="178">
        <f t="shared" si="200"/>
        <v>44547</v>
      </c>
      <c r="H1449" s="179">
        <f t="shared" si="201"/>
        <v>1183.5</v>
      </c>
      <c r="I1449" s="180">
        <f t="shared" si="202"/>
        <v>7</v>
      </c>
      <c r="J1449" s="180">
        <f t="shared" si="203"/>
        <v>7</v>
      </c>
      <c r="L1449" s="299">
        <v>44838</v>
      </c>
      <c r="M1449">
        <v>1432.1</v>
      </c>
    </row>
    <row r="1450" spans="1:13" ht="15" customHeight="1">
      <c r="A1450" s="177">
        <v>44548</v>
      </c>
      <c r="B1450" s="178">
        <f t="shared" si="195"/>
        <v>44547</v>
      </c>
      <c r="C1450" s="178">
        <f t="shared" si="196"/>
        <v>44547</v>
      </c>
      <c r="D1450" s="178">
        <f t="shared" si="197"/>
        <v>44547</v>
      </c>
      <c r="E1450" s="178">
        <f t="shared" si="198"/>
        <v>44547</v>
      </c>
      <c r="F1450" s="178">
        <f t="shared" si="199"/>
        <v>44547</v>
      </c>
      <c r="G1450" s="178">
        <f t="shared" si="200"/>
        <v>44547</v>
      </c>
      <c r="H1450" s="179">
        <f t="shared" si="201"/>
        <v>1183.5</v>
      </c>
      <c r="I1450" s="180">
        <f t="shared" si="202"/>
        <v>1</v>
      </c>
      <c r="J1450" s="180">
        <f t="shared" si="203"/>
        <v>7</v>
      </c>
      <c r="L1450" s="299">
        <v>44839</v>
      </c>
      <c r="M1450">
        <v>1431.2</v>
      </c>
    </row>
    <row r="1451" spans="1:13" ht="15" customHeight="1">
      <c r="A1451" s="177">
        <v>44549</v>
      </c>
      <c r="B1451" s="178">
        <f t="shared" si="195"/>
        <v>44547</v>
      </c>
      <c r="C1451" s="178">
        <f t="shared" si="196"/>
        <v>44547</v>
      </c>
      <c r="D1451" s="178">
        <f t="shared" si="197"/>
        <v>44547</v>
      </c>
      <c r="E1451" s="178">
        <f t="shared" si="198"/>
        <v>44547</v>
      </c>
      <c r="F1451" s="178">
        <f t="shared" si="199"/>
        <v>44547</v>
      </c>
      <c r="G1451" s="178">
        <f t="shared" si="200"/>
        <v>44547</v>
      </c>
      <c r="H1451" s="179">
        <f t="shared" si="201"/>
        <v>1183.5</v>
      </c>
      <c r="I1451" s="180">
        <f t="shared" si="202"/>
        <v>2</v>
      </c>
      <c r="J1451" s="180">
        <f t="shared" si="203"/>
        <v>7</v>
      </c>
      <c r="L1451" s="299">
        <v>44840</v>
      </c>
      <c r="M1451">
        <v>1419.1</v>
      </c>
    </row>
    <row r="1452" spans="1:13" ht="15" customHeight="1">
      <c r="A1452" s="177">
        <v>44550</v>
      </c>
      <c r="B1452" s="178">
        <f t="shared" si="195"/>
        <v>44550</v>
      </c>
      <c r="C1452" s="178">
        <f t="shared" si="196"/>
        <v>44550</v>
      </c>
      <c r="D1452" s="178">
        <f t="shared" si="197"/>
        <v>44550</v>
      </c>
      <c r="E1452" s="178">
        <f t="shared" si="198"/>
        <v>44550</v>
      </c>
      <c r="F1452" s="178">
        <f t="shared" si="199"/>
        <v>44550</v>
      </c>
      <c r="G1452" s="178">
        <f t="shared" si="200"/>
        <v>44550</v>
      </c>
      <c r="H1452" s="179">
        <f t="shared" si="201"/>
        <v>1184.4000000000001</v>
      </c>
      <c r="I1452" s="180">
        <f t="shared" si="202"/>
        <v>3</v>
      </c>
      <c r="J1452" s="180">
        <f t="shared" si="203"/>
        <v>3</v>
      </c>
      <c r="L1452" s="299">
        <v>44841</v>
      </c>
      <c r="M1452">
        <v>1404.2</v>
      </c>
    </row>
    <row r="1453" spans="1:13" ht="15" customHeight="1">
      <c r="A1453" s="177">
        <v>44551</v>
      </c>
      <c r="B1453" s="178">
        <f t="shared" si="195"/>
        <v>44551</v>
      </c>
      <c r="C1453" s="178">
        <f t="shared" si="196"/>
        <v>44551</v>
      </c>
      <c r="D1453" s="178">
        <f t="shared" si="197"/>
        <v>44551</v>
      </c>
      <c r="E1453" s="178">
        <f t="shared" si="198"/>
        <v>44551</v>
      </c>
      <c r="F1453" s="178">
        <f t="shared" si="199"/>
        <v>44551</v>
      </c>
      <c r="G1453" s="178">
        <f t="shared" si="200"/>
        <v>44551</v>
      </c>
      <c r="H1453" s="179">
        <f t="shared" si="201"/>
        <v>1189.8</v>
      </c>
      <c r="I1453" s="180">
        <f t="shared" si="202"/>
        <v>4</v>
      </c>
      <c r="J1453" s="180">
        <f t="shared" si="203"/>
        <v>4</v>
      </c>
      <c r="L1453" s="299">
        <v>44845</v>
      </c>
      <c r="M1453">
        <v>1410.3</v>
      </c>
    </row>
    <row r="1454" spans="1:13" ht="15" customHeight="1">
      <c r="A1454" s="177">
        <v>44552</v>
      </c>
      <c r="B1454" s="178">
        <f t="shared" si="195"/>
        <v>44552</v>
      </c>
      <c r="C1454" s="178">
        <f t="shared" si="196"/>
        <v>44552</v>
      </c>
      <c r="D1454" s="178">
        <f t="shared" si="197"/>
        <v>44552</v>
      </c>
      <c r="E1454" s="178">
        <f t="shared" si="198"/>
        <v>44552</v>
      </c>
      <c r="F1454" s="178">
        <f t="shared" si="199"/>
        <v>44552</v>
      </c>
      <c r="G1454" s="178">
        <f t="shared" si="200"/>
        <v>44552</v>
      </c>
      <c r="H1454" s="179">
        <f t="shared" si="201"/>
        <v>1191.5</v>
      </c>
      <c r="I1454" s="180">
        <f t="shared" si="202"/>
        <v>5</v>
      </c>
      <c r="J1454" s="180">
        <f t="shared" si="203"/>
        <v>5</v>
      </c>
      <c r="L1454" s="299">
        <v>44846</v>
      </c>
      <c r="M1454">
        <v>1433.5</v>
      </c>
    </row>
    <row r="1455" spans="1:13" ht="15" customHeight="1">
      <c r="A1455" s="177">
        <v>44553</v>
      </c>
      <c r="B1455" s="178">
        <f t="shared" si="195"/>
        <v>44553</v>
      </c>
      <c r="C1455" s="178">
        <f t="shared" si="196"/>
        <v>44553</v>
      </c>
      <c r="D1455" s="178">
        <f t="shared" si="197"/>
        <v>44553</v>
      </c>
      <c r="E1455" s="178">
        <f t="shared" si="198"/>
        <v>44553</v>
      </c>
      <c r="F1455" s="178">
        <f t="shared" si="199"/>
        <v>44553</v>
      </c>
      <c r="G1455" s="178">
        <f t="shared" si="200"/>
        <v>44553</v>
      </c>
      <c r="H1455" s="179">
        <f t="shared" si="201"/>
        <v>1191.2</v>
      </c>
      <c r="I1455" s="180">
        <f t="shared" si="202"/>
        <v>6</v>
      </c>
      <c r="J1455" s="180">
        <f t="shared" si="203"/>
        <v>6</v>
      </c>
      <c r="L1455" s="299">
        <v>44847</v>
      </c>
      <c r="M1455">
        <v>1430.4</v>
      </c>
    </row>
    <row r="1456" spans="1:13" ht="15" customHeight="1">
      <c r="A1456" s="177">
        <v>44554</v>
      </c>
      <c r="B1456" s="178">
        <f t="shared" si="195"/>
        <v>44554</v>
      </c>
      <c r="C1456" s="178">
        <f t="shared" si="196"/>
        <v>44554</v>
      </c>
      <c r="D1456" s="178">
        <f t="shared" si="197"/>
        <v>44554</v>
      </c>
      <c r="E1456" s="178">
        <f t="shared" si="198"/>
        <v>44554</v>
      </c>
      <c r="F1456" s="178">
        <f t="shared" si="199"/>
        <v>44554</v>
      </c>
      <c r="G1456" s="178">
        <f t="shared" si="200"/>
        <v>44554</v>
      </c>
      <c r="H1456" s="179">
        <f t="shared" si="201"/>
        <v>1187.5</v>
      </c>
      <c r="I1456" s="180">
        <f t="shared" si="202"/>
        <v>7</v>
      </c>
      <c r="J1456" s="180">
        <f t="shared" si="203"/>
        <v>7</v>
      </c>
      <c r="L1456" s="299">
        <v>44848</v>
      </c>
      <c r="M1456">
        <v>1427</v>
      </c>
    </row>
    <row r="1457" spans="1:13" ht="15" customHeight="1">
      <c r="A1457" s="177">
        <v>44555</v>
      </c>
      <c r="B1457" s="178">
        <f t="shared" si="195"/>
        <v>44554</v>
      </c>
      <c r="C1457" s="178">
        <f t="shared" si="196"/>
        <v>44554</v>
      </c>
      <c r="D1457" s="178">
        <f t="shared" si="197"/>
        <v>44554</v>
      </c>
      <c r="E1457" s="178">
        <f t="shared" si="198"/>
        <v>44554</v>
      </c>
      <c r="F1457" s="178">
        <f t="shared" si="199"/>
        <v>44554</v>
      </c>
      <c r="G1457" s="178">
        <f t="shared" si="200"/>
        <v>44554</v>
      </c>
      <c r="H1457" s="179">
        <f t="shared" si="201"/>
        <v>1187.5</v>
      </c>
      <c r="I1457" s="180">
        <f t="shared" si="202"/>
        <v>1</v>
      </c>
      <c r="J1457" s="180">
        <f t="shared" si="203"/>
        <v>7</v>
      </c>
      <c r="L1457" s="299">
        <v>44851</v>
      </c>
      <c r="M1457">
        <v>1428.9</v>
      </c>
    </row>
    <row r="1458" spans="1:13" ht="15" customHeight="1">
      <c r="A1458" s="177">
        <v>44556</v>
      </c>
      <c r="B1458" s="178">
        <f t="shared" si="195"/>
        <v>44554</v>
      </c>
      <c r="C1458" s="178">
        <f t="shared" si="196"/>
        <v>44554</v>
      </c>
      <c r="D1458" s="178">
        <f t="shared" si="197"/>
        <v>44554</v>
      </c>
      <c r="E1458" s="178">
        <f t="shared" si="198"/>
        <v>44554</v>
      </c>
      <c r="F1458" s="178">
        <f t="shared" si="199"/>
        <v>44554</v>
      </c>
      <c r="G1458" s="178">
        <f t="shared" si="200"/>
        <v>44554</v>
      </c>
      <c r="H1458" s="179">
        <f t="shared" si="201"/>
        <v>1187.5</v>
      </c>
      <c r="I1458" s="180">
        <f t="shared" si="202"/>
        <v>2</v>
      </c>
      <c r="J1458" s="180">
        <f t="shared" si="203"/>
        <v>7</v>
      </c>
      <c r="L1458" s="299">
        <v>44852</v>
      </c>
      <c r="M1458">
        <v>1436.6</v>
      </c>
    </row>
    <row r="1459" spans="1:13" ht="15" customHeight="1">
      <c r="A1459" s="177">
        <v>44557</v>
      </c>
      <c r="B1459" s="178">
        <f t="shared" si="195"/>
        <v>44557</v>
      </c>
      <c r="C1459" s="178">
        <f t="shared" si="196"/>
        <v>44557</v>
      </c>
      <c r="D1459" s="178">
        <f t="shared" si="197"/>
        <v>44557</v>
      </c>
      <c r="E1459" s="178">
        <f t="shared" si="198"/>
        <v>44557</v>
      </c>
      <c r="F1459" s="178">
        <f t="shared" si="199"/>
        <v>44557</v>
      </c>
      <c r="G1459" s="178">
        <f t="shared" si="200"/>
        <v>44557</v>
      </c>
      <c r="H1459" s="179">
        <f t="shared" si="201"/>
        <v>1186.4000000000001</v>
      </c>
      <c r="I1459" s="180">
        <f t="shared" si="202"/>
        <v>3</v>
      </c>
      <c r="J1459" s="180">
        <f t="shared" si="203"/>
        <v>3</v>
      </c>
      <c r="L1459" s="299">
        <v>44853</v>
      </c>
      <c r="M1459">
        <v>1425.6</v>
      </c>
    </row>
    <row r="1460" spans="1:13" ht="15" customHeight="1">
      <c r="A1460" s="177">
        <v>44558</v>
      </c>
      <c r="B1460" s="178">
        <f t="shared" si="195"/>
        <v>44558</v>
      </c>
      <c r="C1460" s="178">
        <f t="shared" si="196"/>
        <v>44558</v>
      </c>
      <c r="D1460" s="178">
        <f t="shared" si="197"/>
        <v>44558</v>
      </c>
      <c r="E1460" s="178">
        <f t="shared" si="198"/>
        <v>44558</v>
      </c>
      <c r="F1460" s="178">
        <f t="shared" si="199"/>
        <v>44558</v>
      </c>
      <c r="G1460" s="178">
        <f t="shared" si="200"/>
        <v>44558</v>
      </c>
      <c r="H1460" s="179">
        <f t="shared" si="201"/>
        <v>1186.2</v>
      </c>
      <c r="I1460" s="180">
        <f t="shared" si="202"/>
        <v>4</v>
      </c>
      <c r="J1460" s="180">
        <f t="shared" si="203"/>
        <v>4</v>
      </c>
      <c r="L1460" s="299">
        <v>44854</v>
      </c>
      <c r="M1460">
        <v>1420.6</v>
      </c>
    </row>
    <row r="1461" spans="1:13" ht="15" customHeight="1">
      <c r="A1461" s="177">
        <v>44559</v>
      </c>
      <c r="B1461" s="178">
        <f t="shared" si="195"/>
        <v>44559</v>
      </c>
      <c r="C1461" s="178">
        <f t="shared" si="196"/>
        <v>44559</v>
      </c>
      <c r="D1461" s="178">
        <f t="shared" si="197"/>
        <v>44559</v>
      </c>
      <c r="E1461" s="178">
        <f t="shared" si="198"/>
        <v>44559</v>
      </c>
      <c r="F1461" s="178">
        <f t="shared" si="199"/>
        <v>44559</v>
      </c>
      <c r="G1461" s="178">
        <f t="shared" si="200"/>
        <v>44559</v>
      </c>
      <c r="H1461" s="179">
        <f t="shared" si="201"/>
        <v>1186.7</v>
      </c>
      <c r="I1461" s="180">
        <f t="shared" si="202"/>
        <v>5</v>
      </c>
      <c r="J1461" s="180">
        <f t="shared" si="203"/>
        <v>5</v>
      </c>
      <c r="L1461" s="299">
        <v>44855</v>
      </c>
      <c r="M1461">
        <v>1431.7</v>
      </c>
    </row>
    <row r="1462" spans="1:13" ht="15" customHeight="1">
      <c r="A1462" s="177">
        <v>44560</v>
      </c>
      <c r="B1462" s="178">
        <f t="shared" si="195"/>
        <v>44560</v>
      </c>
      <c r="C1462" s="178">
        <f t="shared" si="196"/>
        <v>44560</v>
      </c>
      <c r="D1462" s="178">
        <f t="shared" si="197"/>
        <v>44560</v>
      </c>
      <c r="E1462" s="178">
        <f t="shared" si="198"/>
        <v>44560</v>
      </c>
      <c r="F1462" s="178">
        <f t="shared" si="199"/>
        <v>44560</v>
      </c>
      <c r="G1462" s="178">
        <f t="shared" si="200"/>
        <v>44560</v>
      </c>
      <c r="H1462" s="179">
        <f t="shared" si="201"/>
        <v>1186.5999999999999</v>
      </c>
      <c r="I1462" s="180">
        <f t="shared" si="202"/>
        <v>6</v>
      </c>
      <c r="J1462" s="180">
        <f t="shared" si="203"/>
        <v>6</v>
      </c>
      <c r="L1462" s="299">
        <v>44858</v>
      </c>
      <c r="M1462">
        <v>1436.6</v>
      </c>
    </row>
    <row r="1463" spans="1:13" ht="15" customHeight="1">
      <c r="A1463" s="177">
        <v>44561</v>
      </c>
      <c r="B1463" s="178">
        <f t="shared" si="195"/>
        <v>44561</v>
      </c>
      <c r="C1463" s="178">
        <f t="shared" si="196"/>
        <v>44561</v>
      </c>
      <c r="D1463" s="178">
        <f t="shared" si="197"/>
        <v>44561</v>
      </c>
      <c r="E1463" s="178">
        <f t="shared" si="198"/>
        <v>44561</v>
      </c>
      <c r="F1463" s="178">
        <f t="shared" si="199"/>
        <v>44561</v>
      </c>
      <c r="G1463" s="178">
        <f t="shared" si="200"/>
        <v>44561</v>
      </c>
      <c r="H1463" s="179">
        <f t="shared" si="201"/>
        <v>1185.5</v>
      </c>
      <c r="I1463" s="180">
        <f t="shared" si="202"/>
        <v>7</v>
      </c>
      <c r="J1463" s="180">
        <f t="shared" si="203"/>
        <v>7</v>
      </c>
      <c r="L1463" s="299">
        <v>44859</v>
      </c>
      <c r="M1463">
        <v>1436.6</v>
      </c>
    </row>
    <row r="1464" spans="1:13" ht="15" customHeight="1">
      <c r="A1464" s="177">
        <v>44562</v>
      </c>
      <c r="B1464" s="178">
        <f t="shared" si="195"/>
        <v>44561</v>
      </c>
      <c r="C1464" s="178">
        <f t="shared" si="196"/>
        <v>44561</v>
      </c>
      <c r="D1464" s="178">
        <f t="shared" si="197"/>
        <v>44561</v>
      </c>
      <c r="E1464" s="178">
        <f t="shared" si="198"/>
        <v>44561</v>
      </c>
      <c r="F1464" s="178">
        <f t="shared" si="199"/>
        <v>44561</v>
      </c>
      <c r="G1464" s="178">
        <f t="shared" si="200"/>
        <v>44561</v>
      </c>
      <c r="H1464" s="179">
        <f t="shared" si="201"/>
        <v>1185.5</v>
      </c>
      <c r="I1464" s="180">
        <f t="shared" si="202"/>
        <v>1</v>
      </c>
      <c r="J1464" s="180">
        <f t="shared" si="203"/>
        <v>7</v>
      </c>
      <c r="L1464" s="299">
        <v>44860</v>
      </c>
      <c r="M1464">
        <v>1436.5</v>
      </c>
    </row>
    <row r="1465" spans="1:13" ht="15" customHeight="1">
      <c r="A1465" s="177">
        <v>44563</v>
      </c>
      <c r="B1465" s="178">
        <f t="shared" si="195"/>
        <v>44561</v>
      </c>
      <c r="C1465" s="178">
        <f t="shared" si="196"/>
        <v>44561</v>
      </c>
      <c r="D1465" s="178">
        <f t="shared" si="197"/>
        <v>44561</v>
      </c>
      <c r="E1465" s="178">
        <f t="shared" si="198"/>
        <v>44561</v>
      </c>
      <c r="F1465" s="178">
        <f t="shared" si="199"/>
        <v>44561</v>
      </c>
      <c r="G1465" s="178">
        <f t="shared" si="200"/>
        <v>44561</v>
      </c>
      <c r="H1465" s="179">
        <f t="shared" si="201"/>
        <v>1185.5</v>
      </c>
      <c r="I1465" s="180">
        <f t="shared" si="202"/>
        <v>2</v>
      </c>
      <c r="J1465" s="180">
        <f t="shared" si="203"/>
        <v>7</v>
      </c>
      <c r="L1465" s="299">
        <v>44861</v>
      </c>
      <c r="M1465">
        <v>1428.2</v>
      </c>
    </row>
    <row r="1466" spans="1:13" ht="15" customHeight="1">
      <c r="A1466" s="177">
        <v>44564</v>
      </c>
      <c r="B1466" s="178">
        <f t="shared" si="195"/>
        <v>44564</v>
      </c>
      <c r="C1466" s="178">
        <f t="shared" si="196"/>
        <v>44564</v>
      </c>
      <c r="D1466" s="178">
        <f t="shared" si="197"/>
        <v>44564</v>
      </c>
      <c r="E1466" s="178">
        <f t="shared" si="198"/>
        <v>44564</v>
      </c>
      <c r="F1466" s="178">
        <f t="shared" si="199"/>
        <v>44564</v>
      </c>
      <c r="G1466" s="178">
        <f t="shared" si="200"/>
        <v>44564</v>
      </c>
      <c r="H1466" s="179">
        <f t="shared" si="201"/>
        <v>1185.5</v>
      </c>
      <c r="I1466" s="180">
        <f t="shared" si="202"/>
        <v>3</v>
      </c>
      <c r="J1466" s="180">
        <f t="shared" si="203"/>
        <v>3</v>
      </c>
      <c r="L1466" s="299">
        <v>44862</v>
      </c>
      <c r="M1466">
        <v>1418.1</v>
      </c>
    </row>
    <row r="1467" spans="1:13" ht="15" customHeight="1">
      <c r="A1467" s="177">
        <v>44565</v>
      </c>
      <c r="B1467" s="178">
        <f t="shared" si="195"/>
        <v>44565</v>
      </c>
      <c r="C1467" s="178">
        <f t="shared" si="196"/>
        <v>44565</v>
      </c>
      <c r="D1467" s="178">
        <f t="shared" si="197"/>
        <v>44565</v>
      </c>
      <c r="E1467" s="178">
        <f t="shared" si="198"/>
        <v>44565</v>
      </c>
      <c r="F1467" s="178">
        <f t="shared" si="199"/>
        <v>44565</v>
      </c>
      <c r="G1467" s="178">
        <f t="shared" si="200"/>
        <v>44565</v>
      </c>
      <c r="H1467" s="179">
        <f t="shared" si="201"/>
        <v>1190.8</v>
      </c>
      <c r="I1467" s="180">
        <f t="shared" si="202"/>
        <v>4</v>
      </c>
      <c r="J1467" s="180">
        <f t="shared" si="203"/>
        <v>4</v>
      </c>
      <c r="L1467" s="299">
        <v>44865</v>
      </c>
      <c r="M1467">
        <v>1419.3</v>
      </c>
    </row>
    <row r="1468" spans="1:13" ht="15" customHeight="1">
      <c r="A1468" s="177">
        <v>44566</v>
      </c>
      <c r="B1468" s="178">
        <f t="shared" si="195"/>
        <v>44566</v>
      </c>
      <c r="C1468" s="178">
        <f t="shared" si="196"/>
        <v>44566</v>
      </c>
      <c r="D1468" s="178">
        <f t="shared" si="197"/>
        <v>44566</v>
      </c>
      <c r="E1468" s="178">
        <f t="shared" si="198"/>
        <v>44566</v>
      </c>
      <c r="F1468" s="178">
        <f t="shared" si="199"/>
        <v>44566</v>
      </c>
      <c r="G1468" s="178">
        <f t="shared" si="200"/>
        <v>44566</v>
      </c>
      <c r="H1468" s="179">
        <f t="shared" si="201"/>
        <v>1194.3</v>
      </c>
      <c r="I1468" s="180">
        <f t="shared" si="202"/>
        <v>5</v>
      </c>
      <c r="J1468" s="180">
        <f t="shared" si="203"/>
        <v>5</v>
      </c>
      <c r="L1468" s="299">
        <v>44866</v>
      </c>
      <c r="M1468">
        <v>1422.2</v>
      </c>
    </row>
    <row r="1469" spans="1:13" ht="15" customHeight="1">
      <c r="A1469" s="177">
        <v>44567</v>
      </c>
      <c r="B1469" s="178">
        <f t="shared" si="195"/>
        <v>44567</v>
      </c>
      <c r="C1469" s="178">
        <f t="shared" si="196"/>
        <v>44567</v>
      </c>
      <c r="D1469" s="178">
        <f t="shared" si="197"/>
        <v>44567</v>
      </c>
      <c r="E1469" s="178">
        <f t="shared" si="198"/>
        <v>44567</v>
      </c>
      <c r="F1469" s="178">
        <f t="shared" si="199"/>
        <v>44567</v>
      </c>
      <c r="G1469" s="178">
        <f t="shared" si="200"/>
        <v>44567</v>
      </c>
      <c r="H1469" s="179">
        <f t="shared" si="201"/>
        <v>1198.2</v>
      </c>
      <c r="I1469" s="180">
        <f t="shared" si="202"/>
        <v>6</v>
      </c>
      <c r="J1469" s="180">
        <f t="shared" si="203"/>
        <v>6</v>
      </c>
      <c r="L1469" s="299">
        <v>44867</v>
      </c>
      <c r="M1469">
        <v>1421.7</v>
      </c>
    </row>
    <row r="1470" spans="1:13" ht="15" customHeight="1">
      <c r="A1470" s="177">
        <v>44568</v>
      </c>
      <c r="B1470" s="178">
        <f t="shared" si="195"/>
        <v>44568</v>
      </c>
      <c r="C1470" s="178">
        <f t="shared" si="196"/>
        <v>44568</v>
      </c>
      <c r="D1470" s="178">
        <f t="shared" si="197"/>
        <v>44568</v>
      </c>
      <c r="E1470" s="178">
        <f t="shared" si="198"/>
        <v>44568</v>
      </c>
      <c r="F1470" s="178">
        <f t="shared" si="199"/>
        <v>44568</v>
      </c>
      <c r="G1470" s="178">
        <f t="shared" si="200"/>
        <v>44568</v>
      </c>
      <c r="H1470" s="179">
        <f t="shared" si="201"/>
        <v>1199.5999999999999</v>
      </c>
      <c r="I1470" s="180">
        <f t="shared" si="202"/>
        <v>7</v>
      </c>
      <c r="J1470" s="180">
        <f t="shared" si="203"/>
        <v>7</v>
      </c>
      <c r="L1470" s="299">
        <v>44868</v>
      </c>
      <c r="M1470">
        <v>1418</v>
      </c>
    </row>
    <row r="1471" spans="1:13" ht="15" customHeight="1">
      <c r="A1471" s="177">
        <v>44569</v>
      </c>
      <c r="B1471" s="178">
        <f t="shared" si="195"/>
        <v>44568</v>
      </c>
      <c r="C1471" s="178">
        <f t="shared" si="196"/>
        <v>44568</v>
      </c>
      <c r="D1471" s="178">
        <f t="shared" si="197"/>
        <v>44568</v>
      </c>
      <c r="E1471" s="178">
        <f t="shared" si="198"/>
        <v>44568</v>
      </c>
      <c r="F1471" s="178">
        <f t="shared" si="199"/>
        <v>44568</v>
      </c>
      <c r="G1471" s="178">
        <f t="shared" si="200"/>
        <v>44568</v>
      </c>
      <c r="H1471" s="179">
        <f t="shared" si="201"/>
        <v>1199.5999999999999</v>
      </c>
      <c r="I1471" s="180">
        <f t="shared" si="202"/>
        <v>1</v>
      </c>
      <c r="J1471" s="180">
        <f t="shared" si="203"/>
        <v>7</v>
      </c>
      <c r="L1471" s="299">
        <v>44869</v>
      </c>
      <c r="M1471">
        <v>1422.1</v>
      </c>
    </row>
    <row r="1472" spans="1:13" ht="15" customHeight="1">
      <c r="A1472" s="177">
        <v>44570</v>
      </c>
      <c r="B1472" s="178">
        <f t="shared" si="195"/>
        <v>44568</v>
      </c>
      <c r="C1472" s="178">
        <f t="shared" si="196"/>
        <v>44568</v>
      </c>
      <c r="D1472" s="178">
        <f t="shared" si="197"/>
        <v>44568</v>
      </c>
      <c r="E1472" s="178">
        <f t="shared" si="198"/>
        <v>44568</v>
      </c>
      <c r="F1472" s="178">
        <f t="shared" si="199"/>
        <v>44568</v>
      </c>
      <c r="G1472" s="178">
        <f t="shared" si="200"/>
        <v>44568</v>
      </c>
      <c r="H1472" s="179">
        <f t="shared" si="201"/>
        <v>1199.5999999999999</v>
      </c>
      <c r="I1472" s="180">
        <f t="shared" si="202"/>
        <v>2</v>
      </c>
      <c r="J1472" s="180">
        <f t="shared" si="203"/>
        <v>7</v>
      </c>
      <c r="L1472" s="299">
        <v>44872</v>
      </c>
      <c r="M1472">
        <v>1422.4</v>
      </c>
    </row>
    <row r="1473" spans="1:13" ht="15" customHeight="1">
      <c r="A1473" s="177">
        <v>44571</v>
      </c>
      <c r="B1473" s="178">
        <f t="shared" si="195"/>
        <v>44571</v>
      </c>
      <c r="C1473" s="178">
        <f t="shared" si="196"/>
        <v>44571</v>
      </c>
      <c r="D1473" s="178">
        <f t="shared" si="197"/>
        <v>44571</v>
      </c>
      <c r="E1473" s="178">
        <f t="shared" si="198"/>
        <v>44571</v>
      </c>
      <c r="F1473" s="178">
        <f t="shared" si="199"/>
        <v>44571</v>
      </c>
      <c r="G1473" s="178">
        <f t="shared" si="200"/>
        <v>44571</v>
      </c>
      <c r="H1473" s="179">
        <f t="shared" si="201"/>
        <v>1202.4000000000001</v>
      </c>
      <c r="I1473" s="180">
        <f t="shared" si="202"/>
        <v>3</v>
      </c>
      <c r="J1473" s="180">
        <f t="shared" si="203"/>
        <v>3</v>
      </c>
      <c r="L1473" s="299">
        <v>44873</v>
      </c>
      <c r="M1473">
        <v>1406.5</v>
      </c>
    </row>
    <row r="1474" spans="1:13" ht="15" customHeight="1">
      <c r="A1474" s="177">
        <v>44572</v>
      </c>
      <c r="B1474" s="178">
        <f t="shared" si="195"/>
        <v>44572</v>
      </c>
      <c r="C1474" s="178">
        <f t="shared" si="196"/>
        <v>44572</v>
      </c>
      <c r="D1474" s="178">
        <f t="shared" si="197"/>
        <v>44572</v>
      </c>
      <c r="E1474" s="178">
        <f t="shared" si="198"/>
        <v>44572</v>
      </c>
      <c r="F1474" s="178">
        <f t="shared" si="199"/>
        <v>44572</v>
      </c>
      <c r="G1474" s="178">
        <f t="shared" si="200"/>
        <v>44572</v>
      </c>
      <c r="H1474" s="179">
        <f t="shared" si="201"/>
        <v>1200</v>
      </c>
      <c r="I1474" s="180">
        <f t="shared" si="202"/>
        <v>4</v>
      </c>
      <c r="J1474" s="180">
        <f t="shared" si="203"/>
        <v>4</v>
      </c>
      <c r="L1474" s="299">
        <v>44874</v>
      </c>
      <c r="M1474">
        <v>1387.3</v>
      </c>
    </row>
    <row r="1475" spans="1:13" ht="15" customHeight="1">
      <c r="A1475" s="177">
        <v>44573</v>
      </c>
      <c r="B1475" s="178">
        <f t="shared" si="195"/>
        <v>44573</v>
      </c>
      <c r="C1475" s="178">
        <f t="shared" si="196"/>
        <v>44573</v>
      </c>
      <c r="D1475" s="178">
        <f t="shared" si="197"/>
        <v>44573</v>
      </c>
      <c r="E1475" s="178">
        <f t="shared" si="198"/>
        <v>44573</v>
      </c>
      <c r="F1475" s="178">
        <f t="shared" si="199"/>
        <v>44573</v>
      </c>
      <c r="G1475" s="178">
        <f t="shared" si="200"/>
        <v>44573</v>
      </c>
      <c r="H1475" s="179">
        <f t="shared" si="201"/>
        <v>1195.2</v>
      </c>
      <c r="I1475" s="180">
        <f t="shared" si="202"/>
        <v>5</v>
      </c>
      <c r="J1475" s="180">
        <f t="shared" si="203"/>
        <v>5</v>
      </c>
      <c r="L1475" s="299">
        <v>44875</v>
      </c>
      <c r="M1475">
        <v>1368.3</v>
      </c>
    </row>
    <row r="1476" spans="1:13" ht="15" customHeight="1">
      <c r="A1476" s="177">
        <v>44574</v>
      </c>
      <c r="B1476" s="178">
        <f t="shared" si="195"/>
        <v>44574</v>
      </c>
      <c r="C1476" s="178">
        <f t="shared" si="196"/>
        <v>44573</v>
      </c>
      <c r="D1476" s="178">
        <f t="shared" si="197"/>
        <v>44573</v>
      </c>
      <c r="E1476" s="178">
        <f t="shared" si="198"/>
        <v>44573</v>
      </c>
      <c r="F1476" s="178">
        <f t="shared" si="199"/>
        <v>44573</v>
      </c>
      <c r="G1476" s="178">
        <f t="shared" si="200"/>
        <v>44573</v>
      </c>
      <c r="H1476" s="179">
        <f t="shared" si="201"/>
        <v>1195.2</v>
      </c>
      <c r="I1476" s="180">
        <f t="shared" si="202"/>
        <v>6</v>
      </c>
      <c r="J1476" s="180">
        <f t="shared" si="203"/>
        <v>5</v>
      </c>
      <c r="L1476" s="299">
        <v>44876</v>
      </c>
      <c r="M1476">
        <v>1370.1</v>
      </c>
    </row>
    <row r="1477" spans="1:13" ht="15" customHeight="1">
      <c r="A1477" s="177">
        <v>44575</v>
      </c>
      <c r="B1477" s="178">
        <f t="shared" si="195"/>
        <v>44575</v>
      </c>
      <c r="C1477" s="178">
        <f t="shared" si="196"/>
        <v>44575</v>
      </c>
      <c r="D1477" s="178">
        <f t="shared" si="197"/>
        <v>44575</v>
      </c>
      <c r="E1477" s="178">
        <f t="shared" si="198"/>
        <v>44575</v>
      </c>
      <c r="F1477" s="178">
        <f t="shared" si="199"/>
        <v>44575</v>
      </c>
      <c r="G1477" s="178">
        <f t="shared" si="200"/>
        <v>44575</v>
      </c>
      <c r="H1477" s="179" t="e">
        <f t="shared" si="201"/>
        <v>#N/A</v>
      </c>
      <c r="I1477" s="180">
        <f t="shared" si="202"/>
        <v>7</v>
      </c>
      <c r="J1477" s="180">
        <f t="shared" si="203"/>
        <v>7</v>
      </c>
      <c r="L1477" s="299">
        <v>44879</v>
      </c>
      <c r="M1477">
        <v>1334.1</v>
      </c>
    </row>
    <row r="1478" spans="1:13" ht="15" customHeight="1">
      <c r="A1478" s="177">
        <v>44576</v>
      </c>
      <c r="B1478" s="178">
        <f t="shared" si="195"/>
        <v>44575</v>
      </c>
      <c r="C1478" s="178">
        <f t="shared" si="196"/>
        <v>44575</v>
      </c>
      <c r="D1478" s="178">
        <f t="shared" si="197"/>
        <v>44575</v>
      </c>
      <c r="E1478" s="178">
        <f t="shared" si="198"/>
        <v>44575</v>
      </c>
      <c r="F1478" s="178">
        <f t="shared" si="199"/>
        <v>44575</v>
      </c>
      <c r="G1478" s="178">
        <f t="shared" si="200"/>
        <v>44575</v>
      </c>
      <c r="H1478" s="179" t="e">
        <f t="shared" si="201"/>
        <v>#N/A</v>
      </c>
      <c r="I1478" s="180">
        <f t="shared" si="202"/>
        <v>1</v>
      </c>
      <c r="J1478" s="180">
        <f t="shared" si="203"/>
        <v>7</v>
      </c>
      <c r="L1478" s="299">
        <v>44880</v>
      </c>
      <c r="M1478">
        <v>1320.3</v>
      </c>
    </row>
    <row r="1479" spans="1:13" ht="15" customHeight="1">
      <c r="A1479" s="177">
        <v>44577</v>
      </c>
      <c r="B1479" s="178">
        <f t="shared" si="195"/>
        <v>44575</v>
      </c>
      <c r="C1479" s="178">
        <f t="shared" si="196"/>
        <v>44575</v>
      </c>
      <c r="D1479" s="178">
        <f t="shared" si="197"/>
        <v>44575</v>
      </c>
      <c r="E1479" s="178">
        <f t="shared" si="198"/>
        <v>44575</v>
      </c>
      <c r="F1479" s="178">
        <f t="shared" si="199"/>
        <v>44575</v>
      </c>
      <c r="G1479" s="178">
        <f t="shared" si="200"/>
        <v>44575</v>
      </c>
      <c r="H1479" s="179" t="e">
        <f t="shared" si="201"/>
        <v>#N/A</v>
      </c>
      <c r="I1479" s="180">
        <f t="shared" si="202"/>
        <v>2</v>
      </c>
      <c r="J1479" s="180">
        <f t="shared" si="203"/>
        <v>7</v>
      </c>
      <c r="L1479" s="299">
        <v>44881</v>
      </c>
      <c r="M1479">
        <v>1322.4</v>
      </c>
    </row>
    <row r="1480" spans="1:13" ht="15" customHeight="1">
      <c r="A1480" s="177">
        <v>44578</v>
      </c>
      <c r="B1480" s="178">
        <f t="shared" ref="B1480:B1543" si="204">IF($I1480&lt;4,IF($I1480&lt;3,DATE(YEAR(A1480),MONTH(A1480),DAY(A1480)-$I1480),IF(COUNTIF($O:$O,A1480)=1,DATE(YEAR(A1480),MONTH(A1480),DAY(A1480)-$I1480),A1480)),A1480)</f>
        <v>44578</v>
      </c>
      <c r="C1480" s="178">
        <f t="shared" ref="C1480:C1543" si="205">IF(COUNTIF($O:$O,B1480)=1,DATE(YEAR(B1480),MONTH(B1480),DAY(B1480)-1),B1480)</f>
        <v>44578</v>
      </c>
      <c r="D1480" s="178">
        <f t="shared" ref="D1480:D1543" si="206">IF(COUNTIF($O:$O,C1480)=1,DATE(YEAR(C1480),MONTH(C1480),DAY(C1480)-1),C1480)</f>
        <v>44578</v>
      </c>
      <c r="E1480" s="178">
        <f t="shared" ref="E1480:E1543" si="207">IF(COUNTIF($O:$O,D1480)=1,DATE(YEAR(D1480),MONTH(D1480),DAY(D1480)-1),D1480)</f>
        <v>44578</v>
      </c>
      <c r="F1480" s="178">
        <f t="shared" ref="F1480:F1543" si="208">IF(COUNTIF($O:$O,E1480)=1,DATE(YEAR(E1480),MONTH(E1480),DAY(E1480)-1),E1480)</f>
        <v>44578</v>
      </c>
      <c r="G1480" s="178">
        <f t="shared" ref="G1480:G1543" si="209">IF($J1480&lt;4,IF($J1480&lt;3,DATE(YEAR(F1480),MONTH(F1480),DAY(F1480)-$J1480),IF(COUNTIF($O:$O,F1480)=1,DATE(YEAR(F1480),MONTH(F1480),DAY(F1480)-$J1480),F1480)),F1480)</f>
        <v>44578</v>
      </c>
      <c r="H1480" s="179">
        <f t="shared" ref="H1480:H1543" si="210">VLOOKUP(G1480,L:M,2,0)</f>
        <v>1187.5999999999999</v>
      </c>
      <c r="I1480" s="180">
        <f t="shared" ref="I1480:I1543" si="211">WEEKDAY(A1480,16)</f>
        <v>3</v>
      </c>
      <c r="J1480" s="180">
        <f t="shared" ref="J1480:J1543" si="212">WEEKDAY(F1480,16)</f>
        <v>3</v>
      </c>
      <c r="L1480" s="299">
        <v>44882</v>
      </c>
      <c r="M1480">
        <v>1325.6</v>
      </c>
    </row>
    <row r="1481" spans="1:13" ht="15" customHeight="1">
      <c r="A1481" s="177">
        <v>44579</v>
      </c>
      <c r="B1481" s="178">
        <f t="shared" si="204"/>
        <v>44579</v>
      </c>
      <c r="C1481" s="178">
        <f t="shared" si="205"/>
        <v>44579</v>
      </c>
      <c r="D1481" s="178">
        <f t="shared" si="206"/>
        <v>44579</v>
      </c>
      <c r="E1481" s="178">
        <f t="shared" si="207"/>
        <v>44579</v>
      </c>
      <c r="F1481" s="178">
        <f t="shared" si="208"/>
        <v>44579</v>
      </c>
      <c r="G1481" s="178">
        <f t="shared" si="209"/>
        <v>44579</v>
      </c>
      <c r="H1481" s="179">
        <f t="shared" si="210"/>
        <v>1192.3</v>
      </c>
      <c r="I1481" s="180">
        <f t="shared" si="211"/>
        <v>4</v>
      </c>
      <c r="J1481" s="180">
        <f t="shared" si="212"/>
        <v>4</v>
      </c>
      <c r="L1481" s="299">
        <v>44883</v>
      </c>
      <c r="M1481">
        <v>1338.4</v>
      </c>
    </row>
    <row r="1482" spans="1:13" ht="15" customHeight="1">
      <c r="A1482" s="177">
        <v>44580</v>
      </c>
      <c r="B1482" s="178">
        <f t="shared" si="204"/>
        <v>44580</v>
      </c>
      <c r="C1482" s="178">
        <f t="shared" si="205"/>
        <v>44580</v>
      </c>
      <c r="D1482" s="178">
        <f t="shared" si="206"/>
        <v>44580</v>
      </c>
      <c r="E1482" s="178">
        <f t="shared" si="207"/>
        <v>44580</v>
      </c>
      <c r="F1482" s="178">
        <f t="shared" si="208"/>
        <v>44580</v>
      </c>
      <c r="G1482" s="178">
        <f t="shared" si="209"/>
        <v>44580</v>
      </c>
      <c r="H1482" s="179">
        <f t="shared" si="210"/>
        <v>1188.9000000000001</v>
      </c>
      <c r="I1482" s="180">
        <f t="shared" si="211"/>
        <v>5</v>
      </c>
      <c r="J1482" s="180">
        <f t="shared" si="212"/>
        <v>5</v>
      </c>
      <c r="L1482" s="299">
        <v>44886</v>
      </c>
      <c r="M1482">
        <v>1340</v>
      </c>
    </row>
    <row r="1483" spans="1:13" ht="15" customHeight="1">
      <c r="A1483" s="177">
        <v>44581</v>
      </c>
      <c r="B1483" s="178">
        <f t="shared" si="204"/>
        <v>44581</v>
      </c>
      <c r="C1483" s="178">
        <f t="shared" si="205"/>
        <v>44581</v>
      </c>
      <c r="D1483" s="178">
        <f t="shared" si="206"/>
        <v>44581</v>
      </c>
      <c r="E1483" s="178">
        <f t="shared" si="207"/>
        <v>44581</v>
      </c>
      <c r="F1483" s="178">
        <f t="shared" si="208"/>
        <v>44581</v>
      </c>
      <c r="G1483" s="178">
        <f t="shared" si="209"/>
        <v>44581</v>
      </c>
      <c r="H1483" s="179">
        <f t="shared" si="210"/>
        <v>1191.8</v>
      </c>
      <c r="I1483" s="180">
        <f t="shared" si="211"/>
        <v>6</v>
      </c>
      <c r="J1483" s="180">
        <f t="shared" si="212"/>
        <v>6</v>
      </c>
      <c r="L1483" s="299">
        <v>44887</v>
      </c>
      <c r="M1483">
        <v>1352.3</v>
      </c>
    </row>
    <row r="1484" spans="1:13" ht="15" customHeight="1">
      <c r="A1484" s="177">
        <v>44582</v>
      </c>
      <c r="B1484" s="178">
        <f t="shared" si="204"/>
        <v>44582</v>
      </c>
      <c r="C1484" s="178">
        <f t="shared" si="205"/>
        <v>44582</v>
      </c>
      <c r="D1484" s="178">
        <f t="shared" si="206"/>
        <v>44582</v>
      </c>
      <c r="E1484" s="178">
        <f t="shared" si="207"/>
        <v>44582</v>
      </c>
      <c r="F1484" s="178">
        <f t="shared" si="208"/>
        <v>44582</v>
      </c>
      <c r="G1484" s="178">
        <f t="shared" si="209"/>
        <v>44582</v>
      </c>
      <c r="H1484" s="179">
        <f t="shared" si="210"/>
        <v>1190.4000000000001</v>
      </c>
      <c r="I1484" s="180">
        <f t="shared" si="211"/>
        <v>7</v>
      </c>
      <c r="J1484" s="180">
        <f t="shared" si="212"/>
        <v>7</v>
      </c>
      <c r="L1484" s="299">
        <v>44888</v>
      </c>
      <c r="M1484">
        <v>1355.7</v>
      </c>
    </row>
    <row r="1485" spans="1:13" ht="15" customHeight="1">
      <c r="A1485" s="177">
        <v>44583</v>
      </c>
      <c r="B1485" s="178">
        <f t="shared" si="204"/>
        <v>44582</v>
      </c>
      <c r="C1485" s="178">
        <f t="shared" si="205"/>
        <v>44582</v>
      </c>
      <c r="D1485" s="178">
        <f t="shared" si="206"/>
        <v>44582</v>
      </c>
      <c r="E1485" s="178">
        <f t="shared" si="207"/>
        <v>44582</v>
      </c>
      <c r="F1485" s="178">
        <f t="shared" si="208"/>
        <v>44582</v>
      </c>
      <c r="G1485" s="178">
        <f t="shared" si="209"/>
        <v>44582</v>
      </c>
      <c r="H1485" s="179">
        <f t="shared" si="210"/>
        <v>1190.4000000000001</v>
      </c>
      <c r="I1485" s="180">
        <f t="shared" si="211"/>
        <v>1</v>
      </c>
      <c r="J1485" s="180">
        <f t="shared" si="212"/>
        <v>7</v>
      </c>
      <c r="L1485" s="299">
        <v>44889</v>
      </c>
      <c r="M1485">
        <v>1352.3</v>
      </c>
    </row>
    <row r="1486" spans="1:13" ht="15" customHeight="1">
      <c r="A1486" s="177">
        <v>44584</v>
      </c>
      <c r="B1486" s="178">
        <f t="shared" si="204"/>
        <v>44582</v>
      </c>
      <c r="C1486" s="178">
        <f t="shared" si="205"/>
        <v>44582</v>
      </c>
      <c r="D1486" s="178">
        <f t="shared" si="206"/>
        <v>44582</v>
      </c>
      <c r="E1486" s="178">
        <f t="shared" si="207"/>
        <v>44582</v>
      </c>
      <c r="F1486" s="178">
        <f t="shared" si="208"/>
        <v>44582</v>
      </c>
      <c r="G1486" s="178">
        <f t="shared" si="209"/>
        <v>44582</v>
      </c>
      <c r="H1486" s="179">
        <f t="shared" si="210"/>
        <v>1190.4000000000001</v>
      </c>
      <c r="I1486" s="180">
        <f t="shared" si="211"/>
        <v>2</v>
      </c>
      <c r="J1486" s="180">
        <f t="shared" si="212"/>
        <v>7</v>
      </c>
      <c r="L1486" s="299">
        <v>44890</v>
      </c>
      <c r="M1486">
        <v>1333.2</v>
      </c>
    </row>
    <row r="1487" spans="1:13" ht="15" customHeight="1">
      <c r="A1487" s="177">
        <v>44585</v>
      </c>
      <c r="B1487" s="178">
        <f t="shared" si="204"/>
        <v>44585</v>
      </c>
      <c r="C1487" s="178">
        <f t="shared" si="205"/>
        <v>44585</v>
      </c>
      <c r="D1487" s="178">
        <f t="shared" si="206"/>
        <v>44585</v>
      </c>
      <c r="E1487" s="178">
        <f t="shared" si="207"/>
        <v>44585</v>
      </c>
      <c r="F1487" s="178">
        <f t="shared" si="208"/>
        <v>44585</v>
      </c>
      <c r="G1487" s="178">
        <f t="shared" si="209"/>
        <v>44585</v>
      </c>
      <c r="H1487" s="179">
        <f t="shared" si="210"/>
        <v>1193.5999999999999</v>
      </c>
      <c r="I1487" s="180">
        <f t="shared" si="211"/>
        <v>3</v>
      </c>
      <c r="J1487" s="180">
        <f t="shared" si="212"/>
        <v>3</v>
      </c>
      <c r="L1487" s="299">
        <v>44893</v>
      </c>
      <c r="M1487">
        <v>1326.8</v>
      </c>
    </row>
    <row r="1488" spans="1:13" ht="15" customHeight="1">
      <c r="A1488" s="177">
        <v>44586</v>
      </c>
      <c r="B1488" s="178">
        <f t="shared" si="204"/>
        <v>44586</v>
      </c>
      <c r="C1488" s="178">
        <f t="shared" si="205"/>
        <v>44586</v>
      </c>
      <c r="D1488" s="178">
        <f t="shared" si="206"/>
        <v>44586</v>
      </c>
      <c r="E1488" s="178">
        <f t="shared" si="207"/>
        <v>44586</v>
      </c>
      <c r="F1488" s="178">
        <f t="shared" si="208"/>
        <v>44586</v>
      </c>
      <c r="G1488" s="178">
        <f t="shared" si="209"/>
        <v>44586</v>
      </c>
      <c r="H1488" s="179">
        <f t="shared" si="210"/>
        <v>1194.2</v>
      </c>
      <c r="I1488" s="180">
        <f t="shared" si="211"/>
        <v>4</v>
      </c>
      <c r="J1488" s="180">
        <f t="shared" si="212"/>
        <v>4</v>
      </c>
      <c r="L1488" s="299">
        <v>44894</v>
      </c>
      <c r="M1488">
        <v>1339</v>
      </c>
    </row>
    <row r="1489" spans="1:13" ht="15" customHeight="1">
      <c r="A1489" s="177">
        <v>44587</v>
      </c>
      <c r="B1489" s="178">
        <f t="shared" si="204"/>
        <v>44587</v>
      </c>
      <c r="C1489" s="178">
        <f t="shared" si="205"/>
        <v>44587</v>
      </c>
      <c r="D1489" s="178">
        <f t="shared" si="206"/>
        <v>44587</v>
      </c>
      <c r="E1489" s="178">
        <f t="shared" si="207"/>
        <v>44587</v>
      </c>
      <c r="F1489" s="178">
        <f t="shared" si="208"/>
        <v>44587</v>
      </c>
      <c r="G1489" s="178">
        <f t="shared" si="209"/>
        <v>44587</v>
      </c>
      <c r="H1489" s="179">
        <f t="shared" si="210"/>
        <v>1197.8</v>
      </c>
      <c r="I1489" s="180">
        <f t="shared" si="211"/>
        <v>5</v>
      </c>
      <c r="J1489" s="180">
        <f t="shared" si="212"/>
        <v>5</v>
      </c>
      <c r="L1489" s="299">
        <v>44895</v>
      </c>
      <c r="M1489">
        <v>1331.5</v>
      </c>
    </row>
    <row r="1490" spans="1:13" ht="15" customHeight="1">
      <c r="A1490" s="177">
        <v>44588</v>
      </c>
      <c r="B1490" s="178">
        <f t="shared" si="204"/>
        <v>44588</v>
      </c>
      <c r="C1490" s="178">
        <f t="shared" si="205"/>
        <v>44588</v>
      </c>
      <c r="D1490" s="178">
        <f t="shared" si="206"/>
        <v>44588</v>
      </c>
      <c r="E1490" s="178">
        <f t="shared" si="207"/>
        <v>44588</v>
      </c>
      <c r="F1490" s="178">
        <f t="shared" si="208"/>
        <v>44588</v>
      </c>
      <c r="G1490" s="178">
        <f t="shared" si="209"/>
        <v>44588</v>
      </c>
      <c r="H1490" s="179">
        <f t="shared" si="210"/>
        <v>1197</v>
      </c>
      <c r="I1490" s="180">
        <f t="shared" si="211"/>
        <v>6</v>
      </c>
      <c r="J1490" s="180">
        <f t="shared" si="212"/>
        <v>6</v>
      </c>
      <c r="L1490" s="299">
        <v>44896</v>
      </c>
      <c r="M1490">
        <v>1320.1</v>
      </c>
    </row>
    <row r="1491" spans="1:13" ht="15" customHeight="1">
      <c r="A1491" s="177">
        <v>44589</v>
      </c>
      <c r="B1491" s="178">
        <f t="shared" si="204"/>
        <v>44589</v>
      </c>
      <c r="C1491" s="178">
        <f t="shared" si="205"/>
        <v>44589</v>
      </c>
      <c r="D1491" s="178">
        <f t="shared" si="206"/>
        <v>44589</v>
      </c>
      <c r="E1491" s="178">
        <f t="shared" si="207"/>
        <v>44589</v>
      </c>
      <c r="F1491" s="178">
        <f t="shared" si="208"/>
        <v>44589</v>
      </c>
      <c r="G1491" s="178">
        <f t="shared" si="209"/>
        <v>44589</v>
      </c>
      <c r="H1491" s="179">
        <f t="shared" si="210"/>
        <v>1202.4000000000001</v>
      </c>
      <c r="I1491" s="180">
        <f t="shared" si="211"/>
        <v>7</v>
      </c>
      <c r="J1491" s="180">
        <f t="shared" si="212"/>
        <v>7</v>
      </c>
      <c r="L1491" s="299">
        <v>44897</v>
      </c>
      <c r="M1491">
        <v>1300.8</v>
      </c>
    </row>
    <row r="1492" spans="1:13" ht="15" customHeight="1">
      <c r="A1492" s="177">
        <v>44590</v>
      </c>
      <c r="B1492" s="178">
        <f t="shared" si="204"/>
        <v>44589</v>
      </c>
      <c r="C1492" s="178">
        <f t="shared" si="205"/>
        <v>44589</v>
      </c>
      <c r="D1492" s="178">
        <f t="shared" si="206"/>
        <v>44589</v>
      </c>
      <c r="E1492" s="178">
        <f t="shared" si="207"/>
        <v>44589</v>
      </c>
      <c r="F1492" s="178">
        <f t="shared" si="208"/>
        <v>44589</v>
      </c>
      <c r="G1492" s="178">
        <f>IF($J1492&lt;4,IF($J1492&lt;3,DATE(YEAR(F1492),MONTH(F1492),DAY(F1492)-$J1492),IF(COUNTIF($O:$O,F1492)=1,DATE(YEAR(F1492),MONTH(F1492),DAY(F1492)-$J1492),F1492)),F1492)</f>
        <v>44589</v>
      </c>
      <c r="H1492" s="179">
        <f t="shared" si="210"/>
        <v>1202.4000000000001</v>
      </c>
      <c r="I1492" s="180">
        <f t="shared" si="211"/>
        <v>1</v>
      </c>
      <c r="J1492" s="180">
        <f t="shared" si="212"/>
        <v>7</v>
      </c>
      <c r="L1492" s="299">
        <v>44900</v>
      </c>
      <c r="M1492">
        <v>1300.4000000000001</v>
      </c>
    </row>
    <row r="1493" spans="1:13" ht="15" customHeight="1">
      <c r="A1493" s="177">
        <v>44591</v>
      </c>
      <c r="B1493" s="178">
        <f t="shared" si="204"/>
        <v>44589</v>
      </c>
      <c r="C1493" s="178">
        <f t="shared" si="205"/>
        <v>44589</v>
      </c>
      <c r="D1493" s="178">
        <f t="shared" si="206"/>
        <v>44589</v>
      </c>
      <c r="E1493" s="178">
        <f t="shared" si="207"/>
        <v>44589</v>
      </c>
      <c r="F1493" s="178">
        <f t="shared" si="208"/>
        <v>44589</v>
      </c>
      <c r="G1493" s="178">
        <f t="shared" si="209"/>
        <v>44589</v>
      </c>
      <c r="H1493" s="179">
        <f t="shared" si="210"/>
        <v>1202.4000000000001</v>
      </c>
      <c r="I1493" s="180">
        <f t="shared" si="211"/>
        <v>2</v>
      </c>
      <c r="J1493" s="180">
        <f t="shared" si="212"/>
        <v>7</v>
      </c>
      <c r="L1493" s="299">
        <v>44901</v>
      </c>
      <c r="M1493">
        <v>1293.2</v>
      </c>
    </row>
    <row r="1494" spans="1:13" ht="15" customHeight="1">
      <c r="A1494" s="177">
        <v>44592</v>
      </c>
      <c r="B1494" s="178">
        <f t="shared" si="204"/>
        <v>44589</v>
      </c>
      <c r="C1494" s="178">
        <f t="shared" si="205"/>
        <v>44589</v>
      </c>
      <c r="D1494" s="178">
        <f t="shared" si="206"/>
        <v>44589</v>
      </c>
      <c r="E1494" s="178">
        <f t="shared" si="207"/>
        <v>44589</v>
      </c>
      <c r="F1494" s="178">
        <f t="shared" si="208"/>
        <v>44589</v>
      </c>
      <c r="G1494" s="178">
        <f t="shared" si="209"/>
        <v>44589</v>
      </c>
      <c r="H1494" s="179">
        <f t="shared" si="210"/>
        <v>1202.4000000000001</v>
      </c>
      <c r="I1494" s="180">
        <f t="shared" si="211"/>
        <v>3</v>
      </c>
      <c r="J1494" s="180">
        <f t="shared" si="212"/>
        <v>7</v>
      </c>
      <c r="L1494" s="299">
        <v>44902</v>
      </c>
      <c r="M1494">
        <v>1309</v>
      </c>
    </row>
    <row r="1495" spans="1:13" ht="15" customHeight="1">
      <c r="A1495" s="177">
        <v>44593</v>
      </c>
      <c r="B1495" s="178">
        <f t="shared" si="204"/>
        <v>44593</v>
      </c>
      <c r="C1495" s="178">
        <f t="shared" si="205"/>
        <v>44592</v>
      </c>
      <c r="D1495" s="178">
        <f t="shared" si="206"/>
        <v>44591</v>
      </c>
      <c r="E1495" s="178">
        <f t="shared" si="207"/>
        <v>44591</v>
      </c>
      <c r="F1495" s="178">
        <f t="shared" si="208"/>
        <v>44591</v>
      </c>
      <c r="G1495" s="178">
        <f t="shared" si="209"/>
        <v>44589</v>
      </c>
      <c r="H1495" s="179">
        <f t="shared" si="210"/>
        <v>1202.4000000000001</v>
      </c>
      <c r="I1495" s="180">
        <f t="shared" si="211"/>
        <v>4</v>
      </c>
      <c r="J1495" s="180">
        <f t="shared" si="212"/>
        <v>2</v>
      </c>
      <c r="L1495" s="299">
        <v>44903</v>
      </c>
      <c r="M1495">
        <v>1319.5</v>
      </c>
    </row>
    <row r="1496" spans="1:13" ht="15" customHeight="1">
      <c r="A1496" s="177">
        <v>44594</v>
      </c>
      <c r="B1496" s="178">
        <f t="shared" si="204"/>
        <v>44594</v>
      </c>
      <c r="C1496" s="178">
        <f t="shared" si="205"/>
        <v>44593</v>
      </c>
      <c r="D1496" s="178">
        <f t="shared" si="206"/>
        <v>44592</v>
      </c>
      <c r="E1496" s="178">
        <f t="shared" si="207"/>
        <v>44591</v>
      </c>
      <c r="F1496" s="178">
        <f t="shared" si="208"/>
        <v>44591</v>
      </c>
      <c r="G1496" s="178">
        <f t="shared" si="209"/>
        <v>44589</v>
      </c>
      <c r="H1496" s="179">
        <f t="shared" si="210"/>
        <v>1202.4000000000001</v>
      </c>
      <c r="I1496" s="180">
        <f t="shared" si="211"/>
        <v>5</v>
      </c>
      <c r="J1496" s="180">
        <f t="shared" si="212"/>
        <v>2</v>
      </c>
      <c r="L1496" s="299">
        <v>44904</v>
      </c>
      <c r="M1496">
        <v>1320.4</v>
      </c>
    </row>
    <row r="1497" spans="1:13" ht="15" customHeight="1">
      <c r="A1497" s="177">
        <v>44595</v>
      </c>
      <c r="B1497" s="178">
        <f t="shared" si="204"/>
        <v>44595</v>
      </c>
      <c r="C1497" s="178">
        <f t="shared" si="205"/>
        <v>44595</v>
      </c>
      <c r="D1497" s="178">
        <f t="shared" si="206"/>
        <v>44595</v>
      </c>
      <c r="E1497" s="178">
        <f t="shared" si="207"/>
        <v>44595</v>
      </c>
      <c r="F1497" s="178">
        <f t="shared" si="208"/>
        <v>44595</v>
      </c>
      <c r="G1497" s="178">
        <f t="shared" si="209"/>
        <v>44595</v>
      </c>
      <c r="H1497" s="179">
        <f t="shared" si="210"/>
        <v>1205.7</v>
      </c>
      <c r="I1497" s="180">
        <f t="shared" si="211"/>
        <v>6</v>
      </c>
      <c r="J1497" s="180">
        <f t="shared" si="212"/>
        <v>6</v>
      </c>
      <c r="L1497" s="299">
        <v>44907</v>
      </c>
      <c r="M1497">
        <v>1306.5999999999999</v>
      </c>
    </row>
    <row r="1498" spans="1:13" ht="15" customHeight="1">
      <c r="A1498" s="177">
        <v>44596</v>
      </c>
      <c r="B1498" s="178">
        <f t="shared" si="204"/>
        <v>44596</v>
      </c>
      <c r="C1498" s="178">
        <f t="shared" si="205"/>
        <v>44596</v>
      </c>
      <c r="D1498" s="178">
        <f t="shared" si="206"/>
        <v>44596</v>
      </c>
      <c r="E1498" s="178">
        <f t="shared" si="207"/>
        <v>44596</v>
      </c>
      <c r="F1498" s="178">
        <f t="shared" si="208"/>
        <v>44596</v>
      </c>
      <c r="G1498" s="178">
        <f t="shared" si="209"/>
        <v>44596</v>
      </c>
      <c r="H1498" s="179">
        <f t="shared" si="210"/>
        <v>1205.4000000000001</v>
      </c>
      <c r="I1498" s="180">
        <f t="shared" si="211"/>
        <v>7</v>
      </c>
      <c r="J1498" s="180">
        <f t="shared" si="212"/>
        <v>7</v>
      </c>
      <c r="L1498" s="299">
        <v>44908</v>
      </c>
      <c r="M1498">
        <v>1310</v>
      </c>
    </row>
    <row r="1499" spans="1:13" ht="15" customHeight="1">
      <c r="A1499" s="177">
        <v>44597</v>
      </c>
      <c r="B1499" s="178">
        <f t="shared" si="204"/>
        <v>44596</v>
      </c>
      <c r="C1499" s="178">
        <f t="shared" si="205"/>
        <v>44596</v>
      </c>
      <c r="D1499" s="178">
        <f t="shared" si="206"/>
        <v>44596</v>
      </c>
      <c r="E1499" s="178">
        <f t="shared" si="207"/>
        <v>44596</v>
      </c>
      <c r="F1499" s="178">
        <f t="shared" si="208"/>
        <v>44596</v>
      </c>
      <c r="G1499" s="178">
        <f t="shared" si="209"/>
        <v>44596</v>
      </c>
      <c r="H1499" s="179">
        <f t="shared" si="210"/>
        <v>1205.4000000000001</v>
      </c>
      <c r="I1499" s="180">
        <f t="shared" si="211"/>
        <v>1</v>
      </c>
      <c r="J1499" s="180">
        <f t="shared" si="212"/>
        <v>7</v>
      </c>
      <c r="L1499" s="299">
        <v>44909</v>
      </c>
      <c r="M1499">
        <v>1304.4000000000001</v>
      </c>
    </row>
    <row r="1500" spans="1:13" ht="15" customHeight="1">
      <c r="A1500" s="177">
        <v>44598</v>
      </c>
      <c r="B1500" s="178">
        <f t="shared" si="204"/>
        <v>44596</v>
      </c>
      <c r="C1500" s="178">
        <f t="shared" si="205"/>
        <v>44596</v>
      </c>
      <c r="D1500" s="178">
        <f t="shared" si="206"/>
        <v>44596</v>
      </c>
      <c r="E1500" s="178">
        <f t="shared" si="207"/>
        <v>44596</v>
      </c>
      <c r="F1500" s="178">
        <f t="shared" si="208"/>
        <v>44596</v>
      </c>
      <c r="G1500" s="178">
        <f t="shared" si="209"/>
        <v>44596</v>
      </c>
      <c r="H1500" s="179">
        <f t="shared" si="210"/>
        <v>1205.4000000000001</v>
      </c>
      <c r="I1500" s="180">
        <f t="shared" si="211"/>
        <v>2</v>
      </c>
      <c r="J1500" s="180">
        <f t="shared" si="212"/>
        <v>7</v>
      </c>
      <c r="L1500" s="299">
        <v>44910</v>
      </c>
      <c r="M1500">
        <v>1296</v>
      </c>
    </row>
    <row r="1501" spans="1:13" ht="15" customHeight="1">
      <c r="A1501" s="177">
        <v>44599</v>
      </c>
      <c r="B1501" s="178">
        <f t="shared" si="204"/>
        <v>44599</v>
      </c>
      <c r="C1501" s="178">
        <f t="shared" si="205"/>
        <v>44599</v>
      </c>
      <c r="D1501" s="178">
        <f t="shared" si="206"/>
        <v>44599</v>
      </c>
      <c r="E1501" s="178">
        <f t="shared" si="207"/>
        <v>44599</v>
      </c>
      <c r="F1501" s="178">
        <f t="shared" si="208"/>
        <v>44599</v>
      </c>
      <c r="G1501" s="178">
        <f t="shared" si="209"/>
        <v>44599</v>
      </c>
      <c r="H1501" s="179">
        <f t="shared" si="210"/>
        <v>1199.5</v>
      </c>
      <c r="I1501" s="180">
        <f t="shared" si="211"/>
        <v>3</v>
      </c>
      <c r="J1501" s="180">
        <f t="shared" si="212"/>
        <v>3</v>
      </c>
      <c r="L1501" s="299">
        <v>44911</v>
      </c>
      <c r="M1501">
        <v>1301</v>
      </c>
    </row>
    <row r="1502" spans="1:13" ht="15" customHeight="1">
      <c r="A1502" s="177">
        <v>44600</v>
      </c>
      <c r="B1502" s="178">
        <f t="shared" si="204"/>
        <v>44600</v>
      </c>
      <c r="C1502" s="178">
        <f t="shared" si="205"/>
        <v>44600</v>
      </c>
      <c r="D1502" s="178">
        <f t="shared" si="206"/>
        <v>44600</v>
      </c>
      <c r="E1502" s="178">
        <f t="shared" si="207"/>
        <v>44600</v>
      </c>
      <c r="F1502" s="178">
        <f t="shared" si="208"/>
        <v>44600</v>
      </c>
      <c r="G1502" s="178">
        <f t="shared" si="209"/>
        <v>44600</v>
      </c>
      <c r="H1502" s="179">
        <f t="shared" si="210"/>
        <v>1199.4000000000001</v>
      </c>
      <c r="I1502" s="180">
        <f t="shared" si="211"/>
        <v>4</v>
      </c>
      <c r="J1502" s="180">
        <f t="shared" si="212"/>
        <v>4</v>
      </c>
      <c r="L1502" s="299">
        <v>44914</v>
      </c>
      <c r="M1502">
        <v>1310.0999999999999</v>
      </c>
    </row>
    <row r="1503" spans="1:13" ht="15" customHeight="1">
      <c r="A1503" s="177">
        <v>44601</v>
      </c>
      <c r="B1503" s="178">
        <f t="shared" si="204"/>
        <v>44601</v>
      </c>
      <c r="C1503" s="178">
        <f t="shared" si="205"/>
        <v>44601</v>
      </c>
      <c r="D1503" s="178">
        <f t="shared" si="206"/>
        <v>44601</v>
      </c>
      <c r="E1503" s="178">
        <f t="shared" si="207"/>
        <v>44601</v>
      </c>
      <c r="F1503" s="178">
        <f t="shared" si="208"/>
        <v>44601</v>
      </c>
      <c r="G1503" s="178">
        <f t="shared" si="209"/>
        <v>44601</v>
      </c>
      <c r="H1503" s="179">
        <f t="shared" si="210"/>
        <v>1197.8</v>
      </c>
      <c r="I1503" s="180">
        <f t="shared" si="211"/>
        <v>5</v>
      </c>
      <c r="J1503" s="180">
        <f t="shared" si="212"/>
        <v>5</v>
      </c>
      <c r="L1503" s="299">
        <v>44915</v>
      </c>
      <c r="M1503">
        <v>1302</v>
      </c>
    </row>
    <row r="1504" spans="1:13" ht="15" customHeight="1">
      <c r="A1504" s="177">
        <v>44602</v>
      </c>
      <c r="B1504" s="178">
        <f t="shared" si="204"/>
        <v>44602</v>
      </c>
      <c r="C1504" s="178">
        <f t="shared" si="205"/>
        <v>44602</v>
      </c>
      <c r="D1504" s="178">
        <f t="shared" si="206"/>
        <v>44602</v>
      </c>
      <c r="E1504" s="178">
        <f t="shared" si="207"/>
        <v>44602</v>
      </c>
      <c r="F1504" s="178">
        <f t="shared" si="208"/>
        <v>44602</v>
      </c>
      <c r="G1504" s="178">
        <f t="shared" si="209"/>
        <v>44602</v>
      </c>
      <c r="H1504" s="179">
        <f t="shared" si="210"/>
        <v>1196</v>
      </c>
      <c r="I1504" s="180">
        <f t="shared" si="211"/>
        <v>6</v>
      </c>
      <c r="J1504" s="180">
        <f t="shared" si="212"/>
        <v>6</v>
      </c>
      <c r="L1504" s="299">
        <v>44916</v>
      </c>
      <c r="M1504">
        <v>1298</v>
      </c>
    </row>
    <row r="1505" spans="1:13" ht="15" customHeight="1">
      <c r="A1505" s="177">
        <v>44603</v>
      </c>
      <c r="B1505" s="178">
        <f t="shared" si="204"/>
        <v>44603</v>
      </c>
      <c r="C1505" s="178">
        <f t="shared" si="205"/>
        <v>44603</v>
      </c>
      <c r="D1505" s="178">
        <f t="shared" si="206"/>
        <v>44603</v>
      </c>
      <c r="E1505" s="178">
        <f t="shared" si="207"/>
        <v>44603</v>
      </c>
      <c r="F1505" s="178">
        <f t="shared" si="208"/>
        <v>44603</v>
      </c>
      <c r="G1505" s="178">
        <f t="shared" si="209"/>
        <v>44603</v>
      </c>
      <c r="H1505" s="179">
        <f t="shared" si="210"/>
        <v>1196</v>
      </c>
      <c r="I1505" s="180">
        <f t="shared" si="211"/>
        <v>7</v>
      </c>
      <c r="J1505" s="180">
        <f t="shared" si="212"/>
        <v>7</v>
      </c>
      <c r="L1505" s="299">
        <v>44917</v>
      </c>
      <c r="M1505">
        <v>1286.5999999999999</v>
      </c>
    </row>
    <row r="1506" spans="1:13" ht="15" customHeight="1">
      <c r="A1506" s="177">
        <v>44604</v>
      </c>
      <c r="B1506" s="178">
        <f t="shared" si="204"/>
        <v>44603</v>
      </c>
      <c r="C1506" s="178">
        <f t="shared" si="205"/>
        <v>44603</v>
      </c>
      <c r="D1506" s="178">
        <f t="shared" si="206"/>
        <v>44603</v>
      </c>
      <c r="E1506" s="178">
        <f t="shared" si="207"/>
        <v>44603</v>
      </c>
      <c r="F1506" s="178">
        <f t="shared" si="208"/>
        <v>44603</v>
      </c>
      <c r="G1506" s="178">
        <f t="shared" si="209"/>
        <v>44603</v>
      </c>
      <c r="H1506" s="179">
        <f t="shared" si="210"/>
        <v>1196</v>
      </c>
      <c r="I1506" s="180">
        <f t="shared" si="211"/>
        <v>1</v>
      </c>
      <c r="J1506" s="180">
        <f t="shared" si="212"/>
        <v>7</v>
      </c>
      <c r="L1506" s="299">
        <v>44918</v>
      </c>
      <c r="M1506">
        <v>1276.0999999999999</v>
      </c>
    </row>
    <row r="1507" spans="1:13" ht="15" customHeight="1">
      <c r="A1507" s="177">
        <v>44605</v>
      </c>
      <c r="B1507" s="178">
        <f t="shared" si="204"/>
        <v>44603</v>
      </c>
      <c r="C1507" s="178">
        <f t="shared" si="205"/>
        <v>44603</v>
      </c>
      <c r="D1507" s="178">
        <f t="shared" si="206"/>
        <v>44603</v>
      </c>
      <c r="E1507" s="178">
        <f t="shared" si="207"/>
        <v>44603</v>
      </c>
      <c r="F1507" s="178">
        <f t="shared" si="208"/>
        <v>44603</v>
      </c>
      <c r="G1507" s="178">
        <f t="shared" si="209"/>
        <v>44603</v>
      </c>
      <c r="H1507" s="179">
        <f t="shared" si="210"/>
        <v>1196</v>
      </c>
      <c r="I1507" s="180">
        <f t="shared" si="211"/>
        <v>2</v>
      </c>
      <c r="J1507" s="180">
        <f t="shared" si="212"/>
        <v>7</v>
      </c>
      <c r="L1507" s="299">
        <v>44921</v>
      </c>
      <c r="M1507">
        <v>1282.2</v>
      </c>
    </row>
    <row r="1508" spans="1:13" ht="15" customHeight="1">
      <c r="A1508" s="177">
        <v>44606</v>
      </c>
      <c r="B1508" s="178">
        <f t="shared" si="204"/>
        <v>44606</v>
      </c>
      <c r="C1508" s="178">
        <f t="shared" si="205"/>
        <v>44606</v>
      </c>
      <c r="D1508" s="178">
        <f t="shared" si="206"/>
        <v>44606</v>
      </c>
      <c r="E1508" s="178">
        <f t="shared" si="207"/>
        <v>44606</v>
      </c>
      <c r="F1508" s="178">
        <f t="shared" si="208"/>
        <v>44606</v>
      </c>
      <c r="G1508" s="178">
        <f t="shared" si="209"/>
        <v>44606</v>
      </c>
      <c r="H1508" s="179">
        <f t="shared" si="210"/>
        <v>1199.5999999999999</v>
      </c>
      <c r="I1508" s="180">
        <f t="shared" si="211"/>
        <v>3</v>
      </c>
      <c r="J1508" s="180">
        <f t="shared" si="212"/>
        <v>3</v>
      </c>
      <c r="L1508" s="299">
        <v>44922</v>
      </c>
      <c r="M1508">
        <v>1276.4000000000001</v>
      </c>
    </row>
    <row r="1509" spans="1:13" ht="15" customHeight="1">
      <c r="A1509" s="177">
        <v>44607</v>
      </c>
      <c r="B1509" s="178">
        <f t="shared" si="204"/>
        <v>44607</v>
      </c>
      <c r="C1509" s="178">
        <f t="shared" si="205"/>
        <v>44607</v>
      </c>
      <c r="D1509" s="178">
        <f t="shared" si="206"/>
        <v>44607</v>
      </c>
      <c r="E1509" s="178">
        <f t="shared" si="207"/>
        <v>44607</v>
      </c>
      <c r="F1509" s="178">
        <f t="shared" si="208"/>
        <v>44607</v>
      </c>
      <c r="G1509" s="178">
        <f t="shared" si="209"/>
        <v>44607</v>
      </c>
      <c r="H1509" s="179">
        <f t="shared" si="210"/>
        <v>1198.3</v>
      </c>
      <c r="I1509" s="180">
        <f t="shared" si="211"/>
        <v>4</v>
      </c>
      <c r="J1509" s="180">
        <f t="shared" si="212"/>
        <v>4</v>
      </c>
      <c r="L1509" s="299">
        <v>44923</v>
      </c>
      <c r="M1509">
        <v>1268.3</v>
      </c>
    </row>
    <row r="1510" spans="1:13" ht="15" customHeight="1">
      <c r="A1510" s="177">
        <v>44608</v>
      </c>
      <c r="B1510" s="178">
        <f t="shared" si="204"/>
        <v>44608</v>
      </c>
      <c r="C1510" s="178">
        <f t="shared" si="205"/>
        <v>44608</v>
      </c>
      <c r="D1510" s="178">
        <f t="shared" si="206"/>
        <v>44608</v>
      </c>
      <c r="E1510" s="178">
        <f t="shared" si="207"/>
        <v>44608</v>
      </c>
      <c r="F1510" s="178">
        <f t="shared" si="208"/>
        <v>44608</v>
      </c>
      <c r="G1510" s="178">
        <f t="shared" si="209"/>
        <v>44608</v>
      </c>
      <c r="H1510" s="179">
        <f t="shared" si="210"/>
        <v>1198.5</v>
      </c>
      <c r="I1510" s="180">
        <f t="shared" si="211"/>
        <v>5</v>
      </c>
      <c r="J1510" s="180">
        <f t="shared" si="212"/>
        <v>5</v>
      </c>
      <c r="L1510" s="299">
        <v>44924</v>
      </c>
      <c r="M1510">
        <v>1268.4000000000001</v>
      </c>
    </row>
    <row r="1511" spans="1:13" ht="15" customHeight="1">
      <c r="A1511" s="177">
        <v>44609</v>
      </c>
      <c r="B1511" s="178">
        <f t="shared" si="204"/>
        <v>44609</v>
      </c>
      <c r="C1511" s="178">
        <f t="shared" si="205"/>
        <v>44609</v>
      </c>
      <c r="D1511" s="178">
        <f t="shared" si="206"/>
        <v>44609</v>
      </c>
      <c r="E1511" s="178">
        <f t="shared" si="207"/>
        <v>44609</v>
      </c>
      <c r="F1511" s="178">
        <f t="shared" si="208"/>
        <v>44609</v>
      </c>
      <c r="G1511" s="178">
        <f t="shared" si="209"/>
        <v>44609</v>
      </c>
      <c r="H1511" s="179">
        <f t="shared" si="210"/>
        <v>1196.9000000000001</v>
      </c>
      <c r="I1511" s="180">
        <f t="shared" si="211"/>
        <v>6</v>
      </c>
      <c r="J1511" s="180">
        <f t="shared" si="212"/>
        <v>6</v>
      </c>
      <c r="L1511" s="299">
        <v>44925</v>
      </c>
      <c r="M1511">
        <v>1267.3</v>
      </c>
    </row>
    <row r="1512" spans="1:13" ht="15" customHeight="1">
      <c r="A1512" s="177">
        <v>44610</v>
      </c>
      <c r="B1512" s="178">
        <f t="shared" si="204"/>
        <v>44610</v>
      </c>
      <c r="C1512" s="178">
        <f t="shared" si="205"/>
        <v>44610</v>
      </c>
      <c r="D1512" s="178">
        <f t="shared" si="206"/>
        <v>44610</v>
      </c>
      <c r="E1512" s="178">
        <f t="shared" si="207"/>
        <v>44610</v>
      </c>
      <c r="F1512" s="178">
        <f t="shared" si="208"/>
        <v>44610</v>
      </c>
      <c r="G1512" s="178">
        <f t="shared" si="209"/>
        <v>44610</v>
      </c>
      <c r="H1512" s="179">
        <f t="shared" si="210"/>
        <v>1197.0999999999999</v>
      </c>
      <c r="I1512" s="180">
        <f t="shared" si="211"/>
        <v>7</v>
      </c>
      <c r="J1512" s="180">
        <f t="shared" si="212"/>
        <v>7</v>
      </c>
      <c r="L1512" s="299">
        <v>44928</v>
      </c>
      <c r="M1512">
        <v>1267.3</v>
      </c>
    </row>
    <row r="1513" spans="1:13" ht="15" customHeight="1">
      <c r="A1513" s="177">
        <v>44611</v>
      </c>
      <c r="B1513" s="178">
        <f t="shared" si="204"/>
        <v>44610</v>
      </c>
      <c r="C1513" s="178">
        <f t="shared" si="205"/>
        <v>44610</v>
      </c>
      <c r="D1513" s="178">
        <f t="shared" si="206"/>
        <v>44610</v>
      </c>
      <c r="E1513" s="178">
        <f t="shared" si="207"/>
        <v>44610</v>
      </c>
      <c r="F1513" s="178">
        <f t="shared" si="208"/>
        <v>44610</v>
      </c>
      <c r="G1513" s="178">
        <f t="shared" si="209"/>
        <v>44610</v>
      </c>
      <c r="H1513" s="179">
        <f t="shared" si="210"/>
        <v>1197.0999999999999</v>
      </c>
      <c r="I1513" s="180">
        <f t="shared" si="211"/>
        <v>1</v>
      </c>
      <c r="J1513" s="180">
        <f t="shared" si="212"/>
        <v>7</v>
      </c>
      <c r="L1513" s="299">
        <v>44929</v>
      </c>
      <c r="M1513">
        <v>1268.9000000000001</v>
      </c>
    </row>
    <row r="1514" spans="1:13" ht="15" customHeight="1">
      <c r="A1514" s="177">
        <v>44612</v>
      </c>
      <c r="B1514" s="178">
        <f t="shared" si="204"/>
        <v>44610</v>
      </c>
      <c r="C1514" s="178">
        <f t="shared" si="205"/>
        <v>44610</v>
      </c>
      <c r="D1514" s="178">
        <f t="shared" si="206"/>
        <v>44610</v>
      </c>
      <c r="E1514" s="178">
        <f t="shared" si="207"/>
        <v>44610</v>
      </c>
      <c r="F1514" s="178">
        <f t="shared" si="208"/>
        <v>44610</v>
      </c>
      <c r="G1514" s="178">
        <f t="shared" si="209"/>
        <v>44610</v>
      </c>
      <c r="H1514" s="179">
        <f t="shared" si="210"/>
        <v>1197.0999999999999</v>
      </c>
      <c r="I1514" s="180">
        <f t="shared" si="211"/>
        <v>2</v>
      </c>
      <c r="J1514" s="180">
        <f t="shared" si="212"/>
        <v>7</v>
      </c>
      <c r="L1514" s="299">
        <v>44930</v>
      </c>
      <c r="M1514">
        <v>1272.0999999999999</v>
      </c>
    </row>
    <row r="1515" spans="1:13" ht="15" customHeight="1">
      <c r="A1515" s="177">
        <v>44613</v>
      </c>
      <c r="B1515" s="178">
        <f t="shared" si="204"/>
        <v>44613</v>
      </c>
      <c r="C1515" s="178">
        <f t="shared" si="205"/>
        <v>44613</v>
      </c>
      <c r="D1515" s="178">
        <f t="shared" si="206"/>
        <v>44613</v>
      </c>
      <c r="E1515" s="178">
        <f t="shared" si="207"/>
        <v>44613</v>
      </c>
      <c r="F1515" s="178">
        <f t="shared" si="208"/>
        <v>44613</v>
      </c>
      <c r="G1515" s="178">
        <f t="shared" si="209"/>
        <v>44613</v>
      </c>
      <c r="H1515" s="179">
        <f t="shared" si="210"/>
        <v>1196.4000000000001</v>
      </c>
      <c r="I1515" s="180">
        <f t="shared" si="211"/>
        <v>3</v>
      </c>
      <c r="J1515" s="180">
        <f t="shared" si="212"/>
        <v>3</v>
      </c>
      <c r="L1515" s="299">
        <v>44931</v>
      </c>
      <c r="M1515">
        <v>1274.7</v>
      </c>
    </row>
    <row r="1516" spans="1:13" ht="15" customHeight="1">
      <c r="A1516" s="177">
        <v>44614</v>
      </c>
      <c r="B1516" s="178">
        <f t="shared" si="204"/>
        <v>44614</v>
      </c>
      <c r="C1516" s="178">
        <f t="shared" si="205"/>
        <v>44614</v>
      </c>
      <c r="D1516" s="178">
        <f t="shared" si="206"/>
        <v>44614</v>
      </c>
      <c r="E1516" s="178">
        <f t="shared" si="207"/>
        <v>44614</v>
      </c>
      <c r="F1516" s="178">
        <f t="shared" si="208"/>
        <v>44614</v>
      </c>
      <c r="G1516" s="178">
        <f t="shared" si="209"/>
        <v>44614</v>
      </c>
      <c r="H1516" s="179">
        <f t="shared" si="210"/>
        <v>1194.5999999999999</v>
      </c>
      <c r="I1516" s="180">
        <f t="shared" si="211"/>
        <v>4</v>
      </c>
      <c r="J1516" s="180">
        <f t="shared" si="212"/>
        <v>4</v>
      </c>
      <c r="L1516" s="299">
        <v>44932</v>
      </c>
      <c r="M1516">
        <v>1270.3</v>
      </c>
    </row>
    <row r="1517" spans="1:13" ht="15" customHeight="1">
      <c r="A1517" s="177">
        <v>44615</v>
      </c>
      <c r="B1517" s="178">
        <f t="shared" si="204"/>
        <v>44615</v>
      </c>
      <c r="C1517" s="178">
        <f t="shared" si="205"/>
        <v>44615</v>
      </c>
      <c r="D1517" s="178">
        <f t="shared" si="206"/>
        <v>44615</v>
      </c>
      <c r="E1517" s="178">
        <f t="shared" si="207"/>
        <v>44615</v>
      </c>
      <c r="F1517" s="178">
        <f t="shared" si="208"/>
        <v>44615</v>
      </c>
      <c r="G1517" s="178">
        <f t="shared" si="209"/>
        <v>44615</v>
      </c>
      <c r="H1517" s="179">
        <f t="shared" si="210"/>
        <v>1194.7</v>
      </c>
      <c r="I1517" s="180">
        <f t="shared" si="211"/>
        <v>5</v>
      </c>
      <c r="J1517" s="180">
        <f t="shared" si="212"/>
        <v>5</v>
      </c>
      <c r="L1517" s="299">
        <v>44935</v>
      </c>
      <c r="M1517">
        <v>1267.2</v>
      </c>
    </row>
    <row r="1518" spans="1:13" ht="15" customHeight="1">
      <c r="A1518" s="177">
        <v>44616</v>
      </c>
      <c r="B1518" s="178">
        <f t="shared" si="204"/>
        <v>44616</v>
      </c>
      <c r="C1518" s="178">
        <f t="shared" si="205"/>
        <v>44616</v>
      </c>
      <c r="D1518" s="178">
        <f t="shared" si="206"/>
        <v>44616</v>
      </c>
      <c r="E1518" s="178">
        <f t="shared" si="207"/>
        <v>44616</v>
      </c>
      <c r="F1518" s="178">
        <f t="shared" si="208"/>
        <v>44616</v>
      </c>
      <c r="G1518" s="178">
        <f t="shared" si="209"/>
        <v>44616</v>
      </c>
      <c r="H1518" s="179">
        <f t="shared" si="210"/>
        <v>1192.0999999999999</v>
      </c>
      <c r="I1518" s="180">
        <f t="shared" si="211"/>
        <v>6</v>
      </c>
      <c r="J1518" s="180">
        <f t="shared" si="212"/>
        <v>6</v>
      </c>
      <c r="L1518" s="299">
        <v>44936</v>
      </c>
      <c r="M1518">
        <v>1246.8</v>
      </c>
    </row>
    <row r="1519" spans="1:13" ht="15" customHeight="1">
      <c r="A1519" s="177">
        <v>44617</v>
      </c>
      <c r="B1519" s="178">
        <f t="shared" si="204"/>
        <v>44617</v>
      </c>
      <c r="C1519" s="178">
        <f t="shared" si="205"/>
        <v>44617</v>
      </c>
      <c r="D1519" s="178">
        <f t="shared" si="206"/>
        <v>44617</v>
      </c>
      <c r="E1519" s="178">
        <f t="shared" si="207"/>
        <v>44617</v>
      </c>
      <c r="F1519" s="178">
        <f t="shared" si="208"/>
        <v>44617</v>
      </c>
      <c r="G1519" s="178">
        <f t="shared" si="209"/>
        <v>44617</v>
      </c>
      <c r="H1519" s="179">
        <f t="shared" si="210"/>
        <v>1199.4000000000001</v>
      </c>
      <c r="I1519" s="180">
        <f t="shared" si="211"/>
        <v>7</v>
      </c>
      <c r="J1519" s="180">
        <f t="shared" si="212"/>
        <v>7</v>
      </c>
      <c r="L1519" s="299">
        <v>44937</v>
      </c>
      <c r="M1519">
        <v>1240.8</v>
      </c>
    </row>
    <row r="1520" spans="1:13" ht="15" customHeight="1">
      <c r="A1520" s="177">
        <v>44618</v>
      </c>
      <c r="B1520" s="178">
        <f t="shared" si="204"/>
        <v>44617</v>
      </c>
      <c r="C1520" s="178">
        <f t="shared" si="205"/>
        <v>44617</v>
      </c>
      <c r="D1520" s="178">
        <f t="shared" si="206"/>
        <v>44617</v>
      </c>
      <c r="E1520" s="178">
        <f t="shared" si="207"/>
        <v>44617</v>
      </c>
      <c r="F1520" s="178">
        <f t="shared" si="208"/>
        <v>44617</v>
      </c>
      <c r="G1520" s="178">
        <f t="shared" si="209"/>
        <v>44617</v>
      </c>
      <c r="H1520" s="179">
        <f t="shared" si="210"/>
        <v>1199.4000000000001</v>
      </c>
      <c r="I1520" s="180">
        <f t="shared" si="211"/>
        <v>1</v>
      </c>
      <c r="J1520" s="180">
        <f t="shared" si="212"/>
        <v>7</v>
      </c>
      <c r="L1520" s="299">
        <v>44938</v>
      </c>
      <c r="M1520">
        <v>1245.3</v>
      </c>
    </row>
    <row r="1521" spans="1:13" ht="15" customHeight="1">
      <c r="A1521" s="177">
        <v>44619</v>
      </c>
      <c r="B1521" s="178">
        <f t="shared" si="204"/>
        <v>44617</v>
      </c>
      <c r="C1521" s="178">
        <f t="shared" si="205"/>
        <v>44617</v>
      </c>
      <c r="D1521" s="178">
        <f t="shared" si="206"/>
        <v>44617</v>
      </c>
      <c r="E1521" s="178">
        <f t="shared" si="207"/>
        <v>44617</v>
      </c>
      <c r="F1521" s="178">
        <f t="shared" si="208"/>
        <v>44617</v>
      </c>
      <c r="G1521" s="178">
        <f t="shared" si="209"/>
        <v>44617</v>
      </c>
      <c r="H1521" s="179">
        <f t="shared" si="210"/>
        <v>1199.4000000000001</v>
      </c>
      <c r="I1521" s="180">
        <f t="shared" si="211"/>
        <v>2</v>
      </c>
      <c r="J1521" s="180">
        <f t="shared" si="212"/>
        <v>7</v>
      </c>
      <c r="L1521" s="299">
        <v>44939</v>
      </c>
      <c r="M1521">
        <v>1244.5999999999999</v>
      </c>
    </row>
    <row r="1522" spans="1:13" ht="15" customHeight="1">
      <c r="A1522" s="177">
        <v>44620</v>
      </c>
      <c r="B1522" s="178">
        <f t="shared" si="204"/>
        <v>44620</v>
      </c>
      <c r="C1522" s="178">
        <f t="shared" si="205"/>
        <v>44620</v>
      </c>
      <c r="D1522" s="178">
        <f t="shared" si="206"/>
        <v>44620</v>
      </c>
      <c r="E1522" s="178">
        <f t="shared" si="207"/>
        <v>44620</v>
      </c>
      <c r="F1522" s="178">
        <f t="shared" si="208"/>
        <v>44620</v>
      </c>
      <c r="G1522" s="178">
        <f t="shared" si="209"/>
        <v>44620</v>
      </c>
      <c r="H1522" s="179">
        <f t="shared" si="210"/>
        <v>1202.7</v>
      </c>
      <c r="I1522" s="180">
        <f t="shared" si="211"/>
        <v>3</v>
      </c>
      <c r="J1522" s="180">
        <f t="shared" si="212"/>
        <v>3</v>
      </c>
      <c r="L1522" s="299">
        <v>44942</v>
      </c>
      <c r="M1522">
        <v>1240.5999999999999</v>
      </c>
    </row>
    <row r="1523" spans="1:13" ht="15" customHeight="1">
      <c r="A1523" s="177">
        <v>44621</v>
      </c>
      <c r="B1523" s="178">
        <f t="shared" si="204"/>
        <v>44621</v>
      </c>
      <c r="C1523" s="178">
        <f t="shared" si="205"/>
        <v>44620</v>
      </c>
      <c r="D1523" s="178">
        <f t="shared" si="206"/>
        <v>44620</v>
      </c>
      <c r="E1523" s="178">
        <f t="shared" si="207"/>
        <v>44620</v>
      </c>
      <c r="F1523" s="178">
        <f t="shared" si="208"/>
        <v>44620</v>
      </c>
      <c r="G1523" s="178">
        <f t="shared" si="209"/>
        <v>44620</v>
      </c>
      <c r="H1523" s="179">
        <f t="shared" si="210"/>
        <v>1202.7</v>
      </c>
      <c r="I1523" s="180">
        <f t="shared" si="211"/>
        <v>4</v>
      </c>
      <c r="J1523" s="180">
        <f t="shared" si="212"/>
        <v>3</v>
      </c>
      <c r="L1523" s="299">
        <v>44943</v>
      </c>
      <c r="M1523">
        <v>1234</v>
      </c>
    </row>
    <row r="1524" spans="1:13" ht="15" customHeight="1">
      <c r="A1524" s="177">
        <v>44622</v>
      </c>
      <c r="B1524" s="178">
        <f t="shared" si="204"/>
        <v>44622</v>
      </c>
      <c r="C1524" s="178">
        <f t="shared" si="205"/>
        <v>44622</v>
      </c>
      <c r="D1524" s="178">
        <f t="shared" si="206"/>
        <v>44622</v>
      </c>
      <c r="E1524" s="178">
        <f t="shared" si="207"/>
        <v>44622</v>
      </c>
      <c r="F1524" s="178">
        <f t="shared" si="208"/>
        <v>44622</v>
      </c>
      <c r="G1524" s="178">
        <f t="shared" si="209"/>
        <v>44622</v>
      </c>
      <c r="H1524" s="179">
        <f t="shared" si="210"/>
        <v>1205.5999999999999</v>
      </c>
      <c r="I1524" s="180">
        <f t="shared" si="211"/>
        <v>5</v>
      </c>
      <c r="J1524" s="180">
        <f t="shared" si="212"/>
        <v>5</v>
      </c>
      <c r="L1524" s="299">
        <v>44944</v>
      </c>
      <c r="M1524">
        <v>1238.5</v>
      </c>
    </row>
    <row r="1525" spans="1:13" ht="15" customHeight="1">
      <c r="A1525" s="177">
        <v>44623</v>
      </c>
      <c r="B1525" s="178">
        <f t="shared" si="204"/>
        <v>44623</v>
      </c>
      <c r="C1525" s="178">
        <f t="shared" si="205"/>
        <v>44623</v>
      </c>
      <c r="D1525" s="178">
        <f t="shared" si="206"/>
        <v>44623</v>
      </c>
      <c r="E1525" s="178">
        <f t="shared" si="207"/>
        <v>44623</v>
      </c>
      <c r="F1525" s="178">
        <f t="shared" si="208"/>
        <v>44623</v>
      </c>
      <c r="G1525" s="178">
        <f t="shared" si="209"/>
        <v>44623</v>
      </c>
      <c r="H1525" s="179">
        <f t="shared" si="210"/>
        <v>1205</v>
      </c>
      <c r="I1525" s="180">
        <f t="shared" si="211"/>
        <v>6</v>
      </c>
      <c r="J1525" s="180">
        <f t="shared" si="212"/>
        <v>6</v>
      </c>
      <c r="L1525" s="299">
        <v>44945</v>
      </c>
      <c r="M1525">
        <v>1239.8</v>
      </c>
    </row>
    <row r="1526" spans="1:13" ht="15" customHeight="1">
      <c r="A1526" s="177">
        <v>44624</v>
      </c>
      <c r="B1526" s="178">
        <f t="shared" si="204"/>
        <v>44624</v>
      </c>
      <c r="C1526" s="178">
        <f t="shared" si="205"/>
        <v>44624</v>
      </c>
      <c r="D1526" s="178">
        <f t="shared" si="206"/>
        <v>44624</v>
      </c>
      <c r="E1526" s="178">
        <f t="shared" si="207"/>
        <v>44624</v>
      </c>
      <c r="F1526" s="178">
        <f t="shared" si="208"/>
        <v>44624</v>
      </c>
      <c r="G1526" s="178">
        <f t="shared" si="209"/>
        <v>44624</v>
      </c>
      <c r="H1526" s="179">
        <f t="shared" si="210"/>
        <v>1203.5999999999999</v>
      </c>
      <c r="I1526" s="180">
        <f t="shared" si="211"/>
        <v>7</v>
      </c>
      <c r="J1526" s="180">
        <f t="shared" si="212"/>
        <v>7</v>
      </c>
      <c r="L1526" s="299">
        <v>44946</v>
      </c>
      <c r="M1526">
        <v>1236</v>
      </c>
    </row>
    <row r="1527" spans="1:13" ht="15" customHeight="1">
      <c r="A1527" s="177">
        <v>44625</v>
      </c>
      <c r="B1527" s="178">
        <f t="shared" si="204"/>
        <v>44624</v>
      </c>
      <c r="C1527" s="178">
        <f t="shared" si="205"/>
        <v>44624</v>
      </c>
      <c r="D1527" s="178">
        <f t="shared" si="206"/>
        <v>44624</v>
      </c>
      <c r="E1527" s="178">
        <f t="shared" si="207"/>
        <v>44624</v>
      </c>
      <c r="F1527" s="178">
        <f t="shared" si="208"/>
        <v>44624</v>
      </c>
      <c r="G1527" s="178">
        <f t="shared" si="209"/>
        <v>44624</v>
      </c>
      <c r="H1527" s="179">
        <f t="shared" si="210"/>
        <v>1203.5999999999999</v>
      </c>
      <c r="I1527" s="180">
        <f t="shared" si="211"/>
        <v>1</v>
      </c>
      <c r="J1527" s="180">
        <f t="shared" si="212"/>
        <v>7</v>
      </c>
    </row>
    <row r="1528" spans="1:13" ht="15" customHeight="1">
      <c r="A1528" s="177">
        <v>44626</v>
      </c>
      <c r="B1528" s="178">
        <f t="shared" si="204"/>
        <v>44624</v>
      </c>
      <c r="C1528" s="178">
        <f t="shared" si="205"/>
        <v>44624</v>
      </c>
      <c r="D1528" s="178">
        <f t="shared" si="206"/>
        <v>44624</v>
      </c>
      <c r="E1528" s="178">
        <f t="shared" si="207"/>
        <v>44624</v>
      </c>
      <c r="F1528" s="178">
        <f t="shared" si="208"/>
        <v>44624</v>
      </c>
      <c r="G1528" s="178">
        <f t="shared" si="209"/>
        <v>44624</v>
      </c>
      <c r="H1528" s="179">
        <f t="shared" si="210"/>
        <v>1203.5999999999999</v>
      </c>
      <c r="I1528" s="180">
        <f t="shared" si="211"/>
        <v>2</v>
      </c>
      <c r="J1528" s="180">
        <f t="shared" si="212"/>
        <v>7</v>
      </c>
    </row>
    <row r="1529" spans="1:13" ht="15" customHeight="1">
      <c r="A1529" s="177">
        <v>44627</v>
      </c>
      <c r="B1529" s="178">
        <f t="shared" si="204"/>
        <v>44627</v>
      </c>
      <c r="C1529" s="178">
        <f t="shared" si="205"/>
        <v>44627</v>
      </c>
      <c r="D1529" s="178">
        <f t="shared" si="206"/>
        <v>44627</v>
      </c>
      <c r="E1529" s="178">
        <f t="shared" si="207"/>
        <v>44627</v>
      </c>
      <c r="F1529" s="178">
        <f t="shared" si="208"/>
        <v>44627</v>
      </c>
      <c r="G1529" s="178">
        <f t="shared" si="209"/>
        <v>44627</v>
      </c>
      <c r="H1529" s="179">
        <f t="shared" si="210"/>
        <v>1211.5</v>
      </c>
      <c r="I1529" s="180">
        <f t="shared" si="211"/>
        <v>3</v>
      </c>
      <c r="J1529" s="180">
        <f t="shared" si="212"/>
        <v>3</v>
      </c>
    </row>
    <row r="1530" spans="1:13" ht="15" customHeight="1">
      <c r="A1530" s="177">
        <v>44628</v>
      </c>
      <c r="B1530" s="178">
        <f t="shared" si="204"/>
        <v>44628</v>
      </c>
      <c r="C1530" s="178">
        <f t="shared" si="205"/>
        <v>44628</v>
      </c>
      <c r="D1530" s="178">
        <f t="shared" si="206"/>
        <v>44628</v>
      </c>
      <c r="E1530" s="178">
        <f t="shared" si="207"/>
        <v>44628</v>
      </c>
      <c r="F1530" s="178">
        <f t="shared" si="208"/>
        <v>44628</v>
      </c>
      <c r="G1530" s="178">
        <f t="shared" si="209"/>
        <v>44628</v>
      </c>
      <c r="H1530" s="179">
        <f t="shared" si="210"/>
        <v>1225.4000000000001</v>
      </c>
      <c r="I1530" s="180">
        <f t="shared" si="211"/>
        <v>4</v>
      </c>
      <c r="J1530" s="180">
        <f t="shared" si="212"/>
        <v>4</v>
      </c>
    </row>
    <row r="1531" spans="1:13" ht="15" customHeight="1">
      <c r="A1531" s="177">
        <v>44629</v>
      </c>
      <c r="B1531" s="178">
        <f t="shared" si="204"/>
        <v>44629</v>
      </c>
      <c r="C1531" s="178">
        <f t="shared" si="205"/>
        <v>44628</v>
      </c>
      <c r="D1531" s="178">
        <f t="shared" si="206"/>
        <v>44628</v>
      </c>
      <c r="E1531" s="178">
        <f t="shared" si="207"/>
        <v>44628</v>
      </c>
      <c r="F1531" s="178">
        <f t="shared" si="208"/>
        <v>44628</v>
      </c>
      <c r="G1531" s="178">
        <f t="shared" si="209"/>
        <v>44628</v>
      </c>
      <c r="H1531" s="179">
        <f t="shared" si="210"/>
        <v>1225.4000000000001</v>
      </c>
      <c r="I1531" s="180">
        <f t="shared" si="211"/>
        <v>5</v>
      </c>
      <c r="J1531" s="180">
        <f t="shared" si="212"/>
        <v>4</v>
      </c>
    </row>
    <row r="1532" spans="1:13" ht="15" customHeight="1">
      <c r="A1532" s="177">
        <v>44630</v>
      </c>
      <c r="B1532" s="178">
        <f t="shared" si="204"/>
        <v>44630</v>
      </c>
      <c r="C1532" s="178">
        <f t="shared" si="205"/>
        <v>44630</v>
      </c>
      <c r="D1532" s="178">
        <f t="shared" si="206"/>
        <v>44630</v>
      </c>
      <c r="E1532" s="178">
        <f t="shared" si="207"/>
        <v>44630</v>
      </c>
      <c r="F1532" s="178">
        <f t="shared" si="208"/>
        <v>44630</v>
      </c>
      <c r="G1532" s="178">
        <f t="shared" si="209"/>
        <v>44630</v>
      </c>
      <c r="H1532" s="179">
        <f t="shared" si="210"/>
        <v>1234.5</v>
      </c>
      <c r="I1532" s="180">
        <f t="shared" si="211"/>
        <v>6</v>
      </c>
      <c r="J1532" s="180">
        <f t="shared" si="212"/>
        <v>6</v>
      </c>
    </row>
    <row r="1533" spans="1:13" ht="15" customHeight="1">
      <c r="A1533" s="177">
        <v>44631</v>
      </c>
      <c r="B1533" s="178">
        <f t="shared" si="204"/>
        <v>44631</v>
      </c>
      <c r="C1533" s="178">
        <f t="shared" si="205"/>
        <v>44631</v>
      </c>
      <c r="D1533" s="178">
        <f t="shared" si="206"/>
        <v>44631</v>
      </c>
      <c r="E1533" s="178">
        <f t="shared" si="207"/>
        <v>44631</v>
      </c>
      <c r="F1533" s="178">
        <f t="shared" si="208"/>
        <v>44631</v>
      </c>
      <c r="G1533" s="178">
        <f t="shared" si="209"/>
        <v>44631</v>
      </c>
      <c r="H1533" s="179">
        <f t="shared" si="210"/>
        <v>1228.7</v>
      </c>
      <c r="I1533" s="180">
        <f t="shared" si="211"/>
        <v>7</v>
      </c>
      <c r="J1533" s="180">
        <f t="shared" si="212"/>
        <v>7</v>
      </c>
    </row>
    <row r="1534" spans="1:13" ht="15" customHeight="1">
      <c r="A1534" s="177">
        <v>44632</v>
      </c>
      <c r="B1534" s="178">
        <f t="shared" si="204"/>
        <v>44631</v>
      </c>
      <c r="C1534" s="178">
        <f t="shared" si="205"/>
        <v>44631</v>
      </c>
      <c r="D1534" s="178">
        <f t="shared" si="206"/>
        <v>44631</v>
      </c>
      <c r="E1534" s="178">
        <f t="shared" si="207"/>
        <v>44631</v>
      </c>
      <c r="F1534" s="178">
        <f t="shared" si="208"/>
        <v>44631</v>
      </c>
      <c r="G1534" s="178">
        <f t="shared" si="209"/>
        <v>44631</v>
      </c>
      <c r="H1534" s="179">
        <f t="shared" si="210"/>
        <v>1228.7</v>
      </c>
      <c r="I1534" s="180">
        <f t="shared" si="211"/>
        <v>1</v>
      </c>
      <c r="J1534" s="180">
        <f t="shared" si="212"/>
        <v>7</v>
      </c>
    </row>
    <row r="1535" spans="1:13" ht="15" customHeight="1">
      <c r="A1535" s="177">
        <v>44633</v>
      </c>
      <c r="B1535" s="178">
        <f t="shared" si="204"/>
        <v>44631</v>
      </c>
      <c r="C1535" s="178">
        <f t="shared" si="205"/>
        <v>44631</v>
      </c>
      <c r="D1535" s="178">
        <f t="shared" si="206"/>
        <v>44631</v>
      </c>
      <c r="E1535" s="178">
        <f t="shared" si="207"/>
        <v>44631</v>
      </c>
      <c r="F1535" s="178">
        <f t="shared" si="208"/>
        <v>44631</v>
      </c>
      <c r="G1535" s="178">
        <f t="shared" si="209"/>
        <v>44631</v>
      </c>
      <c r="H1535" s="179">
        <f t="shared" si="210"/>
        <v>1228.7</v>
      </c>
      <c r="I1535" s="180">
        <f t="shared" si="211"/>
        <v>2</v>
      </c>
      <c r="J1535" s="180">
        <f t="shared" si="212"/>
        <v>7</v>
      </c>
    </row>
    <row r="1536" spans="1:13" ht="15" customHeight="1">
      <c r="A1536" s="177">
        <v>44634</v>
      </c>
      <c r="B1536" s="178">
        <f t="shared" si="204"/>
        <v>44634</v>
      </c>
      <c r="C1536" s="178">
        <f t="shared" si="205"/>
        <v>44634</v>
      </c>
      <c r="D1536" s="178">
        <f t="shared" si="206"/>
        <v>44634</v>
      </c>
      <c r="E1536" s="178">
        <f t="shared" si="207"/>
        <v>44634</v>
      </c>
      <c r="F1536" s="178">
        <f t="shared" si="208"/>
        <v>44634</v>
      </c>
      <c r="G1536" s="178">
        <f t="shared" si="209"/>
        <v>44634</v>
      </c>
      <c r="H1536" s="179">
        <f t="shared" si="210"/>
        <v>1232.4000000000001</v>
      </c>
      <c r="I1536" s="180">
        <f t="shared" si="211"/>
        <v>3</v>
      </c>
      <c r="J1536" s="180">
        <f t="shared" si="212"/>
        <v>3</v>
      </c>
    </row>
    <row r="1537" spans="1:10" ht="15" customHeight="1">
      <c r="A1537" s="177">
        <v>44635</v>
      </c>
      <c r="B1537" s="178">
        <f t="shared" si="204"/>
        <v>44635</v>
      </c>
      <c r="C1537" s="178">
        <f t="shared" si="205"/>
        <v>44635</v>
      </c>
      <c r="D1537" s="178">
        <f t="shared" si="206"/>
        <v>44635</v>
      </c>
      <c r="E1537" s="178">
        <f t="shared" si="207"/>
        <v>44635</v>
      </c>
      <c r="F1537" s="178">
        <f t="shared" si="208"/>
        <v>44635</v>
      </c>
      <c r="G1537" s="178">
        <f t="shared" si="209"/>
        <v>44635</v>
      </c>
      <c r="H1537" s="179">
        <f t="shared" si="210"/>
        <v>1238.5999999999999</v>
      </c>
      <c r="I1537" s="180">
        <f t="shared" si="211"/>
        <v>4</v>
      </c>
      <c r="J1537" s="180">
        <f t="shared" si="212"/>
        <v>4</v>
      </c>
    </row>
    <row r="1538" spans="1:10" ht="15" customHeight="1">
      <c r="A1538" s="177">
        <v>44636</v>
      </c>
      <c r="B1538" s="178">
        <f t="shared" si="204"/>
        <v>44636</v>
      </c>
      <c r="C1538" s="178">
        <f t="shared" si="205"/>
        <v>44636</v>
      </c>
      <c r="D1538" s="178">
        <f t="shared" si="206"/>
        <v>44636</v>
      </c>
      <c r="E1538" s="178">
        <f t="shared" si="207"/>
        <v>44636</v>
      </c>
      <c r="F1538" s="178">
        <f t="shared" si="208"/>
        <v>44636</v>
      </c>
      <c r="G1538" s="178">
        <f t="shared" si="209"/>
        <v>44636</v>
      </c>
      <c r="H1538" s="179">
        <f t="shared" si="210"/>
        <v>1241.7</v>
      </c>
      <c r="I1538" s="180">
        <f t="shared" si="211"/>
        <v>5</v>
      </c>
      <c r="J1538" s="180">
        <f t="shared" si="212"/>
        <v>5</v>
      </c>
    </row>
    <row r="1539" spans="1:10" ht="15" customHeight="1">
      <c r="A1539" s="177">
        <v>44637</v>
      </c>
      <c r="B1539" s="178">
        <f t="shared" si="204"/>
        <v>44637</v>
      </c>
      <c r="C1539" s="178">
        <f t="shared" si="205"/>
        <v>44637</v>
      </c>
      <c r="D1539" s="178">
        <f t="shared" si="206"/>
        <v>44637</v>
      </c>
      <c r="E1539" s="178">
        <f t="shared" si="207"/>
        <v>44637</v>
      </c>
      <c r="F1539" s="178">
        <f t="shared" si="208"/>
        <v>44637</v>
      </c>
      <c r="G1539" s="178">
        <f t="shared" si="209"/>
        <v>44637</v>
      </c>
      <c r="H1539" s="179">
        <f t="shared" si="210"/>
        <v>1240.4000000000001</v>
      </c>
      <c r="I1539" s="180">
        <f t="shared" si="211"/>
        <v>6</v>
      </c>
      <c r="J1539" s="180">
        <f t="shared" si="212"/>
        <v>6</v>
      </c>
    </row>
    <row r="1540" spans="1:10" ht="15" customHeight="1">
      <c r="A1540" s="177">
        <v>44638</v>
      </c>
      <c r="B1540" s="178">
        <f t="shared" si="204"/>
        <v>44638</v>
      </c>
      <c r="C1540" s="178">
        <f t="shared" si="205"/>
        <v>44638</v>
      </c>
      <c r="D1540" s="178">
        <f t="shared" si="206"/>
        <v>44638</v>
      </c>
      <c r="E1540" s="178">
        <f t="shared" si="207"/>
        <v>44638</v>
      </c>
      <c r="F1540" s="178">
        <f t="shared" si="208"/>
        <v>44638</v>
      </c>
      <c r="G1540" s="178">
        <f t="shared" si="209"/>
        <v>44638</v>
      </c>
      <c r="H1540" s="179">
        <f t="shared" si="210"/>
        <v>1220.5999999999999</v>
      </c>
      <c r="I1540" s="180">
        <f t="shared" si="211"/>
        <v>7</v>
      </c>
      <c r="J1540" s="180">
        <f t="shared" si="212"/>
        <v>7</v>
      </c>
    </row>
    <row r="1541" spans="1:10" ht="15" customHeight="1">
      <c r="A1541" s="177">
        <v>44639</v>
      </c>
      <c r="B1541" s="178">
        <f t="shared" si="204"/>
        <v>44638</v>
      </c>
      <c r="C1541" s="178">
        <f t="shared" si="205"/>
        <v>44638</v>
      </c>
      <c r="D1541" s="178">
        <f t="shared" si="206"/>
        <v>44638</v>
      </c>
      <c r="E1541" s="178">
        <f t="shared" si="207"/>
        <v>44638</v>
      </c>
      <c r="F1541" s="178">
        <f t="shared" si="208"/>
        <v>44638</v>
      </c>
      <c r="G1541" s="178">
        <f t="shared" si="209"/>
        <v>44638</v>
      </c>
      <c r="H1541" s="179">
        <f t="shared" si="210"/>
        <v>1220.5999999999999</v>
      </c>
      <c r="I1541" s="180">
        <f t="shared" si="211"/>
        <v>1</v>
      </c>
      <c r="J1541" s="180">
        <f t="shared" si="212"/>
        <v>7</v>
      </c>
    </row>
    <row r="1542" spans="1:10" ht="15" customHeight="1">
      <c r="A1542" s="177">
        <v>44640</v>
      </c>
      <c r="B1542" s="178">
        <f t="shared" si="204"/>
        <v>44638</v>
      </c>
      <c r="C1542" s="178">
        <f t="shared" si="205"/>
        <v>44638</v>
      </c>
      <c r="D1542" s="178">
        <f t="shared" si="206"/>
        <v>44638</v>
      </c>
      <c r="E1542" s="178">
        <f t="shared" si="207"/>
        <v>44638</v>
      </c>
      <c r="F1542" s="178">
        <f t="shared" si="208"/>
        <v>44638</v>
      </c>
      <c r="G1542" s="178">
        <f t="shared" si="209"/>
        <v>44638</v>
      </c>
      <c r="H1542" s="179">
        <f t="shared" si="210"/>
        <v>1220.5999999999999</v>
      </c>
      <c r="I1542" s="180">
        <f t="shared" si="211"/>
        <v>2</v>
      </c>
      <c r="J1542" s="180">
        <f t="shared" si="212"/>
        <v>7</v>
      </c>
    </row>
    <row r="1543" spans="1:10" ht="15" customHeight="1">
      <c r="A1543" s="177">
        <v>44641</v>
      </c>
      <c r="B1543" s="178">
        <f t="shared" si="204"/>
        <v>44641</v>
      </c>
      <c r="C1543" s="178">
        <f t="shared" si="205"/>
        <v>44641</v>
      </c>
      <c r="D1543" s="178">
        <f t="shared" si="206"/>
        <v>44641</v>
      </c>
      <c r="E1543" s="178">
        <f t="shared" si="207"/>
        <v>44641</v>
      </c>
      <c r="F1543" s="178">
        <f t="shared" si="208"/>
        <v>44641</v>
      </c>
      <c r="G1543" s="178">
        <f t="shared" si="209"/>
        <v>44641</v>
      </c>
      <c r="H1543" s="179">
        <f t="shared" si="210"/>
        <v>1211.0999999999999</v>
      </c>
      <c r="I1543" s="180">
        <f t="shared" si="211"/>
        <v>3</v>
      </c>
      <c r="J1543" s="180">
        <f t="shared" si="212"/>
        <v>3</v>
      </c>
    </row>
    <row r="1544" spans="1:10" ht="15" customHeight="1">
      <c r="A1544" s="177">
        <v>44642</v>
      </c>
      <c r="B1544" s="178">
        <f t="shared" ref="B1544:B1607" si="213">IF($I1544&lt;4,IF($I1544&lt;3,DATE(YEAR(A1544),MONTH(A1544),DAY(A1544)-$I1544),IF(COUNTIF($O:$O,A1544)=1,DATE(YEAR(A1544),MONTH(A1544),DAY(A1544)-$I1544),A1544)),A1544)</f>
        <v>44642</v>
      </c>
      <c r="C1544" s="178">
        <f t="shared" ref="C1544:C1607" si="214">IF(COUNTIF($O:$O,B1544)=1,DATE(YEAR(B1544),MONTH(B1544),DAY(B1544)-1),B1544)</f>
        <v>44642</v>
      </c>
      <c r="D1544" s="178">
        <f t="shared" ref="D1544:D1607" si="215">IF(COUNTIF($O:$O,C1544)=1,DATE(YEAR(C1544),MONTH(C1544),DAY(C1544)-1),C1544)</f>
        <v>44642</v>
      </c>
      <c r="E1544" s="178">
        <f t="shared" ref="E1544:E1607" si="216">IF(COUNTIF($O:$O,D1544)=1,DATE(YEAR(D1544),MONTH(D1544),DAY(D1544)-1),D1544)</f>
        <v>44642</v>
      </c>
      <c r="F1544" s="178">
        <f t="shared" ref="F1544:F1607" si="217">IF(COUNTIF($O:$O,E1544)=1,DATE(YEAR(E1544),MONTH(E1544),DAY(E1544)-1),E1544)</f>
        <v>44642</v>
      </c>
      <c r="G1544" s="178">
        <f t="shared" ref="G1544:G1607" si="218">IF($J1544&lt;4,IF($J1544&lt;3,DATE(YEAR(F1544),MONTH(F1544),DAY(F1544)-$J1544),IF(COUNTIF($O:$O,F1544)=1,DATE(YEAR(F1544),MONTH(F1544),DAY(F1544)-$J1544),F1544)),F1544)</f>
        <v>44642</v>
      </c>
      <c r="H1544" s="179">
        <f t="shared" ref="H1544:H1607" si="219">VLOOKUP(G1544,L:M,2,0)</f>
        <v>1213.7</v>
      </c>
      <c r="I1544" s="180">
        <f t="shared" ref="I1544:I1607" si="220">WEEKDAY(A1544,16)</f>
        <v>4</v>
      </c>
      <c r="J1544" s="180">
        <f t="shared" ref="J1544:J1607" si="221">WEEKDAY(F1544,16)</f>
        <v>4</v>
      </c>
    </row>
    <row r="1545" spans="1:10" ht="15" customHeight="1">
      <c r="A1545" s="177">
        <v>44643</v>
      </c>
      <c r="B1545" s="178">
        <f t="shared" si="213"/>
        <v>44643</v>
      </c>
      <c r="C1545" s="178">
        <f t="shared" si="214"/>
        <v>44643</v>
      </c>
      <c r="D1545" s="178">
        <f t="shared" si="215"/>
        <v>44643</v>
      </c>
      <c r="E1545" s="178">
        <f t="shared" si="216"/>
        <v>44643</v>
      </c>
      <c r="F1545" s="178">
        <f t="shared" si="217"/>
        <v>44643</v>
      </c>
      <c r="G1545" s="178">
        <f t="shared" si="218"/>
        <v>44643</v>
      </c>
      <c r="H1545" s="179">
        <f t="shared" si="219"/>
        <v>1221.4000000000001</v>
      </c>
      <c r="I1545" s="180">
        <f t="shared" si="220"/>
        <v>5</v>
      </c>
      <c r="J1545" s="180">
        <f t="shared" si="221"/>
        <v>5</v>
      </c>
    </row>
    <row r="1546" spans="1:10" ht="15" customHeight="1">
      <c r="A1546" s="177">
        <v>44644</v>
      </c>
      <c r="B1546" s="178">
        <f t="shared" si="213"/>
        <v>44644</v>
      </c>
      <c r="C1546" s="178">
        <f t="shared" si="214"/>
        <v>44644</v>
      </c>
      <c r="D1546" s="178">
        <f t="shared" si="215"/>
        <v>44644</v>
      </c>
      <c r="E1546" s="178">
        <f t="shared" si="216"/>
        <v>44644</v>
      </c>
      <c r="F1546" s="178">
        <f t="shared" si="217"/>
        <v>44644</v>
      </c>
      <c r="G1546" s="178">
        <f t="shared" si="218"/>
        <v>44644</v>
      </c>
      <c r="H1546" s="179">
        <f t="shared" si="219"/>
        <v>1212.7</v>
      </c>
      <c r="I1546" s="180">
        <f t="shared" si="220"/>
        <v>6</v>
      </c>
      <c r="J1546" s="180">
        <f t="shared" si="221"/>
        <v>6</v>
      </c>
    </row>
    <row r="1547" spans="1:10" ht="15" customHeight="1">
      <c r="A1547" s="177">
        <v>44645</v>
      </c>
      <c r="B1547" s="178">
        <f t="shared" si="213"/>
        <v>44645</v>
      </c>
      <c r="C1547" s="178">
        <f t="shared" si="214"/>
        <v>44645</v>
      </c>
      <c r="D1547" s="178">
        <f t="shared" si="215"/>
        <v>44645</v>
      </c>
      <c r="E1547" s="178">
        <f t="shared" si="216"/>
        <v>44645</v>
      </c>
      <c r="F1547" s="178">
        <f t="shared" si="217"/>
        <v>44645</v>
      </c>
      <c r="G1547" s="178">
        <f t="shared" si="218"/>
        <v>44645</v>
      </c>
      <c r="H1547" s="179">
        <f t="shared" si="219"/>
        <v>1219.4000000000001</v>
      </c>
      <c r="I1547" s="180">
        <f t="shared" si="220"/>
        <v>7</v>
      </c>
      <c r="J1547" s="180">
        <f t="shared" si="221"/>
        <v>7</v>
      </c>
    </row>
    <row r="1548" spans="1:10" ht="15" customHeight="1">
      <c r="A1548" s="177">
        <v>44646</v>
      </c>
      <c r="B1548" s="178">
        <f t="shared" si="213"/>
        <v>44645</v>
      </c>
      <c r="C1548" s="178">
        <f t="shared" si="214"/>
        <v>44645</v>
      </c>
      <c r="D1548" s="178">
        <f t="shared" si="215"/>
        <v>44645</v>
      </c>
      <c r="E1548" s="178">
        <f t="shared" si="216"/>
        <v>44645</v>
      </c>
      <c r="F1548" s="178">
        <f t="shared" si="217"/>
        <v>44645</v>
      </c>
      <c r="G1548" s="178">
        <f t="shared" si="218"/>
        <v>44645</v>
      </c>
      <c r="H1548" s="179">
        <f t="shared" si="219"/>
        <v>1219.4000000000001</v>
      </c>
      <c r="I1548" s="180">
        <f t="shared" si="220"/>
        <v>1</v>
      </c>
      <c r="J1548" s="180">
        <f t="shared" si="221"/>
        <v>7</v>
      </c>
    </row>
    <row r="1549" spans="1:10" ht="15" customHeight="1">
      <c r="A1549" s="177">
        <v>44647</v>
      </c>
      <c r="B1549" s="178">
        <f t="shared" si="213"/>
        <v>44645</v>
      </c>
      <c r="C1549" s="178">
        <f t="shared" si="214"/>
        <v>44645</v>
      </c>
      <c r="D1549" s="178">
        <f t="shared" si="215"/>
        <v>44645</v>
      </c>
      <c r="E1549" s="178">
        <f t="shared" si="216"/>
        <v>44645</v>
      </c>
      <c r="F1549" s="178">
        <f t="shared" si="217"/>
        <v>44645</v>
      </c>
      <c r="G1549" s="178">
        <f t="shared" si="218"/>
        <v>44645</v>
      </c>
      <c r="H1549" s="179">
        <f t="shared" si="219"/>
        <v>1219.4000000000001</v>
      </c>
      <c r="I1549" s="180">
        <f t="shared" si="220"/>
        <v>2</v>
      </c>
      <c r="J1549" s="180">
        <f t="shared" si="221"/>
        <v>7</v>
      </c>
    </row>
    <row r="1550" spans="1:10" ht="15" customHeight="1">
      <c r="A1550" s="177">
        <v>44648</v>
      </c>
      <c r="B1550" s="178">
        <f t="shared" si="213"/>
        <v>44648</v>
      </c>
      <c r="C1550" s="178">
        <f t="shared" si="214"/>
        <v>44648</v>
      </c>
      <c r="D1550" s="178">
        <f t="shared" si="215"/>
        <v>44648</v>
      </c>
      <c r="E1550" s="178">
        <f t="shared" si="216"/>
        <v>44648</v>
      </c>
      <c r="F1550" s="178">
        <f t="shared" si="217"/>
        <v>44648</v>
      </c>
      <c r="G1550" s="178">
        <f t="shared" si="218"/>
        <v>44648</v>
      </c>
      <c r="H1550" s="179">
        <f t="shared" si="219"/>
        <v>1218.3</v>
      </c>
      <c r="I1550" s="180">
        <f t="shared" si="220"/>
        <v>3</v>
      </c>
      <c r="J1550" s="180">
        <f t="shared" si="221"/>
        <v>3</v>
      </c>
    </row>
    <row r="1551" spans="1:10" ht="15" customHeight="1">
      <c r="A1551" s="177">
        <v>44649</v>
      </c>
      <c r="B1551" s="178">
        <f t="shared" si="213"/>
        <v>44649</v>
      </c>
      <c r="C1551" s="178">
        <f t="shared" si="214"/>
        <v>44649</v>
      </c>
      <c r="D1551" s="178">
        <f t="shared" si="215"/>
        <v>44649</v>
      </c>
      <c r="E1551" s="178">
        <f t="shared" si="216"/>
        <v>44649</v>
      </c>
      <c r="F1551" s="178">
        <f t="shared" si="217"/>
        <v>44649</v>
      </c>
      <c r="G1551" s="178">
        <f t="shared" si="218"/>
        <v>44649</v>
      </c>
      <c r="H1551" s="179">
        <f t="shared" si="219"/>
        <v>1225.7</v>
      </c>
      <c r="I1551" s="180">
        <f t="shared" si="220"/>
        <v>4</v>
      </c>
      <c r="J1551" s="180">
        <f t="shared" si="221"/>
        <v>4</v>
      </c>
    </row>
    <row r="1552" spans="1:10" ht="15" customHeight="1">
      <c r="A1552" s="177">
        <v>44650</v>
      </c>
      <c r="B1552" s="178">
        <f t="shared" si="213"/>
        <v>44650</v>
      </c>
      <c r="C1552" s="178">
        <f t="shared" si="214"/>
        <v>44650</v>
      </c>
      <c r="D1552" s="178">
        <f t="shared" si="215"/>
        <v>44650</v>
      </c>
      <c r="E1552" s="178">
        <f t="shared" si="216"/>
        <v>44650</v>
      </c>
      <c r="F1552" s="178">
        <f t="shared" si="217"/>
        <v>44650</v>
      </c>
      <c r="G1552" s="178">
        <f t="shared" si="218"/>
        <v>44650</v>
      </c>
      <c r="H1552" s="179">
        <f t="shared" si="219"/>
        <v>1220.5</v>
      </c>
      <c r="I1552" s="180">
        <f t="shared" si="220"/>
        <v>5</v>
      </c>
      <c r="J1552" s="180">
        <f t="shared" si="221"/>
        <v>5</v>
      </c>
    </row>
    <row r="1553" spans="1:10" ht="15" customHeight="1">
      <c r="A1553" s="177">
        <v>44651</v>
      </c>
      <c r="B1553" s="178">
        <f t="shared" si="213"/>
        <v>44651</v>
      </c>
      <c r="C1553" s="178">
        <f t="shared" si="214"/>
        <v>44651</v>
      </c>
      <c r="D1553" s="178">
        <f t="shared" si="215"/>
        <v>44651</v>
      </c>
      <c r="E1553" s="178">
        <f t="shared" si="216"/>
        <v>44651</v>
      </c>
      <c r="F1553" s="178">
        <f t="shared" si="217"/>
        <v>44651</v>
      </c>
      <c r="G1553" s="178">
        <f t="shared" si="218"/>
        <v>44651</v>
      </c>
      <c r="H1553" s="179">
        <f t="shared" si="219"/>
        <v>1210.8</v>
      </c>
      <c r="I1553" s="180">
        <f t="shared" si="220"/>
        <v>6</v>
      </c>
      <c r="J1553" s="180">
        <f t="shared" si="221"/>
        <v>6</v>
      </c>
    </row>
    <row r="1554" spans="1:10" ht="15" customHeight="1">
      <c r="A1554" s="177">
        <v>44652</v>
      </c>
      <c r="B1554" s="178">
        <f t="shared" si="213"/>
        <v>44652</v>
      </c>
      <c r="C1554" s="178">
        <f t="shared" si="214"/>
        <v>44652</v>
      </c>
      <c r="D1554" s="178">
        <f t="shared" si="215"/>
        <v>44652</v>
      </c>
      <c r="E1554" s="178">
        <f t="shared" si="216"/>
        <v>44652</v>
      </c>
      <c r="F1554" s="178">
        <f t="shared" si="217"/>
        <v>44652</v>
      </c>
      <c r="G1554" s="178">
        <f t="shared" si="218"/>
        <v>44652</v>
      </c>
      <c r="H1554" s="179">
        <f t="shared" si="219"/>
        <v>1210.7</v>
      </c>
      <c r="I1554" s="180">
        <f t="shared" si="220"/>
        <v>7</v>
      </c>
      <c r="J1554" s="180">
        <f t="shared" si="221"/>
        <v>7</v>
      </c>
    </row>
    <row r="1555" spans="1:10" ht="15" customHeight="1">
      <c r="A1555" s="177">
        <v>44653</v>
      </c>
      <c r="B1555" s="178">
        <f t="shared" si="213"/>
        <v>44652</v>
      </c>
      <c r="C1555" s="178">
        <f t="shared" si="214"/>
        <v>44652</v>
      </c>
      <c r="D1555" s="178">
        <f t="shared" si="215"/>
        <v>44652</v>
      </c>
      <c r="E1555" s="178">
        <f t="shared" si="216"/>
        <v>44652</v>
      </c>
      <c r="F1555" s="178">
        <f t="shared" si="217"/>
        <v>44652</v>
      </c>
      <c r="G1555" s="178">
        <f t="shared" si="218"/>
        <v>44652</v>
      </c>
      <c r="H1555" s="179">
        <f t="shared" si="219"/>
        <v>1210.7</v>
      </c>
      <c r="I1555" s="180">
        <f t="shared" si="220"/>
        <v>1</v>
      </c>
      <c r="J1555" s="180">
        <f t="shared" si="221"/>
        <v>7</v>
      </c>
    </row>
    <row r="1556" spans="1:10" ht="15" customHeight="1">
      <c r="A1556" s="177">
        <v>44654</v>
      </c>
      <c r="B1556" s="178">
        <f t="shared" si="213"/>
        <v>44652</v>
      </c>
      <c r="C1556" s="178">
        <f t="shared" si="214"/>
        <v>44652</v>
      </c>
      <c r="D1556" s="178">
        <f t="shared" si="215"/>
        <v>44652</v>
      </c>
      <c r="E1556" s="178">
        <f t="shared" si="216"/>
        <v>44652</v>
      </c>
      <c r="F1556" s="178">
        <f t="shared" si="217"/>
        <v>44652</v>
      </c>
      <c r="G1556" s="178">
        <f t="shared" si="218"/>
        <v>44652</v>
      </c>
      <c r="H1556" s="179">
        <f t="shared" si="219"/>
        <v>1210.7</v>
      </c>
      <c r="I1556" s="180">
        <f t="shared" si="220"/>
        <v>2</v>
      </c>
      <c r="J1556" s="180">
        <f t="shared" si="221"/>
        <v>7</v>
      </c>
    </row>
    <row r="1557" spans="1:10" ht="15" customHeight="1">
      <c r="A1557" s="177">
        <v>44655</v>
      </c>
      <c r="B1557" s="178">
        <f t="shared" si="213"/>
        <v>44655</v>
      </c>
      <c r="C1557" s="178">
        <f t="shared" si="214"/>
        <v>44655</v>
      </c>
      <c r="D1557" s="178">
        <f t="shared" si="215"/>
        <v>44655</v>
      </c>
      <c r="E1557" s="178">
        <f t="shared" si="216"/>
        <v>44655</v>
      </c>
      <c r="F1557" s="178">
        <f t="shared" si="217"/>
        <v>44655</v>
      </c>
      <c r="G1557" s="178">
        <f t="shared" si="218"/>
        <v>44655</v>
      </c>
      <c r="H1557" s="179">
        <f t="shared" si="219"/>
        <v>1216.0999999999999</v>
      </c>
      <c r="I1557" s="180">
        <f t="shared" si="220"/>
        <v>3</v>
      </c>
      <c r="J1557" s="180">
        <f t="shared" si="221"/>
        <v>3</v>
      </c>
    </row>
    <row r="1558" spans="1:10" ht="15" customHeight="1">
      <c r="A1558" s="177">
        <v>44656</v>
      </c>
      <c r="B1558" s="178">
        <f t="shared" si="213"/>
        <v>44656</v>
      </c>
      <c r="C1558" s="178">
        <f t="shared" si="214"/>
        <v>44656</v>
      </c>
      <c r="D1558" s="178">
        <f t="shared" si="215"/>
        <v>44656</v>
      </c>
      <c r="E1558" s="178">
        <f t="shared" si="216"/>
        <v>44656</v>
      </c>
      <c r="F1558" s="178">
        <f t="shared" si="217"/>
        <v>44656</v>
      </c>
      <c r="G1558" s="178">
        <f t="shared" si="218"/>
        <v>44656</v>
      </c>
      <c r="H1558" s="179">
        <f t="shared" si="219"/>
        <v>1216.7</v>
      </c>
      <c r="I1558" s="180">
        <f t="shared" si="220"/>
        <v>4</v>
      </c>
      <c r="J1558" s="180">
        <f t="shared" si="221"/>
        <v>4</v>
      </c>
    </row>
    <row r="1559" spans="1:10" ht="15" customHeight="1">
      <c r="A1559" s="177">
        <v>44657</v>
      </c>
      <c r="B1559" s="178">
        <f t="shared" si="213"/>
        <v>44657</v>
      </c>
      <c r="C1559" s="178">
        <f t="shared" si="214"/>
        <v>44657</v>
      </c>
      <c r="D1559" s="178">
        <f t="shared" si="215"/>
        <v>44657</v>
      </c>
      <c r="E1559" s="178">
        <f t="shared" si="216"/>
        <v>44657</v>
      </c>
      <c r="F1559" s="178">
        <f t="shared" si="217"/>
        <v>44657</v>
      </c>
      <c r="G1559" s="178">
        <f t="shared" si="218"/>
        <v>44657</v>
      </c>
      <c r="H1559" s="179">
        <f t="shared" si="219"/>
        <v>1212.5999999999999</v>
      </c>
      <c r="I1559" s="180">
        <f t="shared" si="220"/>
        <v>5</v>
      </c>
      <c r="J1559" s="180">
        <f t="shared" si="221"/>
        <v>5</v>
      </c>
    </row>
    <row r="1560" spans="1:10" ht="15" customHeight="1">
      <c r="A1560" s="177">
        <v>44658</v>
      </c>
      <c r="B1560" s="178">
        <f t="shared" si="213"/>
        <v>44658</v>
      </c>
      <c r="C1560" s="178">
        <f t="shared" si="214"/>
        <v>44658</v>
      </c>
      <c r="D1560" s="178">
        <f t="shared" si="215"/>
        <v>44658</v>
      </c>
      <c r="E1560" s="178">
        <f t="shared" si="216"/>
        <v>44658</v>
      </c>
      <c r="F1560" s="178">
        <f t="shared" si="217"/>
        <v>44658</v>
      </c>
      <c r="G1560" s="178">
        <f t="shared" si="218"/>
        <v>44658</v>
      </c>
      <c r="H1560" s="179">
        <f t="shared" si="219"/>
        <v>1219.0999999999999</v>
      </c>
      <c r="I1560" s="180">
        <f t="shared" si="220"/>
        <v>6</v>
      </c>
      <c r="J1560" s="180">
        <f t="shared" si="221"/>
        <v>6</v>
      </c>
    </row>
    <row r="1561" spans="1:10" ht="15" customHeight="1">
      <c r="A1561" s="177">
        <v>44659</v>
      </c>
      <c r="B1561" s="178">
        <f t="shared" si="213"/>
        <v>44659</v>
      </c>
      <c r="C1561" s="178">
        <f t="shared" si="214"/>
        <v>44659</v>
      </c>
      <c r="D1561" s="178">
        <f t="shared" si="215"/>
        <v>44659</v>
      </c>
      <c r="E1561" s="178">
        <f t="shared" si="216"/>
        <v>44659</v>
      </c>
      <c r="F1561" s="178">
        <f t="shared" si="217"/>
        <v>44659</v>
      </c>
      <c r="G1561" s="178">
        <f t="shared" si="218"/>
        <v>44659</v>
      </c>
      <c r="H1561" s="179">
        <f t="shared" si="219"/>
        <v>1218.5</v>
      </c>
      <c r="I1561" s="180">
        <f t="shared" si="220"/>
        <v>7</v>
      </c>
      <c r="J1561" s="180">
        <f t="shared" si="221"/>
        <v>7</v>
      </c>
    </row>
    <row r="1562" spans="1:10" ht="15" customHeight="1">
      <c r="A1562" s="177">
        <v>44660</v>
      </c>
      <c r="B1562" s="178">
        <f t="shared" si="213"/>
        <v>44659</v>
      </c>
      <c r="C1562" s="178">
        <f t="shared" si="214"/>
        <v>44659</v>
      </c>
      <c r="D1562" s="178">
        <f t="shared" si="215"/>
        <v>44659</v>
      </c>
      <c r="E1562" s="178">
        <f t="shared" si="216"/>
        <v>44659</v>
      </c>
      <c r="F1562" s="178">
        <f t="shared" si="217"/>
        <v>44659</v>
      </c>
      <c r="G1562" s="178">
        <f t="shared" si="218"/>
        <v>44659</v>
      </c>
      <c r="H1562" s="179">
        <f t="shared" si="219"/>
        <v>1218.5</v>
      </c>
      <c r="I1562" s="180">
        <f t="shared" si="220"/>
        <v>1</v>
      </c>
      <c r="J1562" s="180">
        <f t="shared" si="221"/>
        <v>7</v>
      </c>
    </row>
    <row r="1563" spans="1:10" ht="15" customHeight="1">
      <c r="A1563" s="177">
        <v>44661</v>
      </c>
      <c r="B1563" s="178">
        <f t="shared" si="213"/>
        <v>44659</v>
      </c>
      <c r="C1563" s="178">
        <f t="shared" si="214"/>
        <v>44659</v>
      </c>
      <c r="D1563" s="178">
        <f t="shared" si="215"/>
        <v>44659</v>
      </c>
      <c r="E1563" s="178">
        <f t="shared" si="216"/>
        <v>44659</v>
      </c>
      <c r="F1563" s="178">
        <f t="shared" si="217"/>
        <v>44659</v>
      </c>
      <c r="G1563" s="178">
        <f t="shared" si="218"/>
        <v>44659</v>
      </c>
      <c r="H1563" s="179">
        <f t="shared" si="219"/>
        <v>1218.5</v>
      </c>
      <c r="I1563" s="180">
        <f t="shared" si="220"/>
        <v>2</v>
      </c>
      <c r="J1563" s="180">
        <f t="shared" si="221"/>
        <v>7</v>
      </c>
    </row>
    <row r="1564" spans="1:10" ht="15" customHeight="1">
      <c r="A1564" s="177">
        <v>44662</v>
      </c>
      <c r="B1564" s="178">
        <f t="shared" si="213"/>
        <v>44662</v>
      </c>
      <c r="C1564" s="178">
        <f t="shared" si="214"/>
        <v>44662</v>
      </c>
      <c r="D1564" s="178">
        <f t="shared" si="215"/>
        <v>44662</v>
      </c>
      <c r="E1564" s="178">
        <f t="shared" si="216"/>
        <v>44662</v>
      </c>
      <c r="F1564" s="178">
        <f t="shared" si="217"/>
        <v>44662</v>
      </c>
      <c r="G1564" s="178">
        <f t="shared" si="218"/>
        <v>44662</v>
      </c>
      <c r="H1564" s="179">
        <f t="shared" si="219"/>
        <v>1224</v>
      </c>
      <c r="I1564" s="180">
        <f t="shared" si="220"/>
        <v>3</v>
      </c>
      <c r="J1564" s="180">
        <f t="shared" si="221"/>
        <v>3</v>
      </c>
    </row>
    <row r="1565" spans="1:10" ht="15" customHeight="1">
      <c r="A1565" s="177">
        <v>44663</v>
      </c>
      <c r="B1565" s="178">
        <f t="shared" si="213"/>
        <v>44663</v>
      </c>
      <c r="C1565" s="178">
        <f t="shared" si="214"/>
        <v>44663</v>
      </c>
      <c r="D1565" s="178">
        <f t="shared" si="215"/>
        <v>44663</v>
      </c>
      <c r="E1565" s="178">
        <f t="shared" si="216"/>
        <v>44663</v>
      </c>
      <c r="F1565" s="178">
        <f t="shared" si="217"/>
        <v>44663</v>
      </c>
      <c r="G1565" s="178">
        <f t="shared" si="218"/>
        <v>44663</v>
      </c>
      <c r="H1565" s="179">
        <f t="shared" si="219"/>
        <v>1232</v>
      </c>
      <c r="I1565" s="180">
        <f t="shared" si="220"/>
        <v>4</v>
      </c>
      <c r="J1565" s="180">
        <f t="shared" si="221"/>
        <v>4</v>
      </c>
    </row>
    <row r="1566" spans="1:10" ht="15" customHeight="1">
      <c r="A1566" s="177">
        <v>44664</v>
      </c>
      <c r="B1566" s="178">
        <f t="shared" si="213"/>
        <v>44664</v>
      </c>
      <c r="C1566" s="178">
        <f t="shared" si="214"/>
        <v>44664</v>
      </c>
      <c r="D1566" s="178">
        <f t="shared" si="215"/>
        <v>44664</v>
      </c>
      <c r="E1566" s="178">
        <f t="shared" si="216"/>
        <v>44664</v>
      </c>
      <c r="F1566" s="178">
        <f t="shared" si="217"/>
        <v>44664</v>
      </c>
      <c r="G1566" s="178">
        <f t="shared" si="218"/>
        <v>44664</v>
      </c>
      <c r="H1566" s="179">
        <f t="shared" si="219"/>
        <v>1236.5999999999999</v>
      </c>
      <c r="I1566" s="180">
        <f t="shared" si="220"/>
        <v>5</v>
      </c>
      <c r="J1566" s="180">
        <f t="shared" si="221"/>
        <v>5</v>
      </c>
    </row>
    <row r="1567" spans="1:10" ht="15" customHeight="1">
      <c r="A1567" s="177">
        <v>44665</v>
      </c>
      <c r="B1567" s="178">
        <f t="shared" si="213"/>
        <v>44665</v>
      </c>
      <c r="C1567" s="178">
        <f t="shared" si="214"/>
        <v>44665</v>
      </c>
      <c r="D1567" s="178">
        <f t="shared" si="215"/>
        <v>44665</v>
      </c>
      <c r="E1567" s="178">
        <f t="shared" si="216"/>
        <v>44665</v>
      </c>
      <c r="F1567" s="178">
        <f t="shared" si="217"/>
        <v>44665</v>
      </c>
      <c r="G1567" s="178">
        <f t="shared" si="218"/>
        <v>44665</v>
      </c>
      <c r="H1567" s="179">
        <f t="shared" si="219"/>
        <v>1227.7</v>
      </c>
      <c r="I1567" s="180">
        <f t="shared" si="220"/>
        <v>6</v>
      </c>
      <c r="J1567" s="180">
        <f t="shared" si="221"/>
        <v>6</v>
      </c>
    </row>
    <row r="1568" spans="1:10" ht="15" customHeight="1">
      <c r="A1568" s="177">
        <v>44666</v>
      </c>
      <c r="B1568" s="178">
        <f t="shared" si="213"/>
        <v>44666</v>
      </c>
      <c r="C1568" s="178">
        <f t="shared" si="214"/>
        <v>44666</v>
      </c>
      <c r="D1568" s="178">
        <f t="shared" si="215"/>
        <v>44666</v>
      </c>
      <c r="E1568" s="178">
        <f t="shared" si="216"/>
        <v>44666</v>
      </c>
      <c r="F1568" s="178">
        <f t="shared" si="217"/>
        <v>44666</v>
      </c>
      <c r="G1568" s="178">
        <f t="shared" si="218"/>
        <v>44666</v>
      </c>
      <c r="H1568" s="179">
        <f t="shared" si="219"/>
        <v>1224.2</v>
      </c>
      <c r="I1568" s="180">
        <f t="shared" si="220"/>
        <v>7</v>
      </c>
      <c r="J1568" s="180">
        <f t="shared" si="221"/>
        <v>7</v>
      </c>
    </row>
    <row r="1569" spans="1:10" ht="15" customHeight="1">
      <c r="A1569" s="177">
        <v>44667</v>
      </c>
      <c r="B1569" s="178">
        <f t="shared" si="213"/>
        <v>44666</v>
      </c>
      <c r="C1569" s="178">
        <f t="shared" si="214"/>
        <v>44666</v>
      </c>
      <c r="D1569" s="178">
        <f t="shared" si="215"/>
        <v>44666</v>
      </c>
      <c r="E1569" s="178">
        <f t="shared" si="216"/>
        <v>44666</v>
      </c>
      <c r="F1569" s="178">
        <f t="shared" si="217"/>
        <v>44666</v>
      </c>
      <c r="G1569" s="178">
        <f t="shared" si="218"/>
        <v>44666</v>
      </c>
      <c r="H1569" s="179">
        <f t="shared" si="219"/>
        <v>1224.2</v>
      </c>
      <c r="I1569" s="180">
        <f t="shared" si="220"/>
        <v>1</v>
      </c>
      <c r="J1569" s="180">
        <f t="shared" si="221"/>
        <v>7</v>
      </c>
    </row>
    <row r="1570" spans="1:10" ht="15" customHeight="1">
      <c r="A1570" s="177">
        <v>44668</v>
      </c>
      <c r="B1570" s="178">
        <f t="shared" si="213"/>
        <v>44666</v>
      </c>
      <c r="C1570" s="178">
        <f t="shared" si="214"/>
        <v>44666</v>
      </c>
      <c r="D1570" s="178">
        <f t="shared" si="215"/>
        <v>44666</v>
      </c>
      <c r="E1570" s="178">
        <f t="shared" si="216"/>
        <v>44666</v>
      </c>
      <c r="F1570" s="178">
        <f t="shared" si="217"/>
        <v>44666</v>
      </c>
      <c r="G1570" s="178">
        <f t="shared" si="218"/>
        <v>44666</v>
      </c>
      <c r="H1570" s="179">
        <f t="shared" si="219"/>
        <v>1224.2</v>
      </c>
      <c r="I1570" s="180">
        <f t="shared" si="220"/>
        <v>2</v>
      </c>
      <c r="J1570" s="180">
        <f t="shared" si="221"/>
        <v>7</v>
      </c>
    </row>
    <row r="1571" spans="1:10" ht="15" customHeight="1">
      <c r="A1571" s="177">
        <v>44669</v>
      </c>
      <c r="B1571" s="178">
        <f t="shared" si="213"/>
        <v>44669</v>
      </c>
      <c r="C1571" s="178">
        <f t="shared" si="214"/>
        <v>44669</v>
      </c>
      <c r="D1571" s="178">
        <f t="shared" si="215"/>
        <v>44669</v>
      </c>
      <c r="E1571" s="178">
        <f t="shared" si="216"/>
        <v>44669</v>
      </c>
      <c r="F1571" s="178">
        <f t="shared" si="217"/>
        <v>44669</v>
      </c>
      <c r="G1571" s="178">
        <f t="shared" si="218"/>
        <v>44669</v>
      </c>
      <c r="H1571" s="179">
        <f t="shared" si="219"/>
        <v>1230.0999999999999</v>
      </c>
      <c r="I1571" s="180">
        <f t="shared" si="220"/>
        <v>3</v>
      </c>
      <c r="J1571" s="180">
        <f t="shared" si="221"/>
        <v>3</v>
      </c>
    </row>
    <row r="1572" spans="1:10" ht="15" customHeight="1">
      <c r="A1572" s="177">
        <v>44670</v>
      </c>
      <c r="B1572" s="178">
        <f t="shared" si="213"/>
        <v>44670</v>
      </c>
      <c r="C1572" s="178">
        <f t="shared" si="214"/>
        <v>44670</v>
      </c>
      <c r="D1572" s="178">
        <f t="shared" si="215"/>
        <v>44670</v>
      </c>
      <c r="E1572" s="178">
        <f t="shared" si="216"/>
        <v>44670</v>
      </c>
      <c r="F1572" s="178">
        <f t="shared" si="217"/>
        <v>44670</v>
      </c>
      <c r="G1572" s="178">
        <f t="shared" si="218"/>
        <v>44670</v>
      </c>
      <c r="H1572" s="179">
        <f t="shared" si="219"/>
        <v>1232.8</v>
      </c>
      <c r="I1572" s="180">
        <f t="shared" si="220"/>
        <v>4</v>
      </c>
      <c r="J1572" s="180">
        <f t="shared" si="221"/>
        <v>4</v>
      </c>
    </row>
    <row r="1573" spans="1:10" ht="15" customHeight="1">
      <c r="A1573" s="177">
        <v>44671</v>
      </c>
      <c r="B1573" s="178">
        <f t="shared" si="213"/>
        <v>44671</v>
      </c>
      <c r="C1573" s="178">
        <f t="shared" si="214"/>
        <v>44671</v>
      </c>
      <c r="D1573" s="178">
        <f t="shared" si="215"/>
        <v>44671</v>
      </c>
      <c r="E1573" s="178">
        <f t="shared" si="216"/>
        <v>44671</v>
      </c>
      <c r="F1573" s="178">
        <f t="shared" si="217"/>
        <v>44671</v>
      </c>
      <c r="G1573" s="178">
        <f t="shared" si="218"/>
        <v>44671</v>
      </c>
      <c r="H1573" s="179">
        <f t="shared" si="219"/>
        <v>1234.9000000000001</v>
      </c>
      <c r="I1573" s="180">
        <f t="shared" si="220"/>
        <v>5</v>
      </c>
      <c r="J1573" s="180">
        <f t="shared" si="221"/>
        <v>5</v>
      </c>
    </row>
    <row r="1574" spans="1:10" ht="15" customHeight="1">
      <c r="A1574" s="177">
        <v>44672</v>
      </c>
      <c r="B1574" s="178">
        <f t="shared" si="213"/>
        <v>44672</v>
      </c>
      <c r="C1574" s="178">
        <f t="shared" si="214"/>
        <v>44672</v>
      </c>
      <c r="D1574" s="178">
        <f t="shared" si="215"/>
        <v>44672</v>
      </c>
      <c r="E1574" s="178">
        <f t="shared" si="216"/>
        <v>44672</v>
      </c>
      <c r="F1574" s="178">
        <f t="shared" si="217"/>
        <v>44672</v>
      </c>
      <c r="G1574" s="178">
        <f t="shared" si="218"/>
        <v>44672</v>
      </c>
      <c r="H1574" s="179">
        <f t="shared" si="219"/>
        <v>1237.0999999999999</v>
      </c>
      <c r="I1574" s="180">
        <f t="shared" si="220"/>
        <v>6</v>
      </c>
      <c r="J1574" s="180">
        <f t="shared" si="221"/>
        <v>6</v>
      </c>
    </row>
    <row r="1575" spans="1:10" ht="15" customHeight="1">
      <c r="A1575" s="177">
        <v>44673</v>
      </c>
      <c r="B1575" s="178">
        <f t="shared" si="213"/>
        <v>44673</v>
      </c>
      <c r="C1575" s="178">
        <f t="shared" si="214"/>
        <v>44673</v>
      </c>
      <c r="D1575" s="178">
        <f t="shared" si="215"/>
        <v>44673</v>
      </c>
      <c r="E1575" s="178">
        <f t="shared" si="216"/>
        <v>44673</v>
      </c>
      <c r="F1575" s="178">
        <f t="shared" si="217"/>
        <v>44673</v>
      </c>
      <c r="G1575" s="178">
        <f t="shared" si="218"/>
        <v>44673</v>
      </c>
      <c r="H1575" s="179">
        <f t="shared" si="219"/>
        <v>1236.4000000000001</v>
      </c>
      <c r="I1575" s="180">
        <f t="shared" si="220"/>
        <v>7</v>
      </c>
      <c r="J1575" s="180">
        <f t="shared" si="221"/>
        <v>7</v>
      </c>
    </row>
    <row r="1576" spans="1:10" ht="15" customHeight="1">
      <c r="A1576" s="177">
        <v>44674</v>
      </c>
      <c r="B1576" s="178">
        <f t="shared" si="213"/>
        <v>44673</v>
      </c>
      <c r="C1576" s="178">
        <f t="shared" si="214"/>
        <v>44673</v>
      </c>
      <c r="D1576" s="178">
        <f t="shared" si="215"/>
        <v>44673</v>
      </c>
      <c r="E1576" s="178">
        <f t="shared" si="216"/>
        <v>44673</v>
      </c>
      <c r="F1576" s="178">
        <f t="shared" si="217"/>
        <v>44673</v>
      </c>
      <c r="G1576" s="178">
        <f t="shared" si="218"/>
        <v>44673</v>
      </c>
      <c r="H1576" s="179">
        <f t="shared" si="219"/>
        <v>1236.4000000000001</v>
      </c>
      <c r="I1576" s="180">
        <f t="shared" si="220"/>
        <v>1</v>
      </c>
      <c r="J1576" s="180">
        <f t="shared" si="221"/>
        <v>7</v>
      </c>
    </row>
    <row r="1577" spans="1:10" ht="15" customHeight="1">
      <c r="A1577" s="177">
        <v>44675</v>
      </c>
      <c r="B1577" s="178">
        <f t="shared" si="213"/>
        <v>44673</v>
      </c>
      <c r="C1577" s="178">
        <f t="shared" si="214"/>
        <v>44673</v>
      </c>
      <c r="D1577" s="178">
        <f t="shared" si="215"/>
        <v>44673</v>
      </c>
      <c r="E1577" s="178">
        <f t="shared" si="216"/>
        <v>44673</v>
      </c>
      <c r="F1577" s="178">
        <f t="shared" si="217"/>
        <v>44673</v>
      </c>
      <c r="G1577" s="178">
        <f t="shared" si="218"/>
        <v>44673</v>
      </c>
      <c r="H1577" s="179">
        <f t="shared" si="219"/>
        <v>1236.4000000000001</v>
      </c>
      <c r="I1577" s="180">
        <f t="shared" si="220"/>
        <v>2</v>
      </c>
      <c r="J1577" s="180">
        <f t="shared" si="221"/>
        <v>7</v>
      </c>
    </row>
    <row r="1578" spans="1:10" ht="15" customHeight="1">
      <c r="A1578" s="177">
        <v>44676</v>
      </c>
      <c r="B1578" s="178">
        <f t="shared" si="213"/>
        <v>44676</v>
      </c>
      <c r="C1578" s="178">
        <f t="shared" si="214"/>
        <v>44676</v>
      </c>
      <c r="D1578" s="178">
        <f t="shared" si="215"/>
        <v>44676</v>
      </c>
      <c r="E1578" s="178">
        <f t="shared" si="216"/>
        <v>44676</v>
      </c>
      <c r="F1578" s="178">
        <f t="shared" si="217"/>
        <v>44676</v>
      </c>
      <c r="G1578" s="178">
        <f t="shared" si="218"/>
        <v>44676</v>
      </c>
      <c r="H1578" s="179">
        <f t="shared" si="219"/>
        <v>1241.7</v>
      </c>
      <c r="I1578" s="180">
        <f t="shared" si="220"/>
        <v>3</v>
      </c>
      <c r="J1578" s="180">
        <f t="shared" si="221"/>
        <v>3</v>
      </c>
    </row>
    <row r="1579" spans="1:10" ht="15" customHeight="1">
      <c r="A1579" s="177">
        <v>44677</v>
      </c>
      <c r="B1579" s="178">
        <f t="shared" si="213"/>
        <v>44677</v>
      </c>
      <c r="C1579" s="178">
        <f t="shared" si="214"/>
        <v>44677</v>
      </c>
      <c r="D1579" s="178">
        <f t="shared" si="215"/>
        <v>44677</v>
      </c>
      <c r="E1579" s="178">
        <f t="shared" si="216"/>
        <v>44677</v>
      </c>
      <c r="F1579" s="178">
        <f t="shared" si="217"/>
        <v>44677</v>
      </c>
      <c r="G1579" s="178">
        <f t="shared" si="218"/>
        <v>44677</v>
      </c>
      <c r="H1579" s="179">
        <f t="shared" si="219"/>
        <v>1247.0999999999999</v>
      </c>
      <c r="I1579" s="180">
        <f t="shared" si="220"/>
        <v>4</v>
      </c>
      <c r="J1579" s="180">
        <f t="shared" si="221"/>
        <v>4</v>
      </c>
    </row>
    <row r="1580" spans="1:10" ht="15" customHeight="1">
      <c r="A1580" s="177">
        <v>44678</v>
      </c>
      <c r="B1580" s="178">
        <f t="shared" si="213"/>
        <v>44678</v>
      </c>
      <c r="C1580" s="178">
        <f t="shared" si="214"/>
        <v>44678</v>
      </c>
      <c r="D1580" s="178">
        <f t="shared" si="215"/>
        <v>44678</v>
      </c>
      <c r="E1580" s="178">
        <f t="shared" si="216"/>
        <v>44678</v>
      </c>
      <c r="F1580" s="178">
        <f t="shared" si="217"/>
        <v>44678</v>
      </c>
      <c r="G1580" s="178">
        <f t="shared" si="218"/>
        <v>44678</v>
      </c>
      <c r="H1580" s="179">
        <f t="shared" si="219"/>
        <v>1248.3</v>
      </c>
      <c r="I1580" s="180">
        <f t="shared" si="220"/>
        <v>5</v>
      </c>
      <c r="J1580" s="180">
        <f t="shared" si="221"/>
        <v>5</v>
      </c>
    </row>
    <row r="1581" spans="1:10" ht="15" customHeight="1">
      <c r="A1581" s="177">
        <v>44679</v>
      </c>
      <c r="B1581" s="178">
        <f t="shared" si="213"/>
        <v>44679</v>
      </c>
      <c r="C1581" s="178">
        <f t="shared" si="214"/>
        <v>44679</v>
      </c>
      <c r="D1581" s="178">
        <f t="shared" si="215"/>
        <v>44679</v>
      </c>
      <c r="E1581" s="178">
        <f t="shared" si="216"/>
        <v>44679</v>
      </c>
      <c r="F1581" s="178">
        <f t="shared" si="217"/>
        <v>44679</v>
      </c>
      <c r="G1581" s="178">
        <f t="shared" si="218"/>
        <v>44679</v>
      </c>
      <c r="H1581" s="179">
        <f t="shared" si="219"/>
        <v>1263.0999999999999</v>
      </c>
      <c r="I1581" s="180">
        <f t="shared" si="220"/>
        <v>6</v>
      </c>
      <c r="J1581" s="180">
        <f t="shared" si="221"/>
        <v>6</v>
      </c>
    </row>
    <row r="1582" spans="1:10" ht="15" customHeight="1">
      <c r="A1582" s="177">
        <v>44680</v>
      </c>
      <c r="B1582" s="178">
        <f t="shared" si="213"/>
        <v>44680</v>
      </c>
      <c r="C1582" s="178">
        <f t="shared" si="214"/>
        <v>44680</v>
      </c>
      <c r="D1582" s="178">
        <f t="shared" si="215"/>
        <v>44680</v>
      </c>
      <c r="E1582" s="178">
        <f t="shared" si="216"/>
        <v>44680</v>
      </c>
      <c r="F1582" s="178">
        <f t="shared" si="217"/>
        <v>44680</v>
      </c>
      <c r="G1582" s="178">
        <f t="shared" si="218"/>
        <v>44680</v>
      </c>
      <c r="H1582" s="179">
        <f t="shared" si="219"/>
        <v>1269.4000000000001</v>
      </c>
      <c r="I1582" s="180">
        <f t="shared" si="220"/>
        <v>7</v>
      </c>
      <c r="J1582" s="180">
        <f t="shared" si="221"/>
        <v>7</v>
      </c>
    </row>
    <row r="1583" spans="1:10" ht="15" customHeight="1">
      <c r="A1583" s="177">
        <v>44681</v>
      </c>
      <c r="B1583" s="178">
        <f t="shared" si="213"/>
        <v>44680</v>
      </c>
      <c r="C1583" s="178">
        <f t="shared" si="214"/>
        <v>44680</v>
      </c>
      <c r="D1583" s="178">
        <f t="shared" si="215"/>
        <v>44680</v>
      </c>
      <c r="E1583" s="178">
        <f t="shared" si="216"/>
        <v>44680</v>
      </c>
      <c r="F1583" s="178">
        <f t="shared" si="217"/>
        <v>44680</v>
      </c>
      <c r="G1583" s="178">
        <f t="shared" si="218"/>
        <v>44680</v>
      </c>
      <c r="H1583" s="179">
        <f t="shared" si="219"/>
        <v>1269.4000000000001</v>
      </c>
      <c r="I1583" s="180">
        <f t="shared" si="220"/>
        <v>1</v>
      </c>
      <c r="J1583" s="180">
        <f t="shared" si="221"/>
        <v>7</v>
      </c>
    </row>
    <row r="1584" spans="1:10" ht="15" customHeight="1">
      <c r="A1584" s="177">
        <v>44682</v>
      </c>
      <c r="B1584" s="178">
        <f t="shared" si="213"/>
        <v>44680</v>
      </c>
      <c r="C1584" s="178">
        <f t="shared" si="214"/>
        <v>44680</v>
      </c>
      <c r="D1584" s="178">
        <f t="shared" si="215"/>
        <v>44680</v>
      </c>
      <c r="E1584" s="178">
        <f t="shared" si="216"/>
        <v>44680</v>
      </c>
      <c r="F1584" s="178">
        <f t="shared" si="217"/>
        <v>44680</v>
      </c>
      <c r="G1584" s="178">
        <f t="shared" si="218"/>
        <v>44680</v>
      </c>
      <c r="H1584" s="179">
        <f t="shared" si="219"/>
        <v>1269.4000000000001</v>
      </c>
      <c r="I1584" s="180">
        <f t="shared" si="220"/>
        <v>2</v>
      </c>
      <c r="J1584" s="180">
        <f t="shared" si="221"/>
        <v>7</v>
      </c>
    </row>
    <row r="1585" spans="1:10" ht="15" customHeight="1">
      <c r="A1585" s="177">
        <v>44683</v>
      </c>
      <c r="B1585" s="178">
        <f t="shared" si="213"/>
        <v>44683</v>
      </c>
      <c r="C1585" s="178">
        <f t="shared" si="214"/>
        <v>44683</v>
      </c>
      <c r="D1585" s="178">
        <f t="shared" si="215"/>
        <v>44683</v>
      </c>
      <c r="E1585" s="178">
        <f t="shared" si="216"/>
        <v>44683</v>
      </c>
      <c r="F1585" s="178">
        <f t="shared" si="217"/>
        <v>44683</v>
      </c>
      <c r="G1585" s="178">
        <f t="shared" si="218"/>
        <v>44683</v>
      </c>
      <c r="H1585" s="179">
        <f t="shared" si="219"/>
        <v>1265.4000000000001</v>
      </c>
      <c r="I1585" s="180">
        <f t="shared" si="220"/>
        <v>3</v>
      </c>
      <c r="J1585" s="180">
        <f t="shared" si="221"/>
        <v>3</v>
      </c>
    </row>
    <row r="1586" spans="1:10" ht="15" customHeight="1">
      <c r="A1586" s="177">
        <v>44684</v>
      </c>
      <c r="B1586" s="178">
        <f t="shared" si="213"/>
        <v>44684</v>
      </c>
      <c r="C1586" s="178">
        <f t="shared" si="214"/>
        <v>44684</v>
      </c>
      <c r="D1586" s="178">
        <f t="shared" si="215"/>
        <v>44684</v>
      </c>
      <c r="E1586" s="178">
        <f t="shared" si="216"/>
        <v>44684</v>
      </c>
      <c r="F1586" s="178">
        <f t="shared" si="217"/>
        <v>44684</v>
      </c>
      <c r="G1586" s="178">
        <f t="shared" si="218"/>
        <v>44684</v>
      </c>
      <c r="H1586" s="179">
        <f t="shared" si="219"/>
        <v>1265.8</v>
      </c>
      <c r="I1586" s="180">
        <f t="shared" si="220"/>
        <v>4</v>
      </c>
      <c r="J1586" s="180">
        <f t="shared" si="221"/>
        <v>4</v>
      </c>
    </row>
    <row r="1587" spans="1:10" ht="15" customHeight="1">
      <c r="A1587" s="177">
        <v>44685</v>
      </c>
      <c r="B1587" s="178">
        <f t="shared" si="213"/>
        <v>44685</v>
      </c>
      <c r="C1587" s="178">
        <f t="shared" si="214"/>
        <v>44685</v>
      </c>
      <c r="D1587" s="178">
        <f t="shared" si="215"/>
        <v>44685</v>
      </c>
      <c r="E1587" s="178">
        <f t="shared" si="216"/>
        <v>44685</v>
      </c>
      <c r="F1587" s="178">
        <f t="shared" si="217"/>
        <v>44685</v>
      </c>
      <c r="G1587" s="178">
        <f t="shared" si="218"/>
        <v>44685</v>
      </c>
      <c r="H1587" s="179">
        <f t="shared" si="219"/>
        <v>1265.7</v>
      </c>
      <c r="I1587" s="180">
        <f t="shared" si="220"/>
        <v>5</v>
      </c>
      <c r="J1587" s="180">
        <f t="shared" si="221"/>
        <v>5</v>
      </c>
    </row>
    <row r="1588" spans="1:10" ht="15" customHeight="1">
      <c r="A1588" s="177">
        <v>44686</v>
      </c>
      <c r="B1588" s="178">
        <f t="shared" si="213"/>
        <v>44686</v>
      </c>
      <c r="C1588" s="178">
        <f t="shared" si="214"/>
        <v>44685</v>
      </c>
      <c r="D1588" s="178">
        <f t="shared" si="215"/>
        <v>44685</v>
      </c>
      <c r="E1588" s="178">
        <f t="shared" si="216"/>
        <v>44685</v>
      </c>
      <c r="F1588" s="178">
        <f t="shared" si="217"/>
        <v>44685</v>
      </c>
      <c r="G1588" s="178">
        <f t="shared" si="218"/>
        <v>44685</v>
      </c>
      <c r="H1588" s="179">
        <f t="shared" si="219"/>
        <v>1265.7</v>
      </c>
      <c r="I1588" s="180">
        <f t="shared" si="220"/>
        <v>6</v>
      </c>
      <c r="J1588" s="180">
        <f t="shared" si="221"/>
        <v>5</v>
      </c>
    </row>
    <row r="1589" spans="1:10" ht="15" customHeight="1">
      <c r="A1589" s="177">
        <v>44687</v>
      </c>
      <c r="B1589" s="178">
        <f t="shared" si="213"/>
        <v>44687</v>
      </c>
      <c r="C1589" s="178">
        <f t="shared" si="214"/>
        <v>44687</v>
      </c>
      <c r="D1589" s="178">
        <f t="shared" si="215"/>
        <v>44687</v>
      </c>
      <c r="E1589" s="178">
        <f t="shared" si="216"/>
        <v>44687</v>
      </c>
      <c r="F1589" s="178">
        <f t="shared" si="217"/>
        <v>44687</v>
      </c>
      <c r="G1589" s="178">
        <f t="shared" si="218"/>
        <v>44687</v>
      </c>
      <c r="H1589" s="179">
        <f t="shared" si="219"/>
        <v>1261.8</v>
      </c>
      <c r="I1589" s="180">
        <f t="shared" si="220"/>
        <v>7</v>
      </c>
      <c r="J1589" s="180">
        <f t="shared" si="221"/>
        <v>7</v>
      </c>
    </row>
    <row r="1590" spans="1:10" ht="15" customHeight="1">
      <c r="A1590" s="177">
        <v>44688</v>
      </c>
      <c r="B1590" s="178">
        <f t="shared" si="213"/>
        <v>44687</v>
      </c>
      <c r="C1590" s="178">
        <f t="shared" si="214"/>
        <v>44687</v>
      </c>
      <c r="D1590" s="178">
        <f t="shared" si="215"/>
        <v>44687</v>
      </c>
      <c r="E1590" s="178">
        <f t="shared" si="216"/>
        <v>44687</v>
      </c>
      <c r="F1590" s="178">
        <f t="shared" si="217"/>
        <v>44687</v>
      </c>
      <c r="G1590" s="178">
        <f t="shared" si="218"/>
        <v>44687</v>
      </c>
      <c r="H1590" s="179">
        <f t="shared" si="219"/>
        <v>1261.8</v>
      </c>
      <c r="I1590" s="180">
        <f t="shared" si="220"/>
        <v>1</v>
      </c>
      <c r="J1590" s="180">
        <f t="shared" si="221"/>
        <v>7</v>
      </c>
    </row>
    <row r="1591" spans="1:10" ht="15" customHeight="1">
      <c r="A1591" s="177">
        <v>44689</v>
      </c>
      <c r="B1591" s="178">
        <f t="shared" si="213"/>
        <v>44687</v>
      </c>
      <c r="C1591" s="178">
        <f t="shared" si="214"/>
        <v>44687</v>
      </c>
      <c r="D1591" s="178">
        <f t="shared" si="215"/>
        <v>44687</v>
      </c>
      <c r="E1591" s="178">
        <f t="shared" si="216"/>
        <v>44687</v>
      </c>
      <c r="F1591" s="178">
        <f t="shared" si="217"/>
        <v>44687</v>
      </c>
      <c r="G1591" s="178">
        <f t="shared" si="218"/>
        <v>44687</v>
      </c>
      <c r="H1591" s="179">
        <f t="shared" si="219"/>
        <v>1261.8</v>
      </c>
      <c r="I1591" s="180">
        <f t="shared" si="220"/>
        <v>2</v>
      </c>
      <c r="J1591" s="180">
        <f t="shared" si="221"/>
        <v>7</v>
      </c>
    </row>
    <row r="1592" spans="1:10" ht="15" customHeight="1">
      <c r="A1592" s="177">
        <v>44690</v>
      </c>
      <c r="B1592" s="178">
        <f t="shared" si="213"/>
        <v>44690</v>
      </c>
      <c r="C1592" s="178">
        <f t="shared" si="214"/>
        <v>44690</v>
      </c>
      <c r="D1592" s="178">
        <f t="shared" si="215"/>
        <v>44690</v>
      </c>
      <c r="E1592" s="178">
        <f t="shared" si="216"/>
        <v>44690</v>
      </c>
      <c r="F1592" s="178">
        <f t="shared" si="217"/>
        <v>44690</v>
      </c>
      <c r="G1592" s="178">
        <f t="shared" si="218"/>
        <v>44690</v>
      </c>
      <c r="H1592" s="179">
        <f t="shared" si="219"/>
        <v>1272.7</v>
      </c>
      <c r="I1592" s="180">
        <f t="shared" si="220"/>
        <v>3</v>
      </c>
      <c r="J1592" s="180">
        <f t="shared" si="221"/>
        <v>3</v>
      </c>
    </row>
    <row r="1593" spans="1:10" ht="15" customHeight="1">
      <c r="A1593" s="177">
        <v>44691</v>
      </c>
      <c r="B1593" s="178">
        <f t="shared" si="213"/>
        <v>44691</v>
      </c>
      <c r="C1593" s="178">
        <f t="shared" si="214"/>
        <v>44691</v>
      </c>
      <c r="D1593" s="178">
        <f t="shared" si="215"/>
        <v>44691</v>
      </c>
      <c r="E1593" s="178">
        <f t="shared" si="216"/>
        <v>44691</v>
      </c>
      <c r="F1593" s="178">
        <f t="shared" si="217"/>
        <v>44691</v>
      </c>
      <c r="G1593" s="178">
        <f t="shared" si="218"/>
        <v>44691</v>
      </c>
      <c r="H1593" s="179">
        <f t="shared" si="219"/>
        <v>1274.5999999999999</v>
      </c>
      <c r="I1593" s="180">
        <f t="shared" si="220"/>
        <v>4</v>
      </c>
      <c r="J1593" s="180">
        <f t="shared" si="221"/>
        <v>4</v>
      </c>
    </row>
    <row r="1594" spans="1:10" ht="15" customHeight="1">
      <c r="A1594" s="177">
        <v>44692</v>
      </c>
      <c r="B1594" s="178">
        <f t="shared" si="213"/>
        <v>44692</v>
      </c>
      <c r="C1594" s="178">
        <f t="shared" si="214"/>
        <v>44692</v>
      </c>
      <c r="D1594" s="178">
        <f t="shared" si="215"/>
        <v>44692</v>
      </c>
      <c r="E1594" s="178">
        <f t="shared" si="216"/>
        <v>44692</v>
      </c>
      <c r="F1594" s="178">
        <f t="shared" si="217"/>
        <v>44692</v>
      </c>
      <c r="G1594" s="178">
        <f t="shared" si="218"/>
        <v>44692</v>
      </c>
      <c r="H1594" s="179">
        <f t="shared" si="219"/>
        <v>1275.5</v>
      </c>
      <c r="I1594" s="180">
        <f t="shared" si="220"/>
        <v>5</v>
      </c>
      <c r="J1594" s="180">
        <f t="shared" si="221"/>
        <v>5</v>
      </c>
    </row>
    <row r="1595" spans="1:10" ht="15" customHeight="1">
      <c r="A1595" s="177">
        <v>44693</v>
      </c>
      <c r="B1595" s="178">
        <f t="shared" si="213"/>
        <v>44693</v>
      </c>
      <c r="C1595" s="178">
        <f t="shared" si="214"/>
        <v>44693</v>
      </c>
      <c r="D1595" s="178">
        <f t="shared" si="215"/>
        <v>44693</v>
      </c>
      <c r="E1595" s="178">
        <f t="shared" si="216"/>
        <v>44693</v>
      </c>
      <c r="F1595" s="178">
        <f t="shared" si="217"/>
        <v>44693</v>
      </c>
      <c r="G1595" s="178">
        <f t="shared" si="218"/>
        <v>44693</v>
      </c>
      <c r="H1595" s="179">
        <f t="shared" si="219"/>
        <v>1277</v>
      </c>
      <c r="I1595" s="180">
        <f t="shared" si="220"/>
        <v>6</v>
      </c>
      <c r="J1595" s="180">
        <f t="shared" si="221"/>
        <v>6</v>
      </c>
    </row>
    <row r="1596" spans="1:10" ht="15" customHeight="1">
      <c r="A1596" s="177">
        <v>44694</v>
      </c>
      <c r="B1596" s="178">
        <f t="shared" si="213"/>
        <v>44694</v>
      </c>
      <c r="C1596" s="178">
        <f t="shared" si="214"/>
        <v>44694</v>
      </c>
      <c r="D1596" s="178">
        <f t="shared" si="215"/>
        <v>44694</v>
      </c>
      <c r="E1596" s="178">
        <f t="shared" si="216"/>
        <v>44694</v>
      </c>
      <c r="F1596" s="178">
        <f t="shared" si="217"/>
        <v>44694</v>
      </c>
      <c r="G1596" s="178">
        <f t="shared" si="218"/>
        <v>44694</v>
      </c>
      <c r="H1596" s="179">
        <f t="shared" si="219"/>
        <v>1286.4000000000001</v>
      </c>
      <c r="I1596" s="180">
        <f t="shared" si="220"/>
        <v>7</v>
      </c>
      <c r="J1596" s="180">
        <f t="shared" si="221"/>
        <v>7</v>
      </c>
    </row>
    <row r="1597" spans="1:10" ht="15" customHeight="1">
      <c r="A1597" s="177">
        <v>44695</v>
      </c>
      <c r="B1597" s="178">
        <f t="shared" si="213"/>
        <v>44694</v>
      </c>
      <c r="C1597" s="178">
        <f t="shared" si="214"/>
        <v>44694</v>
      </c>
      <c r="D1597" s="178">
        <f t="shared" si="215"/>
        <v>44694</v>
      </c>
      <c r="E1597" s="178">
        <f t="shared" si="216"/>
        <v>44694</v>
      </c>
      <c r="F1597" s="178">
        <f t="shared" si="217"/>
        <v>44694</v>
      </c>
      <c r="G1597" s="178">
        <f t="shared" si="218"/>
        <v>44694</v>
      </c>
      <c r="H1597" s="179">
        <f t="shared" si="219"/>
        <v>1286.4000000000001</v>
      </c>
      <c r="I1597" s="180">
        <f t="shared" si="220"/>
        <v>1</v>
      </c>
      <c r="J1597" s="180">
        <f t="shared" si="221"/>
        <v>7</v>
      </c>
    </row>
    <row r="1598" spans="1:10" ht="15" customHeight="1">
      <c r="A1598" s="177">
        <v>44696</v>
      </c>
      <c r="B1598" s="178">
        <f t="shared" si="213"/>
        <v>44694</v>
      </c>
      <c r="C1598" s="178">
        <f t="shared" si="214"/>
        <v>44694</v>
      </c>
      <c r="D1598" s="178">
        <f t="shared" si="215"/>
        <v>44694</v>
      </c>
      <c r="E1598" s="178">
        <f t="shared" si="216"/>
        <v>44694</v>
      </c>
      <c r="F1598" s="178">
        <f t="shared" si="217"/>
        <v>44694</v>
      </c>
      <c r="G1598" s="178">
        <f t="shared" si="218"/>
        <v>44694</v>
      </c>
      <c r="H1598" s="179">
        <f t="shared" si="219"/>
        <v>1286.4000000000001</v>
      </c>
      <c r="I1598" s="180">
        <f t="shared" si="220"/>
        <v>2</v>
      </c>
      <c r="J1598" s="180">
        <f t="shared" si="221"/>
        <v>7</v>
      </c>
    </row>
    <row r="1599" spans="1:10" ht="15" customHeight="1">
      <c r="A1599" s="177">
        <v>44697</v>
      </c>
      <c r="B1599" s="178">
        <f t="shared" si="213"/>
        <v>44697</v>
      </c>
      <c r="C1599" s="178">
        <f t="shared" si="214"/>
        <v>44697</v>
      </c>
      <c r="D1599" s="178">
        <f t="shared" si="215"/>
        <v>44697</v>
      </c>
      <c r="E1599" s="178">
        <f t="shared" si="216"/>
        <v>44697</v>
      </c>
      <c r="F1599" s="178">
        <f t="shared" si="217"/>
        <v>44697</v>
      </c>
      <c r="G1599" s="178">
        <f t="shared" si="218"/>
        <v>44697</v>
      </c>
      <c r="H1599" s="179">
        <f t="shared" si="219"/>
        <v>1286</v>
      </c>
      <c r="I1599" s="180">
        <f t="shared" si="220"/>
        <v>3</v>
      </c>
      <c r="J1599" s="180">
        <f t="shared" si="221"/>
        <v>3</v>
      </c>
    </row>
    <row r="1600" spans="1:10" ht="15" customHeight="1">
      <c r="A1600" s="177">
        <v>44698</v>
      </c>
      <c r="B1600" s="178">
        <f t="shared" si="213"/>
        <v>44698</v>
      </c>
      <c r="C1600" s="178">
        <f t="shared" si="214"/>
        <v>44698</v>
      </c>
      <c r="D1600" s="178">
        <f t="shared" si="215"/>
        <v>44698</v>
      </c>
      <c r="E1600" s="178">
        <f t="shared" si="216"/>
        <v>44698</v>
      </c>
      <c r="F1600" s="178">
        <f t="shared" si="217"/>
        <v>44698</v>
      </c>
      <c r="G1600" s="178">
        <f t="shared" si="218"/>
        <v>44698</v>
      </c>
      <c r="H1600" s="179">
        <f t="shared" si="219"/>
        <v>1281.5999999999999</v>
      </c>
      <c r="I1600" s="180">
        <f t="shared" si="220"/>
        <v>4</v>
      </c>
      <c r="J1600" s="180">
        <f t="shared" si="221"/>
        <v>4</v>
      </c>
    </row>
    <row r="1601" spans="1:10" ht="15" customHeight="1">
      <c r="A1601" s="177">
        <v>44699</v>
      </c>
      <c r="B1601" s="178">
        <f t="shared" si="213"/>
        <v>44699</v>
      </c>
      <c r="C1601" s="178">
        <f t="shared" si="214"/>
        <v>44699</v>
      </c>
      <c r="D1601" s="178">
        <f t="shared" si="215"/>
        <v>44699</v>
      </c>
      <c r="E1601" s="178">
        <f t="shared" si="216"/>
        <v>44699</v>
      </c>
      <c r="F1601" s="178">
        <f t="shared" si="217"/>
        <v>44699</v>
      </c>
      <c r="G1601" s="178">
        <f t="shared" si="218"/>
        <v>44699</v>
      </c>
      <c r="H1601" s="179">
        <f t="shared" si="219"/>
        <v>1277.2</v>
      </c>
      <c r="I1601" s="180">
        <f t="shared" si="220"/>
        <v>5</v>
      </c>
      <c r="J1601" s="180">
        <f t="shared" si="221"/>
        <v>5</v>
      </c>
    </row>
    <row r="1602" spans="1:10" ht="15" customHeight="1">
      <c r="A1602" s="177">
        <v>44700</v>
      </c>
      <c r="B1602" s="178">
        <f t="shared" si="213"/>
        <v>44700</v>
      </c>
      <c r="C1602" s="178">
        <f t="shared" si="214"/>
        <v>44700</v>
      </c>
      <c r="D1602" s="178">
        <f t="shared" si="215"/>
        <v>44700</v>
      </c>
      <c r="E1602" s="178">
        <f t="shared" si="216"/>
        <v>44700</v>
      </c>
      <c r="F1602" s="178">
        <f t="shared" si="217"/>
        <v>44700</v>
      </c>
      <c r="G1602" s="178">
        <f t="shared" si="218"/>
        <v>44700</v>
      </c>
      <c r="H1602" s="179">
        <f t="shared" si="219"/>
        <v>1269.3</v>
      </c>
      <c r="I1602" s="180">
        <f t="shared" si="220"/>
        <v>6</v>
      </c>
      <c r="J1602" s="180">
        <f t="shared" si="221"/>
        <v>6</v>
      </c>
    </row>
    <row r="1603" spans="1:10" ht="15" customHeight="1">
      <c r="A1603" s="177">
        <v>44701</v>
      </c>
      <c r="B1603" s="178">
        <f t="shared" si="213"/>
        <v>44701</v>
      </c>
      <c r="C1603" s="178">
        <f t="shared" si="214"/>
        <v>44701</v>
      </c>
      <c r="D1603" s="178">
        <f t="shared" si="215"/>
        <v>44701</v>
      </c>
      <c r="E1603" s="178">
        <f t="shared" si="216"/>
        <v>44701</v>
      </c>
      <c r="F1603" s="178">
        <f t="shared" si="217"/>
        <v>44701</v>
      </c>
      <c r="G1603" s="178">
        <f t="shared" si="218"/>
        <v>44701</v>
      </c>
      <c r="H1603" s="179">
        <f t="shared" si="219"/>
        <v>1274.5999999999999</v>
      </c>
      <c r="I1603" s="180">
        <f t="shared" si="220"/>
        <v>7</v>
      </c>
      <c r="J1603" s="180">
        <f t="shared" si="221"/>
        <v>7</v>
      </c>
    </row>
    <row r="1604" spans="1:10" ht="15" customHeight="1">
      <c r="A1604" s="177">
        <v>44702</v>
      </c>
      <c r="B1604" s="178">
        <f t="shared" si="213"/>
        <v>44701</v>
      </c>
      <c r="C1604" s="178">
        <f t="shared" si="214"/>
        <v>44701</v>
      </c>
      <c r="D1604" s="178">
        <f t="shared" si="215"/>
        <v>44701</v>
      </c>
      <c r="E1604" s="178">
        <f t="shared" si="216"/>
        <v>44701</v>
      </c>
      <c r="F1604" s="178">
        <f t="shared" si="217"/>
        <v>44701</v>
      </c>
      <c r="G1604" s="178">
        <f t="shared" si="218"/>
        <v>44701</v>
      </c>
      <c r="H1604" s="179">
        <f t="shared" si="219"/>
        <v>1274.5999999999999</v>
      </c>
      <c r="I1604" s="180">
        <f t="shared" si="220"/>
        <v>1</v>
      </c>
      <c r="J1604" s="180">
        <f t="shared" si="221"/>
        <v>7</v>
      </c>
    </row>
    <row r="1605" spans="1:10" ht="15" customHeight="1">
      <c r="A1605" s="177">
        <v>44703</v>
      </c>
      <c r="B1605" s="178">
        <f t="shared" si="213"/>
        <v>44701</v>
      </c>
      <c r="C1605" s="178">
        <f t="shared" si="214"/>
        <v>44701</v>
      </c>
      <c r="D1605" s="178">
        <f t="shared" si="215"/>
        <v>44701</v>
      </c>
      <c r="E1605" s="178">
        <f t="shared" si="216"/>
        <v>44701</v>
      </c>
      <c r="F1605" s="178">
        <f t="shared" si="217"/>
        <v>44701</v>
      </c>
      <c r="G1605" s="178">
        <f t="shared" si="218"/>
        <v>44701</v>
      </c>
      <c r="H1605" s="179">
        <f t="shared" si="219"/>
        <v>1274.5999999999999</v>
      </c>
      <c r="I1605" s="180">
        <f t="shared" si="220"/>
        <v>2</v>
      </c>
      <c r="J1605" s="180">
        <f t="shared" si="221"/>
        <v>7</v>
      </c>
    </row>
    <row r="1606" spans="1:10" ht="15" customHeight="1">
      <c r="A1606" s="177">
        <v>44704</v>
      </c>
      <c r="B1606" s="178">
        <f t="shared" si="213"/>
        <v>44704</v>
      </c>
      <c r="C1606" s="178">
        <f t="shared" si="214"/>
        <v>44704</v>
      </c>
      <c r="D1606" s="178">
        <f t="shared" si="215"/>
        <v>44704</v>
      </c>
      <c r="E1606" s="178">
        <f t="shared" si="216"/>
        <v>44704</v>
      </c>
      <c r="F1606" s="178">
        <f t="shared" si="217"/>
        <v>44704</v>
      </c>
      <c r="G1606" s="178">
        <f t="shared" si="218"/>
        <v>44704</v>
      </c>
      <c r="H1606" s="179">
        <f t="shared" si="219"/>
        <v>1269.5</v>
      </c>
      <c r="I1606" s="180">
        <f t="shared" si="220"/>
        <v>3</v>
      </c>
      <c r="J1606" s="180">
        <f t="shared" si="221"/>
        <v>3</v>
      </c>
    </row>
    <row r="1607" spans="1:10" ht="15" customHeight="1">
      <c r="A1607" s="177">
        <v>44705</v>
      </c>
      <c r="B1607" s="178">
        <f t="shared" si="213"/>
        <v>44705</v>
      </c>
      <c r="C1607" s="178">
        <f t="shared" si="214"/>
        <v>44705</v>
      </c>
      <c r="D1607" s="178">
        <f t="shared" si="215"/>
        <v>44705</v>
      </c>
      <c r="E1607" s="178">
        <f t="shared" si="216"/>
        <v>44705</v>
      </c>
      <c r="F1607" s="178">
        <f t="shared" si="217"/>
        <v>44705</v>
      </c>
      <c r="G1607" s="178">
        <f t="shared" si="218"/>
        <v>44705</v>
      </c>
      <c r="H1607" s="179">
        <f t="shared" si="219"/>
        <v>1267.7</v>
      </c>
      <c r="I1607" s="180">
        <f t="shared" si="220"/>
        <v>4</v>
      </c>
      <c r="J1607" s="180">
        <f t="shared" si="221"/>
        <v>4</v>
      </c>
    </row>
    <row r="1608" spans="1:10" ht="15" customHeight="1">
      <c r="A1608" s="177">
        <v>44706</v>
      </c>
      <c r="B1608" s="178">
        <f t="shared" ref="B1608:B1671" si="222">IF($I1608&lt;4,IF($I1608&lt;3,DATE(YEAR(A1608),MONTH(A1608),DAY(A1608)-$I1608),IF(COUNTIF($O:$O,A1608)=1,DATE(YEAR(A1608),MONTH(A1608),DAY(A1608)-$I1608),A1608)),A1608)</f>
        <v>44706</v>
      </c>
      <c r="C1608" s="178">
        <f t="shared" ref="C1608:C1671" si="223">IF(COUNTIF($O:$O,B1608)=1,DATE(YEAR(B1608),MONTH(B1608),DAY(B1608)-1),B1608)</f>
        <v>44706</v>
      </c>
      <c r="D1608" s="178">
        <f t="shared" ref="D1608:D1671" si="224">IF(COUNTIF($O:$O,C1608)=1,DATE(YEAR(C1608),MONTH(C1608),DAY(C1608)-1),C1608)</f>
        <v>44706</v>
      </c>
      <c r="E1608" s="178">
        <f t="shared" ref="E1608:E1671" si="225">IF(COUNTIF($O:$O,D1608)=1,DATE(YEAR(D1608),MONTH(D1608),DAY(D1608)-1),D1608)</f>
        <v>44706</v>
      </c>
      <c r="F1608" s="178">
        <f t="shared" ref="F1608:F1671" si="226">IF(COUNTIF($O:$O,E1608)=1,DATE(YEAR(E1608),MONTH(E1608),DAY(E1608)-1),E1608)</f>
        <v>44706</v>
      </c>
      <c r="G1608" s="178">
        <f t="shared" ref="G1608:G1671" si="227">IF($J1608&lt;4,IF($J1608&lt;3,DATE(YEAR(F1608),MONTH(F1608),DAY(F1608)-$J1608),IF(COUNTIF($O:$O,F1608)=1,DATE(YEAR(F1608),MONTH(F1608),DAY(F1608)-$J1608),F1608)),F1608)</f>
        <v>44706</v>
      </c>
      <c r="H1608" s="179">
        <f t="shared" ref="H1608:H1671" si="228">VLOOKUP(G1608,L:M,2,0)</f>
        <v>1264.3</v>
      </c>
      <c r="I1608" s="180">
        <f t="shared" ref="I1608:I1671" si="229">WEEKDAY(A1608,16)</f>
        <v>5</v>
      </c>
      <c r="J1608" s="180">
        <f t="shared" ref="J1608:J1671" si="230">WEEKDAY(F1608,16)</f>
        <v>5</v>
      </c>
    </row>
    <row r="1609" spans="1:10" ht="15" customHeight="1">
      <c r="A1609" s="177">
        <v>44707</v>
      </c>
      <c r="B1609" s="178">
        <f t="shared" si="222"/>
        <v>44707</v>
      </c>
      <c r="C1609" s="178">
        <f t="shared" si="223"/>
        <v>44707</v>
      </c>
      <c r="D1609" s="178">
        <f t="shared" si="224"/>
        <v>44707</v>
      </c>
      <c r="E1609" s="178">
        <f t="shared" si="225"/>
        <v>44707</v>
      </c>
      <c r="F1609" s="178">
        <f t="shared" si="226"/>
        <v>44707</v>
      </c>
      <c r="G1609" s="178">
        <f t="shared" si="227"/>
        <v>44707</v>
      </c>
      <c r="H1609" s="179">
        <f t="shared" si="228"/>
        <v>1263.3</v>
      </c>
      <c r="I1609" s="180">
        <f t="shared" si="229"/>
        <v>6</v>
      </c>
      <c r="J1609" s="180">
        <f t="shared" si="230"/>
        <v>6</v>
      </c>
    </row>
    <row r="1610" spans="1:10" ht="15" customHeight="1">
      <c r="A1610" s="177">
        <v>44708</v>
      </c>
      <c r="B1610" s="178">
        <f t="shared" si="222"/>
        <v>44708</v>
      </c>
      <c r="C1610" s="178">
        <f t="shared" si="223"/>
        <v>44708</v>
      </c>
      <c r="D1610" s="178">
        <f t="shared" si="224"/>
        <v>44708</v>
      </c>
      <c r="E1610" s="178">
        <f t="shared" si="225"/>
        <v>44708</v>
      </c>
      <c r="F1610" s="178">
        <f t="shared" si="226"/>
        <v>44708</v>
      </c>
      <c r="G1610" s="178">
        <f t="shared" si="227"/>
        <v>44708</v>
      </c>
      <c r="H1610" s="179">
        <f t="shared" si="228"/>
        <v>1266.4000000000001</v>
      </c>
      <c r="I1610" s="180">
        <f t="shared" si="229"/>
        <v>7</v>
      </c>
      <c r="J1610" s="180">
        <f t="shared" si="230"/>
        <v>7</v>
      </c>
    </row>
    <row r="1611" spans="1:10" ht="15" customHeight="1">
      <c r="A1611" s="177">
        <v>44709</v>
      </c>
      <c r="B1611" s="178">
        <f t="shared" si="222"/>
        <v>44708</v>
      </c>
      <c r="C1611" s="178">
        <f t="shared" si="223"/>
        <v>44708</v>
      </c>
      <c r="D1611" s="178">
        <f t="shared" si="224"/>
        <v>44708</v>
      </c>
      <c r="E1611" s="178">
        <f t="shared" si="225"/>
        <v>44708</v>
      </c>
      <c r="F1611" s="178">
        <f t="shared" si="226"/>
        <v>44708</v>
      </c>
      <c r="G1611" s="178">
        <f t="shared" si="227"/>
        <v>44708</v>
      </c>
      <c r="H1611" s="179">
        <f t="shared" si="228"/>
        <v>1266.4000000000001</v>
      </c>
      <c r="I1611" s="180">
        <f t="shared" si="229"/>
        <v>1</v>
      </c>
      <c r="J1611" s="180">
        <f t="shared" si="230"/>
        <v>7</v>
      </c>
    </row>
    <row r="1612" spans="1:10" ht="15" customHeight="1">
      <c r="A1612" s="177">
        <v>44710</v>
      </c>
      <c r="B1612" s="178">
        <f t="shared" si="222"/>
        <v>44708</v>
      </c>
      <c r="C1612" s="178">
        <f t="shared" si="223"/>
        <v>44708</v>
      </c>
      <c r="D1612" s="178">
        <f t="shared" si="224"/>
        <v>44708</v>
      </c>
      <c r="E1612" s="178">
        <f t="shared" si="225"/>
        <v>44708</v>
      </c>
      <c r="F1612" s="178">
        <f t="shared" si="226"/>
        <v>44708</v>
      </c>
      <c r="G1612" s="178">
        <f t="shared" si="227"/>
        <v>44708</v>
      </c>
      <c r="H1612" s="179">
        <f t="shared" si="228"/>
        <v>1266.4000000000001</v>
      </c>
      <c r="I1612" s="180">
        <f t="shared" si="229"/>
        <v>2</v>
      </c>
      <c r="J1612" s="180">
        <f t="shared" si="230"/>
        <v>7</v>
      </c>
    </row>
    <row r="1613" spans="1:10" ht="15" customHeight="1">
      <c r="A1613" s="177">
        <v>44711</v>
      </c>
      <c r="B1613" s="178">
        <f t="shared" si="222"/>
        <v>44711</v>
      </c>
      <c r="C1613" s="178">
        <f t="shared" si="223"/>
        <v>44711</v>
      </c>
      <c r="D1613" s="178">
        <f t="shared" si="224"/>
        <v>44711</v>
      </c>
      <c r="E1613" s="178">
        <f t="shared" si="225"/>
        <v>44711</v>
      </c>
      <c r="F1613" s="178">
        <f t="shared" si="226"/>
        <v>44711</v>
      </c>
      <c r="G1613" s="178">
        <f t="shared" si="227"/>
        <v>44711</v>
      </c>
      <c r="H1613" s="179">
        <f t="shared" si="228"/>
        <v>1256.9000000000001</v>
      </c>
      <c r="I1613" s="180">
        <f t="shared" si="229"/>
        <v>3</v>
      </c>
      <c r="J1613" s="180">
        <f t="shared" si="230"/>
        <v>3</v>
      </c>
    </row>
    <row r="1614" spans="1:10" ht="15" customHeight="1">
      <c r="A1614" s="177">
        <v>44712</v>
      </c>
      <c r="B1614" s="178">
        <f t="shared" si="222"/>
        <v>44712</v>
      </c>
      <c r="C1614" s="178">
        <f t="shared" si="223"/>
        <v>44712</v>
      </c>
      <c r="D1614" s="178">
        <f t="shared" si="224"/>
        <v>44712</v>
      </c>
      <c r="E1614" s="178">
        <f t="shared" si="225"/>
        <v>44712</v>
      </c>
      <c r="F1614" s="178">
        <f t="shared" si="226"/>
        <v>44712</v>
      </c>
      <c r="G1614" s="178">
        <f t="shared" si="227"/>
        <v>44712</v>
      </c>
      <c r="H1614" s="179">
        <f t="shared" si="228"/>
        <v>1245.8</v>
      </c>
      <c r="I1614" s="180">
        <f t="shared" si="229"/>
        <v>4</v>
      </c>
      <c r="J1614" s="180">
        <f t="shared" si="230"/>
        <v>4</v>
      </c>
    </row>
    <row r="1615" spans="1:10" ht="15" customHeight="1">
      <c r="A1615" s="177">
        <v>44713</v>
      </c>
      <c r="B1615" s="178">
        <f t="shared" si="222"/>
        <v>44713</v>
      </c>
      <c r="C1615" s="178">
        <f t="shared" si="223"/>
        <v>44712</v>
      </c>
      <c r="D1615" s="178">
        <f t="shared" si="224"/>
        <v>44712</v>
      </c>
      <c r="E1615" s="178">
        <f t="shared" si="225"/>
        <v>44712</v>
      </c>
      <c r="F1615" s="178">
        <f t="shared" si="226"/>
        <v>44712</v>
      </c>
      <c r="G1615" s="178">
        <f t="shared" si="227"/>
        <v>44712</v>
      </c>
      <c r="H1615" s="179">
        <f t="shared" si="228"/>
        <v>1245.8</v>
      </c>
      <c r="I1615" s="180">
        <f t="shared" si="229"/>
        <v>5</v>
      </c>
      <c r="J1615" s="180">
        <f t="shared" si="230"/>
        <v>4</v>
      </c>
    </row>
    <row r="1616" spans="1:10" ht="15" customHeight="1">
      <c r="A1616" s="177">
        <v>44714</v>
      </c>
      <c r="B1616" s="178">
        <f t="shared" si="222"/>
        <v>44714</v>
      </c>
      <c r="C1616" s="178">
        <f t="shared" si="223"/>
        <v>44714</v>
      </c>
      <c r="D1616" s="178">
        <f t="shared" si="224"/>
        <v>44714</v>
      </c>
      <c r="E1616" s="178">
        <f t="shared" si="225"/>
        <v>44714</v>
      </c>
      <c r="F1616" s="178">
        <f t="shared" si="226"/>
        <v>44714</v>
      </c>
      <c r="G1616" s="178">
        <f t="shared" si="227"/>
        <v>44714</v>
      </c>
      <c r="H1616" s="179">
        <f t="shared" si="228"/>
        <v>1238.4000000000001</v>
      </c>
      <c r="I1616" s="180">
        <f t="shared" si="229"/>
        <v>6</v>
      </c>
      <c r="J1616" s="180">
        <f t="shared" si="230"/>
        <v>6</v>
      </c>
    </row>
    <row r="1617" spans="1:10" ht="15" customHeight="1">
      <c r="A1617" s="177">
        <v>44715</v>
      </c>
      <c r="B1617" s="178">
        <f t="shared" si="222"/>
        <v>44715</v>
      </c>
      <c r="C1617" s="178">
        <f t="shared" si="223"/>
        <v>44715</v>
      </c>
      <c r="D1617" s="178">
        <f t="shared" si="224"/>
        <v>44715</v>
      </c>
      <c r="E1617" s="178">
        <f t="shared" si="225"/>
        <v>44715</v>
      </c>
      <c r="F1617" s="178">
        <f t="shared" si="226"/>
        <v>44715</v>
      </c>
      <c r="G1617" s="178">
        <f t="shared" si="227"/>
        <v>44715</v>
      </c>
      <c r="H1617" s="179">
        <f t="shared" si="228"/>
        <v>1251.2</v>
      </c>
      <c r="I1617" s="180">
        <f t="shared" si="229"/>
        <v>7</v>
      </c>
      <c r="J1617" s="180">
        <f t="shared" si="230"/>
        <v>7</v>
      </c>
    </row>
    <row r="1618" spans="1:10" ht="15" customHeight="1">
      <c r="A1618" s="177">
        <v>44716</v>
      </c>
      <c r="B1618" s="178">
        <f t="shared" si="222"/>
        <v>44715</v>
      </c>
      <c r="C1618" s="178">
        <f t="shared" si="223"/>
        <v>44715</v>
      </c>
      <c r="D1618" s="178">
        <f t="shared" si="224"/>
        <v>44715</v>
      </c>
      <c r="E1618" s="178">
        <f t="shared" si="225"/>
        <v>44715</v>
      </c>
      <c r="F1618" s="178">
        <f t="shared" si="226"/>
        <v>44715</v>
      </c>
      <c r="G1618" s="178">
        <f t="shared" si="227"/>
        <v>44715</v>
      </c>
      <c r="H1618" s="179">
        <f t="shared" si="228"/>
        <v>1251.2</v>
      </c>
      <c r="I1618" s="180">
        <f t="shared" si="229"/>
        <v>1</v>
      </c>
      <c r="J1618" s="180">
        <f t="shared" si="230"/>
        <v>7</v>
      </c>
    </row>
    <row r="1619" spans="1:10" ht="15" customHeight="1">
      <c r="A1619" s="177">
        <v>44717</v>
      </c>
      <c r="B1619" s="178">
        <f t="shared" si="222"/>
        <v>44715</v>
      </c>
      <c r="C1619" s="178">
        <f t="shared" si="223"/>
        <v>44715</v>
      </c>
      <c r="D1619" s="178">
        <f t="shared" si="224"/>
        <v>44715</v>
      </c>
      <c r="E1619" s="178">
        <f t="shared" si="225"/>
        <v>44715</v>
      </c>
      <c r="F1619" s="178">
        <f t="shared" si="226"/>
        <v>44715</v>
      </c>
      <c r="G1619" s="178">
        <f t="shared" si="227"/>
        <v>44715</v>
      </c>
      <c r="H1619" s="179">
        <f t="shared" si="228"/>
        <v>1251.2</v>
      </c>
      <c r="I1619" s="180">
        <f t="shared" si="229"/>
        <v>2</v>
      </c>
      <c r="J1619" s="180">
        <f t="shared" si="230"/>
        <v>7</v>
      </c>
    </row>
    <row r="1620" spans="1:10" ht="15" customHeight="1">
      <c r="A1620" s="177">
        <v>44718</v>
      </c>
      <c r="B1620" s="178">
        <f t="shared" si="222"/>
        <v>44715</v>
      </c>
      <c r="C1620" s="178">
        <f t="shared" si="223"/>
        <v>44715</v>
      </c>
      <c r="D1620" s="178">
        <f t="shared" si="224"/>
        <v>44715</v>
      </c>
      <c r="E1620" s="178">
        <f t="shared" si="225"/>
        <v>44715</v>
      </c>
      <c r="F1620" s="178">
        <f t="shared" si="226"/>
        <v>44715</v>
      </c>
      <c r="G1620" s="178">
        <f t="shared" si="227"/>
        <v>44715</v>
      </c>
      <c r="H1620" s="179">
        <f t="shared" si="228"/>
        <v>1251.2</v>
      </c>
      <c r="I1620" s="180">
        <f t="shared" si="229"/>
        <v>3</v>
      </c>
      <c r="J1620" s="180">
        <f t="shared" si="230"/>
        <v>7</v>
      </c>
    </row>
    <row r="1621" spans="1:10" ht="15" customHeight="1">
      <c r="A1621" s="177">
        <v>44719</v>
      </c>
      <c r="B1621" s="178">
        <f t="shared" si="222"/>
        <v>44719</v>
      </c>
      <c r="C1621" s="178">
        <f t="shared" si="223"/>
        <v>44719</v>
      </c>
      <c r="D1621" s="178">
        <f t="shared" si="224"/>
        <v>44719</v>
      </c>
      <c r="E1621" s="178">
        <f t="shared" si="225"/>
        <v>44719</v>
      </c>
      <c r="F1621" s="178">
        <f t="shared" si="226"/>
        <v>44719</v>
      </c>
      <c r="G1621" s="178">
        <f t="shared" si="227"/>
        <v>44719</v>
      </c>
      <c r="H1621" s="179">
        <f t="shared" si="228"/>
        <v>1241.0999999999999</v>
      </c>
      <c r="I1621" s="180">
        <f t="shared" si="229"/>
        <v>4</v>
      </c>
      <c r="J1621" s="180">
        <f t="shared" si="230"/>
        <v>4</v>
      </c>
    </row>
    <row r="1622" spans="1:10" ht="15" customHeight="1">
      <c r="A1622" s="177">
        <v>44720</v>
      </c>
      <c r="B1622" s="178">
        <f t="shared" si="222"/>
        <v>44720</v>
      </c>
      <c r="C1622" s="178">
        <f t="shared" si="223"/>
        <v>44720</v>
      </c>
      <c r="D1622" s="178">
        <f t="shared" si="224"/>
        <v>44720</v>
      </c>
      <c r="E1622" s="178">
        <f t="shared" si="225"/>
        <v>44720</v>
      </c>
      <c r="F1622" s="178">
        <f t="shared" si="226"/>
        <v>44720</v>
      </c>
      <c r="G1622" s="178">
        <f t="shared" si="227"/>
        <v>44720</v>
      </c>
      <c r="H1622" s="179">
        <f t="shared" si="228"/>
        <v>1257.0999999999999</v>
      </c>
      <c r="I1622" s="180">
        <f t="shared" si="229"/>
        <v>5</v>
      </c>
      <c r="J1622" s="180">
        <f t="shared" si="230"/>
        <v>5</v>
      </c>
    </row>
    <row r="1623" spans="1:10" ht="15" customHeight="1">
      <c r="A1623" s="177">
        <v>44721</v>
      </c>
      <c r="B1623" s="178">
        <f t="shared" si="222"/>
        <v>44721</v>
      </c>
      <c r="C1623" s="178">
        <f t="shared" si="223"/>
        <v>44721</v>
      </c>
      <c r="D1623" s="178">
        <f t="shared" si="224"/>
        <v>44721</v>
      </c>
      <c r="E1623" s="178">
        <f t="shared" si="225"/>
        <v>44721</v>
      </c>
      <c r="F1623" s="178">
        <f t="shared" si="226"/>
        <v>44721</v>
      </c>
      <c r="G1623" s="178">
        <f t="shared" si="227"/>
        <v>44721</v>
      </c>
      <c r="H1623" s="179">
        <f t="shared" si="228"/>
        <v>1255.4000000000001</v>
      </c>
      <c r="I1623" s="180">
        <f t="shared" si="229"/>
        <v>6</v>
      </c>
      <c r="J1623" s="180">
        <f t="shared" si="230"/>
        <v>6</v>
      </c>
    </row>
    <row r="1624" spans="1:10" ht="15" customHeight="1">
      <c r="A1624" s="177">
        <v>44722</v>
      </c>
      <c r="B1624" s="178">
        <f t="shared" si="222"/>
        <v>44722</v>
      </c>
      <c r="C1624" s="178">
        <f t="shared" si="223"/>
        <v>44722</v>
      </c>
      <c r="D1624" s="178">
        <f t="shared" si="224"/>
        <v>44722</v>
      </c>
      <c r="E1624" s="178">
        <f t="shared" si="225"/>
        <v>44722</v>
      </c>
      <c r="F1624" s="178">
        <f t="shared" si="226"/>
        <v>44722</v>
      </c>
      <c r="G1624" s="178">
        <f t="shared" si="227"/>
        <v>44722</v>
      </c>
      <c r="H1624" s="179">
        <f t="shared" si="228"/>
        <v>1257.5999999999999</v>
      </c>
      <c r="I1624" s="180">
        <f t="shared" si="229"/>
        <v>7</v>
      </c>
      <c r="J1624" s="180">
        <f t="shared" si="230"/>
        <v>7</v>
      </c>
    </row>
    <row r="1625" spans="1:10" ht="15" customHeight="1">
      <c r="A1625" s="177">
        <v>44723</v>
      </c>
      <c r="B1625" s="178">
        <f t="shared" si="222"/>
        <v>44722</v>
      </c>
      <c r="C1625" s="178">
        <f t="shared" si="223"/>
        <v>44722</v>
      </c>
      <c r="D1625" s="178">
        <f t="shared" si="224"/>
        <v>44722</v>
      </c>
      <c r="E1625" s="178">
        <f t="shared" si="225"/>
        <v>44722</v>
      </c>
      <c r="F1625" s="178">
        <f t="shared" si="226"/>
        <v>44722</v>
      </c>
      <c r="G1625" s="178">
        <f t="shared" si="227"/>
        <v>44722</v>
      </c>
      <c r="H1625" s="179">
        <f t="shared" si="228"/>
        <v>1257.5999999999999</v>
      </c>
      <c r="I1625" s="180">
        <f t="shared" si="229"/>
        <v>1</v>
      </c>
      <c r="J1625" s="180">
        <f t="shared" si="230"/>
        <v>7</v>
      </c>
    </row>
    <row r="1626" spans="1:10" ht="15" customHeight="1">
      <c r="A1626" s="177">
        <v>44724</v>
      </c>
      <c r="B1626" s="178">
        <f t="shared" si="222"/>
        <v>44722</v>
      </c>
      <c r="C1626" s="178">
        <f t="shared" si="223"/>
        <v>44722</v>
      </c>
      <c r="D1626" s="178">
        <f t="shared" si="224"/>
        <v>44722</v>
      </c>
      <c r="E1626" s="178">
        <f t="shared" si="225"/>
        <v>44722</v>
      </c>
      <c r="F1626" s="178">
        <f t="shared" si="226"/>
        <v>44722</v>
      </c>
      <c r="G1626" s="178">
        <f t="shared" si="227"/>
        <v>44722</v>
      </c>
      <c r="H1626" s="179">
        <f t="shared" si="228"/>
        <v>1257.5999999999999</v>
      </c>
      <c r="I1626" s="180">
        <f t="shared" si="229"/>
        <v>2</v>
      </c>
      <c r="J1626" s="180">
        <f t="shared" si="230"/>
        <v>7</v>
      </c>
    </row>
    <row r="1627" spans="1:10" ht="15" customHeight="1">
      <c r="A1627" s="177">
        <v>44725</v>
      </c>
      <c r="B1627" s="178">
        <f t="shared" si="222"/>
        <v>44725</v>
      </c>
      <c r="C1627" s="178">
        <f t="shared" si="223"/>
        <v>44725</v>
      </c>
      <c r="D1627" s="178">
        <f t="shared" si="224"/>
        <v>44725</v>
      </c>
      <c r="E1627" s="178">
        <f t="shared" si="225"/>
        <v>44725</v>
      </c>
      <c r="F1627" s="178">
        <f t="shared" si="226"/>
        <v>44725</v>
      </c>
      <c r="G1627" s="178">
        <f t="shared" si="227"/>
        <v>44725</v>
      </c>
      <c r="H1627" s="179">
        <f t="shared" si="228"/>
        <v>1266</v>
      </c>
      <c r="I1627" s="180">
        <f t="shared" si="229"/>
        <v>3</v>
      </c>
      <c r="J1627" s="180">
        <f t="shared" si="230"/>
        <v>3</v>
      </c>
    </row>
    <row r="1628" spans="1:10" ht="15" customHeight="1">
      <c r="A1628" s="177">
        <v>44726</v>
      </c>
      <c r="B1628" s="178">
        <f t="shared" si="222"/>
        <v>44726</v>
      </c>
      <c r="C1628" s="178">
        <f t="shared" si="223"/>
        <v>44726</v>
      </c>
      <c r="D1628" s="178">
        <f t="shared" si="224"/>
        <v>44726</v>
      </c>
      <c r="E1628" s="178">
        <f t="shared" si="225"/>
        <v>44726</v>
      </c>
      <c r="F1628" s="178">
        <f t="shared" si="226"/>
        <v>44726</v>
      </c>
      <c r="G1628" s="178">
        <f t="shared" si="227"/>
        <v>44726</v>
      </c>
      <c r="H1628" s="179">
        <f t="shared" si="228"/>
        <v>1286</v>
      </c>
      <c r="I1628" s="180">
        <f t="shared" si="229"/>
        <v>4</v>
      </c>
      <c r="J1628" s="180">
        <f t="shared" si="230"/>
        <v>4</v>
      </c>
    </row>
    <row r="1629" spans="1:10" ht="15" customHeight="1">
      <c r="A1629" s="177">
        <v>44727</v>
      </c>
      <c r="B1629" s="178">
        <f t="shared" si="222"/>
        <v>44727</v>
      </c>
      <c r="C1629" s="178">
        <f t="shared" si="223"/>
        <v>44727</v>
      </c>
      <c r="D1629" s="178">
        <f t="shared" si="224"/>
        <v>44727</v>
      </c>
      <c r="E1629" s="178">
        <f t="shared" si="225"/>
        <v>44727</v>
      </c>
      <c r="F1629" s="178">
        <f t="shared" si="226"/>
        <v>44727</v>
      </c>
      <c r="G1629" s="178">
        <f t="shared" si="227"/>
        <v>44727</v>
      </c>
      <c r="H1629" s="179">
        <f t="shared" si="228"/>
        <v>1289.7</v>
      </c>
      <c r="I1629" s="180">
        <f t="shared" si="229"/>
        <v>5</v>
      </c>
      <c r="J1629" s="180">
        <f t="shared" si="230"/>
        <v>5</v>
      </c>
    </row>
    <row r="1630" spans="1:10" ht="15" customHeight="1">
      <c r="A1630" s="177">
        <v>44728</v>
      </c>
      <c r="B1630" s="178">
        <f t="shared" si="222"/>
        <v>44728</v>
      </c>
      <c r="C1630" s="178">
        <f t="shared" si="223"/>
        <v>44728</v>
      </c>
      <c r="D1630" s="178">
        <f t="shared" si="224"/>
        <v>44728</v>
      </c>
      <c r="E1630" s="178">
        <f t="shared" si="225"/>
        <v>44728</v>
      </c>
      <c r="F1630" s="178">
        <f t="shared" si="226"/>
        <v>44728</v>
      </c>
      <c r="G1630" s="178">
        <f t="shared" si="227"/>
        <v>44728</v>
      </c>
      <c r="H1630" s="179">
        <f t="shared" si="228"/>
        <v>1291.3</v>
      </c>
      <c r="I1630" s="180">
        <f t="shared" si="229"/>
        <v>6</v>
      </c>
      <c r="J1630" s="180">
        <f t="shared" si="230"/>
        <v>6</v>
      </c>
    </row>
    <row r="1631" spans="1:10" ht="15" customHeight="1">
      <c r="A1631" s="177">
        <v>44729</v>
      </c>
      <c r="B1631" s="178">
        <f t="shared" si="222"/>
        <v>44729</v>
      </c>
      <c r="C1631" s="178">
        <f t="shared" si="223"/>
        <v>44729</v>
      </c>
      <c r="D1631" s="178">
        <f t="shared" si="224"/>
        <v>44729</v>
      </c>
      <c r="E1631" s="178">
        <f t="shared" si="225"/>
        <v>44729</v>
      </c>
      <c r="F1631" s="178">
        <f t="shared" si="226"/>
        <v>44729</v>
      </c>
      <c r="G1631" s="178">
        <f t="shared" si="227"/>
        <v>44729</v>
      </c>
      <c r="H1631" s="179">
        <f t="shared" si="228"/>
        <v>1284.0999999999999</v>
      </c>
      <c r="I1631" s="180">
        <f t="shared" si="229"/>
        <v>7</v>
      </c>
      <c r="J1631" s="180">
        <f t="shared" si="230"/>
        <v>7</v>
      </c>
    </row>
    <row r="1632" spans="1:10" ht="15" customHeight="1">
      <c r="A1632" s="177">
        <v>44730</v>
      </c>
      <c r="B1632" s="178">
        <f t="shared" si="222"/>
        <v>44729</v>
      </c>
      <c r="C1632" s="178">
        <f t="shared" si="223"/>
        <v>44729</v>
      </c>
      <c r="D1632" s="178">
        <f t="shared" si="224"/>
        <v>44729</v>
      </c>
      <c r="E1632" s="178">
        <f t="shared" si="225"/>
        <v>44729</v>
      </c>
      <c r="F1632" s="178">
        <f t="shared" si="226"/>
        <v>44729</v>
      </c>
      <c r="G1632" s="178">
        <f t="shared" si="227"/>
        <v>44729</v>
      </c>
      <c r="H1632" s="179">
        <f t="shared" si="228"/>
        <v>1284.0999999999999</v>
      </c>
      <c r="I1632" s="180">
        <f t="shared" si="229"/>
        <v>1</v>
      </c>
      <c r="J1632" s="180">
        <f t="shared" si="230"/>
        <v>7</v>
      </c>
    </row>
    <row r="1633" spans="1:10" ht="15" customHeight="1">
      <c r="A1633" s="177">
        <v>44731</v>
      </c>
      <c r="B1633" s="178">
        <f t="shared" si="222"/>
        <v>44729</v>
      </c>
      <c r="C1633" s="178">
        <f t="shared" si="223"/>
        <v>44729</v>
      </c>
      <c r="D1633" s="178">
        <f t="shared" si="224"/>
        <v>44729</v>
      </c>
      <c r="E1633" s="178">
        <f t="shared" si="225"/>
        <v>44729</v>
      </c>
      <c r="F1633" s="178">
        <f t="shared" si="226"/>
        <v>44729</v>
      </c>
      <c r="G1633" s="178">
        <f t="shared" si="227"/>
        <v>44729</v>
      </c>
      <c r="H1633" s="179">
        <f t="shared" si="228"/>
        <v>1284.0999999999999</v>
      </c>
      <c r="I1633" s="180">
        <f t="shared" si="229"/>
        <v>2</v>
      </c>
      <c r="J1633" s="180">
        <f t="shared" si="230"/>
        <v>7</v>
      </c>
    </row>
    <row r="1634" spans="1:10" ht="15" customHeight="1">
      <c r="A1634" s="177">
        <v>44732</v>
      </c>
      <c r="B1634" s="178">
        <f t="shared" si="222"/>
        <v>44732</v>
      </c>
      <c r="C1634" s="178">
        <f t="shared" si="223"/>
        <v>44732</v>
      </c>
      <c r="D1634" s="178">
        <f t="shared" si="224"/>
        <v>44732</v>
      </c>
      <c r="E1634" s="178">
        <f t="shared" si="225"/>
        <v>44732</v>
      </c>
      <c r="F1634" s="178">
        <f t="shared" si="226"/>
        <v>44732</v>
      </c>
      <c r="G1634" s="178">
        <f t="shared" si="227"/>
        <v>44732</v>
      </c>
      <c r="H1634" s="179">
        <f t="shared" si="228"/>
        <v>1287.5</v>
      </c>
      <c r="I1634" s="180">
        <f t="shared" si="229"/>
        <v>3</v>
      </c>
      <c r="J1634" s="180">
        <f t="shared" si="230"/>
        <v>3</v>
      </c>
    </row>
    <row r="1635" spans="1:10" ht="15" customHeight="1">
      <c r="A1635" s="177">
        <v>44733</v>
      </c>
      <c r="B1635" s="178">
        <f t="shared" si="222"/>
        <v>44733</v>
      </c>
      <c r="C1635" s="178">
        <f t="shared" si="223"/>
        <v>44733</v>
      </c>
      <c r="D1635" s="178">
        <f t="shared" si="224"/>
        <v>44733</v>
      </c>
      <c r="E1635" s="178">
        <f t="shared" si="225"/>
        <v>44733</v>
      </c>
      <c r="F1635" s="178">
        <f t="shared" si="226"/>
        <v>44733</v>
      </c>
      <c r="G1635" s="178">
        <f t="shared" si="227"/>
        <v>44733</v>
      </c>
      <c r="H1635" s="179">
        <f t="shared" si="228"/>
        <v>1291.7</v>
      </c>
      <c r="I1635" s="180">
        <f t="shared" si="229"/>
        <v>4</v>
      </c>
      <c r="J1635" s="180">
        <f t="shared" si="230"/>
        <v>4</v>
      </c>
    </row>
    <row r="1636" spans="1:10" ht="15" customHeight="1">
      <c r="A1636" s="177">
        <v>44734</v>
      </c>
      <c r="B1636" s="178">
        <f t="shared" si="222"/>
        <v>44734</v>
      </c>
      <c r="C1636" s="178">
        <f t="shared" si="223"/>
        <v>44734</v>
      </c>
      <c r="D1636" s="178">
        <f t="shared" si="224"/>
        <v>44734</v>
      </c>
      <c r="E1636" s="178">
        <f t="shared" si="225"/>
        <v>44734</v>
      </c>
      <c r="F1636" s="178">
        <f t="shared" si="226"/>
        <v>44734</v>
      </c>
      <c r="G1636" s="178">
        <f t="shared" si="227"/>
        <v>44734</v>
      </c>
      <c r="H1636" s="179">
        <f t="shared" si="228"/>
        <v>1290.5999999999999</v>
      </c>
      <c r="I1636" s="180">
        <f t="shared" si="229"/>
        <v>5</v>
      </c>
      <c r="J1636" s="180">
        <f t="shared" si="230"/>
        <v>5</v>
      </c>
    </row>
    <row r="1637" spans="1:10" ht="15" customHeight="1">
      <c r="A1637" s="177">
        <v>44735</v>
      </c>
      <c r="B1637" s="178">
        <f t="shared" si="222"/>
        <v>44735</v>
      </c>
      <c r="C1637" s="178">
        <f t="shared" si="223"/>
        <v>44735</v>
      </c>
      <c r="D1637" s="178">
        <f t="shared" si="224"/>
        <v>44735</v>
      </c>
      <c r="E1637" s="178">
        <f t="shared" si="225"/>
        <v>44735</v>
      </c>
      <c r="F1637" s="178">
        <f t="shared" si="226"/>
        <v>44735</v>
      </c>
      <c r="G1637" s="178">
        <f t="shared" si="227"/>
        <v>44735</v>
      </c>
      <c r="H1637" s="179">
        <f t="shared" si="228"/>
        <v>1295.7</v>
      </c>
      <c r="I1637" s="180">
        <f t="shared" si="229"/>
        <v>6</v>
      </c>
      <c r="J1637" s="180">
        <f t="shared" si="230"/>
        <v>6</v>
      </c>
    </row>
    <row r="1638" spans="1:10" ht="15" customHeight="1">
      <c r="A1638" s="177">
        <v>44736</v>
      </c>
      <c r="B1638" s="178">
        <f t="shared" si="222"/>
        <v>44736</v>
      </c>
      <c r="C1638" s="178">
        <f t="shared" si="223"/>
        <v>44736</v>
      </c>
      <c r="D1638" s="178">
        <f t="shared" si="224"/>
        <v>44736</v>
      </c>
      <c r="E1638" s="178">
        <f t="shared" si="225"/>
        <v>44736</v>
      </c>
      <c r="F1638" s="178">
        <f t="shared" si="226"/>
        <v>44736</v>
      </c>
      <c r="G1638" s="178">
        <f t="shared" si="227"/>
        <v>44736</v>
      </c>
      <c r="H1638" s="179">
        <f t="shared" si="228"/>
        <v>1300.7</v>
      </c>
      <c r="I1638" s="180">
        <f t="shared" si="229"/>
        <v>7</v>
      </c>
      <c r="J1638" s="180">
        <f t="shared" si="230"/>
        <v>7</v>
      </c>
    </row>
    <row r="1639" spans="1:10" ht="15" customHeight="1">
      <c r="A1639" s="177">
        <v>44737</v>
      </c>
      <c r="B1639" s="178">
        <f t="shared" si="222"/>
        <v>44736</v>
      </c>
      <c r="C1639" s="178">
        <f t="shared" si="223"/>
        <v>44736</v>
      </c>
      <c r="D1639" s="178">
        <f t="shared" si="224"/>
        <v>44736</v>
      </c>
      <c r="E1639" s="178">
        <f t="shared" si="225"/>
        <v>44736</v>
      </c>
      <c r="F1639" s="178">
        <f t="shared" si="226"/>
        <v>44736</v>
      </c>
      <c r="G1639" s="178">
        <f t="shared" si="227"/>
        <v>44736</v>
      </c>
      <c r="H1639" s="179">
        <f t="shared" si="228"/>
        <v>1300.7</v>
      </c>
      <c r="I1639" s="180">
        <f t="shared" si="229"/>
        <v>1</v>
      </c>
      <c r="J1639" s="180">
        <f t="shared" si="230"/>
        <v>7</v>
      </c>
    </row>
    <row r="1640" spans="1:10" ht="15" customHeight="1">
      <c r="A1640" s="177">
        <v>44738</v>
      </c>
      <c r="B1640" s="178">
        <f t="shared" si="222"/>
        <v>44736</v>
      </c>
      <c r="C1640" s="178">
        <f t="shared" si="223"/>
        <v>44736</v>
      </c>
      <c r="D1640" s="178">
        <f t="shared" si="224"/>
        <v>44736</v>
      </c>
      <c r="E1640" s="178">
        <f t="shared" si="225"/>
        <v>44736</v>
      </c>
      <c r="F1640" s="178">
        <f t="shared" si="226"/>
        <v>44736</v>
      </c>
      <c r="G1640" s="178">
        <f t="shared" si="227"/>
        <v>44736</v>
      </c>
      <c r="H1640" s="179">
        <f t="shared" si="228"/>
        <v>1300.7</v>
      </c>
      <c r="I1640" s="180">
        <f t="shared" si="229"/>
        <v>2</v>
      </c>
      <c r="J1640" s="180">
        <f t="shared" si="230"/>
        <v>7</v>
      </c>
    </row>
    <row r="1641" spans="1:10" ht="15" customHeight="1">
      <c r="A1641" s="177">
        <v>44739</v>
      </c>
      <c r="B1641" s="178">
        <f t="shared" si="222"/>
        <v>44739</v>
      </c>
      <c r="C1641" s="178">
        <f t="shared" si="223"/>
        <v>44739</v>
      </c>
      <c r="D1641" s="178">
        <f t="shared" si="224"/>
        <v>44739</v>
      </c>
      <c r="E1641" s="178">
        <f t="shared" si="225"/>
        <v>44739</v>
      </c>
      <c r="F1641" s="178">
        <f t="shared" si="226"/>
        <v>44739</v>
      </c>
      <c r="G1641" s="178">
        <f t="shared" si="227"/>
        <v>44739</v>
      </c>
      <c r="H1641" s="179">
        <f t="shared" si="228"/>
        <v>1299.4000000000001</v>
      </c>
      <c r="I1641" s="180">
        <f t="shared" si="229"/>
        <v>3</v>
      </c>
      <c r="J1641" s="180">
        <f t="shared" si="230"/>
        <v>3</v>
      </c>
    </row>
    <row r="1642" spans="1:10" ht="15" customHeight="1">
      <c r="A1642" s="177">
        <v>44740</v>
      </c>
      <c r="B1642" s="178">
        <f t="shared" si="222"/>
        <v>44740</v>
      </c>
      <c r="C1642" s="178">
        <f t="shared" si="223"/>
        <v>44740</v>
      </c>
      <c r="D1642" s="178">
        <f t="shared" si="224"/>
        <v>44740</v>
      </c>
      <c r="E1642" s="178">
        <f t="shared" si="225"/>
        <v>44740</v>
      </c>
      <c r="F1642" s="178">
        <f t="shared" si="226"/>
        <v>44740</v>
      </c>
      <c r="G1642" s="178">
        <f t="shared" si="227"/>
        <v>44740</v>
      </c>
      <c r="H1642" s="179">
        <f t="shared" si="228"/>
        <v>1285.5999999999999</v>
      </c>
      <c r="I1642" s="180">
        <f t="shared" si="229"/>
        <v>4</v>
      </c>
      <c r="J1642" s="180">
        <f t="shared" si="230"/>
        <v>4</v>
      </c>
    </row>
    <row r="1643" spans="1:10" ht="15" customHeight="1">
      <c r="A1643" s="177">
        <v>44741</v>
      </c>
      <c r="B1643" s="178">
        <f t="shared" si="222"/>
        <v>44741</v>
      </c>
      <c r="C1643" s="178">
        <f t="shared" si="223"/>
        <v>44741</v>
      </c>
      <c r="D1643" s="178">
        <f t="shared" si="224"/>
        <v>44741</v>
      </c>
      <c r="E1643" s="178">
        <f t="shared" si="225"/>
        <v>44741</v>
      </c>
      <c r="F1643" s="178">
        <f t="shared" si="226"/>
        <v>44741</v>
      </c>
      <c r="G1643" s="178">
        <f t="shared" si="227"/>
        <v>44741</v>
      </c>
      <c r="H1643" s="179">
        <f t="shared" si="228"/>
        <v>1284.9000000000001</v>
      </c>
      <c r="I1643" s="180">
        <f t="shared" si="229"/>
        <v>5</v>
      </c>
      <c r="J1643" s="180">
        <f t="shared" si="230"/>
        <v>5</v>
      </c>
    </row>
    <row r="1644" spans="1:10" ht="15" customHeight="1">
      <c r="A1644" s="177">
        <v>44742</v>
      </c>
      <c r="B1644" s="178">
        <f t="shared" si="222"/>
        <v>44742</v>
      </c>
      <c r="C1644" s="178">
        <f t="shared" si="223"/>
        <v>44742</v>
      </c>
      <c r="D1644" s="178">
        <f t="shared" si="224"/>
        <v>44742</v>
      </c>
      <c r="E1644" s="178">
        <f t="shared" si="225"/>
        <v>44742</v>
      </c>
      <c r="F1644" s="178">
        <f t="shared" si="226"/>
        <v>44742</v>
      </c>
      <c r="G1644" s="178">
        <f t="shared" si="227"/>
        <v>44742</v>
      </c>
      <c r="H1644" s="179">
        <f t="shared" si="228"/>
        <v>1292.9000000000001</v>
      </c>
      <c r="I1644" s="180">
        <f t="shared" si="229"/>
        <v>6</v>
      </c>
      <c r="J1644" s="180">
        <f t="shared" si="230"/>
        <v>6</v>
      </c>
    </row>
    <row r="1645" spans="1:10" ht="15" customHeight="1">
      <c r="A1645" s="177">
        <v>44743</v>
      </c>
      <c r="B1645" s="178">
        <f t="shared" si="222"/>
        <v>44743</v>
      </c>
      <c r="C1645" s="178">
        <f t="shared" si="223"/>
        <v>44743</v>
      </c>
      <c r="D1645" s="178">
        <f t="shared" si="224"/>
        <v>44743</v>
      </c>
      <c r="E1645" s="178">
        <f t="shared" si="225"/>
        <v>44743</v>
      </c>
      <c r="F1645" s="178">
        <f t="shared" si="226"/>
        <v>44743</v>
      </c>
      <c r="G1645" s="178">
        <f t="shared" si="227"/>
        <v>44743</v>
      </c>
      <c r="H1645" s="179">
        <f t="shared" si="228"/>
        <v>1299.8</v>
      </c>
      <c r="I1645" s="180">
        <f t="shared" si="229"/>
        <v>7</v>
      </c>
      <c r="J1645" s="180">
        <f t="shared" si="230"/>
        <v>7</v>
      </c>
    </row>
    <row r="1646" spans="1:10" ht="15" customHeight="1">
      <c r="A1646" s="177">
        <v>44744</v>
      </c>
      <c r="B1646" s="178">
        <f t="shared" si="222"/>
        <v>44743</v>
      </c>
      <c r="C1646" s="178">
        <f t="shared" si="223"/>
        <v>44743</v>
      </c>
      <c r="D1646" s="178">
        <f t="shared" si="224"/>
        <v>44743</v>
      </c>
      <c r="E1646" s="178">
        <f t="shared" si="225"/>
        <v>44743</v>
      </c>
      <c r="F1646" s="178">
        <f t="shared" si="226"/>
        <v>44743</v>
      </c>
      <c r="G1646" s="178">
        <f t="shared" si="227"/>
        <v>44743</v>
      </c>
      <c r="H1646" s="179">
        <f t="shared" si="228"/>
        <v>1299.8</v>
      </c>
      <c r="I1646" s="180">
        <f t="shared" si="229"/>
        <v>1</v>
      </c>
      <c r="J1646" s="180">
        <f t="shared" si="230"/>
        <v>7</v>
      </c>
    </row>
    <row r="1647" spans="1:10" ht="15" customHeight="1">
      <c r="A1647" s="177">
        <v>44745</v>
      </c>
      <c r="B1647" s="178">
        <f t="shared" si="222"/>
        <v>44743</v>
      </c>
      <c r="C1647" s="178">
        <f t="shared" si="223"/>
        <v>44743</v>
      </c>
      <c r="D1647" s="178">
        <f t="shared" si="224"/>
        <v>44743</v>
      </c>
      <c r="E1647" s="178">
        <f t="shared" si="225"/>
        <v>44743</v>
      </c>
      <c r="F1647" s="178">
        <f t="shared" si="226"/>
        <v>44743</v>
      </c>
      <c r="G1647" s="178">
        <f t="shared" si="227"/>
        <v>44743</v>
      </c>
      <c r="H1647" s="179">
        <f t="shared" si="228"/>
        <v>1299.8</v>
      </c>
      <c r="I1647" s="180">
        <f t="shared" si="229"/>
        <v>2</v>
      </c>
      <c r="J1647" s="180">
        <f t="shared" si="230"/>
        <v>7</v>
      </c>
    </row>
    <row r="1648" spans="1:10" ht="15" customHeight="1">
      <c r="A1648" s="177">
        <v>44746</v>
      </c>
      <c r="B1648" s="178">
        <f t="shared" si="222"/>
        <v>44746</v>
      </c>
      <c r="C1648" s="178">
        <f t="shared" si="223"/>
        <v>44746</v>
      </c>
      <c r="D1648" s="178">
        <f t="shared" si="224"/>
        <v>44746</v>
      </c>
      <c r="E1648" s="178">
        <f t="shared" si="225"/>
        <v>44746</v>
      </c>
      <c r="F1648" s="178">
        <f t="shared" si="226"/>
        <v>44746</v>
      </c>
      <c r="G1648" s="178">
        <f t="shared" si="227"/>
        <v>44746</v>
      </c>
      <c r="H1648" s="179">
        <f t="shared" si="228"/>
        <v>1294.2</v>
      </c>
      <c r="I1648" s="180">
        <f t="shared" si="229"/>
        <v>3</v>
      </c>
      <c r="J1648" s="180">
        <f t="shared" si="230"/>
        <v>3</v>
      </c>
    </row>
    <row r="1649" spans="1:10" ht="15" customHeight="1">
      <c r="A1649" s="177">
        <v>44747</v>
      </c>
      <c r="B1649" s="178">
        <f t="shared" si="222"/>
        <v>44747</v>
      </c>
      <c r="C1649" s="178">
        <f t="shared" si="223"/>
        <v>44747</v>
      </c>
      <c r="D1649" s="178">
        <f t="shared" si="224"/>
        <v>44747</v>
      </c>
      <c r="E1649" s="178">
        <f t="shared" si="225"/>
        <v>44747</v>
      </c>
      <c r="F1649" s="178">
        <f t="shared" si="226"/>
        <v>44747</v>
      </c>
      <c r="G1649" s="178">
        <f t="shared" si="227"/>
        <v>44747</v>
      </c>
      <c r="H1649" s="179">
        <f t="shared" si="228"/>
        <v>1297.9000000000001</v>
      </c>
      <c r="I1649" s="180">
        <f t="shared" si="229"/>
        <v>4</v>
      </c>
      <c r="J1649" s="180">
        <f t="shared" si="230"/>
        <v>4</v>
      </c>
    </row>
    <row r="1650" spans="1:10" ht="15" customHeight="1">
      <c r="A1650" s="177">
        <v>44748</v>
      </c>
      <c r="B1650" s="178">
        <f t="shared" si="222"/>
        <v>44748</v>
      </c>
      <c r="C1650" s="178">
        <f t="shared" si="223"/>
        <v>44748</v>
      </c>
      <c r="D1650" s="178">
        <f t="shared" si="224"/>
        <v>44748</v>
      </c>
      <c r="E1650" s="178">
        <f t="shared" si="225"/>
        <v>44748</v>
      </c>
      <c r="F1650" s="178">
        <f t="shared" si="226"/>
        <v>44748</v>
      </c>
      <c r="G1650" s="178">
        <f t="shared" si="227"/>
        <v>44748</v>
      </c>
      <c r="H1650" s="179">
        <f t="shared" si="228"/>
        <v>1298</v>
      </c>
      <c r="I1650" s="180">
        <f t="shared" si="229"/>
        <v>5</v>
      </c>
      <c r="J1650" s="180">
        <f t="shared" si="230"/>
        <v>5</v>
      </c>
    </row>
    <row r="1651" spans="1:10" ht="15" customHeight="1">
      <c r="A1651" s="177">
        <v>44749</v>
      </c>
      <c r="B1651" s="178">
        <f t="shared" si="222"/>
        <v>44749</v>
      </c>
      <c r="C1651" s="178">
        <f t="shared" si="223"/>
        <v>44749</v>
      </c>
      <c r="D1651" s="178">
        <f t="shared" si="224"/>
        <v>44749</v>
      </c>
      <c r="E1651" s="178">
        <f t="shared" si="225"/>
        <v>44749</v>
      </c>
      <c r="F1651" s="178">
        <f t="shared" si="226"/>
        <v>44749</v>
      </c>
      <c r="G1651" s="178">
        <f t="shared" si="227"/>
        <v>44749</v>
      </c>
      <c r="H1651" s="179">
        <f t="shared" si="228"/>
        <v>1307.4000000000001</v>
      </c>
      <c r="I1651" s="180">
        <f t="shared" si="229"/>
        <v>6</v>
      </c>
      <c r="J1651" s="180">
        <f t="shared" si="230"/>
        <v>6</v>
      </c>
    </row>
    <row r="1652" spans="1:10" ht="15" customHeight="1">
      <c r="A1652" s="177">
        <v>44750</v>
      </c>
      <c r="B1652" s="178">
        <f t="shared" si="222"/>
        <v>44750</v>
      </c>
      <c r="C1652" s="178">
        <f t="shared" si="223"/>
        <v>44750</v>
      </c>
      <c r="D1652" s="178">
        <f t="shared" si="224"/>
        <v>44750</v>
      </c>
      <c r="E1652" s="178">
        <f t="shared" si="225"/>
        <v>44750</v>
      </c>
      <c r="F1652" s="178">
        <f t="shared" si="226"/>
        <v>44750</v>
      </c>
      <c r="G1652" s="178">
        <f t="shared" si="227"/>
        <v>44750</v>
      </c>
      <c r="H1652" s="179">
        <f t="shared" si="228"/>
        <v>1302.7</v>
      </c>
      <c r="I1652" s="180">
        <f t="shared" si="229"/>
        <v>7</v>
      </c>
      <c r="J1652" s="180">
        <f t="shared" si="230"/>
        <v>7</v>
      </c>
    </row>
    <row r="1653" spans="1:10" ht="15" customHeight="1">
      <c r="A1653" s="177">
        <v>44751</v>
      </c>
      <c r="B1653" s="178">
        <f t="shared" si="222"/>
        <v>44750</v>
      </c>
      <c r="C1653" s="178">
        <f t="shared" si="223"/>
        <v>44750</v>
      </c>
      <c r="D1653" s="178">
        <f t="shared" si="224"/>
        <v>44750</v>
      </c>
      <c r="E1653" s="178">
        <f t="shared" si="225"/>
        <v>44750</v>
      </c>
      <c r="F1653" s="178">
        <f t="shared" si="226"/>
        <v>44750</v>
      </c>
      <c r="G1653" s="178">
        <f t="shared" si="227"/>
        <v>44750</v>
      </c>
      <c r="H1653" s="179">
        <f t="shared" si="228"/>
        <v>1302.7</v>
      </c>
      <c r="I1653" s="180">
        <f t="shared" si="229"/>
        <v>1</v>
      </c>
      <c r="J1653" s="180">
        <f t="shared" si="230"/>
        <v>7</v>
      </c>
    </row>
    <row r="1654" spans="1:10" ht="15" customHeight="1">
      <c r="A1654" s="177">
        <v>44752</v>
      </c>
      <c r="B1654" s="178">
        <f t="shared" si="222"/>
        <v>44750</v>
      </c>
      <c r="C1654" s="178">
        <f t="shared" si="223"/>
        <v>44750</v>
      </c>
      <c r="D1654" s="178">
        <f t="shared" si="224"/>
        <v>44750</v>
      </c>
      <c r="E1654" s="178">
        <f t="shared" si="225"/>
        <v>44750</v>
      </c>
      <c r="F1654" s="178">
        <f t="shared" si="226"/>
        <v>44750</v>
      </c>
      <c r="G1654" s="178">
        <f t="shared" si="227"/>
        <v>44750</v>
      </c>
      <c r="H1654" s="179">
        <f t="shared" si="228"/>
        <v>1302.7</v>
      </c>
      <c r="I1654" s="180">
        <f t="shared" si="229"/>
        <v>2</v>
      </c>
      <c r="J1654" s="180">
        <f t="shared" si="230"/>
        <v>7</v>
      </c>
    </row>
    <row r="1655" spans="1:10" ht="15" customHeight="1">
      <c r="A1655" s="177">
        <v>44753</v>
      </c>
      <c r="B1655" s="178">
        <f t="shared" si="222"/>
        <v>44753</v>
      </c>
      <c r="C1655" s="178">
        <f t="shared" si="223"/>
        <v>44753</v>
      </c>
      <c r="D1655" s="178">
        <f t="shared" si="224"/>
        <v>44753</v>
      </c>
      <c r="E1655" s="178">
        <f t="shared" si="225"/>
        <v>44753</v>
      </c>
      <c r="F1655" s="178">
        <f t="shared" si="226"/>
        <v>44753</v>
      </c>
      <c r="G1655" s="178">
        <f t="shared" si="227"/>
        <v>44753</v>
      </c>
      <c r="H1655" s="179">
        <f t="shared" si="228"/>
        <v>1299.3</v>
      </c>
      <c r="I1655" s="180">
        <f t="shared" si="229"/>
        <v>3</v>
      </c>
      <c r="J1655" s="180">
        <f t="shared" si="230"/>
        <v>3</v>
      </c>
    </row>
    <row r="1656" spans="1:10" ht="15" customHeight="1">
      <c r="A1656" s="177">
        <v>44754</v>
      </c>
      <c r="B1656" s="178">
        <f t="shared" si="222"/>
        <v>44754</v>
      </c>
      <c r="C1656" s="178">
        <f t="shared" si="223"/>
        <v>44754</v>
      </c>
      <c r="D1656" s="178">
        <f t="shared" si="224"/>
        <v>44754</v>
      </c>
      <c r="E1656" s="178">
        <f t="shared" si="225"/>
        <v>44754</v>
      </c>
      <c r="F1656" s="178">
        <f t="shared" si="226"/>
        <v>44754</v>
      </c>
      <c r="G1656" s="178">
        <f t="shared" si="227"/>
        <v>44754</v>
      </c>
      <c r="H1656" s="179">
        <f t="shared" si="228"/>
        <v>1300.5999999999999</v>
      </c>
      <c r="I1656" s="180">
        <f t="shared" si="229"/>
        <v>4</v>
      </c>
      <c r="J1656" s="180">
        <f t="shared" si="230"/>
        <v>4</v>
      </c>
    </row>
    <row r="1657" spans="1:10" ht="15" customHeight="1">
      <c r="A1657" s="177">
        <v>44755</v>
      </c>
      <c r="B1657" s="178">
        <f t="shared" si="222"/>
        <v>44755</v>
      </c>
      <c r="C1657" s="178">
        <f t="shared" si="223"/>
        <v>44755</v>
      </c>
      <c r="D1657" s="178">
        <f t="shared" si="224"/>
        <v>44755</v>
      </c>
      <c r="E1657" s="178">
        <f t="shared" si="225"/>
        <v>44755</v>
      </c>
      <c r="F1657" s="178">
        <f t="shared" si="226"/>
        <v>44755</v>
      </c>
      <c r="G1657" s="178">
        <f t="shared" si="227"/>
        <v>44755</v>
      </c>
      <c r="H1657" s="179">
        <f t="shared" si="228"/>
        <v>1312.9</v>
      </c>
      <c r="I1657" s="180">
        <f t="shared" si="229"/>
        <v>5</v>
      </c>
      <c r="J1657" s="180">
        <f t="shared" si="230"/>
        <v>5</v>
      </c>
    </row>
    <row r="1658" spans="1:10" ht="15" customHeight="1">
      <c r="A1658" s="177">
        <v>44756</v>
      </c>
      <c r="B1658" s="178">
        <f t="shared" si="222"/>
        <v>44756</v>
      </c>
      <c r="C1658" s="178">
        <f t="shared" si="223"/>
        <v>44756</v>
      </c>
      <c r="D1658" s="178">
        <f t="shared" si="224"/>
        <v>44756</v>
      </c>
      <c r="E1658" s="178">
        <f t="shared" si="225"/>
        <v>44756</v>
      </c>
      <c r="F1658" s="178">
        <f t="shared" si="226"/>
        <v>44756</v>
      </c>
      <c r="G1658" s="178">
        <f t="shared" si="227"/>
        <v>44756</v>
      </c>
      <c r="H1658" s="179">
        <f t="shared" si="228"/>
        <v>1305.9000000000001</v>
      </c>
      <c r="I1658" s="180">
        <f t="shared" si="229"/>
        <v>6</v>
      </c>
      <c r="J1658" s="180">
        <f t="shared" si="230"/>
        <v>6</v>
      </c>
    </row>
    <row r="1659" spans="1:10" ht="15" customHeight="1">
      <c r="A1659" s="177">
        <v>44757</v>
      </c>
      <c r="B1659" s="178">
        <f t="shared" si="222"/>
        <v>44757</v>
      </c>
      <c r="C1659" s="178">
        <f t="shared" si="223"/>
        <v>44757</v>
      </c>
      <c r="D1659" s="178">
        <f t="shared" si="224"/>
        <v>44757</v>
      </c>
      <c r="E1659" s="178">
        <f t="shared" si="225"/>
        <v>44757</v>
      </c>
      <c r="F1659" s="178">
        <f t="shared" si="226"/>
        <v>44757</v>
      </c>
      <c r="G1659" s="178">
        <f t="shared" si="227"/>
        <v>44757</v>
      </c>
      <c r="H1659" s="179">
        <f t="shared" si="228"/>
        <v>1310</v>
      </c>
      <c r="I1659" s="180">
        <f t="shared" si="229"/>
        <v>7</v>
      </c>
      <c r="J1659" s="180">
        <f t="shared" si="230"/>
        <v>7</v>
      </c>
    </row>
    <row r="1660" spans="1:10" ht="15" customHeight="1">
      <c r="A1660" s="177">
        <v>44758</v>
      </c>
      <c r="B1660" s="178">
        <f t="shared" si="222"/>
        <v>44757</v>
      </c>
      <c r="C1660" s="178">
        <f t="shared" si="223"/>
        <v>44757</v>
      </c>
      <c r="D1660" s="178">
        <f t="shared" si="224"/>
        <v>44757</v>
      </c>
      <c r="E1660" s="178">
        <f t="shared" si="225"/>
        <v>44757</v>
      </c>
      <c r="F1660" s="178">
        <f t="shared" si="226"/>
        <v>44757</v>
      </c>
      <c r="G1660" s="178">
        <f t="shared" si="227"/>
        <v>44757</v>
      </c>
      <c r="H1660" s="179">
        <f t="shared" si="228"/>
        <v>1310</v>
      </c>
      <c r="I1660" s="180">
        <f t="shared" si="229"/>
        <v>1</v>
      </c>
      <c r="J1660" s="180">
        <f t="shared" si="230"/>
        <v>7</v>
      </c>
    </row>
    <row r="1661" spans="1:10" ht="15" customHeight="1">
      <c r="A1661" s="177">
        <v>44759</v>
      </c>
      <c r="B1661" s="178">
        <f t="shared" si="222"/>
        <v>44757</v>
      </c>
      <c r="C1661" s="178">
        <f t="shared" si="223"/>
        <v>44757</v>
      </c>
      <c r="D1661" s="178">
        <f t="shared" si="224"/>
        <v>44757</v>
      </c>
      <c r="E1661" s="178">
        <f t="shared" si="225"/>
        <v>44757</v>
      </c>
      <c r="F1661" s="178">
        <f t="shared" si="226"/>
        <v>44757</v>
      </c>
      <c r="G1661" s="178">
        <f t="shared" si="227"/>
        <v>44757</v>
      </c>
      <c r="H1661" s="179">
        <f t="shared" si="228"/>
        <v>1310</v>
      </c>
      <c r="I1661" s="180">
        <f t="shared" si="229"/>
        <v>2</v>
      </c>
      <c r="J1661" s="180">
        <f t="shared" si="230"/>
        <v>7</v>
      </c>
    </row>
    <row r="1662" spans="1:10" ht="15" customHeight="1">
      <c r="A1662" s="177">
        <v>44760</v>
      </c>
      <c r="B1662" s="178">
        <f t="shared" si="222"/>
        <v>44760</v>
      </c>
      <c r="C1662" s="178">
        <f t="shared" si="223"/>
        <v>44760</v>
      </c>
      <c r="D1662" s="178">
        <f t="shared" si="224"/>
        <v>44760</v>
      </c>
      <c r="E1662" s="178">
        <f t="shared" si="225"/>
        <v>44760</v>
      </c>
      <c r="F1662" s="178">
        <f t="shared" si="226"/>
        <v>44760</v>
      </c>
      <c r="G1662" s="178">
        <f t="shared" si="227"/>
        <v>44760</v>
      </c>
      <c r="H1662" s="179">
        <f t="shared" si="228"/>
        <v>1323.7</v>
      </c>
      <c r="I1662" s="180">
        <f t="shared" si="229"/>
        <v>3</v>
      </c>
      <c r="J1662" s="180">
        <f t="shared" si="230"/>
        <v>3</v>
      </c>
    </row>
    <row r="1663" spans="1:10" ht="15" customHeight="1">
      <c r="A1663" s="177">
        <v>44761</v>
      </c>
      <c r="B1663" s="178">
        <f t="shared" si="222"/>
        <v>44761</v>
      </c>
      <c r="C1663" s="178">
        <f t="shared" si="223"/>
        <v>44761</v>
      </c>
      <c r="D1663" s="178">
        <f t="shared" si="224"/>
        <v>44761</v>
      </c>
      <c r="E1663" s="178">
        <f t="shared" si="225"/>
        <v>44761</v>
      </c>
      <c r="F1663" s="178">
        <f t="shared" si="226"/>
        <v>44761</v>
      </c>
      <c r="G1663" s="178">
        <f t="shared" si="227"/>
        <v>44761</v>
      </c>
      <c r="H1663" s="179">
        <f t="shared" si="228"/>
        <v>1317.8</v>
      </c>
      <c r="I1663" s="180">
        <f t="shared" si="229"/>
        <v>4</v>
      </c>
      <c r="J1663" s="180">
        <f t="shared" si="230"/>
        <v>4</v>
      </c>
    </row>
    <row r="1664" spans="1:10" ht="15" customHeight="1">
      <c r="A1664" s="177">
        <v>44762</v>
      </c>
      <c r="B1664" s="178">
        <f t="shared" si="222"/>
        <v>44762</v>
      </c>
      <c r="C1664" s="178">
        <f t="shared" si="223"/>
        <v>44762</v>
      </c>
      <c r="D1664" s="178">
        <f t="shared" si="224"/>
        <v>44762</v>
      </c>
      <c r="E1664" s="178">
        <f t="shared" si="225"/>
        <v>44762</v>
      </c>
      <c r="F1664" s="178">
        <f t="shared" si="226"/>
        <v>44762</v>
      </c>
      <c r="G1664" s="178">
        <f t="shared" si="227"/>
        <v>44762</v>
      </c>
      <c r="H1664" s="179">
        <f t="shared" si="228"/>
        <v>1314.9</v>
      </c>
      <c r="I1664" s="180">
        <f t="shared" si="229"/>
        <v>5</v>
      </c>
      <c r="J1664" s="180">
        <f t="shared" si="230"/>
        <v>5</v>
      </c>
    </row>
    <row r="1665" spans="1:10" ht="15" customHeight="1">
      <c r="A1665" s="177">
        <v>44763</v>
      </c>
      <c r="B1665" s="178">
        <f t="shared" si="222"/>
        <v>44763</v>
      </c>
      <c r="C1665" s="178">
        <f t="shared" si="223"/>
        <v>44763</v>
      </c>
      <c r="D1665" s="178">
        <f t="shared" si="224"/>
        <v>44763</v>
      </c>
      <c r="E1665" s="178">
        <f t="shared" si="225"/>
        <v>44763</v>
      </c>
      <c r="F1665" s="178">
        <f t="shared" si="226"/>
        <v>44763</v>
      </c>
      <c r="G1665" s="178">
        <f t="shared" si="227"/>
        <v>44763</v>
      </c>
      <c r="H1665" s="179">
        <f t="shared" si="228"/>
        <v>1308.5999999999999</v>
      </c>
      <c r="I1665" s="180">
        <f t="shared" si="229"/>
        <v>6</v>
      </c>
      <c r="J1665" s="180">
        <f t="shared" si="230"/>
        <v>6</v>
      </c>
    </row>
    <row r="1666" spans="1:10" ht="15" customHeight="1">
      <c r="A1666" s="177">
        <v>44764</v>
      </c>
      <c r="B1666" s="178">
        <f t="shared" si="222"/>
        <v>44764</v>
      </c>
      <c r="C1666" s="178">
        <f t="shared" si="223"/>
        <v>44764</v>
      </c>
      <c r="D1666" s="178">
        <f t="shared" si="224"/>
        <v>44764</v>
      </c>
      <c r="E1666" s="178">
        <f t="shared" si="225"/>
        <v>44764</v>
      </c>
      <c r="F1666" s="178">
        <f t="shared" si="226"/>
        <v>44764</v>
      </c>
      <c r="G1666" s="178">
        <f t="shared" si="227"/>
        <v>44764</v>
      </c>
      <c r="H1666" s="179">
        <f t="shared" si="228"/>
        <v>1312.1</v>
      </c>
      <c r="I1666" s="180">
        <f t="shared" si="229"/>
        <v>7</v>
      </c>
      <c r="J1666" s="180">
        <f t="shared" si="230"/>
        <v>7</v>
      </c>
    </row>
    <row r="1667" spans="1:10" ht="15" customHeight="1">
      <c r="A1667" s="177">
        <v>44765</v>
      </c>
      <c r="B1667" s="178">
        <f t="shared" si="222"/>
        <v>44764</v>
      </c>
      <c r="C1667" s="178">
        <f t="shared" si="223"/>
        <v>44764</v>
      </c>
      <c r="D1667" s="178">
        <f t="shared" si="224"/>
        <v>44764</v>
      </c>
      <c r="E1667" s="178">
        <f t="shared" si="225"/>
        <v>44764</v>
      </c>
      <c r="F1667" s="178">
        <f t="shared" si="226"/>
        <v>44764</v>
      </c>
      <c r="G1667" s="178">
        <f t="shared" si="227"/>
        <v>44764</v>
      </c>
      <c r="H1667" s="179">
        <f t="shared" si="228"/>
        <v>1312.1</v>
      </c>
      <c r="I1667" s="180">
        <f t="shared" si="229"/>
        <v>1</v>
      </c>
      <c r="J1667" s="180">
        <f t="shared" si="230"/>
        <v>7</v>
      </c>
    </row>
    <row r="1668" spans="1:10" ht="15" customHeight="1">
      <c r="A1668" s="177">
        <v>44766</v>
      </c>
      <c r="B1668" s="178">
        <f t="shared" si="222"/>
        <v>44764</v>
      </c>
      <c r="C1668" s="178">
        <f t="shared" si="223"/>
        <v>44764</v>
      </c>
      <c r="D1668" s="178">
        <f t="shared" si="224"/>
        <v>44764</v>
      </c>
      <c r="E1668" s="178">
        <f t="shared" si="225"/>
        <v>44764</v>
      </c>
      <c r="F1668" s="178">
        <f t="shared" si="226"/>
        <v>44764</v>
      </c>
      <c r="G1668" s="178">
        <f t="shared" si="227"/>
        <v>44764</v>
      </c>
      <c r="H1668" s="179">
        <f t="shared" si="228"/>
        <v>1312.1</v>
      </c>
      <c r="I1668" s="180">
        <f t="shared" si="229"/>
        <v>2</v>
      </c>
      <c r="J1668" s="180">
        <f t="shared" si="230"/>
        <v>7</v>
      </c>
    </row>
    <row r="1669" spans="1:10" ht="15" customHeight="1">
      <c r="A1669" s="177">
        <v>44767</v>
      </c>
      <c r="B1669" s="178">
        <f t="shared" si="222"/>
        <v>44767</v>
      </c>
      <c r="C1669" s="178">
        <f t="shared" si="223"/>
        <v>44767</v>
      </c>
      <c r="D1669" s="178">
        <f t="shared" si="224"/>
        <v>44767</v>
      </c>
      <c r="E1669" s="178">
        <f t="shared" si="225"/>
        <v>44767</v>
      </c>
      <c r="F1669" s="178">
        <f t="shared" si="226"/>
        <v>44767</v>
      </c>
      <c r="G1669" s="178">
        <f t="shared" si="227"/>
        <v>44767</v>
      </c>
      <c r="H1669" s="179">
        <f t="shared" si="228"/>
        <v>1311.7</v>
      </c>
      <c r="I1669" s="180">
        <f t="shared" si="229"/>
        <v>3</v>
      </c>
      <c r="J1669" s="180">
        <f t="shared" si="230"/>
        <v>3</v>
      </c>
    </row>
    <row r="1670" spans="1:10" ht="15" customHeight="1">
      <c r="A1670" s="177">
        <v>44768</v>
      </c>
      <c r="B1670" s="178">
        <f t="shared" si="222"/>
        <v>44768</v>
      </c>
      <c r="C1670" s="178">
        <f t="shared" si="223"/>
        <v>44768</v>
      </c>
      <c r="D1670" s="178">
        <f t="shared" si="224"/>
        <v>44768</v>
      </c>
      <c r="E1670" s="178">
        <f t="shared" si="225"/>
        <v>44768</v>
      </c>
      <c r="F1670" s="178">
        <f t="shared" si="226"/>
        <v>44768</v>
      </c>
      <c r="G1670" s="178">
        <f t="shared" si="227"/>
        <v>44768</v>
      </c>
      <c r="H1670" s="179">
        <f t="shared" si="228"/>
        <v>1311</v>
      </c>
      <c r="I1670" s="180">
        <f t="shared" si="229"/>
        <v>4</v>
      </c>
      <c r="J1670" s="180">
        <f t="shared" si="230"/>
        <v>4</v>
      </c>
    </row>
    <row r="1671" spans="1:10" ht="15" customHeight="1">
      <c r="A1671" s="177">
        <v>44769</v>
      </c>
      <c r="B1671" s="178">
        <f t="shared" si="222"/>
        <v>44769</v>
      </c>
      <c r="C1671" s="178">
        <f t="shared" si="223"/>
        <v>44769</v>
      </c>
      <c r="D1671" s="178">
        <f t="shared" si="224"/>
        <v>44769</v>
      </c>
      <c r="E1671" s="178">
        <f t="shared" si="225"/>
        <v>44769</v>
      </c>
      <c r="F1671" s="178">
        <f t="shared" si="226"/>
        <v>44769</v>
      </c>
      <c r="G1671" s="178">
        <f t="shared" si="227"/>
        <v>44769</v>
      </c>
      <c r="H1671" s="179">
        <f t="shared" si="228"/>
        <v>1310</v>
      </c>
      <c r="I1671" s="180">
        <f t="shared" si="229"/>
        <v>5</v>
      </c>
      <c r="J1671" s="180">
        <f t="shared" si="230"/>
        <v>5</v>
      </c>
    </row>
    <row r="1672" spans="1:10" ht="15" customHeight="1">
      <c r="A1672" s="177">
        <v>44770</v>
      </c>
      <c r="B1672" s="178">
        <f t="shared" ref="B1672:B1735" si="231">IF($I1672&lt;4,IF($I1672&lt;3,DATE(YEAR(A1672),MONTH(A1672),DAY(A1672)-$I1672),IF(COUNTIF($O:$O,A1672)=1,DATE(YEAR(A1672),MONTH(A1672),DAY(A1672)-$I1672),A1672)),A1672)</f>
        <v>44770</v>
      </c>
      <c r="C1672" s="178">
        <f t="shared" ref="C1672:C1735" si="232">IF(COUNTIF($O:$O,B1672)=1,DATE(YEAR(B1672),MONTH(B1672),DAY(B1672)-1),B1672)</f>
        <v>44770</v>
      </c>
      <c r="D1672" s="178">
        <f t="shared" ref="D1672:D1735" si="233">IF(COUNTIF($O:$O,C1672)=1,DATE(YEAR(C1672),MONTH(C1672),DAY(C1672)-1),C1672)</f>
        <v>44770</v>
      </c>
      <c r="E1672" s="178">
        <f t="shared" ref="E1672:E1735" si="234">IF(COUNTIF($O:$O,D1672)=1,DATE(YEAR(D1672),MONTH(D1672),DAY(D1672)-1),D1672)</f>
        <v>44770</v>
      </c>
      <c r="F1672" s="178">
        <f t="shared" ref="F1672:F1735" si="235">IF(COUNTIF($O:$O,E1672)=1,DATE(YEAR(E1672),MONTH(E1672),DAY(E1672)-1),E1672)</f>
        <v>44770</v>
      </c>
      <c r="G1672" s="178">
        <f t="shared" ref="G1672:G1735" si="236">IF($J1672&lt;4,IF($J1672&lt;3,DATE(YEAR(F1672),MONTH(F1672),DAY(F1672)-$J1672),IF(COUNTIF($O:$O,F1672)=1,DATE(YEAR(F1672),MONTH(F1672),DAY(F1672)-$J1672),F1672)),F1672)</f>
        <v>44770</v>
      </c>
      <c r="H1672" s="179">
        <f t="shared" ref="H1672:H1735" si="237">VLOOKUP(G1672,L:M,2,0)</f>
        <v>1312.8</v>
      </c>
      <c r="I1672" s="180">
        <f t="shared" ref="I1672:I1735" si="238">WEEKDAY(A1672,16)</f>
        <v>6</v>
      </c>
      <c r="J1672" s="180">
        <f t="shared" ref="J1672:J1735" si="239">WEEKDAY(F1672,16)</f>
        <v>6</v>
      </c>
    </row>
    <row r="1673" spans="1:10" ht="15" customHeight="1">
      <c r="A1673" s="177">
        <v>44771</v>
      </c>
      <c r="B1673" s="178">
        <f t="shared" si="231"/>
        <v>44771</v>
      </c>
      <c r="C1673" s="178">
        <f t="shared" si="232"/>
        <v>44771</v>
      </c>
      <c r="D1673" s="178">
        <f t="shared" si="233"/>
        <v>44771</v>
      </c>
      <c r="E1673" s="178">
        <f t="shared" si="234"/>
        <v>44771</v>
      </c>
      <c r="F1673" s="178">
        <f t="shared" si="235"/>
        <v>44771</v>
      </c>
      <c r="G1673" s="178">
        <f t="shared" si="236"/>
        <v>44771</v>
      </c>
      <c r="H1673" s="179">
        <f t="shared" si="237"/>
        <v>1304</v>
      </c>
      <c r="I1673" s="180">
        <f t="shared" si="238"/>
        <v>7</v>
      </c>
      <c r="J1673" s="180">
        <f t="shared" si="239"/>
        <v>7</v>
      </c>
    </row>
    <row r="1674" spans="1:10" ht="15" customHeight="1">
      <c r="A1674" s="177">
        <v>44772</v>
      </c>
      <c r="B1674" s="178">
        <f t="shared" si="231"/>
        <v>44771</v>
      </c>
      <c r="C1674" s="178">
        <f t="shared" si="232"/>
        <v>44771</v>
      </c>
      <c r="D1674" s="178">
        <f t="shared" si="233"/>
        <v>44771</v>
      </c>
      <c r="E1674" s="178">
        <f t="shared" si="234"/>
        <v>44771</v>
      </c>
      <c r="F1674" s="178">
        <f t="shared" si="235"/>
        <v>44771</v>
      </c>
      <c r="G1674" s="178">
        <f t="shared" si="236"/>
        <v>44771</v>
      </c>
      <c r="H1674" s="179">
        <f t="shared" si="237"/>
        <v>1304</v>
      </c>
      <c r="I1674" s="180">
        <f t="shared" si="238"/>
        <v>1</v>
      </c>
      <c r="J1674" s="180">
        <f t="shared" si="239"/>
        <v>7</v>
      </c>
    </row>
    <row r="1675" spans="1:10" ht="15" customHeight="1">
      <c r="A1675" s="177">
        <v>44773</v>
      </c>
      <c r="B1675" s="178">
        <f t="shared" si="231"/>
        <v>44771</v>
      </c>
      <c r="C1675" s="178">
        <f t="shared" si="232"/>
        <v>44771</v>
      </c>
      <c r="D1675" s="178">
        <f t="shared" si="233"/>
        <v>44771</v>
      </c>
      <c r="E1675" s="178">
        <f t="shared" si="234"/>
        <v>44771</v>
      </c>
      <c r="F1675" s="178">
        <f t="shared" si="235"/>
        <v>44771</v>
      </c>
      <c r="G1675" s="178">
        <f t="shared" si="236"/>
        <v>44771</v>
      </c>
      <c r="H1675" s="179">
        <f t="shared" si="237"/>
        <v>1304</v>
      </c>
      <c r="I1675" s="180">
        <f t="shared" si="238"/>
        <v>2</v>
      </c>
      <c r="J1675" s="180">
        <f t="shared" si="239"/>
        <v>7</v>
      </c>
    </row>
    <row r="1676" spans="1:10" ht="15" customHeight="1">
      <c r="A1676" s="177">
        <v>44774</v>
      </c>
      <c r="B1676" s="178">
        <f t="shared" si="231"/>
        <v>44774</v>
      </c>
      <c r="C1676" s="178">
        <f t="shared" si="232"/>
        <v>44774</v>
      </c>
      <c r="D1676" s="178">
        <f t="shared" si="233"/>
        <v>44774</v>
      </c>
      <c r="E1676" s="178">
        <f t="shared" si="234"/>
        <v>44774</v>
      </c>
      <c r="F1676" s="178">
        <f t="shared" si="235"/>
        <v>44774</v>
      </c>
      <c r="G1676" s="178">
        <f t="shared" si="236"/>
        <v>44774</v>
      </c>
      <c r="H1676" s="179">
        <f t="shared" si="237"/>
        <v>1298.5999999999999</v>
      </c>
      <c r="I1676" s="180">
        <f t="shared" si="238"/>
        <v>3</v>
      </c>
      <c r="J1676" s="180">
        <f t="shared" si="239"/>
        <v>3</v>
      </c>
    </row>
    <row r="1677" spans="1:10" ht="15" customHeight="1">
      <c r="A1677" s="177">
        <v>44775</v>
      </c>
      <c r="B1677" s="178">
        <f t="shared" si="231"/>
        <v>44775</v>
      </c>
      <c r="C1677" s="178">
        <f t="shared" si="232"/>
        <v>44775</v>
      </c>
      <c r="D1677" s="178">
        <f t="shared" si="233"/>
        <v>44775</v>
      </c>
      <c r="E1677" s="178">
        <f t="shared" si="234"/>
        <v>44775</v>
      </c>
      <c r="F1677" s="178">
        <f t="shared" si="235"/>
        <v>44775</v>
      </c>
      <c r="G1677" s="178">
        <f t="shared" si="236"/>
        <v>44775</v>
      </c>
      <c r="H1677" s="179">
        <f t="shared" si="237"/>
        <v>1306.4000000000001</v>
      </c>
      <c r="I1677" s="180">
        <f t="shared" si="238"/>
        <v>4</v>
      </c>
      <c r="J1677" s="180">
        <f t="shared" si="239"/>
        <v>4</v>
      </c>
    </row>
    <row r="1678" spans="1:10" ht="15" customHeight="1">
      <c r="A1678" s="177">
        <v>44776</v>
      </c>
      <c r="B1678" s="178">
        <f t="shared" si="231"/>
        <v>44776</v>
      </c>
      <c r="C1678" s="178">
        <f t="shared" si="232"/>
        <v>44776</v>
      </c>
      <c r="D1678" s="178">
        <f t="shared" si="233"/>
        <v>44776</v>
      </c>
      <c r="E1678" s="178">
        <f t="shared" si="234"/>
        <v>44776</v>
      </c>
      <c r="F1678" s="178">
        <f t="shared" si="235"/>
        <v>44776</v>
      </c>
      <c r="G1678" s="178">
        <f t="shared" si="236"/>
        <v>44776</v>
      </c>
      <c r="H1678" s="179">
        <f t="shared" si="237"/>
        <v>1307.2</v>
      </c>
      <c r="I1678" s="180">
        <f t="shared" si="238"/>
        <v>5</v>
      </c>
      <c r="J1678" s="180">
        <f t="shared" si="239"/>
        <v>5</v>
      </c>
    </row>
    <row r="1679" spans="1:10" ht="15" customHeight="1">
      <c r="A1679" s="177">
        <v>44777</v>
      </c>
      <c r="B1679" s="178">
        <f t="shared" si="231"/>
        <v>44777</v>
      </c>
      <c r="C1679" s="178">
        <f t="shared" si="232"/>
        <v>44777</v>
      </c>
      <c r="D1679" s="178">
        <f t="shared" si="233"/>
        <v>44777</v>
      </c>
      <c r="E1679" s="178">
        <f t="shared" si="234"/>
        <v>44777</v>
      </c>
      <c r="F1679" s="178">
        <f t="shared" si="235"/>
        <v>44777</v>
      </c>
      <c r="G1679" s="178">
        <f t="shared" si="236"/>
        <v>44777</v>
      </c>
      <c r="H1679" s="179">
        <f t="shared" si="237"/>
        <v>1310.5</v>
      </c>
      <c r="I1679" s="180">
        <f t="shared" si="238"/>
        <v>6</v>
      </c>
      <c r="J1679" s="180">
        <f t="shared" si="239"/>
        <v>6</v>
      </c>
    </row>
    <row r="1680" spans="1:10" ht="15" customHeight="1">
      <c r="A1680" s="177">
        <v>44778</v>
      </c>
      <c r="B1680" s="178">
        <f t="shared" si="231"/>
        <v>44778</v>
      </c>
      <c r="C1680" s="178">
        <f t="shared" si="232"/>
        <v>44778</v>
      </c>
      <c r="D1680" s="178">
        <f t="shared" si="233"/>
        <v>44778</v>
      </c>
      <c r="E1680" s="178">
        <f t="shared" si="234"/>
        <v>44778</v>
      </c>
      <c r="F1680" s="178">
        <f t="shared" si="235"/>
        <v>44778</v>
      </c>
      <c r="G1680" s="178">
        <f t="shared" si="236"/>
        <v>44778</v>
      </c>
      <c r="H1680" s="179">
        <f t="shared" si="237"/>
        <v>1309.7</v>
      </c>
      <c r="I1680" s="180">
        <f t="shared" si="238"/>
        <v>7</v>
      </c>
      <c r="J1680" s="180">
        <f t="shared" si="239"/>
        <v>7</v>
      </c>
    </row>
    <row r="1681" spans="1:10" ht="15" customHeight="1">
      <c r="A1681" s="177">
        <v>44779</v>
      </c>
      <c r="B1681" s="178">
        <f t="shared" si="231"/>
        <v>44778</v>
      </c>
      <c r="C1681" s="178">
        <f t="shared" si="232"/>
        <v>44778</v>
      </c>
      <c r="D1681" s="178">
        <f t="shared" si="233"/>
        <v>44778</v>
      </c>
      <c r="E1681" s="178">
        <f t="shared" si="234"/>
        <v>44778</v>
      </c>
      <c r="F1681" s="178">
        <f t="shared" si="235"/>
        <v>44778</v>
      </c>
      <c r="G1681" s="178">
        <f t="shared" si="236"/>
        <v>44778</v>
      </c>
      <c r="H1681" s="179">
        <f t="shared" si="237"/>
        <v>1309.7</v>
      </c>
      <c r="I1681" s="180">
        <f t="shared" si="238"/>
        <v>1</v>
      </c>
      <c r="J1681" s="180">
        <f t="shared" si="239"/>
        <v>7</v>
      </c>
    </row>
    <row r="1682" spans="1:10" ht="15" customHeight="1">
      <c r="A1682" s="177">
        <v>44780</v>
      </c>
      <c r="B1682" s="178">
        <f t="shared" si="231"/>
        <v>44778</v>
      </c>
      <c r="C1682" s="178">
        <f t="shared" si="232"/>
        <v>44778</v>
      </c>
      <c r="D1682" s="178">
        <f t="shared" si="233"/>
        <v>44778</v>
      </c>
      <c r="E1682" s="178">
        <f t="shared" si="234"/>
        <v>44778</v>
      </c>
      <c r="F1682" s="178">
        <f t="shared" si="235"/>
        <v>44778</v>
      </c>
      <c r="G1682" s="178">
        <f t="shared" si="236"/>
        <v>44778</v>
      </c>
      <c r="H1682" s="179">
        <f t="shared" si="237"/>
        <v>1309.7</v>
      </c>
      <c r="I1682" s="180">
        <f t="shared" si="238"/>
        <v>2</v>
      </c>
      <c r="J1682" s="180">
        <f t="shared" si="239"/>
        <v>7</v>
      </c>
    </row>
    <row r="1683" spans="1:10" ht="15" customHeight="1">
      <c r="A1683" s="177">
        <v>44781</v>
      </c>
      <c r="B1683" s="178">
        <f t="shared" si="231"/>
        <v>44781</v>
      </c>
      <c r="C1683" s="178">
        <f t="shared" si="232"/>
        <v>44781</v>
      </c>
      <c r="D1683" s="178">
        <f t="shared" si="233"/>
        <v>44781</v>
      </c>
      <c r="E1683" s="178">
        <f t="shared" si="234"/>
        <v>44781</v>
      </c>
      <c r="F1683" s="178">
        <f t="shared" si="235"/>
        <v>44781</v>
      </c>
      <c r="G1683" s="178">
        <f t="shared" si="236"/>
        <v>44781</v>
      </c>
      <c r="H1683" s="179">
        <f t="shared" si="237"/>
        <v>1299.3</v>
      </c>
      <c r="I1683" s="180">
        <f t="shared" si="238"/>
        <v>3</v>
      </c>
      <c r="J1683" s="180">
        <f t="shared" si="239"/>
        <v>3</v>
      </c>
    </row>
    <row r="1684" spans="1:10" ht="15" customHeight="1">
      <c r="A1684" s="177">
        <v>44782</v>
      </c>
      <c r="B1684" s="178">
        <f t="shared" si="231"/>
        <v>44782</v>
      </c>
      <c r="C1684" s="178">
        <f t="shared" si="232"/>
        <v>44782</v>
      </c>
      <c r="D1684" s="178">
        <f t="shared" si="233"/>
        <v>44782</v>
      </c>
      <c r="E1684" s="178">
        <f t="shared" si="234"/>
        <v>44782</v>
      </c>
      <c r="F1684" s="178">
        <f t="shared" si="235"/>
        <v>44782</v>
      </c>
      <c r="G1684" s="178">
        <f t="shared" si="236"/>
        <v>44782</v>
      </c>
      <c r="H1684" s="179">
        <f t="shared" si="237"/>
        <v>1304.8</v>
      </c>
      <c r="I1684" s="180">
        <f t="shared" si="238"/>
        <v>4</v>
      </c>
      <c r="J1684" s="180">
        <f t="shared" si="239"/>
        <v>4</v>
      </c>
    </row>
    <row r="1685" spans="1:10" ht="15" customHeight="1">
      <c r="A1685" s="177">
        <v>44783</v>
      </c>
      <c r="B1685" s="178">
        <f t="shared" si="231"/>
        <v>44783</v>
      </c>
      <c r="C1685" s="178">
        <f t="shared" si="232"/>
        <v>44783</v>
      </c>
      <c r="D1685" s="178">
        <f t="shared" si="233"/>
        <v>44783</v>
      </c>
      <c r="E1685" s="178">
        <f t="shared" si="234"/>
        <v>44783</v>
      </c>
      <c r="F1685" s="178">
        <f t="shared" si="235"/>
        <v>44783</v>
      </c>
      <c r="G1685" s="178">
        <f t="shared" si="236"/>
        <v>44783</v>
      </c>
      <c r="H1685" s="179">
        <f t="shared" si="237"/>
        <v>1305.0999999999999</v>
      </c>
      <c r="I1685" s="180">
        <f t="shared" si="238"/>
        <v>5</v>
      </c>
      <c r="J1685" s="180">
        <f t="shared" si="239"/>
        <v>5</v>
      </c>
    </row>
    <row r="1686" spans="1:10" ht="15" customHeight="1">
      <c r="A1686" s="177">
        <v>44784</v>
      </c>
      <c r="B1686" s="178">
        <f t="shared" si="231"/>
        <v>44784</v>
      </c>
      <c r="C1686" s="178">
        <f t="shared" si="232"/>
        <v>44784</v>
      </c>
      <c r="D1686" s="178">
        <f t="shared" si="233"/>
        <v>44784</v>
      </c>
      <c r="E1686" s="178">
        <f t="shared" si="234"/>
        <v>44784</v>
      </c>
      <c r="F1686" s="178">
        <f t="shared" si="235"/>
        <v>44784</v>
      </c>
      <c r="G1686" s="178">
        <f t="shared" si="236"/>
        <v>44784</v>
      </c>
      <c r="H1686" s="179">
        <f t="shared" si="237"/>
        <v>1309.0999999999999</v>
      </c>
      <c r="I1686" s="180">
        <f t="shared" si="238"/>
        <v>6</v>
      </c>
      <c r="J1686" s="180">
        <f t="shared" si="239"/>
        <v>6</v>
      </c>
    </row>
    <row r="1687" spans="1:10" ht="15" customHeight="1">
      <c r="A1687" s="177">
        <v>44785</v>
      </c>
      <c r="B1687" s="178">
        <f t="shared" si="231"/>
        <v>44785</v>
      </c>
      <c r="C1687" s="178">
        <f t="shared" si="232"/>
        <v>44785</v>
      </c>
      <c r="D1687" s="178">
        <f t="shared" si="233"/>
        <v>44785</v>
      </c>
      <c r="E1687" s="178">
        <f t="shared" si="234"/>
        <v>44785</v>
      </c>
      <c r="F1687" s="178">
        <f t="shared" si="235"/>
        <v>44785</v>
      </c>
      <c r="G1687" s="178">
        <f t="shared" si="236"/>
        <v>44785</v>
      </c>
      <c r="H1687" s="179">
        <f t="shared" si="237"/>
        <v>1302.5</v>
      </c>
      <c r="I1687" s="180">
        <f t="shared" si="238"/>
        <v>7</v>
      </c>
      <c r="J1687" s="180">
        <f t="shared" si="239"/>
        <v>7</v>
      </c>
    </row>
    <row r="1688" spans="1:10" ht="15" customHeight="1">
      <c r="A1688" s="177">
        <v>44786</v>
      </c>
      <c r="B1688" s="178">
        <f t="shared" si="231"/>
        <v>44785</v>
      </c>
      <c r="C1688" s="178">
        <f t="shared" si="232"/>
        <v>44785</v>
      </c>
      <c r="D1688" s="178">
        <f t="shared" si="233"/>
        <v>44785</v>
      </c>
      <c r="E1688" s="178">
        <f t="shared" si="234"/>
        <v>44785</v>
      </c>
      <c r="F1688" s="178">
        <f t="shared" si="235"/>
        <v>44785</v>
      </c>
      <c r="G1688" s="178">
        <f t="shared" si="236"/>
        <v>44785</v>
      </c>
      <c r="H1688" s="179">
        <f t="shared" si="237"/>
        <v>1302.5</v>
      </c>
      <c r="I1688" s="180">
        <f t="shared" si="238"/>
        <v>1</v>
      </c>
      <c r="J1688" s="180">
        <f t="shared" si="239"/>
        <v>7</v>
      </c>
    </row>
    <row r="1689" spans="1:10" ht="15" customHeight="1">
      <c r="A1689" s="177">
        <v>44787</v>
      </c>
      <c r="B1689" s="178">
        <f t="shared" si="231"/>
        <v>44785</v>
      </c>
      <c r="C1689" s="178">
        <f t="shared" si="232"/>
        <v>44785</v>
      </c>
      <c r="D1689" s="178">
        <f t="shared" si="233"/>
        <v>44785</v>
      </c>
      <c r="E1689" s="178">
        <f t="shared" si="234"/>
        <v>44785</v>
      </c>
      <c r="F1689" s="178">
        <f t="shared" si="235"/>
        <v>44785</v>
      </c>
      <c r="G1689" s="178">
        <f t="shared" si="236"/>
        <v>44785</v>
      </c>
      <c r="H1689" s="179">
        <f t="shared" si="237"/>
        <v>1302.5</v>
      </c>
      <c r="I1689" s="180">
        <f t="shared" si="238"/>
        <v>2</v>
      </c>
      <c r="J1689" s="180">
        <f t="shared" si="239"/>
        <v>7</v>
      </c>
    </row>
    <row r="1690" spans="1:10" ht="15" customHeight="1">
      <c r="A1690" s="177">
        <v>44788</v>
      </c>
      <c r="B1690" s="178">
        <f t="shared" si="231"/>
        <v>44785</v>
      </c>
      <c r="C1690" s="178">
        <f t="shared" si="232"/>
        <v>44785</v>
      </c>
      <c r="D1690" s="178">
        <f t="shared" si="233"/>
        <v>44785</v>
      </c>
      <c r="E1690" s="178">
        <f t="shared" si="234"/>
        <v>44785</v>
      </c>
      <c r="F1690" s="178">
        <f t="shared" si="235"/>
        <v>44785</v>
      </c>
      <c r="G1690" s="178">
        <f t="shared" si="236"/>
        <v>44785</v>
      </c>
      <c r="H1690" s="179">
        <f t="shared" si="237"/>
        <v>1302.5</v>
      </c>
      <c r="I1690" s="180">
        <f t="shared" si="238"/>
        <v>3</v>
      </c>
      <c r="J1690" s="180">
        <f t="shared" si="239"/>
        <v>7</v>
      </c>
    </row>
    <row r="1691" spans="1:10" ht="15" customHeight="1">
      <c r="A1691" s="177">
        <v>44789</v>
      </c>
      <c r="B1691" s="178">
        <f t="shared" si="231"/>
        <v>44789</v>
      </c>
      <c r="C1691" s="178">
        <f t="shared" si="232"/>
        <v>44789</v>
      </c>
      <c r="D1691" s="178">
        <f t="shared" si="233"/>
        <v>44789</v>
      </c>
      <c r="E1691" s="178">
        <f t="shared" si="234"/>
        <v>44789</v>
      </c>
      <c r="F1691" s="178">
        <f t="shared" si="235"/>
        <v>44789</v>
      </c>
      <c r="G1691" s="178">
        <f t="shared" si="236"/>
        <v>44789</v>
      </c>
      <c r="H1691" s="179">
        <f t="shared" si="237"/>
        <v>1303.0999999999999</v>
      </c>
      <c r="I1691" s="180">
        <f t="shared" si="238"/>
        <v>4</v>
      </c>
      <c r="J1691" s="180">
        <f t="shared" si="239"/>
        <v>4</v>
      </c>
    </row>
    <row r="1692" spans="1:10" ht="15" customHeight="1">
      <c r="A1692" s="177">
        <v>44790</v>
      </c>
      <c r="B1692" s="178">
        <f t="shared" si="231"/>
        <v>44790</v>
      </c>
      <c r="C1692" s="178">
        <f t="shared" si="232"/>
        <v>44790</v>
      </c>
      <c r="D1692" s="178">
        <f t="shared" si="233"/>
        <v>44790</v>
      </c>
      <c r="E1692" s="178">
        <f t="shared" si="234"/>
        <v>44790</v>
      </c>
      <c r="F1692" s="178">
        <f t="shared" si="235"/>
        <v>44790</v>
      </c>
      <c r="G1692" s="178">
        <f t="shared" si="236"/>
        <v>44790</v>
      </c>
      <c r="H1692" s="179">
        <f t="shared" si="237"/>
        <v>1309.5999999999999</v>
      </c>
      <c r="I1692" s="180">
        <f t="shared" si="238"/>
        <v>5</v>
      </c>
      <c r="J1692" s="180">
        <f t="shared" si="239"/>
        <v>5</v>
      </c>
    </row>
    <row r="1693" spans="1:10" ht="15" customHeight="1">
      <c r="A1693" s="177">
        <v>44791</v>
      </c>
      <c r="B1693" s="178">
        <f t="shared" si="231"/>
        <v>44791</v>
      </c>
      <c r="C1693" s="178">
        <f t="shared" si="232"/>
        <v>44791</v>
      </c>
      <c r="D1693" s="178">
        <f t="shared" si="233"/>
        <v>44791</v>
      </c>
      <c r="E1693" s="178">
        <f t="shared" si="234"/>
        <v>44791</v>
      </c>
      <c r="F1693" s="178">
        <f t="shared" si="235"/>
        <v>44791</v>
      </c>
      <c r="G1693" s="178">
        <f t="shared" si="236"/>
        <v>44791</v>
      </c>
      <c r="H1693" s="179">
        <f t="shared" si="237"/>
        <v>1309.8</v>
      </c>
      <c r="I1693" s="180">
        <f t="shared" si="238"/>
        <v>6</v>
      </c>
      <c r="J1693" s="180">
        <f t="shared" si="239"/>
        <v>6</v>
      </c>
    </row>
    <row r="1694" spans="1:10" ht="15" customHeight="1">
      <c r="A1694" s="177">
        <v>44792</v>
      </c>
      <c r="B1694" s="178">
        <f t="shared" si="231"/>
        <v>44792</v>
      </c>
      <c r="C1694" s="178">
        <f t="shared" si="232"/>
        <v>44792</v>
      </c>
      <c r="D1694" s="178">
        <f t="shared" si="233"/>
        <v>44792</v>
      </c>
      <c r="E1694" s="178">
        <f t="shared" si="234"/>
        <v>44792</v>
      </c>
      <c r="F1694" s="178">
        <f t="shared" si="235"/>
        <v>44792</v>
      </c>
      <c r="G1694" s="178">
        <f t="shared" si="236"/>
        <v>44792</v>
      </c>
      <c r="H1694" s="179">
        <f t="shared" si="237"/>
        <v>1317.3</v>
      </c>
      <c r="I1694" s="180">
        <f t="shared" si="238"/>
        <v>7</v>
      </c>
      <c r="J1694" s="180">
        <f t="shared" si="239"/>
        <v>7</v>
      </c>
    </row>
    <row r="1695" spans="1:10" ht="15" customHeight="1">
      <c r="A1695" s="177">
        <v>44793</v>
      </c>
      <c r="B1695" s="178">
        <f t="shared" si="231"/>
        <v>44792</v>
      </c>
      <c r="C1695" s="178">
        <f t="shared" si="232"/>
        <v>44792</v>
      </c>
      <c r="D1695" s="178">
        <f t="shared" si="233"/>
        <v>44792</v>
      </c>
      <c r="E1695" s="178">
        <f t="shared" si="234"/>
        <v>44792</v>
      </c>
      <c r="F1695" s="178">
        <f t="shared" si="235"/>
        <v>44792</v>
      </c>
      <c r="G1695" s="178">
        <f t="shared" si="236"/>
        <v>44792</v>
      </c>
      <c r="H1695" s="179">
        <f t="shared" si="237"/>
        <v>1317.3</v>
      </c>
      <c r="I1695" s="180">
        <f t="shared" si="238"/>
        <v>1</v>
      </c>
      <c r="J1695" s="180">
        <f t="shared" si="239"/>
        <v>7</v>
      </c>
    </row>
    <row r="1696" spans="1:10" ht="15" customHeight="1">
      <c r="A1696" s="177">
        <v>44794</v>
      </c>
      <c r="B1696" s="178">
        <f t="shared" si="231"/>
        <v>44792</v>
      </c>
      <c r="C1696" s="178">
        <f t="shared" si="232"/>
        <v>44792</v>
      </c>
      <c r="D1696" s="178">
        <f t="shared" si="233"/>
        <v>44792</v>
      </c>
      <c r="E1696" s="178">
        <f t="shared" si="234"/>
        <v>44792</v>
      </c>
      <c r="F1696" s="178">
        <f t="shared" si="235"/>
        <v>44792</v>
      </c>
      <c r="G1696" s="178">
        <f t="shared" si="236"/>
        <v>44792</v>
      </c>
      <c r="H1696" s="179">
        <f t="shared" si="237"/>
        <v>1317.3</v>
      </c>
      <c r="I1696" s="180">
        <f t="shared" si="238"/>
        <v>2</v>
      </c>
      <c r="J1696" s="180">
        <f t="shared" si="239"/>
        <v>7</v>
      </c>
    </row>
    <row r="1697" spans="1:10" ht="15" customHeight="1">
      <c r="A1697" s="177">
        <v>44795</v>
      </c>
      <c r="B1697" s="178">
        <f t="shared" si="231"/>
        <v>44795</v>
      </c>
      <c r="C1697" s="178">
        <f t="shared" si="232"/>
        <v>44795</v>
      </c>
      <c r="D1697" s="178">
        <f t="shared" si="233"/>
        <v>44795</v>
      </c>
      <c r="E1697" s="178">
        <f t="shared" si="234"/>
        <v>44795</v>
      </c>
      <c r="F1697" s="178">
        <f t="shared" si="235"/>
        <v>44795</v>
      </c>
      <c r="G1697" s="178">
        <f t="shared" si="236"/>
        <v>44795</v>
      </c>
      <c r="H1697" s="179">
        <f t="shared" si="237"/>
        <v>1326.7</v>
      </c>
      <c r="I1697" s="180">
        <f t="shared" si="238"/>
        <v>3</v>
      </c>
      <c r="J1697" s="180">
        <f t="shared" si="239"/>
        <v>3</v>
      </c>
    </row>
    <row r="1698" spans="1:10" ht="15" customHeight="1">
      <c r="A1698" s="177">
        <v>44796</v>
      </c>
      <c r="B1698" s="178">
        <f t="shared" si="231"/>
        <v>44796</v>
      </c>
      <c r="C1698" s="178">
        <f t="shared" si="232"/>
        <v>44796</v>
      </c>
      <c r="D1698" s="178">
        <f t="shared" si="233"/>
        <v>44796</v>
      </c>
      <c r="E1698" s="178">
        <f t="shared" si="234"/>
        <v>44796</v>
      </c>
      <c r="F1698" s="178">
        <f t="shared" si="235"/>
        <v>44796</v>
      </c>
      <c r="G1698" s="178">
        <f t="shared" si="236"/>
        <v>44796</v>
      </c>
      <c r="H1698" s="179">
        <f t="shared" si="237"/>
        <v>1338.2</v>
      </c>
      <c r="I1698" s="180">
        <f t="shared" si="238"/>
        <v>4</v>
      </c>
      <c r="J1698" s="180">
        <f t="shared" si="239"/>
        <v>4</v>
      </c>
    </row>
    <row r="1699" spans="1:10" ht="15" customHeight="1">
      <c r="A1699" s="177">
        <v>44797</v>
      </c>
      <c r="B1699" s="178">
        <f t="shared" si="231"/>
        <v>44797</v>
      </c>
      <c r="C1699" s="178">
        <f t="shared" si="232"/>
        <v>44797</v>
      </c>
      <c r="D1699" s="178">
        <f t="shared" si="233"/>
        <v>44797</v>
      </c>
      <c r="E1699" s="178">
        <f t="shared" si="234"/>
        <v>44797</v>
      </c>
      <c r="F1699" s="178">
        <f t="shared" si="235"/>
        <v>44797</v>
      </c>
      <c r="G1699" s="178">
        <f t="shared" si="236"/>
        <v>44797</v>
      </c>
      <c r="H1699" s="179">
        <f t="shared" si="237"/>
        <v>1341.8</v>
      </c>
      <c r="I1699" s="180">
        <f t="shared" si="238"/>
        <v>5</v>
      </c>
      <c r="J1699" s="180">
        <f t="shared" si="239"/>
        <v>5</v>
      </c>
    </row>
    <row r="1700" spans="1:10" ht="15" customHeight="1">
      <c r="A1700" s="177">
        <v>44798</v>
      </c>
      <c r="B1700" s="178">
        <f t="shared" si="231"/>
        <v>44798</v>
      </c>
      <c r="C1700" s="178">
        <f t="shared" si="232"/>
        <v>44798</v>
      </c>
      <c r="D1700" s="178">
        <f t="shared" si="233"/>
        <v>44798</v>
      </c>
      <c r="E1700" s="178">
        <f t="shared" si="234"/>
        <v>44798</v>
      </c>
      <c r="F1700" s="178">
        <f t="shared" si="235"/>
        <v>44798</v>
      </c>
      <c r="G1700" s="178">
        <f t="shared" si="236"/>
        <v>44798</v>
      </c>
      <c r="H1700" s="179">
        <f t="shared" si="237"/>
        <v>1341.4</v>
      </c>
      <c r="I1700" s="180">
        <f t="shared" si="238"/>
        <v>6</v>
      </c>
      <c r="J1700" s="180">
        <f t="shared" si="239"/>
        <v>6</v>
      </c>
    </row>
    <row r="1701" spans="1:10" ht="15" customHeight="1">
      <c r="A1701" s="177">
        <v>44799</v>
      </c>
      <c r="B1701" s="178">
        <f t="shared" si="231"/>
        <v>44799</v>
      </c>
      <c r="C1701" s="178">
        <f t="shared" si="232"/>
        <v>44799</v>
      </c>
      <c r="D1701" s="178">
        <f t="shared" si="233"/>
        <v>44799</v>
      </c>
      <c r="E1701" s="178">
        <f t="shared" si="234"/>
        <v>44799</v>
      </c>
      <c r="F1701" s="178">
        <f t="shared" si="235"/>
        <v>44799</v>
      </c>
      <c r="G1701" s="178">
        <f t="shared" si="236"/>
        <v>44799</v>
      </c>
      <c r="H1701" s="179">
        <f t="shared" si="237"/>
        <v>1336.9</v>
      </c>
      <c r="I1701" s="180">
        <f t="shared" si="238"/>
        <v>7</v>
      </c>
      <c r="J1701" s="180">
        <f t="shared" si="239"/>
        <v>7</v>
      </c>
    </row>
    <row r="1702" spans="1:10" ht="15" customHeight="1">
      <c r="A1702" s="177">
        <v>44800</v>
      </c>
      <c r="B1702" s="178">
        <f t="shared" si="231"/>
        <v>44799</v>
      </c>
      <c r="C1702" s="178">
        <f t="shared" si="232"/>
        <v>44799</v>
      </c>
      <c r="D1702" s="178">
        <f t="shared" si="233"/>
        <v>44799</v>
      </c>
      <c r="E1702" s="178">
        <f t="shared" si="234"/>
        <v>44799</v>
      </c>
      <c r="F1702" s="178">
        <f t="shared" si="235"/>
        <v>44799</v>
      </c>
      <c r="G1702" s="178">
        <f t="shared" si="236"/>
        <v>44799</v>
      </c>
      <c r="H1702" s="179">
        <f t="shared" si="237"/>
        <v>1336.9</v>
      </c>
      <c r="I1702" s="180">
        <f t="shared" si="238"/>
        <v>1</v>
      </c>
      <c r="J1702" s="180">
        <f t="shared" si="239"/>
        <v>7</v>
      </c>
    </row>
    <row r="1703" spans="1:10" ht="15" customHeight="1">
      <c r="A1703" s="177">
        <v>44801</v>
      </c>
      <c r="B1703" s="178">
        <f t="shared" si="231"/>
        <v>44799</v>
      </c>
      <c r="C1703" s="178">
        <f t="shared" si="232"/>
        <v>44799</v>
      </c>
      <c r="D1703" s="178">
        <f t="shared" si="233"/>
        <v>44799</v>
      </c>
      <c r="E1703" s="178">
        <f t="shared" si="234"/>
        <v>44799</v>
      </c>
      <c r="F1703" s="178">
        <f t="shared" si="235"/>
        <v>44799</v>
      </c>
      <c r="G1703" s="178">
        <f t="shared" si="236"/>
        <v>44799</v>
      </c>
      <c r="H1703" s="179">
        <f t="shared" si="237"/>
        <v>1336.9</v>
      </c>
      <c r="I1703" s="180">
        <f t="shared" si="238"/>
        <v>2</v>
      </c>
      <c r="J1703" s="180">
        <f t="shared" si="239"/>
        <v>7</v>
      </c>
    </row>
    <row r="1704" spans="1:10" ht="15" customHeight="1">
      <c r="A1704" s="177">
        <v>44802</v>
      </c>
      <c r="B1704" s="178">
        <f t="shared" si="231"/>
        <v>44802</v>
      </c>
      <c r="C1704" s="178">
        <f t="shared" si="232"/>
        <v>44802</v>
      </c>
      <c r="D1704" s="178">
        <f t="shared" si="233"/>
        <v>44802</v>
      </c>
      <c r="E1704" s="178">
        <f t="shared" si="234"/>
        <v>44802</v>
      </c>
      <c r="F1704" s="178">
        <f t="shared" si="235"/>
        <v>44802</v>
      </c>
      <c r="G1704" s="178">
        <f t="shared" si="236"/>
        <v>44802</v>
      </c>
      <c r="H1704" s="179">
        <f t="shared" si="237"/>
        <v>1332.5</v>
      </c>
      <c r="I1704" s="180">
        <f t="shared" si="238"/>
        <v>3</v>
      </c>
      <c r="J1704" s="180">
        <f t="shared" si="239"/>
        <v>3</v>
      </c>
    </row>
    <row r="1705" spans="1:10" ht="15" customHeight="1">
      <c r="A1705" s="177">
        <v>44803</v>
      </c>
      <c r="B1705" s="178">
        <f t="shared" si="231"/>
        <v>44803</v>
      </c>
      <c r="C1705" s="178">
        <f t="shared" si="232"/>
        <v>44803</v>
      </c>
      <c r="D1705" s="178">
        <f t="shared" si="233"/>
        <v>44803</v>
      </c>
      <c r="E1705" s="178">
        <f t="shared" si="234"/>
        <v>44803</v>
      </c>
      <c r="F1705" s="178">
        <f t="shared" si="235"/>
        <v>44803</v>
      </c>
      <c r="G1705" s="178">
        <f t="shared" si="236"/>
        <v>44803</v>
      </c>
      <c r="H1705" s="179">
        <f t="shared" si="237"/>
        <v>1347.7</v>
      </c>
      <c r="I1705" s="180">
        <f t="shared" si="238"/>
        <v>4</v>
      </c>
      <c r="J1705" s="180">
        <f t="shared" si="239"/>
        <v>4</v>
      </c>
    </row>
    <row r="1706" spans="1:10" ht="15" customHeight="1">
      <c r="A1706" s="177">
        <v>44804</v>
      </c>
      <c r="B1706" s="178">
        <f t="shared" si="231"/>
        <v>44804</v>
      </c>
      <c r="C1706" s="178">
        <f t="shared" si="232"/>
        <v>44804</v>
      </c>
      <c r="D1706" s="178">
        <f t="shared" si="233"/>
        <v>44804</v>
      </c>
      <c r="E1706" s="178">
        <f t="shared" si="234"/>
        <v>44804</v>
      </c>
      <c r="F1706" s="178">
        <f t="shared" si="235"/>
        <v>44804</v>
      </c>
      <c r="G1706" s="178">
        <f t="shared" si="236"/>
        <v>44804</v>
      </c>
      <c r="H1706" s="179">
        <f t="shared" si="237"/>
        <v>1347.5</v>
      </c>
      <c r="I1706" s="180">
        <f t="shared" si="238"/>
        <v>5</v>
      </c>
      <c r="J1706" s="180">
        <f t="shared" si="239"/>
        <v>5</v>
      </c>
    </row>
    <row r="1707" spans="1:10" ht="15" customHeight="1">
      <c r="A1707" s="177">
        <v>44805</v>
      </c>
      <c r="B1707" s="178">
        <f t="shared" si="231"/>
        <v>44805</v>
      </c>
      <c r="C1707" s="178">
        <f t="shared" si="232"/>
        <v>44805</v>
      </c>
      <c r="D1707" s="178">
        <f t="shared" si="233"/>
        <v>44805</v>
      </c>
      <c r="E1707" s="178">
        <f t="shared" si="234"/>
        <v>44805</v>
      </c>
      <c r="F1707" s="178">
        <f t="shared" si="235"/>
        <v>44805</v>
      </c>
      <c r="G1707" s="178">
        <f t="shared" si="236"/>
        <v>44805</v>
      </c>
      <c r="H1707" s="179">
        <f t="shared" si="237"/>
        <v>1345.1</v>
      </c>
      <c r="I1707" s="180">
        <f t="shared" si="238"/>
        <v>6</v>
      </c>
      <c r="J1707" s="180">
        <f t="shared" si="239"/>
        <v>6</v>
      </c>
    </row>
    <row r="1708" spans="1:10" ht="15" customHeight="1">
      <c r="A1708" s="177">
        <v>44806</v>
      </c>
      <c r="B1708" s="178">
        <f t="shared" si="231"/>
        <v>44806</v>
      </c>
      <c r="C1708" s="178">
        <f t="shared" si="232"/>
        <v>44806</v>
      </c>
      <c r="D1708" s="178">
        <f t="shared" si="233"/>
        <v>44806</v>
      </c>
      <c r="E1708" s="178">
        <f t="shared" si="234"/>
        <v>44806</v>
      </c>
      <c r="F1708" s="178">
        <f t="shared" si="235"/>
        <v>44806</v>
      </c>
      <c r="G1708" s="178">
        <f t="shared" si="236"/>
        <v>44806</v>
      </c>
      <c r="H1708" s="179">
        <f t="shared" si="237"/>
        <v>1351.4</v>
      </c>
      <c r="I1708" s="180">
        <f t="shared" si="238"/>
        <v>7</v>
      </c>
      <c r="J1708" s="180">
        <f t="shared" si="239"/>
        <v>7</v>
      </c>
    </row>
    <row r="1709" spans="1:10" ht="15" customHeight="1">
      <c r="A1709" s="177">
        <v>44807</v>
      </c>
      <c r="B1709" s="178">
        <f t="shared" si="231"/>
        <v>44806</v>
      </c>
      <c r="C1709" s="178">
        <f t="shared" si="232"/>
        <v>44806</v>
      </c>
      <c r="D1709" s="178">
        <f t="shared" si="233"/>
        <v>44806</v>
      </c>
      <c r="E1709" s="178">
        <f t="shared" si="234"/>
        <v>44806</v>
      </c>
      <c r="F1709" s="178">
        <f t="shared" si="235"/>
        <v>44806</v>
      </c>
      <c r="G1709" s="178">
        <f t="shared" si="236"/>
        <v>44806</v>
      </c>
      <c r="H1709" s="179">
        <f t="shared" si="237"/>
        <v>1351.4</v>
      </c>
      <c r="I1709" s="180">
        <f t="shared" si="238"/>
        <v>1</v>
      </c>
      <c r="J1709" s="180">
        <f t="shared" si="239"/>
        <v>7</v>
      </c>
    </row>
    <row r="1710" spans="1:10" ht="15" customHeight="1">
      <c r="A1710" s="177">
        <v>44808</v>
      </c>
      <c r="B1710" s="178">
        <f t="shared" si="231"/>
        <v>44806</v>
      </c>
      <c r="C1710" s="178">
        <f t="shared" si="232"/>
        <v>44806</v>
      </c>
      <c r="D1710" s="178">
        <f t="shared" si="233"/>
        <v>44806</v>
      </c>
      <c r="E1710" s="178">
        <f t="shared" si="234"/>
        <v>44806</v>
      </c>
      <c r="F1710" s="178">
        <f t="shared" si="235"/>
        <v>44806</v>
      </c>
      <c r="G1710" s="178">
        <f t="shared" si="236"/>
        <v>44806</v>
      </c>
      <c r="H1710" s="179">
        <f t="shared" si="237"/>
        <v>1351.4</v>
      </c>
      <c r="I1710" s="180">
        <f t="shared" si="238"/>
        <v>2</v>
      </c>
      <c r="J1710" s="180">
        <f t="shared" si="239"/>
        <v>7</v>
      </c>
    </row>
    <row r="1711" spans="1:10" ht="15" customHeight="1">
      <c r="A1711" s="177">
        <v>44809</v>
      </c>
      <c r="B1711" s="178">
        <f t="shared" si="231"/>
        <v>44809</v>
      </c>
      <c r="C1711" s="178">
        <f t="shared" si="232"/>
        <v>44809</v>
      </c>
      <c r="D1711" s="178">
        <f t="shared" si="233"/>
        <v>44809</v>
      </c>
      <c r="E1711" s="178">
        <f t="shared" si="234"/>
        <v>44809</v>
      </c>
      <c r="F1711" s="178">
        <f t="shared" si="235"/>
        <v>44809</v>
      </c>
      <c r="G1711" s="178">
        <f t="shared" si="236"/>
        <v>44809</v>
      </c>
      <c r="H1711" s="179">
        <f t="shared" si="237"/>
        <v>1356.5</v>
      </c>
      <c r="I1711" s="180">
        <f t="shared" si="238"/>
        <v>3</v>
      </c>
      <c r="J1711" s="180">
        <f t="shared" si="239"/>
        <v>3</v>
      </c>
    </row>
    <row r="1712" spans="1:10" ht="15" customHeight="1">
      <c r="A1712" s="177">
        <v>44810</v>
      </c>
      <c r="B1712" s="178">
        <f t="shared" si="231"/>
        <v>44810</v>
      </c>
      <c r="C1712" s="178">
        <f t="shared" si="232"/>
        <v>44810</v>
      </c>
      <c r="D1712" s="178">
        <f t="shared" si="233"/>
        <v>44810</v>
      </c>
      <c r="E1712" s="178">
        <f t="shared" si="234"/>
        <v>44810</v>
      </c>
      <c r="F1712" s="178">
        <f t="shared" si="235"/>
        <v>44810</v>
      </c>
      <c r="G1712" s="178">
        <f t="shared" si="236"/>
        <v>44810</v>
      </c>
      <c r="H1712" s="179">
        <f t="shared" si="237"/>
        <v>1369.7</v>
      </c>
      <c r="I1712" s="180">
        <f t="shared" si="238"/>
        <v>4</v>
      </c>
      <c r="J1712" s="180">
        <f t="shared" si="239"/>
        <v>4</v>
      </c>
    </row>
    <row r="1713" spans="1:10" ht="15" customHeight="1">
      <c r="A1713" s="177">
        <v>44811</v>
      </c>
      <c r="B1713" s="178">
        <f t="shared" si="231"/>
        <v>44811</v>
      </c>
      <c r="C1713" s="178">
        <f t="shared" si="232"/>
        <v>44811</v>
      </c>
      <c r="D1713" s="178">
        <f t="shared" si="233"/>
        <v>44811</v>
      </c>
      <c r="E1713" s="178">
        <f t="shared" si="234"/>
        <v>44811</v>
      </c>
      <c r="F1713" s="178">
        <f t="shared" si="235"/>
        <v>44811</v>
      </c>
      <c r="G1713" s="178">
        <f t="shared" si="236"/>
        <v>44811</v>
      </c>
      <c r="H1713" s="179">
        <f t="shared" si="237"/>
        <v>1370.3</v>
      </c>
      <c r="I1713" s="180">
        <f t="shared" si="238"/>
        <v>5</v>
      </c>
      <c r="J1713" s="180">
        <f t="shared" si="239"/>
        <v>5</v>
      </c>
    </row>
    <row r="1714" spans="1:10" ht="15" customHeight="1">
      <c r="A1714" s="177">
        <v>44812</v>
      </c>
      <c r="B1714" s="178">
        <f t="shared" si="231"/>
        <v>44812</v>
      </c>
      <c r="C1714" s="178">
        <f t="shared" si="232"/>
        <v>44812</v>
      </c>
      <c r="D1714" s="178">
        <f t="shared" si="233"/>
        <v>44812</v>
      </c>
      <c r="E1714" s="178">
        <f t="shared" si="234"/>
        <v>44812</v>
      </c>
      <c r="F1714" s="178">
        <f t="shared" si="235"/>
        <v>44812</v>
      </c>
      <c r="G1714" s="178">
        <f t="shared" si="236"/>
        <v>44812</v>
      </c>
      <c r="H1714" s="179">
        <f t="shared" si="237"/>
        <v>1385.3</v>
      </c>
      <c r="I1714" s="180">
        <f t="shared" si="238"/>
        <v>6</v>
      </c>
      <c r="J1714" s="180">
        <f t="shared" si="239"/>
        <v>6</v>
      </c>
    </row>
    <row r="1715" spans="1:10" ht="15" customHeight="1">
      <c r="A1715" s="177">
        <v>44813</v>
      </c>
      <c r="B1715" s="178">
        <f t="shared" si="231"/>
        <v>44813</v>
      </c>
      <c r="C1715" s="178">
        <f t="shared" si="232"/>
        <v>44812</v>
      </c>
      <c r="D1715" s="178">
        <f t="shared" si="233"/>
        <v>44812</v>
      </c>
      <c r="E1715" s="178">
        <f t="shared" si="234"/>
        <v>44812</v>
      </c>
      <c r="F1715" s="178">
        <f t="shared" si="235"/>
        <v>44812</v>
      </c>
      <c r="G1715" s="178">
        <f t="shared" si="236"/>
        <v>44812</v>
      </c>
      <c r="H1715" s="179">
        <f t="shared" si="237"/>
        <v>1385.3</v>
      </c>
      <c r="I1715" s="180">
        <f t="shared" si="238"/>
        <v>7</v>
      </c>
      <c r="J1715" s="180">
        <f t="shared" si="239"/>
        <v>6</v>
      </c>
    </row>
    <row r="1716" spans="1:10" ht="15" customHeight="1">
      <c r="A1716" s="177">
        <v>44814</v>
      </c>
      <c r="B1716" s="178">
        <f t="shared" si="231"/>
        <v>44813</v>
      </c>
      <c r="C1716" s="178">
        <f t="shared" si="232"/>
        <v>44812</v>
      </c>
      <c r="D1716" s="178">
        <f t="shared" si="233"/>
        <v>44812</v>
      </c>
      <c r="E1716" s="178">
        <f t="shared" si="234"/>
        <v>44812</v>
      </c>
      <c r="F1716" s="178">
        <f t="shared" si="235"/>
        <v>44812</v>
      </c>
      <c r="G1716" s="178">
        <f t="shared" si="236"/>
        <v>44812</v>
      </c>
      <c r="H1716" s="179">
        <f t="shared" si="237"/>
        <v>1385.3</v>
      </c>
      <c r="I1716" s="180">
        <f t="shared" si="238"/>
        <v>1</v>
      </c>
      <c r="J1716" s="180">
        <f t="shared" si="239"/>
        <v>6</v>
      </c>
    </row>
    <row r="1717" spans="1:10" ht="15" customHeight="1">
      <c r="A1717" s="177">
        <v>44815</v>
      </c>
      <c r="B1717" s="178">
        <f t="shared" si="231"/>
        <v>44813</v>
      </c>
      <c r="C1717" s="178">
        <f t="shared" si="232"/>
        <v>44812</v>
      </c>
      <c r="D1717" s="178">
        <f t="shared" si="233"/>
        <v>44812</v>
      </c>
      <c r="E1717" s="178">
        <f t="shared" si="234"/>
        <v>44812</v>
      </c>
      <c r="F1717" s="178">
        <f t="shared" si="235"/>
        <v>44812</v>
      </c>
      <c r="G1717" s="178">
        <f t="shared" si="236"/>
        <v>44812</v>
      </c>
      <c r="H1717" s="179">
        <f t="shared" si="237"/>
        <v>1385.3</v>
      </c>
      <c r="I1717" s="180">
        <f t="shared" si="238"/>
        <v>2</v>
      </c>
      <c r="J1717" s="180">
        <f t="shared" si="239"/>
        <v>6</v>
      </c>
    </row>
    <row r="1718" spans="1:10" ht="15" customHeight="1">
      <c r="A1718" s="177">
        <v>44816</v>
      </c>
      <c r="B1718" s="178">
        <f t="shared" si="231"/>
        <v>44813</v>
      </c>
      <c r="C1718" s="178">
        <f t="shared" si="232"/>
        <v>44812</v>
      </c>
      <c r="D1718" s="178">
        <f t="shared" si="233"/>
        <v>44812</v>
      </c>
      <c r="E1718" s="178">
        <f t="shared" si="234"/>
        <v>44812</v>
      </c>
      <c r="F1718" s="178">
        <f t="shared" si="235"/>
        <v>44812</v>
      </c>
      <c r="G1718" s="178">
        <f t="shared" si="236"/>
        <v>44812</v>
      </c>
      <c r="H1718" s="179">
        <f t="shared" si="237"/>
        <v>1385.3</v>
      </c>
      <c r="I1718" s="180">
        <f t="shared" si="238"/>
        <v>3</v>
      </c>
      <c r="J1718" s="180">
        <f t="shared" si="239"/>
        <v>6</v>
      </c>
    </row>
    <row r="1719" spans="1:10" ht="15" customHeight="1">
      <c r="A1719" s="177">
        <v>44817</v>
      </c>
      <c r="B1719" s="178">
        <f t="shared" si="231"/>
        <v>44817</v>
      </c>
      <c r="C1719" s="178">
        <f t="shared" si="232"/>
        <v>44817</v>
      </c>
      <c r="D1719" s="178">
        <f t="shared" si="233"/>
        <v>44817</v>
      </c>
      <c r="E1719" s="178">
        <f t="shared" si="234"/>
        <v>44817</v>
      </c>
      <c r="F1719" s="178">
        <f t="shared" si="235"/>
        <v>44817</v>
      </c>
      <c r="G1719" s="178">
        <f t="shared" si="236"/>
        <v>44817</v>
      </c>
      <c r="H1719" s="179">
        <f t="shared" si="237"/>
        <v>1381.2</v>
      </c>
      <c r="I1719" s="180">
        <f t="shared" si="238"/>
        <v>4</v>
      </c>
      <c r="J1719" s="180">
        <f t="shared" si="239"/>
        <v>4</v>
      </c>
    </row>
    <row r="1720" spans="1:10" ht="15" customHeight="1">
      <c r="A1720" s="177">
        <v>44818</v>
      </c>
      <c r="B1720" s="178">
        <f t="shared" si="231"/>
        <v>44818</v>
      </c>
      <c r="C1720" s="178">
        <f t="shared" si="232"/>
        <v>44818</v>
      </c>
      <c r="D1720" s="178">
        <f t="shared" si="233"/>
        <v>44818</v>
      </c>
      <c r="E1720" s="178">
        <f t="shared" si="234"/>
        <v>44818</v>
      </c>
      <c r="F1720" s="178">
        <f t="shared" si="235"/>
        <v>44818</v>
      </c>
      <c r="G1720" s="178">
        <f t="shared" si="236"/>
        <v>44818</v>
      </c>
      <c r="H1720" s="179">
        <f t="shared" si="237"/>
        <v>1374.8</v>
      </c>
      <c r="I1720" s="180">
        <f t="shared" si="238"/>
        <v>5</v>
      </c>
      <c r="J1720" s="180">
        <f t="shared" si="239"/>
        <v>5</v>
      </c>
    </row>
    <row r="1721" spans="1:10" ht="15" customHeight="1">
      <c r="A1721" s="177">
        <v>44819</v>
      </c>
      <c r="B1721" s="178">
        <f t="shared" si="231"/>
        <v>44819</v>
      </c>
      <c r="C1721" s="178">
        <f t="shared" si="232"/>
        <v>44819</v>
      </c>
      <c r="D1721" s="178">
        <f t="shared" si="233"/>
        <v>44819</v>
      </c>
      <c r="E1721" s="178">
        <f t="shared" si="234"/>
        <v>44819</v>
      </c>
      <c r="F1721" s="178">
        <f t="shared" si="235"/>
        <v>44819</v>
      </c>
      <c r="G1721" s="178">
        <f t="shared" si="236"/>
        <v>44819</v>
      </c>
      <c r="H1721" s="179">
        <f t="shared" si="237"/>
        <v>1391.7</v>
      </c>
      <c r="I1721" s="180">
        <f t="shared" si="238"/>
        <v>6</v>
      </c>
      <c r="J1721" s="180">
        <f t="shared" si="239"/>
        <v>6</v>
      </c>
    </row>
    <row r="1722" spans="1:10" ht="15" customHeight="1">
      <c r="A1722" s="177">
        <v>44820</v>
      </c>
      <c r="B1722" s="178">
        <f t="shared" si="231"/>
        <v>44820</v>
      </c>
      <c r="C1722" s="178">
        <f t="shared" si="232"/>
        <v>44820</v>
      </c>
      <c r="D1722" s="178">
        <f t="shared" si="233"/>
        <v>44820</v>
      </c>
      <c r="E1722" s="178">
        <f t="shared" si="234"/>
        <v>44820</v>
      </c>
      <c r="F1722" s="178">
        <f t="shared" si="235"/>
        <v>44820</v>
      </c>
      <c r="G1722" s="178">
        <f t="shared" si="236"/>
        <v>44820</v>
      </c>
      <c r="H1722" s="179">
        <f t="shared" si="237"/>
        <v>1394.2</v>
      </c>
      <c r="I1722" s="180">
        <f t="shared" si="238"/>
        <v>7</v>
      </c>
      <c r="J1722" s="180">
        <f t="shared" si="239"/>
        <v>7</v>
      </c>
    </row>
    <row r="1723" spans="1:10" ht="15" customHeight="1">
      <c r="A1723" s="177">
        <v>44821</v>
      </c>
      <c r="B1723" s="178">
        <f t="shared" si="231"/>
        <v>44820</v>
      </c>
      <c r="C1723" s="178">
        <f t="shared" si="232"/>
        <v>44820</v>
      </c>
      <c r="D1723" s="178">
        <f t="shared" si="233"/>
        <v>44820</v>
      </c>
      <c r="E1723" s="178">
        <f t="shared" si="234"/>
        <v>44820</v>
      </c>
      <c r="F1723" s="178">
        <f t="shared" si="235"/>
        <v>44820</v>
      </c>
      <c r="G1723" s="178">
        <f t="shared" si="236"/>
        <v>44820</v>
      </c>
      <c r="H1723" s="179">
        <f t="shared" si="237"/>
        <v>1394.2</v>
      </c>
      <c r="I1723" s="180">
        <f t="shared" si="238"/>
        <v>1</v>
      </c>
      <c r="J1723" s="180">
        <f t="shared" si="239"/>
        <v>7</v>
      </c>
    </row>
    <row r="1724" spans="1:10" ht="15" customHeight="1">
      <c r="A1724" s="177">
        <v>44822</v>
      </c>
      <c r="B1724" s="178">
        <f t="shared" si="231"/>
        <v>44820</v>
      </c>
      <c r="C1724" s="178">
        <f t="shared" si="232"/>
        <v>44820</v>
      </c>
      <c r="D1724" s="178">
        <f t="shared" si="233"/>
        <v>44820</v>
      </c>
      <c r="E1724" s="178">
        <f t="shared" si="234"/>
        <v>44820</v>
      </c>
      <c r="F1724" s="178">
        <f t="shared" si="235"/>
        <v>44820</v>
      </c>
      <c r="G1724" s="178">
        <f t="shared" si="236"/>
        <v>44820</v>
      </c>
      <c r="H1724" s="179">
        <f t="shared" si="237"/>
        <v>1394.2</v>
      </c>
      <c r="I1724" s="180">
        <f t="shared" si="238"/>
        <v>2</v>
      </c>
      <c r="J1724" s="180">
        <f t="shared" si="239"/>
        <v>7</v>
      </c>
    </row>
    <row r="1725" spans="1:10" ht="15" customHeight="1">
      <c r="A1725" s="177">
        <v>44823</v>
      </c>
      <c r="B1725" s="178">
        <f t="shared" si="231"/>
        <v>44823</v>
      </c>
      <c r="C1725" s="178">
        <f t="shared" si="232"/>
        <v>44823</v>
      </c>
      <c r="D1725" s="178">
        <f t="shared" si="233"/>
        <v>44823</v>
      </c>
      <c r="E1725" s="178">
        <f t="shared" si="234"/>
        <v>44823</v>
      </c>
      <c r="F1725" s="178">
        <f t="shared" si="235"/>
        <v>44823</v>
      </c>
      <c r="G1725" s="178">
        <f t="shared" si="236"/>
        <v>44823</v>
      </c>
      <c r="H1725" s="179">
        <f t="shared" si="237"/>
        <v>1394.2</v>
      </c>
      <c r="I1725" s="180">
        <f t="shared" si="238"/>
        <v>3</v>
      </c>
      <c r="J1725" s="180">
        <f t="shared" si="239"/>
        <v>3</v>
      </c>
    </row>
    <row r="1726" spans="1:10" ht="15" customHeight="1">
      <c r="A1726" s="177">
        <v>44824</v>
      </c>
      <c r="B1726" s="178">
        <f t="shared" si="231"/>
        <v>44824</v>
      </c>
      <c r="C1726" s="178">
        <f t="shared" si="232"/>
        <v>44824</v>
      </c>
      <c r="D1726" s="178">
        <f t="shared" si="233"/>
        <v>44824</v>
      </c>
      <c r="E1726" s="178">
        <f t="shared" si="234"/>
        <v>44824</v>
      </c>
      <c r="F1726" s="178">
        <f t="shared" si="235"/>
        <v>44824</v>
      </c>
      <c r="G1726" s="178">
        <f t="shared" si="236"/>
        <v>44824</v>
      </c>
      <c r="H1726" s="179">
        <f t="shared" si="237"/>
        <v>1390.1</v>
      </c>
      <c r="I1726" s="180">
        <f t="shared" si="238"/>
        <v>4</v>
      </c>
      <c r="J1726" s="180">
        <f t="shared" si="239"/>
        <v>4</v>
      </c>
    </row>
    <row r="1727" spans="1:10" ht="15" customHeight="1">
      <c r="A1727" s="177">
        <v>44825</v>
      </c>
      <c r="B1727" s="178">
        <f t="shared" si="231"/>
        <v>44825</v>
      </c>
      <c r="C1727" s="178">
        <f t="shared" si="232"/>
        <v>44825</v>
      </c>
      <c r="D1727" s="178">
        <f t="shared" si="233"/>
        <v>44825</v>
      </c>
      <c r="E1727" s="178">
        <f t="shared" si="234"/>
        <v>44825</v>
      </c>
      <c r="F1727" s="178">
        <f t="shared" si="235"/>
        <v>44825</v>
      </c>
      <c r="G1727" s="178">
        <f t="shared" si="236"/>
        <v>44825</v>
      </c>
      <c r="H1727" s="179">
        <f t="shared" si="237"/>
        <v>1389.1</v>
      </c>
      <c r="I1727" s="180">
        <f t="shared" si="238"/>
        <v>5</v>
      </c>
      <c r="J1727" s="180">
        <f t="shared" si="239"/>
        <v>5</v>
      </c>
    </row>
    <row r="1728" spans="1:10" ht="15" customHeight="1">
      <c r="A1728" s="177">
        <v>44826</v>
      </c>
      <c r="B1728" s="178">
        <f t="shared" si="231"/>
        <v>44826</v>
      </c>
      <c r="C1728" s="178">
        <f t="shared" si="232"/>
        <v>44826</v>
      </c>
      <c r="D1728" s="178">
        <f t="shared" si="233"/>
        <v>44826</v>
      </c>
      <c r="E1728" s="178">
        <f t="shared" si="234"/>
        <v>44826</v>
      </c>
      <c r="F1728" s="178">
        <f t="shared" si="235"/>
        <v>44826</v>
      </c>
      <c r="G1728" s="178">
        <f t="shared" si="236"/>
        <v>44826</v>
      </c>
      <c r="H1728" s="179">
        <f t="shared" si="237"/>
        <v>1393.6</v>
      </c>
      <c r="I1728" s="180">
        <f t="shared" si="238"/>
        <v>6</v>
      </c>
      <c r="J1728" s="180">
        <f t="shared" si="239"/>
        <v>6</v>
      </c>
    </row>
    <row r="1729" spans="1:10" ht="15" customHeight="1">
      <c r="A1729" s="177">
        <v>44827</v>
      </c>
      <c r="B1729" s="178">
        <f t="shared" si="231"/>
        <v>44827</v>
      </c>
      <c r="C1729" s="178">
        <f t="shared" si="232"/>
        <v>44827</v>
      </c>
      <c r="D1729" s="178">
        <f t="shared" si="233"/>
        <v>44827</v>
      </c>
      <c r="E1729" s="178">
        <f t="shared" si="234"/>
        <v>44827</v>
      </c>
      <c r="F1729" s="178">
        <f t="shared" si="235"/>
        <v>44827</v>
      </c>
      <c r="G1729" s="178">
        <f t="shared" si="236"/>
        <v>44827</v>
      </c>
      <c r="H1729" s="179">
        <f t="shared" si="237"/>
        <v>1408</v>
      </c>
      <c r="I1729" s="180">
        <f t="shared" si="238"/>
        <v>7</v>
      </c>
      <c r="J1729" s="180">
        <f t="shared" si="239"/>
        <v>7</v>
      </c>
    </row>
    <row r="1730" spans="1:10" ht="15" customHeight="1">
      <c r="A1730" s="177">
        <v>44828</v>
      </c>
      <c r="B1730" s="178">
        <f t="shared" si="231"/>
        <v>44827</v>
      </c>
      <c r="C1730" s="178">
        <f t="shared" si="232"/>
        <v>44827</v>
      </c>
      <c r="D1730" s="178">
        <f t="shared" si="233"/>
        <v>44827</v>
      </c>
      <c r="E1730" s="178">
        <f t="shared" si="234"/>
        <v>44827</v>
      </c>
      <c r="F1730" s="178">
        <f t="shared" si="235"/>
        <v>44827</v>
      </c>
      <c r="G1730" s="178">
        <f t="shared" si="236"/>
        <v>44827</v>
      </c>
      <c r="H1730" s="179">
        <f t="shared" si="237"/>
        <v>1408</v>
      </c>
      <c r="I1730" s="180">
        <f t="shared" si="238"/>
        <v>1</v>
      </c>
      <c r="J1730" s="180">
        <f t="shared" si="239"/>
        <v>7</v>
      </c>
    </row>
    <row r="1731" spans="1:10" ht="15" customHeight="1">
      <c r="A1731" s="177">
        <v>44829</v>
      </c>
      <c r="B1731" s="178">
        <f t="shared" si="231"/>
        <v>44827</v>
      </c>
      <c r="C1731" s="178">
        <f t="shared" si="232"/>
        <v>44827</v>
      </c>
      <c r="D1731" s="178">
        <f t="shared" si="233"/>
        <v>44827</v>
      </c>
      <c r="E1731" s="178">
        <f t="shared" si="234"/>
        <v>44827</v>
      </c>
      <c r="F1731" s="178">
        <f t="shared" si="235"/>
        <v>44827</v>
      </c>
      <c r="G1731" s="178">
        <f t="shared" si="236"/>
        <v>44827</v>
      </c>
      <c r="H1731" s="179">
        <f t="shared" si="237"/>
        <v>1408</v>
      </c>
      <c r="I1731" s="180">
        <f t="shared" si="238"/>
        <v>2</v>
      </c>
      <c r="J1731" s="180">
        <f t="shared" si="239"/>
        <v>7</v>
      </c>
    </row>
    <row r="1732" spans="1:10" ht="15" customHeight="1">
      <c r="A1732" s="177">
        <v>44830</v>
      </c>
      <c r="B1732" s="178">
        <f t="shared" si="231"/>
        <v>44830</v>
      </c>
      <c r="C1732" s="178">
        <f t="shared" si="232"/>
        <v>44830</v>
      </c>
      <c r="D1732" s="178">
        <f t="shared" si="233"/>
        <v>44830</v>
      </c>
      <c r="E1732" s="178">
        <f t="shared" si="234"/>
        <v>44830</v>
      </c>
      <c r="F1732" s="178">
        <f t="shared" si="235"/>
        <v>44830</v>
      </c>
      <c r="G1732" s="178">
        <f t="shared" si="236"/>
        <v>44830</v>
      </c>
      <c r="H1732" s="179">
        <f t="shared" si="237"/>
        <v>1408.4</v>
      </c>
      <c r="I1732" s="180">
        <f t="shared" si="238"/>
        <v>3</v>
      </c>
      <c r="J1732" s="180">
        <f t="shared" si="239"/>
        <v>3</v>
      </c>
    </row>
    <row r="1733" spans="1:10" ht="15" customHeight="1">
      <c r="A1733" s="177">
        <v>44831</v>
      </c>
      <c r="B1733" s="178">
        <f t="shared" si="231"/>
        <v>44831</v>
      </c>
      <c r="C1733" s="178">
        <f t="shared" si="232"/>
        <v>44831</v>
      </c>
      <c r="D1733" s="178">
        <f t="shared" si="233"/>
        <v>44831</v>
      </c>
      <c r="E1733" s="178">
        <f t="shared" si="234"/>
        <v>44831</v>
      </c>
      <c r="F1733" s="178">
        <f t="shared" si="235"/>
        <v>44831</v>
      </c>
      <c r="G1733" s="178">
        <f t="shared" si="236"/>
        <v>44831</v>
      </c>
      <c r="H1733" s="179">
        <f t="shared" si="237"/>
        <v>1429.7</v>
      </c>
      <c r="I1733" s="180">
        <f t="shared" si="238"/>
        <v>4</v>
      </c>
      <c r="J1733" s="180">
        <f t="shared" si="239"/>
        <v>4</v>
      </c>
    </row>
    <row r="1734" spans="1:10" ht="15" customHeight="1">
      <c r="A1734" s="177">
        <v>44832</v>
      </c>
      <c r="B1734" s="178">
        <f t="shared" si="231"/>
        <v>44832</v>
      </c>
      <c r="C1734" s="178">
        <f t="shared" si="232"/>
        <v>44832</v>
      </c>
      <c r="D1734" s="178">
        <f t="shared" si="233"/>
        <v>44832</v>
      </c>
      <c r="E1734" s="178">
        <f t="shared" si="234"/>
        <v>44832</v>
      </c>
      <c r="F1734" s="178">
        <f t="shared" si="235"/>
        <v>44832</v>
      </c>
      <c r="G1734" s="178">
        <f t="shared" si="236"/>
        <v>44832</v>
      </c>
      <c r="H1734" s="179">
        <f t="shared" si="237"/>
        <v>1427.2</v>
      </c>
      <c r="I1734" s="180">
        <f t="shared" si="238"/>
        <v>5</v>
      </c>
      <c r="J1734" s="180">
        <f t="shared" si="239"/>
        <v>5</v>
      </c>
    </row>
    <row r="1735" spans="1:10" ht="15" customHeight="1">
      <c r="A1735" s="177">
        <v>44833</v>
      </c>
      <c r="B1735" s="178">
        <f t="shared" si="231"/>
        <v>44833</v>
      </c>
      <c r="C1735" s="178">
        <f t="shared" si="232"/>
        <v>44833</v>
      </c>
      <c r="D1735" s="178">
        <f t="shared" si="233"/>
        <v>44833</v>
      </c>
      <c r="E1735" s="178">
        <f t="shared" si="234"/>
        <v>44833</v>
      </c>
      <c r="F1735" s="178">
        <f t="shared" si="235"/>
        <v>44833</v>
      </c>
      <c r="G1735" s="178">
        <f t="shared" si="236"/>
        <v>44833</v>
      </c>
      <c r="H1735" s="179">
        <f t="shared" si="237"/>
        <v>1436.5</v>
      </c>
      <c r="I1735" s="180">
        <f t="shared" si="238"/>
        <v>6</v>
      </c>
      <c r="J1735" s="180">
        <f t="shared" si="239"/>
        <v>6</v>
      </c>
    </row>
    <row r="1736" spans="1:10" ht="15" customHeight="1">
      <c r="A1736" s="177">
        <v>44834</v>
      </c>
      <c r="B1736" s="178">
        <f t="shared" ref="B1736:B1799" si="240">IF($I1736&lt;4,IF($I1736&lt;3,DATE(YEAR(A1736),MONTH(A1736),DAY(A1736)-$I1736),IF(COUNTIF($O:$O,A1736)=1,DATE(YEAR(A1736),MONTH(A1736),DAY(A1736)-$I1736),A1736)),A1736)</f>
        <v>44834</v>
      </c>
      <c r="C1736" s="178">
        <f t="shared" ref="C1736:C1799" si="241">IF(COUNTIF($O:$O,B1736)=1,DATE(YEAR(B1736),MONTH(B1736),DAY(B1736)-1),B1736)</f>
        <v>44834</v>
      </c>
      <c r="D1736" s="178">
        <f t="shared" ref="D1736:D1799" si="242">IF(COUNTIF($O:$O,C1736)=1,DATE(YEAR(C1736),MONTH(C1736),DAY(C1736)-1),C1736)</f>
        <v>44834</v>
      </c>
      <c r="E1736" s="178">
        <f t="shared" ref="E1736:E1799" si="243">IF(COUNTIF($O:$O,D1736)=1,DATE(YEAR(D1736),MONTH(D1736),DAY(D1736)-1),D1736)</f>
        <v>44834</v>
      </c>
      <c r="F1736" s="178">
        <f t="shared" ref="F1736:F1799" si="244">IF(COUNTIF($O:$O,E1736)=1,DATE(YEAR(E1736),MONTH(E1736),DAY(E1736)-1),E1736)</f>
        <v>44834</v>
      </c>
      <c r="G1736" s="178">
        <f t="shared" ref="G1736:G1799" si="245">IF($J1736&lt;4,IF($J1736&lt;3,DATE(YEAR(F1736),MONTH(F1736),DAY(F1736)-$J1736),IF(COUNTIF($O:$O,F1736)=1,DATE(YEAR(F1736),MONTH(F1736),DAY(F1736)-$J1736),F1736)),F1736)</f>
        <v>44834</v>
      </c>
      <c r="H1736" s="179">
        <f t="shared" ref="H1736:H1799" si="246">VLOOKUP(G1736,L:M,2,0)</f>
        <v>1434.8</v>
      </c>
      <c r="I1736" s="180">
        <f t="shared" ref="I1736:I1799" si="247">WEEKDAY(A1736,16)</f>
        <v>7</v>
      </c>
      <c r="J1736" s="180">
        <f t="shared" ref="J1736:J1799" si="248">WEEKDAY(F1736,16)</f>
        <v>7</v>
      </c>
    </row>
    <row r="1737" spans="1:10" ht="15" customHeight="1">
      <c r="A1737" s="177">
        <v>44835</v>
      </c>
      <c r="B1737" s="178">
        <f t="shared" si="240"/>
        <v>44834</v>
      </c>
      <c r="C1737" s="178">
        <f t="shared" si="241"/>
        <v>44834</v>
      </c>
      <c r="D1737" s="178">
        <f t="shared" si="242"/>
        <v>44834</v>
      </c>
      <c r="E1737" s="178">
        <f t="shared" si="243"/>
        <v>44834</v>
      </c>
      <c r="F1737" s="178">
        <f t="shared" si="244"/>
        <v>44834</v>
      </c>
      <c r="G1737" s="178">
        <f t="shared" si="245"/>
        <v>44834</v>
      </c>
      <c r="H1737" s="179">
        <f t="shared" si="246"/>
        <v>1434.8</v>
      </c>
      <c r="I1737" s="180">
        <f t="shared" si="247"/>
        <v>1</v>
      </c>
      <c r="J1737" s="180">
        <f t="shared" si="248"/>
        <v>7</v>
      </c>
    </row>
    <row r="1738" spans="1:10" ht="15" customHeight="1">
      <c r="A1738" s="177">
        <v>44836</v>
      </c>
      <c r="B1738" s="178">
        <f t="shared" si="240"/>
        <v>44834</v>
      </c>
      <c r="C1738" s="178">
        <f t="shared" si="241"/>
        <v>44834</v>
      </c>
      <c r="D1738" s="178">
        <f t="shared" si="242"/>
        <v>44834</v>
      </c>
      <c r="E1738" s="178">
        <f t="shared" si="243"/>
        <v>44834</v>
      </c>
      <c r="F1738" s="178">
        <f t="shared" si="244"/>
        <v>44834</v>
      </c>
      <c r="G1738" s="178">
        <f t="shared" si="245"/>
        <v>44834</v>
      </c>
      <c r="H1738" s="179">
        <f t="shared" si="246"/>
        <v>1434.8</v>
      </c>
      <c r="I1738" s="180">
        <f t="shared" si="247"/>
        <v>2</v>
      </c>
      <c r="J1738" s="180">
        <f t="shared" si="248"/>
        <v>7</v>
      </c>
    </row>
    <row r="1739" spans="1:10" ht="15" customHeight="1">
      <c r="A1739" s="177">
        <v>44837</v>
      </c>
      <c r="B1739" s="178">
        <f t="shared" si="240"/>
        <v>44834</v>
      </c>
      <c r="C1739" s="178">
        <f t="shared" si="241"/>
        <v>44834</v>
      </c>
      <c r="D1739" s="178">
        <f t="shared" si="242"/>
        <v>44834</v>
      </c>
      <c r="E1739" s="178">
        <f t="shared" si="243"/>
        <v>44834</v>
      </c>
      <c r="F1739" s="178">
        <f t="shared" si="244"/>
        <v>44834</v>
      </c>
      <c r="G1739" s="178">
        <f t="shared" si="245"/>
        <v>44834</v>
      </c>
      <c r="H1739" s="179">
        <f t="shared" si="246"/>
        <v>1434.8</v>
      </c>
      <c r="I1739" s="180">
        <f t="shared" si="247"/>
        <v>3</v>
      </c>
      <c r="J1739" s="180">
        <f t="shared" si="248"/>
        <v>7</v>
      </c>
    </row>
    <row r="1740" spans="1:10" ht="15" customHeight="1">
      <c r="A1740" s="177">
        <v>44838</v>
      </c>
      <c r="B1740" s="178">
        <f t="shared" si="240"/>
        <v>44838</v>
      </c>
      <c r="C1740" s="178">
        <f t="shared" si="241"/>
        <v>44838</v>
      </c>
      <c r="D1740" s="178">
        <f t="shared" si="242"/>
        <v>44838</v>
      </c>
      <c r="E1740" s="178">
        <f t="shared" si="243"/>
        <v>44838</v>
      </c>
      <c r="F1740" s="178">
        <f t="shared" si="244"/>
        <v>44838</v>
      </c>
      <c r="G1740" s="178">
        <f t="shared" si="245"/>
        <v>44838</v>
      </c>
      <c r="H1740" s="179">
        <f t="shared" si="246"/>
        <v>1432.1</v>
      </c>
      <c r="I1740" s="180">
        <f t="shared" si="247"/>
        <v>4</v>
      </c>
      <c r="J1740" s="180">
        <f t="shared" si="248"/>
        <v>4</v>
      </c>
    </row>
    <row r="1741" spans="1:10" ht="15" customHeight="1">
      <c r="A1741" s="177">
        <v>44839</v>
      </c>
      <c r="B1741" s="178">
        <f t="shared" si="240"/>
        <v>44839</v>
      </c>
      <c r="C1741" s="178">
        <f t="shared" si="241"/>
        <v>44839</v>
      </c>
      <c r="D1741" s="178">
        <f t="shared" si="242"/>
        <v>44839</v>
      </c>
      <c r="E1741" s="178">
        <f t="shared" si="243"/>
        <v>44839</v>
      </c>
      <c r="F1741" s="178">
        <f t="shared" si="244"/>
        <v>44839</v>
      </c>
      <c r="G1741" s="178">
        <f t="shared" si="245"/>
        <v>44839</v>
      </c>
      <c r="H1741" s="179">
        <f t="shared" si="246"/>
        <v>1431.2</v>
      </c>
      <c r="I1741" s="180">
        <f t="shared" si="247"/>
        <v>5</v>
      </c>
      <c r="J1741" s="180">
        <f t="shared" si="248"/>
        <v>5</v>
      </c>
    </row>
    <row r="1742" spans="1:10" ht="15" customHeight="1">
      <c r="A1742" s="177">
        <v>44840</v>
      </c>
      <c r="B1742" s="178">
        <f t="shared" si="240"/>
        <v>44840</v>
      </c>
      <c r="C1742" s="178">
        <f t="shared" si="241"/>
        <v>44840</v>
      </c>
      <c r="D1742" s="178">
        <f t="shared" si="242"/>
        <v>44840</v>
      </c>
      <c r="E1742" s="178">
        <f t="shared" si="243"/>
        <v>44840</v>
      </c>
      <c r="F1742" s="178">
        <f t="shared" si="244"/>
        <v>44840</v>
      </c>
      <c r="G1742" s="178">
        <f t="shared" si="245"/>
        <v>44840</v>
      </c>
      <c r="H1742" s="179">
        <f t="shared" si="246"/>
        <v>1419.1</v>
      </c>
      <c r="I1742" s="180">
        <f t="shared" si="247"/>
        <v>6</v>
      </c>
      <c r="J1742" s="180">
        <f t="shared" si="248"/>
        <v>6</v>
      </c>
    </row>
    <row r="1743" spans="1:10" ht="15" customHeight="1">
      <c r="A1743" s="177">
        <v>44841</v>
      </c>
      <c r="B1743" s="178">
        <f t="shared" si="240"/>
        <v>44841</v>
      </c>
      <c r="C1743" s="178">
        <f t="shared" si="241"/>
        <v>44841</v>
      </c>
      <c r="D1743" s="178">
        <f t="shared" si="242"/>
        <v>44841</v>
      </c>
      <c r="E1743" s="178">
        <f t="shared" si="243"/>
        <v>44841</v>
      </c>
      <c r="F1743" s="178">
        <f t="shared" si="244"/>
        <v>44841</v>
      </c>
      <c r="G1743" s="178">
        <f t="shared" si="245"/>
        <v>44841</v>
      </c>
      <c r="H1743" s="179">
        <f t="shared" si="246"/>
        <v>1404.2</v>
      </c>
      <c r="I1743" s="180">
        <f t="shared" si="247"/>
        <v>7</v>
      </c>
      <c r="J1743" s="180">
        <f t="shared" si="248"/>
        <v>7</v>
      </c>
    </row>
    <row r="1744" spans="1:10" ht="15" customHeight="1">
      <c r="A1744" s="177">
        <v>44842</v>
      </c>
      <c r="B1744" s="178">
        <f t="shared" si="240"/>
        <v>44841</v>
      </c>
      <c r="C1744" s="178">
        <f t="shared" si="241"/>
        <v>44841</v>
      </c>
      <c r="D1744" s="178">
        <f t="shared" si="242"/>
        <v>44841</v>
      </c>
      <c r="E1744" s="178">
        <f t="shared" si="243"/>
        <v>44841</v>
      </c>
      <c r="F1744" s="178">
        <f t="shared" si="244"/>
        <v>44841</v>
      </c>
      <c r="G1744" s="178">
        <f t="shared" si="245"/>
        <v>44841</v>
      </c>
      <c r="H1744" s="179">
        <f t="shared" si="246"/>
        <v>1404.2</v>
      </c>
      <c r="I1744" s="180">
        <f t="shared" si="247"/>
        <v>1</v>
      </c>
      <c r="J1744" s="180">
        <f t="shared" si="248"/>
        <v>7</v>
      </c>
    </row>
    <row r="1745" spans="1:10" ht="15" customHeight="1">
      <c r="A1745" s="177">
        <v>44843</v>
      </c>
      <c r="B1745" s="178">
        <f t="shared" si="240"/>
        <v>44841</v>
      </c>
      <c r="C1745" s="178">
        <f t="shared" si="241"/>
        <v>44841</v>
      </c>
      <c r="D1745" s="178">
        <f t="shared" si="242"/>
        <v>44841</v>
      </c>
      <c r="E1745" s="178">
        <f t="shared" si="243"/>
        <v>44841</v>
      </c>
      <c r="F1745" s="178">
        <f t="shared" si="244"/>
        <v>44841</v>
      </c>
      <c r="G1745" s="178">
        <f t="shared" si="245"/>
        <v>44841</v>
      </c>
      <c r="H1745" s="179">
        <f t="shared" si="246"/>
        <v>1404.2</v>
      </c>
      <c r="I1745" s="180">
        <f t="shared" si="247"/>
        <v>2</v>
      </c>
      <c r="J1745" s="180">
        <f t="shared" si="248"/>
        <v>7</v>
      </c>
    </row>
    <row r="1746" spans="1:10" ht="15" customHeight="1">
      <c r="A1746" s="177">
        <v>44844</v>
      </c>
      <c r="B1746" s="178">
        <f t="shared" si="240"/>
        <v>44841</v>
      </c>
      <c r="C1746" s="178">
        <f t="shared" si="241"/>
        <v>44841</v>
      </c>
      <c r="D1746" s="178">
        <f t="shared" si="242"/>
        <v>44841</v>
      </c>
      <c r="E1746" s="178">
        <f t="shared" si="243"/>
        <v>44841</v>
      </c>
      <c r="F1746" s="178">
        <f t="shared" si="244"/>
        <v>44841</v>
      </c>
      <c r="G1746" s="178">
        <f t="shared" si="245"/>
        <v>44841</v>
      </c>
      <c r="H1746" s="179">
        <f t="shared" si="246"/>
        <v>1404.2</v>
      </c>
      <c r="I1746" s="180">
        <f t="shared" si="247"/>
        <v>3</v>
      </c>
      <c r="J1746" s="180">
        <f t="shared" si="248"/>
        <v>7</v>
      </c>
    </row>
    <row r="1747" spans="1:10" ht="15" customHeight="1">
      <c r="A1747" s="177">
        <v>44845</v>
      </c>
      <c r="B1747" s="178">
        <f t="shared" si="240"/>
        <v>44845</v>
      </c>
      <c r="C1747" s="178">
        <f t="shared" si="241"/>
        <v>44845</v>
      </c>
      <c r="D1747" s="178">
        <f t="shared" si="242"/>
        <v>44845</v>
      </c>
      <c r="E1747" s="178">
        <f t="shared" si="243"/>
        <v>44845</v>
      </c>
      <c r="F1747" s="178">
        <f t="shared" si="244"/>
        <v>44845</v>
      </c>
      <c r="G1747" s="178">
        <f t="shared" si="245"/>
        <v>44845</v>
      </c>
      <c r="H1747" s="179">
        <f t="shared" si="246"/>
        <v>1410.3</v>
      </c>
      <c r="I1747" s="180">
        <f t="shared" si="247"/>
        <v>4</v>
      </c>
      <c r="J1747" s="180">
        <f t="shared" si="248"/>
        <v>4</v>
      </c>
    </row>
    <row r="1748" spans="1:10" ht="15" customHeight="1">
      <c r="A1748" s="177">
        <v>44846</v>
      </c>
      <c r="B1748" s="178">
        <f t="shared" si="240"/>
        <v>44846</v>
      </c>
      <c r="C1748" s="178">
        <f t="shared" si="241"/>
        <v>44846</v>
      </c>
      <c r="D1748" s="178">
        <f t="shared" si="242"/>
        <v>44846</v>
      </c>
      <c r="E1748" s="178">
        <f t="shared" si="243"/>
        <v>44846</v>
      </c>
      <c r="F1748" s="178">
        <f t="shared" si="244"/>
        <v>44846</v>
      </c>
      <c r="G1748" s="178">
        <f t="shared" si="245"/>
        <v>44846</v>
      </c>
      <c r="H1748" s="179">
        <f t="shared" si="246"/>
        <v>1433.5</v>
      </c>
      <c r="I1748" s="180">
        <f t="shared" si="247"/>
        <v>5</v>
      </c>
      <c r="J1748" s="180">
        <f t="shared" si="248"/>
        <v>5</v>
      </c>
    </row>
    <row r="1749" spans="1:10" ht="15" customHeight="1">
      <c r="A1749" s="177">
        <v>44847</v>
      </c>
      <c r="B1749" s="178">
        <f t="shared" si="240"/>
        <v>44847</v>
      </c>
      <c r="C1749" s="178">
        <f t="shared" si="241"/>
        <v>44847</v>
      </c>
      <c r="D1749" s="178">
        <f t="shared" si="242"/>
        <v>44847</v>
      </c>
      <c r="E1749" s="178">
        <f t="shared" si="243"/>
        <v>44847</v>
      </c>
      <c r="F1749" s="178">
        <f t="shared" si="244"/>
        <v>44847</v>
      </c>
      <c r="G1749" s="178">
        <f t="shared" si="245"/>
        <v>44847</v>
      </c>
      <c r="H1749" s="179">
        <f t="shared" si="246"/>
        <v>1430.4</v>
      </c>
      <c r="I1749" s="180">
        <f t="shared" si="247"/>
        <v>6</v>
      </c>
      <c r="J1749" s="180">
        <f t="shared" si="248"/>
        <v>6</v>
      </c>
    </row>
    <row r="1750" spans="1:10" ht="15" customHeight="1">
      <c r="A1750" s="177">
        <v>44848</v>
      </c>
      <c r="B1750" s="178">
        <f t="shared" si="240"/>
        <v>44848</v>
      </c>
      <c r="C1750" s="178">
        <f t="shared" si="241"/>
        <v>44848</v>
      </c>
      <c r="D1750" s="178">
        <f t="shared" si="242"/>
        <v>44848</v>
      </c>
      <c r="E1750" s="178">
        <f t="shared" si="243"/>
        <v>44848</v>
      </c>
      <c r="F1750" s="178">
        <f t="shared" si="244"/>
        <v>44848</v>
      </c>
      <c r="G1750" s="178">
        <f t="shared" si="245"/>
        <v>44848</v>
      </c>
      <c r="H1750" s="179">
        <f t="shared" si="246"/>
        <v>1427</v>
      </c>
      <c r="I1750" s="180">
        <f t="shared" si="247"/>
        <v>7</v>
      </c>
      <c r="J1750" s="180">
        <f t="shared" si="248"/>
        <v>7</v>
      </c>
    </row>
    <row r="1751" spans="1:10" ht="15" customHeight="1">
      <c r="A1751" s="177">
        <v>44849</v>
      </c>
      <c r="B1751" s="178">
        <f t="shared" si="240"/>
        <v>44848</v>
      </c>
      <c r="C1751" s="178">
        <f t="shared" si="241"/>
        <v>44848</v>
      </c>
      <c r="D1751" s="178">
        <f t="shared" si="242"/>
        <v>44848</v>
      </c>
      <c r="E1751" s="178">
        <f t="shared" si="243"/>
        <v>44848</v>
      </c>
      <c r="F1751" s="178">
        <f t="shared" si="244"/>
        <v>44848</v>
      </c>
      <c r="G1751" s="178">
        <f t="shared" si="245"/>
        <v>44848</v>
      </c>
      <c r="H1751" s="179">
        <f t="shared" si="246"/>
        <v>1427</v>
      </c>
      <c r="I1751" s="180">
        <f t="shared" si="247"/>
        <v>1</v>
      </c>
      <c r="J1751" s="180">
        <f t="shared" si="248"/>
        <v>7</v>
      </c>
    </row>
    <row r="1752" spans="1:10" ht="15" customHeight="1">
      <c r="A1752" s="177">
        <v>44850</v>
      </c>
      <c r="B1752" s="178">
        <f t="shared" si="240"/>
        <v>44848</v>
      </c>
      <c r="C1752" s="178">
        <f t="shared" si="241"/>
        <v>44848</v>
      </c>
      <c r="D1752" s="178">
        <f t="shared" si="242"/>
        <v>44848</v>
      </c>
      <c r="E1752" s="178">
        <f t="shared" si="243"/>
        <v>44848</v>
      </c>
      <c r="F1752" s="178">
        <f t="shared" si="244"/>
        <v>44848</v>
      </c>
      <c r="G1752" s="178">
        <f t="shared" si="245"/>
        <v>44848</v>
      </c>
      <c r="H1752" s="179">
        <f t="shared" si="246"/>
        <v>1427</v>
      </c>
      <c r="I1752" s="180">
        <f t="shared" si="247"/>
        <v>2</v>
      </c>
      <c r="J1752" s="180">
        <f t="shared" si="248"/>
        <v>7</v>
      </c>
    </row>
    <row r="1753" spans="1:10" ht="15" customHeight="1">
      <c r="A1753" s="177">
        <v>44851</v>
      </c>
      <c r="B1753" s="178">
        <f t="shared" si="240"/>
        <v>44851</v>
      </c>
      <c r="C1753" s="178">
        <f t="shared" si="241"/>
        <v>44851</v>
      </c>
      <c r="D1753" s="178">
        <f t="shared" si="242"/>
        <v>44851</v>
      </c>
      <c r="E1753" s="178">
        <f t="shared" si="243"/>
        <v>44851</v>
      </c>
      <c r="F1753" s="178">
        <f t="shared" si="244"/>
        <v>44851</v>
      </c>
      <c r="G1753" s="178">
        <f t="shared" si="245"/>
        <v>44851</v>
      </c>
      <c r="H1753" s="179">
        <f t="shared" si="246"/>
        <v>1428.9</v>
      </c>
      <c r="I1753" s="180">
        <f t="shared" si="247"/>
        <v>3</v>
      </c>
      <c r="J1753" s="180">
        <f t="shared" si="248"/>
        <v>3</v>
      </c>
    </row>
    <row r="1754" spans="1:10" ht="15" customHeight="1">
      <c r="A1754" s="177">
        <v>44852</v>
      </c>
      <c r="B1754" s="178">
        <f t="shared" si="240"/>
        <v>44852</v>
      </c>
      <c r="C1754" s="178">
        <f t="shared" si="241"/>
        <v>44852</v>
      </c>
      <c r="D1754" s="178">
        <f t="shared" si="242"/>
        <v>44852</v>
      </c>
      <c r="E1754" s="178">
        <f t="shared" si="243"/>
        <v>44852</v>
      </c>
      <c r="F1754" s="178">
        <f t="shared" si="244"/>
        <v>44852</v>
      </c>
      <c r="G1754" s="178">
        <f t="shared" si="245"/>
        <v>44852</v>
      </c>
      <c r="H1754" s="179">
        <f t="shared" si="246"/>
        <v>1436.6</v>
      </c>
      <c r="I1754" s="180">
        <f t="shared" si="247"/>
        <v>4</v>
      </c>
      <c r="J1754" s="180">
        <f t="shared" si="248"/>
        <v>4</v>
      </c>
    </row>
    <row r="1755" spans="1:10" ht="15" customHeight="1">
      <c r="A1755" s="177">
        <v>44853</v>
      </c>
      <c r="B1755" s="178">
        <f t="shared" si="240"/>
        <v>44853</v>
      </c>
      <c r="C1755" s="178">
        <f t="shared" si="241"/>
        <v>44853</v>
      </c>
      <c r="D1755" s="178">
        <f t="shared" si="242"/>
        <v>44853</v>
      </c>
      <c r="E1755" s="178">
        <f t="shared" si="243"/>
        <v>44853</v>
      </c>
      <c r="F1755" s="178">
        <f t="shared" si="244"/>
        <v>44853</v>
      </c>
      <c r="G1755" s="178">
        <f t="shared" si="245"/>
        <v>44853</v>
      </c>
      <c r="H1755" s="179">
        <f t="shared" si="246"/>
        <v>1425.6</v>
      </c>
      <c r="I1755" s="180">
        <f t="shared" si="247"/>
        <v>5</v>
      </c>
      <c r="J1755" s="180">
        <f t="shared" si="248"/>
        <v>5</v>
      </c>
    </row>
    <row r="1756" spans="1:10" ht="15" customHeight="1">
      <c r="A1756" s="177">
        <v>44854</v>
      </c>
      <c r="B1756" s="178">
        <f t="shared" si="240"/>
        <v>44854</v>
      </c>
      <c r="C1756" s="178">
        <f t="shared" si="241"/>
        <v>44854</v>
      </c>
      <c r="D1756" s="178">
        <f t="shared" si="242"/>
        <v>44854</v>
      </c>
      <c r="E1756" s="178">
        <f t="shared" si="243"/>
        <v>44854</v>
      </c>
      <c r="F1756" s="178">
        <f t="shared" si="244"/>
        <v>44854</v>
      </c>
      <c r="G1756" s="178">
        <f t="shared" si="245"/>
        <v>44854</v>
      </c>
      <c r="H1756" s="179">
        <f t="shared" si="246"/>
        <v>1420.6</v>
      </c>
      <c r="I1756" s="180">
        <f t="shared" si="247"/>
        <v>6</v>
      </c>
      <c r="J1756" s="180">
        <f t="shared" si="248"/>
        <v>6</v>
      </c>
    </row>
    <row r="1757" spans="1:10" ht="15" customHeight="1">
      <c r="A1757" s="177">
        <v>44855</v>
      </c>
      <c r="B1757" s="178">
        <f t="shared" si="240"/>
        <v>44855</v>
      </c>
      <c r="C1757" s="178">
        <f t="shared" si="241"/>
        <v>44855</v>
      </c>
      <c r="D1757" s="178">
        <f t="shared" si="242"/>
        <v>44855</v>
      </c>
      <c r="E1757" s="178">
        <f t="shared" si="243"/>
        <v>44855</v>
      </c>
      <c r="F1757" s="178">
        <f t="shared" si="244"/>
        <v>44855</v>
      </c>
      <c r="G1757" s="178">
        <f t="shared" si="245"/>
        <v>44855</v>
      </c>
      <c r="H1757" s="179">
        <f t="shared" si="246"/>
        <v>1431.7</v>
      </c>
      <c r="I1757" s="180">
        <f t="shared" si="247"/>
        <v>7</v>
      </c>
      <c r="J1757" s="180">
        <f t="shared" si="248"/>
        <v>7</v>
      </c>
    </row>
    <row r="1758" spans="1:10" ht="15" customHeight="1">
      <c r="A1758" s="177">
        <v>44856</v>
      </c>
      <c r="B1758" s="178">
        <f t="shared" si="240"/>
        <v>44855</v>
      </c>
      <c r="C1758" s="178">
        <f t="shared" si="241"/>
        <v>44855</v>
      </c>
      <c r="D1758" s="178">
        <f t="shared" si="242"/>
        <v>44855</v>
      </c>
      <c r="E1758" s="178">
        <f t="shared" si="243"/>
        <v>44855</v>
      </c>
      <c r="F1758" s="178">
        <f t="shared" si="244"/>
        <v>44855</v>
      </c>
      <c r="G1758" s="178">
        <f t="shared" si="245"/>
        <v>44855</v>
      </c>
      <c r="H1758" s="179">
        <f t="shared" si="246"/>
        <v>1431.7</v>
      </c>
      <c r="I1758" s="180">
        <f t="shared" si="247"/>
        <v>1</v>
      </c>
      <c r="J1758" s="180">
        <f t="shared" si="248"/>
        <v>7</v>
      </c>
    </row>
    <row r="1759" spans="1:10" ht="15" customHeight="1">
      <c r="A1759" s="177">
        <v>44857</v>
      </c>
      <c r="B1759" s="178">
        <f t="shared" si="240"/>
        <v>44855</v>
      </c>
      <c r="C1759" s="178">
        <f t="shared" si="241"/>
        <v>44855</v>
      </c>
      <c r="D1759" s="178">
        <f t="shared" si="242"/>
        <v>44855</v>
      </c>
      <c r="E1759" s="178">
        <f t="shared" si="243"/>
        <v>44855</v>
      </c>
      <c r="F1759" s="178">
        <f t="shared" si="244"/>
        <v>44855</v>
      </c>
      <c r="G1759" s="178">
        <f t="shared" si="245"/>
        <v>44855</v>
      </c>
      <c r="H1759" s="179">
        <f t="shared" si="246"/>
        <v>1431.7</v>
      </c>
      <c r="I1759" s="180">
        <f t="shared" si="247"/>
        <v>2</v>
      </c>
      <c r="J1759" s="180">
        <f t="shared" si="248"/>
        <v>7</v>
      </c>
    </row>
    <row r="1760" spans="1:10" ht="15" customHeight="1">
      <c r="A1760" s="177">
        <v>44858</v>
      </c>
      <c r="B1760" s="178">
        <f t="shared" si="240"/>
        <v>44858</v>
      </c>
      <c r="C1760" s="178">
        <f t="shared" si="241"/>
        <v>44858</v>
      </c>
      <c r="D1760" s="178">
        <f t="shared" si="242"/>
        <v>44858</v>
      </c>
      <c r="E1760" s="178">
        <f t="shared" si="243"/>
        <v>44858</v>
      </c>
      <c r="F1760" s="178">
        <f t="shared" si="244"/>
        <v>44858</v>
      </c>
      <c r="G1760" s="178">
        <f t="shared" si="245"/>
        <v>44858</v>
      </c>
      <c r="H1760" s="179">
        <f t="shared" si="246"/>
        <v>1436.6</v>
      </c>
      <c r="I1760" s="180">
        <f t="shared" si="247"/>
        <v>3</v>
      </c>
      <c r="J1760" s="180">
        <f t="shared" si="248"/>
        <v>3</v>
      </c>
    </row>
    <row r="1761" spans="1:10" ht="15" customHeight="1">
      <c r="A1761" s="177">
        <v>44859</v>
      </c>
      <c r="B1761" s="178">
        <f t="shared" si="240"/>
        <v>44859</v>
      </c>
      <c r="C1761" s="178">
        <f t="shared" si="241"/>
        <v>44859</v>
      </c>
      <c r="D1761" s="178">
        <f t="shared" si="242"/>
        <v>44859</v>
      </c>
      <c r="E1761" s="178">
        <f t="shared" si="243"/>
        <v>44859</v>
      </c>
      <c r="F1761" s="178">
        <f t="shared" si="244"/>
        <v>44859</v>
      </c>
      <c r="G1761" s="178">
        <f t="shared" si="245"/>
        <v>44859</v>
      </c>
      <c r="H1761" s="179">
        <f t="shared" si="246"/>
        <v>1436.6</v>
      </c>
      <c r="I1761" s="180">
        <f t="shared" si="247"/>
        <v>4</v>
      </c>
      <c r="J1761" s="180">
        <f t="shared" si="248"/>
        <v>4</v>
      </c>
    </row>
    <row r="1762" spans="1:10" ht="15" customHeight="1">
      <c r="A1762" s="177">
        <v>44860</v>
      </c>
      <c r="B1762" s="178">
        <f t="shared" si="240"/>
        <v>44860</v>
      </c>
      <c r="C1762" s="178">
        <f t="shared" si="241"/>
        <v>44860</v>
      </c>
      <c r="D1762" s="178">
        <f t="shared" si="242"/>
        <v>44860</v>
      </c>
      <c r="E1762" s="178">
        <f t="shared" si="243"/>
        <v>44860</v>
      </c>
      <c r="F1762" s="178">
        <f t="shared" si="244"/>
        <v>44860</v>
      </c>
      <c r="G1762" s="178">
        <f t="shared" si="245"/>
        <v>44860</v>
      </c>
      <c r="H1762" s="179">
        <f t="shared" si="246"/>
        <v>1436.5</v>
      </c>
      <c r="I1762" s="180">
        <f t="shared" si="247"/>
        <v>5</v>
      </c>
      <c r="J1762" s="180">
        <f t="shared" si="248"/>
        <v>5</v>
      </c>
    </row>
    <row r="1763" spans="1:10" ht="15" customHeight="1">
      <c r="A1763" s="177">
        <v>44861</v>
      </c>
      <c r="B1763" s="178">
        <f t="shared" si="240"/>
        <v>44861</v>
      </c>
      <c r="C1763" s="178">
        <f t="shared" si="241"/>
        <v>44861</v>
      </c>
      <c r="D1763" s="178">
        <f t="shared" si="242"/>
        <v>44861</v>
      </c>
      <c r="E1763" s="178">
        <f t="shared" si="243"/>
        <v>44861</v>
      </c>
      <c r="F1763" s="178">
        <f t="shared" si="244"/>
        <v>44861</v>
      </c>
      <c r="G1763" s="178">
        <f t="shared" si="245"/>
        <v>44861</v>
      </c>
      <c r="H1763" s="179">
        <f t="shared" si="246"/>
        <v>1428.2</v>
      </c>
      <c r="I1763" s="180">
        <f t="shared" si="247"/>
        <v>6</v>
      </c>
      <c r="J1763" s="180">
        <f t="shared" si="248"/>
        <v>6</v>
      </c>
    </row>
    <row r="1764" spans="1:10" ht="15" customHeight="1">
      <c r="A1764" s="177">
        <v>44862</v>
      </c>
      <c r="B1764" s="178">
        <f t="shared" si="240"/>
        <v>44862</v>
      </c>
      <c r="C1764" s="178">
        <f t="shared" si="241"/>
        <v>44862</v>
      </c>
      <c r="D1764" s="178">
        <f t="shared" si="242"/>
        <v>44862</v>
      </c>
      <c r="E1764" s="178">
        <f t="shared" si="243"/>
        <v>44862</v>
      </c>
      <c r="F1764" s="178">
        <f t="shared" si="244"/>
        <v>44862</v>
      </c>
      <c r="G1764" s="178">
        <f t="shared" si="245"/>
        <v>44862</v>
      </c>
      <c r="H1764" s="179">
        <f t="shared" si="246"/>
        <v>1418.1</v>
      </c>
      <c r="I1764" s="180">
        <f t="shared" si="247"/>
        <v>7</v>
      </c>
      <c r="J1764" s="180">
        <f t="shared" si="248"/>
        <v>7</v>
      </c>
    </row>
    <row r="1765" spans="1:10" ht="15" customHeight="1">
      <c r="A1765" s="177">
        <v>44863</v>
      </c>
      <c r="B1765" s="178">
        <f t="shared" si="240"/>
        <v>44862</v>
      </c>
      <c r="C1765" s="178">
        <f t="shared" si="241"/>
        <v>44862</v>
      </c>
      <c r="D1765" s="178">
        <f t="shared" si="242"/>
        <v>44862</v>
      </c>
      <c r="E1765" s="178">
        <f t="shared" si="243"/>
        <v>44862</v>
      </c>
      <c r="F1765" s="178">
        <f t="shared" si="244"/>
        <v>44862</v>
      </c>
      <c r="G1765" s="178">
        <f t="shared" si="245"/>
        <v>44862</v>
      </c>
      <c r="H1765" s="179">
        <f t="shared" si="246"/>
        <v>1418.1</v>
      </c>
      <c r="I1765" s="180">
        <f t="shared" si="247"/>
        <v>1</v>
      </c>
      <c r="J1765" s="180">
        <f t="shared" si="248"/>
        <v>7</v>
      </c>
    </row>
    <row r="1766" spans="1:10" ht="15" customHeight="1">
      <c r="A1766" s="177">
        <v>44864</v>
      </c>
      <c r="B1766" s="178">
        <f t="shared" si="240"/>
        <v>44862</v>
      </c>
      <c r="C1766" s="178">
        <f t="shared" si="241"/>
        <v>44862</v>
      </c>
      <c r="D1766" s="178">
        <f t="shared" si="242"/>
        <v>44862</v>
      </c>
      <c r="E1766" s="178">
        <f t="shared" si="243"/>
        <v>44862</v>
      </c>
      <c r="F1766" s="178">
        <f t="shared" si="244"/>
        <v>44862</v>
      </c>
      <c r="G1766" s="178">
        <f t="shared" si="245"/>
        <v>44862</v>
      </c>
      <c r="H1766" s="179">
        <f t="shared" si="246"/>
        <v>1418.1</v>
      </c>
      <c r="I1766" s="180">
        <f t="shared" si="247"/>
        <v>2</v>
      </c>
      <c r="J1766" s="180">
        <f t="shared" si="248"/>
        <v>7</v>
      </c>
    </row>
    <row r="1767" spans="1:10" ht="15" customHeight="1">
      <c r="A1767" s="177">
        <v>44865</v>
      </c>
      <c r="B1767" s="178">
        <f t="shared" si="240"/>
        <v>44865</v>
      </c>
      <c r="C1767" s="178">
        <f t="shared" si="241"/>
        <v>44865</v>
      </c>
      <c r="D1767" s="178">
        <f t="shared" si="242"/>
        <v>44865</v>
      </c>
      <c r="E1767" s="178">
        <f t="shared" si="243"/>
        <v>44865</v>
      </c>
      <c r="F1767" s="178">
        <f t="shared" si="244"/>
        <v>44865</v>
      </c>
      <c r="G1767" s="178">
        <f t="shared" si="245"/>
        <v>44865</v>
      </c>
      <c r="H1767" s="179">
        <f t="shared" si="246"/>
        <v>1419.3</v>
      </c>
      <c r="I1767" s="180">
        <f t="shared" si="247"/>
        <v>3</v>
      </c>
      <c r="J1767" s="180">
        <f t="shared" si="248"/>
        <v>3</v>
      </c>
    </row>
    <row r="1768" spans="1:10" ht="15" customHeight="1">
      <c r="A1768" s="177">
        <v>44866</v>
      </c>
      <c r="B1768" s="178">
        <f t="shared" si="240"/>
        <v>44866</v>
      </c>
      <c r="C1768" s="178">
        <f t="shared" si="241"/>
        <v>44866</v>
      </c>
      <c r="D1768" s="178">
        <f t="shared" si="242"/>
        <v>44866</v>
      </c>
      <c r="E1768" s="178">
        <f t="shared" si="243"/>
        <v>44866</v>
      </c>
      <c r="F1768" s="178">
        <f t="shared" si="244"/>
        <v>44866</v>
      </c>
      <c r="G1768" s="178">
        <f t="shared" si="245"/>
        <v>44866</v>
      </c>
      <c r="H1768" s="179">
        <f t="shared" si="246"/>
        <v>1422.2</v>
      </c>
      <c r="I1768" s="180">
        <f t="shared" si="247"/>
        <v>4</v>
      </c>
      <c r="J1768" s="180">
        <f t="shared" si="248"/>
        <v>4</v>
      </c>
    </row>
    <row r="1769" spans="1:10" ht="15" customHeight="1">
      <c r="A1769" s="177">
        <v>44867</v>
      </c>
      <c r="B1769" s="178">
        <f t="shared" si="240"/>
        <v>44867</v>
      </c>
      <c r="C1769" s="178">
        <f t="shared" si="241"/>
        <v>44867</v>
      </c>
      <c r="D1769" s="178">
        <f t="shared" si="242"/>
        <v>44867</v>
      </c>
      <c r="E1769" s="178">
        <f t="shared" si="243"/>
        <v>44867</v>
      </c>
      <c r="F1769" s="178">
        <f t="shared" si="244"/>
        <v>44867</v>
      </c>
      <c r="G1769" s="178">
        <f t="shared" si="245"/>
        <v>44867</v>
      </c>
      <c r="H1769" s="179">
        <f t="shared" si="246"/>
        <v>1421.7</v>
      </c>
      <c r="I1769" s="180">
        <f t="shared" si="247"/>
        <v>5</v>
      </c>
      <c r="J1769" s="180">
        <f t="shared" si="248"/>
        <v>5</v>
      </c>
    </row>
    <row r="1770" spans="1:10" ht="15" customHeight="1">
      <c r="A1770" s="177">
        <v>44868</v>
      </c>
      <c r="B1770" s="178">
        <f t="shared" si="240"/>
        <v>44868</v>
      </c>
      <c r="C1770" s="178">
        <f t="shared" si="241"/>
        <v>44868</v>
      </c>
      <c r="D1770" s="178">
        <f t="shared" si="242"/>
        <v>44868</v>
      </c>
      <c r="E1770" s="178">
        <f t="shared" si="243"/>
        <v>44868</v>
      </c>
      <c r="F1770" s="178">
        <f t="shared" si="244"/>
        <v>44868</v>
      </c>
      <c r="G1770" s="178">
        <f t="shared" si="245"/>
        <v>44868</v>
      </c>
      <c r="H1770" s="179">
        <f t="shared" si="246"/>
        <v>1418</v>
      </c>
      <c r="I1770" s="180">
        <f t="shared" si="247"/>
        <v>6</v>
      </c>
      <c r="J1770" s="180">
        <f t="shared" si="248"/>
        <v>6</v>
      </c>
    </row>
    <row r="1771" spans="1:10" ht="15" customHeight="1">
      <c r="A1771" s="177">
        <v>44869</v>
      </c>
      <c r="B1771" s="178">
        <f t="shared" si="240"/>
        <v>44869</v>
      </c>
      <c r="C1771" s="178">
        <f t="shared" si="241"/>
        <v>44869</v>
      </c>
      <c r="D1771" s="178">
        <f t="shared" si="242"/>
        <v>44869</v>
      </c>
      <c r="E1771" s="178">
        <f t="shared" si="243"/>
        <v>44869</v>
      </c>
      <c r="F1771" s="178">
        <f t="shared" si="244"/>
        <v>44869</v>
      </c>
      <c r="G1771" s="178">
        <f t="shared" si="245"/>
        <v>44869</v>
      </c>
      <c r="H1771" s="179">
        <f t="shared" si="246"/>
        <v>1422.1</v>
      </c>
      <c r="I1771" s="180">
        <f t="shared" si="247"/>
        <v>7</v>
      </c>
      <c r="J1771" s="180">
        <f t="shared" si="248"/>
        <v>7</v>
      </c>
    </row>
    <row r="1772" spans="1:10" ht="15" customHeight="1">
      <c r="A1772" s="177">
        <v>44870</v>
      </c>
      <c r="B1772" s="178">
        <f t="shared" si="240"/>
        <v>44869</v>
      </c>
      <c r="C1772" s="178">
        <f t="shared" si="241"/>
        <v>44869</v>
      </c>
      <c r="D1772" s="178">
        <f t="shared" si="242"/>
        <v>44869</v>
      </c>
      <c r="E1772" s="178">
        <f t="shared" si="243"/>
        <v>44869</v>
      </c>
      <c r="F1772" s="178">
        <f t="shared" si="244"/>
        <v>44869</v>
      </c>
      <c r="G1772" s="178">
        <f t="shared" si="245"/>
        <v>44869</v>
      </c>
      <c r="H1772" s="179">
        <f t="shared" si="246"/>
        <v>1422.1</v>
      </c>
      <c r="I1772" s="180">
        <f t="shared" si="247"/>
        <v>1</v>
      </c>
      <c r="J1772" s="180">
        <f t="shared" si="248"/>
        <v>7</v>
      </c>
    </row>
    <row r="1773" spans="1:10" ht="15" customHeight="1">
      <c r="A1773" s="177">
        <v>44871</v>
      </c>
      <c r="B1773" s="178">
        <f t="shared" si="240"/>
        <v>44869</v>
      </c>
      <c r="C1773" s="178">
        <f t="shared" si="241"/>
        <v>44869</v>
      </c>
      <c r="D1773" s="178">
        <f t="shared" si="242"/>
        <v>44869</v>
      </c>
      <c r="E1773" s="178">
        <f t="shared" si="243"/>
        <v>44869</v>
      </c>
      <c r="F1773" s="178">
        <f t="shared" si="244"/>
        <v>44869</v>
      </c>
      <c r="G1773" s="178">
        <f t="shared" si="245"/>
        <v>44869</v>
      </c>
      <c r="H1773" s="179">
        <f t="shared" si="246"/>
        <v>1422.1</v>
      </c>
      <c r="I1773" s="180">
        <f t="shared" si="247"/>
        <v>2</v>
      </c>
      <c r="J1773" s="180">
        <f t="shared" si="248"/>
        <v>7</v>
      </c>
    </row>
    <row r="1774" spans="1:10" ht="15" customHeight="1">
      <c r="A1774" s="177">
        <v>44872</v>
      </c>
      <c r="B1774" s="178">
        <f t="shared" si="240"/>
        <v>44872</v>
      </c>
      <c r="C1774" s="178">
        <f t="shared" si="241"/>
        <v>44872</v>
      </c>
      <c r="D1774" s="178">
        <f t="shared" si="242"/>
        <v>44872</v>
      </c>
      <c r="E1774" s="178">
        <f t="shared" si="243"/>
        <v>44872</v>
      </c>
      <c r="F1774" s="178">
        <f t="shared" si="244"/>
        <v>44872</v>
      </c>
      <c r="G1774" s="178">
        <f t="shared" si="245"/>
        <v>44872</v>
      </c>
      <c r="H1774" s="179">
        <f t="shared" si="246"/>
        <v>1422.4</v>
      </c>
      <c r="I1774" s="180">
        <f t="shared" si="247"/>
        <v>3</v>
      </c>
      <c r="J1774" s="180">
        <f t="shared" si="248"/>
        <v>3</v>
      </c>
    </row>
    <row r="1775" spans="1:10" ht="15" customHeight="1">
      <c r="A1775" s="177">
        <v>44873</v>
      </c>
      <c r="B1775" s="178">
        <f t="shared" si="240"/>
        <v>44873</v>
      </c>
      <c r="C1775" s="178">
        <f t="shared" si="241"/>
        <v>44873</v>
      </c>
      <c r="D1775" s="178">
        <f t="shared" si="242"/>
        <v>44873</v>
      </c>
      <c r="E1775" s="178">
        <f t="shared" si="243"/>
        <v>44873</v>
      </c>
      <c r="F1775" s="178">
        <f t="shared" si="244"/>
        <v>44873</v>
      </c>
      <c r="G1775" s="178">
        <f t="shared" si="245"/>
        <v>44873</v>
      </c>
      <c r="H1775" s="179">
        <f t="shared" si="246"/>
        <v>1406.5</v>
      </c>
      <c r="I1775" s="180">
        <f t="shared" si="247"/>
        <v>4</v>
      </c>
      <c r="J1775" s="180">
        <f t="shared" si="248"/>
        <v>4</v>
      </c>
    </row>
    <row r="1776" spans="1:10" ht="15" customHeight="1">
      <c r="A1776" s="177">
        <v>44874</v>
      </c>
      <c r="B1776" s="178">
        <f t="shared" si="240"/>
        <v>44874</v>
      </c>
      <c r="C1776" s="178">
        <f t="shared" si="241"/>
        <v>44874</v>
      </c>
      <c r="D1776" s="178">
        <f t="shared" si="242"/>
        <v>44874</v>
      </c>
      <c r="E1776" s="178">
        <f t="shared" si="243"/>
        <v>44874</v>
      </c>
      <c r="F1776" s="178">
        <f t="shared" si="244"/>
        <v>44874</v>
      </c>
      <c r="G1776" s="178">
        <f t="shared" si="245"/>
        <v>44874</v>
      </c>
      <c r="H1776" s="179">
        <f t="shared" si="246"/>
        <v>1387.3</v>
      </c>
      <c r="I1776" s="180">
        <f t="shared" si="247"/>
        <v>5</v>
      </c>
      <c r="J1776" s="180">
        <f t="shared" si="248"/>
        <v>5</v>
      </c>
    </row>
    <row r="1777" spans="1:10" ht="15" customHeight="1">
      <c r="A1777" s="177">
        <v>44875</v>
      </c>
      <c r="B1777" s="178">
        <f t="shared" si="240"/>
        <v>44875</v>
      </c>
      <c r="C1777" s="178">
        <f t="shared" si="241"/>
        <v>44875</v>
      </c>
      <c r="D1777" s="178">
        <f t="shared" si="242"/>
        <v>44875</v>
      </c>
      <c r="E1777" s="178">
        <f t="shared" si="243"/>
        <v>44875</v>
      </c>
      <c r="F1777" s="178">
        <f t="shared" si="244"/>
        <v>44875</v>
      </c>
      <c r="G1777" s="178">
        <f t="shared" si="245"/>
        <v>44875</v>
      </c>
      <c r="H1777" s="179">
        <f t="shared" si="246"/>
        <v>1368.3</v>
      </c>
      <c r="I1777" s="180">
        <f t="shared" si="247"/>
        <v>6</v>
      </c>
      <c r="J1777" s="180">
        <f t="shared" si="248"/>
        <v>6</v>
      </c>
    </row>
    <row r="1778" spans="1:10" ht="15" customHeight="1">
      <c r="A1778" s="177">
        <v>44876</v>
      </c>
      <c r="B1778" s="178">
        <f t="shared" si="240"/>
        <v>44876</v>
      </c>
      <c r="C1778" s="178">
        <f t="shared" si="241"/>
        <v>44876</v>
      </c>
      <c r="D1778" s="178">
        <f t="shared" si="242"/>
        <v>44876</v>
      </c>
      <c r="E1778" s="178">
        <f t="shared" si="243"/>
        <v>44876</v>
      </c>
      <c r="F1778" s="178">
        <f t="shared" si="244"/>
        <v>44876</v>
      </c>
      <c r="G1778" s="178">
        <f t="shared" si="245"/>
        <v>44876</v>
      </c>
      <c r="H1778" s="179">
        <f t="shared" si="246"/>
        <v>1370.1</v>
      </c>
      <c r="I1778" s="180">
        <f t="shared" si="247"/>
        <v>7</v>
      </c>
      <c r="J1778" s="180">
        <f t="shared" si="248"/>
        <v>7</v>
      </c>
    </row>
    <row r="1779" spans="1:10" ht="15" customHeight="1">
      <c r="A1779" s="177">
        <v>44877</v>
      </c>
      <c r="B1779" s="178">
        <f t="shared" si="240"/>
        <v>44876</v>
      </c>
      <c r="C1779" s="178">
        <f t="shared" si="241"/>
        <v>44876</v>
      </c>
      <c r="D1779" s="178">
        <f t="shared" si="242"/>
        <v>44876</v>
      </c>
      <c r="E1779" s="178">
        <f t="shared" si="243"/>
        <v>44876</v>
      </c>
      <c r="F1779" s="178">
        <f t="shared" si="244"/>
        <v>44876</v>
      </c>
      <c r="G1779" s="178">
        <f t="shared" si="245"/>
        <v>44876</v>
      </c>
      <c r="H1779" s="179">
        <f t="shared" si="246"/>
        <v>1370.1</v>
      </c>
      <c r="I1779" s="180">
        <f t="shared" si="247"/>
        <v>1</v>
      </c>
      <c r="J1779" s="180">
        <f t="shared" si="248"/>
        <v>7</v>
      </c>
    </row>
    <row r="1780" spans="1:10" ht="15" customHeight="1">
      <c r="A1780" s="177">
        <v>44878</v>
      </c>
      <c r="B1780" s="178">
        <f t="shared" si="240"/>
        <v>44876</v>
      </c>
      <c r="C1780" s="178">
        <f t="shared" si="241"/>
        <v>44876</v>
      </c>
      <c r="D1780" s="178">
        <f t="shared" si="242"/>
        <v>44876</v>
      </c>
      <c r="E1780" s="178">
        <f t="shared" si="243"/>
        <v>44876</v>
      </c>
      <c r="F1780" s="178">
        <f t="shared" si="244"/>
        <v>44876</v>
      </c>
      <c r="G1780" s="178">
        <f t="shared" si="245"/>
        <v>44876</v>
      </c>
      <c r="H1780" s="179">
        <f t="shared" si="246"/>
        <v>1370.1</v>
      </c>
      <c r="I1780" s="180">
        <f t="shared" si="247"/>
        <v>2</v>
      </c>
      <c r="J1780" s="180">
        <f t="shared" si="248"/>
        <v>7</v>
      </c>
    </row>
    <row r="1781" spans="1:10" ht="15" customHeight="1">
      <c r="A1781" s="177">
        <v>44879</v>
      </c>
      <c r="B1781" s="178">
        <f t="shared" si="240"/>
        <v>44879</v>
      </c>
      <c r="C1781" s="178">
        <f t="shared" si="241"/>
        <v>44879</v>
      </c>
      <c r="D1781" s="178">
        <f t="shared" si="242"/>
        <v>44879</v>
      </c>
      <c r="E1781" s="178">
        <f t="shared" si="243"/>
        <v>44879</v>
      </c>
      <c r="F1781" s="178">
        <f t="shared" si="244"/>
        <v>44879</v>
      </c>
      <c r="G1781" s="178">
        <f t="shared" si="245"/>
        <v>44879</v>
      </c>
      <c r="H1781" s="179">
        <f t="shared" si="246"/>
        <v>1334.1</v>
      </c>
      <c r="I1781" s="180">
        <f t="shared" si="247"/>
        <v>3</v>
      </c>
      <c r="J1781" s="180">
        <f t="shared" si="248"/>
        <v>3</v>
      </c>
    </row>
    <row r="1782" spans="1:10" ht="15" customHeight="1">
      <c r="A1782" s="177">
        <v>44880</v>
      </c>
      <c r="B1782" s="178">
        <f t="shared" si="240"/>
        <v>44880</v>
      </c>
      <c r="C1782" s="178">
        <f t="shared" si="241"/>
        <v>44880</v>
      </c>
      <c r="D1782" s="178">
        <f t="shared" si="242"/>
        <v>44880</v>
      </c>
      <c r="E1782" s="178">
        <f t="shared" si="243"/>
        <v>44880</v>
      </c>
      <c r="F1782" s="178">
        <f t="shared" si="244"/>
        <v>44880</v>
      </c>
      <c r="G1782" s="178">
        <f t="shared" si="245"/>
        <v>44880</v>
      </c>
      <c r="H1782" s="179">
        <f t="shared" si="246"/>
        <v>1320.3</v>
      </c>
      <c r="I1782" s="180">
        <f t="shared" si="247"/>
        <v>4</v>
      </c>
      <c r="J1782" s="180">
        <f t="shared" si="248"/>
        <v>4</v>
      </c>
    </row>
    <row r="1783" spans="1:10" ht="15" customHeight="1">
      <c r="A1783" s="177">
        <v>44881</v>
      </c>
      <c r="B1783" s="178">
        <f t="shared" si="240"/>
        <v>44881</v>
      </c>
      <c r="C1783" s="178">
        <f t="shared" si="241"/>
        <v>44881</v>
      </c>
      <c r="D1783" s="178">
        <f t="shared" si="242"/>
        <v>44881</v>
      </c>
      <c r="E1783" s="178">
        <f t="shared" si="243"/>
        <v>44881</v>
      </c>
      <c r="F1783" s="178">
        <f t="shared" si="244"/>
        <v>44881</v>
      </c>
      <c r="G1783" s="178">
        <f t="shared" si="245"/>
        <v>44881</v>
      </c>
      <c r="H1783" s="179">
        <f t="shared" si="246"/>
        <v>1322.4</v>
      </c>
      <c r="I1783" s="180">
        <f t="shared" si="247"/>
        <v>5</v>
      </c>
      <c r="J1783" s="180">
        <f t="shared" si="248"/>
        <v>5</v>
      </c>
    </row>
    <row r="1784" spans="1:10" ht="15" customHeight="1">
      <c r="A1784" s="177">
        <v>44882</v>
      </c>
      <c r="B1784" s="178">
        <f t="shared" si="240"/>
        <v>44882</v>
      </c>
      <c r="C1784" s="178">
        <f t="shared" si="241"/>
        <v>44882</v>
      </c>
      <c r="D1784" s="178">
        <f t="shared" si="242"/>
        <v>44882</v>
      </c>
      <c r="E1784" s="178">
        <f t="shared" si="243"/>
        <v>44882</v>
      </c>
      <c r="F1784" s="178">
        <f t="shared" si="244"/>
        <v>44882</v>
      </c>
      <c r="G1784" s="178">
        <f t="shared" si="245"/>
        <v>44882</v>
      </c>
      <c r="H1784" s="179">
        <f t="shared" si="246"/>
        <v>1325.6</v>
      </c>
      <c r="I1784" s="180">
        <f t="shared" si="247"/>
        <v>6</v>
      </c>
      <c r="J1784" s="180">
        <f t="shared" si="248"/>
        <v>6</v>
      </c>
    </row>
    <row r="1785" spans="1:10" ht="15" customHeight="1">
      <c r="A1785" s="177">
        <v>44883</v>
      </c>
      <c r="B1785" s="178">
        <f t="shared" si="240"/>
        <v>44883</v>
      </c>
      <c r="C1785" s="178">
        <f t="shared" si="241"/>
        <v>44883</v>
      </c>
      <c r="D1785" s="178">
        <f t="shared" si="242"/>
        <v>44883</v>
      </c>
      <c r="E1785" s="178">
        <f t="shared" si="243"/>
        <v>44883</v>
      </c>
      <c r="F1785" s="178">
        <f t="shared" si="244"/>
        <v>44883</v>
      </c>
      <c r="G1785" s="178">
        <f t="shared" si="245"/>
        <v>44883</v>
      </c>
      <c r="H1785" s="179">
        <f t="shared" si="246"/>
        <v>1338.4</v>
      </c>
      <c r="I1785" s="180">
        <f t="shared" si="247"/>
        <v>7</v>
      </c>
      <c r="J1785" s="180">
        <f t="shared" si="248"/>
        <v>7</v>
      </c>
    </row>
    <row r="1786" spans="1:10" ht="15" customHeight="1">
      <c r="A1786" s="177">
        <v>44884</v>
      </c>
      <c r="B1786" s="178">
        <f t="shared" si="240"/>
        <v>44883</v>
      </c>
      <c r="C1786" s="178">
        <f t="shared" si="241"/>
        <v>44883</v>
      </c>
      <c r="D1786" s="178">
        <f t="shared" si="242"/>
        <v>44883</v>
      </c>
      <c r="E1786" s="178">
        <f t="shared" si="243"/>
        <v>44883</v>
      </c>
      <c r="F1786" s="178">
        <f t="shared" si="244"/>
        <v>44883</v>
      </c>
      <c r="G1786" s="178">
        <f t="shared" si="245"/>
        <v>44883</v>
      </c>
      <c r="H1786" s="179">
        <f t="shared" si="246"/>
        <v>1338.4</v>
      </c>
      <c r="I1786" s="180">
        <f t="shared" si="247"/>
        <v>1</v>
      </c>
      <c r="J1786" s="180">
        <f t="shared" si="248"/>
        <v>7</v>
      </c>
    </row>
    <row r="1787" spans="1:10" ht="15" customHeight="1">
      <c r="A1787" s="177">
        <v>44885</v>
      </c>
      <c r="B1787" s="178">
        <f t="shared" si="240"/>
        <v>44883</v>
      </c>
      <c r="C1787" s="178">
        <f t="shared" si="241"/>
        <v>44883</v>
      </c>
      <c r="D1787" s="178">
        <f t="shared" si="242"/>
        <v>44883</v>
      </c>
      <c r="E1787" s="178">
        <f t="shared" si="243"/>
        <v>44883</v>
      </c>
      <c r="F1787" s="178">
        <f t="shared" si="244"/>
        <v>44883</v>
      </c>
      <c r="G1787" s="178">
        <f t="shared" si="245"/>
        <v>44883</v>
      </c>
      <c r="H1787" s="179">
        <f t="shared" si="246"/>
        <v>1338.4</v>
      </c>
      <c r="I1787" s="180">
        <f t="shared" si="247"/>
        <v>2</v>
      </c>
      <c r="J1787" s="180">
        <f t="shared" si="248"/>
        <v>7</v>
      </c>
    </row>
    <row r="1788" spans="1:10" ht="15" customHeight="1">
      <c r="A1788" s="177">
        <v>44886</v>
      </c>
      <c r="B1788" s="178">
        <f t="shared" si="240"/>
        <v>44886</v>
      </c>
      <c r="C1788" s="178">
        <f t="shared" si="241"/>
        <v>44886</v>
      </c>
      <c r="D1788" s="178">
        <f t="shared" si="242"/>
        <v>44886</v>
      </c>
      <c r="E1788" s="178">
        <f t="shared" si="243"/>
        <v>44886</v>
      </c>
      <c r="F1788" s="178">
        <f t="shared" si="244"/>
        <v>44886</v>
      </c>
      <c r="G1788" s="178">
        <f t="shared" si="245"/>
        <v>44886</v>
      </c>
      <c r="H1788" s="179">
        <f t="shared" si="246"/>
        <v>1340</v>
      </c>
      <c r="I1788" s="180">
        <f t="shared" si="247"/>
        <v>3</v>
      </c>
      <c r="J1788" s="180">
        <f t="shared" si="248"/>
        <v>3</v>
      </c>
    </row>
    <row r="1789" spans="1:10" ht="15" customHeight="1">
      <c r="A1789" s="177">
        <v>44887</v>
      </c>
      <c r="B1789" s="178">
        <f t="shared" si="240"/>
        <v>44887</v>
      </c>
      <c r="C1789" s="178">
        <f t="shared" si="241"/>
        <v>44887</v>
      </c>
      <c r="D1789" s="178">
        <f t="shared" si="242"/>
        <v>44887</v>
      </c>
      <c r="E1789" s="178">
        <f t="shared" si="243"/>
        <v>44887</v>
      </c>
      <c r="F1789" s="178">
        <f t="shared" si="244"/>
        <v>44887</v>
      </c>
      <c r="G1789" s="178">
        <f t="shared" si="245"/>
        <v>44887</v>
      </c>
      <c r="H1789" s="179">
        <f t="shared" si="246"/>
        <v>1352.3</v>
      </c>
      <c r="I1789" s="180">
        <f t="shared" si="247"/>
        <v>4</v>
      </c>
      <c r="J1789" s="180">
        <f t="shared" si="248"/>
        <v>4</v>
      </c>
    </row>
    <row r="1790" spans="1:10" ht="15" customHeight="1">
      <c r="A1790" s="177">
        <v>44888</v>
      </c>
      <c r="B1790" s="178">
        <f t="shared" si="240"/>
        <v>44888</v>
      </c>
      <c r="C1790" s="178">
        <f t="shared" si="241"/>
        <v>44888</v>
      </c>
      <c r="D1790" s="178">
        <f t="shared" si="242"/>
        <v>44888</v>
      </c>
      <c r="E1790" s="178">
        <f t="shared" si="243"/>
        <v>44888</v>
      </c>
      <c r="F1790" s="178">
        <f t="shared" si="244"/>
        <v>44888</v>
      </c>
      <c r="G1790" s="178">
        <f t="shared" si="245"/>
        <v>44888</v>
      </c>
      <c r="H1790" s="179">
        <f t="shared" si="246"/>
        <v>1355.7</v>
      </c>
      <c r="I1790" s="180">
        <f t="shared" si="247"/>
        <v>5</v>
      </c>
      <c r="J1790" s="180">
        <f t="shared" si="248"/>
        <v>5</v>
      </c>
    </row>
    <row r="1791" spans="1:10" ht="15" customHeight="1">
      <c r="A1791" s="177">
        <v>44889</v>
      </c>
      <c r="B1791" s="178">
        <f t="shared" si="240"/>
        <v>44889</v>
      </c>
      <c r="C1791" s="178">
        <f t="shared" si="241"/>
        <v>44889</v>
      </c>
      <c r="D1791" s="178">
        <f t="shared" si="242"/>
        <v>44889</v>
      </c>
      <c r="E1791" s="178">
        <f t="shared" si="243"/>
        <v>44889</v>
      </c>
      <c r="F1791" s="178">
        <f t="shared" si="244"/>
        <v>44889</v>
      </c>
      <c r="G1791" s="178">
        <f t="shared" si="245"/>
        <v>44889</v>
      </c>
      <c r="H1791" s="179">
        <f t="shared" si="246"/>
        <v>1352.3</v>
      </c>
      <c r="I1791" s="180">
        <f t="shared" si="247"/>
        <v>6</v>
      </c>
      <c r="J1791" s="180">
        <f t="shared" si="248"/>
        <v>6</v>
      </c>
    </row>
    <row r="1792" spans="1:10" ht="15" customHeight="1">
      <c r="A1792" s="177">
        <v>44890</v>
      </c>
      <c r="B1792" s="178">
        <f t="shared" si="240"/>
        <v>44890</v>
      </c>
      <c r="C1792" s="178">
        <f t="shared" si="241"/>
        <v>44890</v>
      </c>
      <c r="D1792" s="178">
        <f t="shared" si="242"/>
        <v>44890</v>
      </c>
      <c r="E1792" s="178">
        <f t="shared" si="243"/>
        <v>44890</v>
      </c>
      <c r="F1792" s="178">
        <f t="shared" si="244"/>
        <v>44890</v>
      </c>
      <c r="G1792" s="178">
        <f t="shared" si="245"/>
        <v>44890</v>
      </c>
      <c r="H1792" s="179">
        <f t="shared" si="246"/>
        <v>1333.2</v>
      </c>
      <c r="I1792" s="180">
        <f t="shared" si="247"/>
        <v>7</v>
      </c>
      <c r="J1792" s="180">
        <f t="shared" si="248"/>
        <v>7</v>
      </c>
    </row>
    <row r="1793" spans="1:10" ht="15" customHeight="1">
      <c r="A1793" s="177">
        <v>44891</v>
      </c>
      <c r="B1793" s="178">
        <f t="shared" si="240"/>
        <v>44890</v>
      </c>
      <c r="C1793" s="178">
        <f t="shared" si="241"/>
        <v>44890</v>
      </c>
      <c r="D1793" s="178">
        <f t="shared" si="242"/>
        <v>44890</v>
      </c>
      <c r="E1793" s="178">
        <f t="shared" si="243"/>
        <v>44890</v>
      </c>
      <c r="F1793" s="178">
        <f t="shared" si="244"/>
        <v>44890</v>
      </c>
      <c r="G1793" s="178">
        <f t="shared" si="245"/>
        <v>44890</v>
      </c>
      <c r="H1793" s="179">
        <f t="shared" si="246"/>
        <v>1333.2</v>
      </c>
      <c r="I1793" s="180">
        <f t="shared" si="247"/>
        <v>1</v>
      </c>
      <c r="J1793" s="180">
        <f t="shared" si="248"/>
        <v>7</v>
      </c>
    </row>
    <row r="1794" spans="1:10" ht="15" customHeight="1">
      <c r="A1794" s="177">
        <v>44892</v>
      </c>
      <c r="B1794" s="178">
        <f t="shared" si="240"/>
        <v>44890</v>
      </c>
      <c r="C1794" s="178">
        <f t="shared" si="241"/>
        <v>44890</v>
      </c>
      <c r="D1794" s="178">
        <f t="shared" si="242"/>
        <v>44890</v>
      </c>
      <c r="E1794" s="178">
        <f t="shared" si="243"/>
        <v>44890</v>
      </c>
      <c r="F1794" s="178">
        <f t="shared" si="244"/>
        <v>44890</v>
      </c>
      <c r="G1794" s="178">
        <f t="shared" si="245"/>
        <v>44890</v>
      </c>
      <c r="H1794" s="179">
        <f t="shared" si="246"/>
        <v>1333.2</v>
      </c>
      <c r="I1794" s="180">
        <f t="shared" si="247"/>
        <v>2</v>
      </c>
      <c r="J1794" s="180">
        <f t="shared" si="248"/>
        <v>7</v>
      </c>
    </row>
    <row r="1795" spans="1:10" ht="15" customHeight="1">
      <c r="A1795" s="177">
        <v>44893</v>
      </c>
      <c r="B1795" s="178">
        <f t="shared" si="240"/>
        <v>44893</v>
      </c>
      <c r="C1795" s="178">
        <f t="shared" si="241"/>
        <v>44893</v>
      </c>
      <c r="D1795" s="178">
        <f t="shared" si="242"/>
        <v>44893</v>
      </c>
      <c r="E1795" s="178">
        <f t="shared" si="243"/>
        <v>44893</v>
      </c>
      <c r="F1795" s="178">
        <f t="shared" si="244"/>
        <v>44893</v>
      </c>
      <c r="G1795" s="178">
        <f t="shared" si="245"/>
        <v>44893</v>
      </c>
      <c r="H1795" s="179">
        <f t="shared" si="246"/>
        <v>1326.8</v>
      </c>
      <c r="I1795" s="180">
        <f t="shared" si="247"/>
        <v>3</v>
      </c>
      <c r="J1795" s="180">
        <f t="shared" si="248"/>
        <v>3</v>
      </c>
    </row>
    <row r="1796" spans="1:10" ht="15" customHeight="1">
      <c r="A1796" s="177">
        <v>44894</v>
      </c>
      <c r="B1796" s="178">
        <f t="shared" si="240"/>
        <v>44894</v>
      </c>
      <c r="C1796" s="178">
        <f t="shared" si="241"/>
        <v>44894</v>
      </c>
      <c r="D1796" s="178">
        <f t="shared" si="242"/>
        <v>44894</v>
      </c>
      <c r="E1796" s="178">
        <f t="shared" si="243"/>
        <v>44894</v>
      </c>
      <c r="F1796" s="178">
        <f t="shared" si="244"/>
        <v>44894</v>
      </c>
      <c r="G1796" s="178">
        <f t="shared" si="245"/>
        <v>44894</v>
      </c>
      <c r="H1796" s="179">
        <f t="shared" si="246"/>
        <v>1339</v>
      </c>
      <c r="I1796" s="180">
        <f t="shared" si="247"/>
        <v>4</v>
      </c>
      <c r="J1796" s="180">
        <f t="shared" si="248"/>
        <v>4</v>
      </c>
    </row>
    <row r="1797" spans="1:10" ht="15" customHeight="1">
      <c r="A1797" s="177">
        <v>44895</v>
      </c>
      <c r="B1797" s="178">
        <f t="shared" si="240"/>
        <v>44895</v>
      </c>
      <c r="C1797" s="178">
        <f t="shared" si="241"/>
        <v>44895</v>
      </c>
      <c r="D1797" s="178">
        <f t="shared" si="242"/>
        <v>44895</v>
      </c>
      <c r="E1797" s="178">
        <f t="shared" si="243"/>
        <v>44895</v>
      </c>
      <c r="F1797" s="178">
        <f t="shared" si="244"/>
        <v>44895</v>
      </c>
      <c r="G1797" s="178">
        <f t="shared" si="245"/>
        <v>44895</v>
      </c>
      <c r="H1797" s="179">
        <f t="shared" si="246"/>
        <v>1331.5</v>
      </c>
      <c r="I1797" s="180">
        <f t="shared" si="247"/>
        <v>5</v>
      </c>
      <c r="J1797" s="180">
        <f t="shared" si="248"/>
        <v>5</v>
      </c>
    </row>
    <row r="1798" spans="1:10" ht="15" customHeight="1">
      <c r="A1798" s="177">
        <v>44896</v>
      </c>
      <c r="B1798" s="178">
        <f t="shared" si="240"/>
        <v>44896</v>
      </c>
      <c r="C1798" s="178">
        <f t="shared" si="241"/>
        <v>44896</v>
      </c>
      <c r="D1798" s="178">
        <f t="shared" si="242"/>
        <v>44896</v>
      </c>
      <c r="E1798" s="178">
        <f t="shared" si="243"/>
        <v>44896</v>
      </c>
      <c r="F1798" s="178">
        <f t="shared" si="244"/>
        <v>44896</v>
      </c>
      <c r="G1798" s="178">
        <f t="shared" si="245"/>
        <v>44896</v>
      </c>
      <c r="H1798" s="179">
        <f t="shared" si="246"/>
        <v>1320.1</v>
      </c>
      <c r="I1798" s="180">
        <f t="shared" si="247"/>
        <v>6</v>
      </c>
      <c r="J1798" s="180">
        <f t="shared" si="248"/>
        <v>6</v>
      </c>
    </row>
    <row r="1799" spans="1:10" ht="15" customHeight="1">
      <c r="A1799" s="177">
        <v>44897</v>
      </c>
      <c r="B1799" s="178">
        <f t="shared" si="240"/>
        <v>44897</v>
      </c>
      <c r="C1799" s="178">
        <f t="shared" si="241"/>
        <v>44897</v>
      </c>
      <c r="D1799" s="178">
        <f t="shared" si="242"/>
        <v>44897</v>
      </c>
      <c r="E1799" s="178">
        <f t="shared" si="243"/>
        <v>44897</v>
      </c>
      <c r="F1799" s="178">
        <f t="shared" si="244"/>
        <v>44897</v>
      </c>
      <c r="G1799" s="178">
        <f t="shared" si="245"/>
        <v>44897</v>
      </c>
      <c r="H1799" s="179">
        <f t="shared" si="246"/>
        <v>1300.8</v>
      </c>
      <c r="I1799" s="180">
        <f t="shared" si="247"/>
        <v>7</v>
      </c>
      <c r="J1799" s="180">
        <f t="shared" si="248"/>
        <v>7</v>
      </c>
    </row>
    <row r="1800" spans="1:10" ht="15" customHeight="1">
      <c r="A1800" s="177">
        <v>44898</v>
      </c>
      <c r="B1800" s="178">
        <f t="shared" ref="B1800:B1863" si="249">IF($I1800&lt;4,IF($I1800&lt;3,DATE(YEAR(A1800),MONTH(A1800),DAY(A1800)-$I1800),IF(COUNTIF($O:$O,A1800)=1,DATE(YEAR(A1800),MONTH(A1800),DAY(A1800)-$I1800),A1800)),A1800)</f>
        <v>44897</v>
      </c>
      <c r="C1800" s="178">
        <f t="shared" ref="C1800:C1863" si="250">IF(COUNTIF($O:$O,B1800)=1,DATE(YEAR(B1800),MONTH(B1800),DAY(B1800)-1),B1800)</f>
        <v>44897</v>
      </c>
      <c r="D1800" s="178">
        <f t="shared" ref="D1800:D1863" si="251">IF(COUNTIF($O:$O,C1800)=1,DATE(YEAR(C1800),MONTH(C1800),DAY(C1800)-1),C1800)</f>
        <v>44897</v>
      </c>
      <c r="E1800" s="178">
        <f t="shared" ref="E1800:E1863" si="252">IF(COUNTIF($O:$O,D1800)=1,DATE(YEAR(D1800),MONTH(D1800),DAY(D1800)-1),D1800)</f>
        <v>44897</v>
      </c>
      <c r="F1800" s="178">
        <f t="shared" ref="F1800:F1863" si="253">IF(COUNTIF($O:$O,E1800)=1,DATE(YEAR(E1800),MONTH(E1800),DAY(E1800)-1),E1800)</f>
        <v>44897</v>
      </c>
      <c r="G1800" s="178">
        <f t="shared" ref="G1800:G1863" si="254">IF($J1800&lt;4,IF($J1800&lt;3,DATE(YEAR(F1800),MONTH(F1800),DAY(F1800)-$J1800),IF(COUNTIF($O:$O,F1800)=1,DATE(YEAR(F1800),MONTH(F1800),DAY(F1800)-$J1800),F1800)),F1800)</f>
        <v>44897</v>
      </c>
      <c r="H1800" s="179">
        <f t="shared" ref="H1800:H1863" si="255">VLOOKUP(G1800,L:M,2,0)</f>
        <v>1300.8</v>
      </c>
      <c r="I1800" s="180">
        <f t="shared" ref="I1800:I1863" si="256">WEEKDAY(A1800,16)</f>
        <v>1</v>
      </c>
      <c r="J1800" s="180">
        <f t="shared" ref="J1800:J1863" si="257">WEEKDAY(F1800,16)</f>
        <v>7</v>
      </c>
    </row>
    <row r="1801" spans="1:10" ht="15" customHeight="1">
      <c r="A1801" s="177">
        <v>44899</v>
      </c>
      <c r="B1801" s="178">
        <f t="shared" si="249"/>
        <v>44897</v>
      </c>
      <c r="C1801" s="178">
        <f t="shared" si="250"/>
        <v>44897</v>
      </c>
      <c r="D1801" s="178">
        <f t="shared" si="251"/>
        <v>44897</v>
      </c>
      <c r="E1801" s="178">
        <f t="shared" si="252"/>
        <v>44897</v>
      </c>
      <c r="F1801" s="178">
        <f t="shared" si="253"/>
        <v>44897</v>
      </c>
      <c r="G1801" s="178">
        <f t="shared" si="254"/>
        <v>44897</v>
      </c>
      <c r="H1801" s="179">
        <f t="shared" si="255"/>
        <v>1300.8</v>
      </c>
      <c r="I1801" s="180">
        <f t="shared" si="256"/>
        <v>2</v>
      </c>
      <c r="J1801" s="180">
        <f t="shared" si="257"/>
        <v>7</v>
      </c>
    </row>
    <row r="1802" spans="1:10" ht="15" customHeight="1">
      <c r="A1802" s="177">
        <v>44900</v>
      </c>
      <c r="B1802" s="178">
        <f t="shared" si="249"/>
        <v>44900</v>
      </c>
      <c r="C1802" s="178">
        <f t="shared" si="250"/>
        <v>44900</v>
      </c>
      <c r="D1802" s="178">
        <f t="shared" si="251"/>
        <v>44900</v>
      </c>
      <c r="E1802" s="178">
        <f t="shared" si="252"/>
        <v>44900</v>
      </c>
      <c r="F1802" s="178">
        <f t="shared" si="253"/>
        <v>44900</v>
      </c>
      <c r="G1802" s="178">
        <f t="shared" si="254"/>
        <v>44900</v>
      </c>
      <c r="H1802" s="179">
        <f t="shared" si="255"/>
        <v>1300.4000000000001</v>
      </c>
      <c r="I1802" s="180">
        <f t="shared" si="256"/>
        <v>3</v>
      </c>
      <c r="J1802" s="180">
        <f t="shared" si="257"/>
        <v>3</v>
      </c>
    </row>
    <row r="1803" spans="1:10" ht="15" customHeight="1">
      <c r="A1803" s="177">
        <v>44901</v>
      </c>
      <c r="B1803" s="178">
        <f t="shared" si="249"/>
        <v>44901</v>
      </c>
      <c r="C1803" s="178">
        <f t="shared" si="250"/>
        <v>44901</v>
      </c>
      <c r="D1803" s="178">
        <f t="shared" si="251"/>
        <v>44901</v>
      </c>
      <c r="E1803" s="178">
        <f t="shared" si="252"/>
        <v>44901</v>
      </c>
      <c r="F1803" s="178">
        <f t="shared" si="253"/>
        <v>44901</v>
      </c>
      <c r="G1803" s="178">
        <f t="shared" si="254"/>
        <v>44901</v>
      </c>
      <c r="H1803" s="179">
        <f t="shared" si="255"/>
        <v>1293.2</v>
      </c>
      <c r="I1803" s="180">
        <f t="shared" si="256"/>
        <v>4</v>
      </c>
      <c r="J1803" s="180">
        <f t="shared" si="257"/>
        <v>4</v>
      </c>
    </row>
    <row r="1804" spans="1:10" ht="15" customHeight="1">
      <c r="A1804" s="177">
        <v>44902</v>
      </c>
      <c r="B1804" s="178">
        <f t="shared" si="249"/>
        <v>44902</v>
      </c>
      <c r="C1804" s="178">
        <f t="shared" si="250"/>
        <v>44902</v>
      </c>
      <c r="D1804" s="178">
        <f t="shared" si="251"/>
        <v>44902</v>
      </c>
      <c r="E1804" s="178">
        <f t="shared" si="252"/>
        <v>44902</v>
      </c>
      <c r="F1804" s="178">
        <f t="shared" si="253"/>
        <v>44902</v>
      </c>
      <c r="G1804" s="178">
        <f t="shared" si="254"/>
        <v>44902</v>
      </c>
      <c r="H1804" s="179">
        <f t="shared" si="255"/>
        <v>1309</v>
      </c>
      <c r="I1804" s="180">
        <f t="shared" si="256"/>
        <v>5</v>
      </c>
      <c r="J1804" s="180">
        <f t="shared" si="257"/>
        <v>5</v>
      </c>
    </row>
    <row r="1805" spans="1:10" ht="15" customHeight="1">
      <c r="A1805" s="177">
        <v>44903</v>
      </c>
      <c r="B1805" s="178">
        <f t="shared" si="249"/>
        <v>44903</v>
      </c>
      <c r="C1805" s="178">
        <f t="shared" si="250"/>
        <v>44903</v>
      </c>
      <c r="D1805" s="178">
        <f t="shared" si="251"/>
        <v>44903</v>
      </c>
      <c r="E1805" s="178">
        <f t="shared" si="252"/>
        <v>44903</v>
      </c>
      <c r="F1805" s="178">
        <f t="shared" si="253"/>
        <v>44903</v>
      </c>
      <c r="G1805" s="178">
        <f t="shared" si="254"/>
        <v>44903</v>
      </c>
      <c r="H1805" s="179">
        <f t="shared" si="255"/>
        <v>1319.5</v>
      </c>
      <c r="I1805" s="180">
        <f t="shared" si="256"/>
        <v>6</v>
      </c>
      <c r="J1805" s="180">
        <f t="shared" si="257"/>
        <v>6</v>
      </c>
    </row>
    <row r="1806" spans="1:10" ht="15" customHeight="1">
      <c r="A1806" s="177">
        <v>44904</v>
      </c>
      <c r="B1806" s="178">
        <f t="shared" si="249"/>
        <v>44904</v>
      </c>
      <c r="C1806" s="178">
        <f t="shared" si="250"/>
        <v>44904</v>
      </c>
      <c r="D1806" s="178">
        <f t="shared" si="251"/>
        <v>44904</v>
      </c>
      <c r="E1806" s="178">
        <f t="shared" si="252"/>
        <v>44904</v>
      </c>
      <c r="F1806" s="178">
        <f t="shared" si="253"/>
        <v>44904</v>
      </c>
      <c r="G1806" s="178">
        <f t="shared" si="254"/>
        <v>44904</v>
      </c>
      <c r="H1806" s="179">
        <f t="shared" si="255"/>
        <v>1320.4</v>
      </c>
      <c r="I1806" s="180">
        <f t="shared" si="256"/>
        <v>7</v>
      </c>
      <c r="J1806" s="180">
        <f t="shared" si="257"/>
        <v>7</v>
      </c>
    </row>
    <row r="1807" spans="1:10" ht="15" customHeight="1">
      <c r="A1807" s="177">
        <v>44905</v>
      </c>
      <c r="B1807" s="178">
        <f t="shared" si="249"/>
        <v>44904</v>
      </c>
      <c r="C1807" s="178">
        <f t="shared" si="250"/>
        <v>44904</v>
      </c>
      <c r="D1807" s="178">
        <f t="shared" si="251"/>
        <v>44904</v>
      </c>
      <c r="E1807" s="178">
        <f t="shared" si="252"/>
        <v>44904</v>
      </c>
      <c r="F1807" s="178">
        <f t="shared" si="253"/>
        <v>44904</v>
      </c>
      <c r="G1807" s="178">
        <f t="shared" si="254"/>
        <v>44904</v>
      </c>
      <c r="H1807" s="179">
        <f t="shared" si="255"/>
        <v>1320.4</v>
      </c>
      <c r="I1807" s="180">
        <f t="shared" si="256"/>
        <v>1</v>
      </c>
      <c r="J1807" s="180">
        <f t="shared" si="257"/>
        <v>7</v>
      </c>
    </row>
    <row r="1808" spans="1:10" ht="15" customHeight="1">
      <c r="A1808" s="177">
        <v>44906</v>
      </c>
      <c r="B1808" s="178">
        <f t="shared" si="249"/>
        <v>44904</v>
      </c>
      <c r="C1808" s="178">
        <f t="shared" si="250"/>
        <v>44904</v>
      </c>
      <c r="D1808" s="178">
        <f t="shared" si="251"/>
        <v>44904</v>
      </c>
      <c r="E1808" s="178">
        <f t="shared" si="252"/>
        <v>44904</v>
      </c>
      <c r="F1808" s="178">
        <f t="shared" si="253"/>
        <v>44904</v>
      </c>
      <c r="G1808" s="178">
        <f t="shared" si="254"/>
        <v>44904</v>
      </c>
      <c r="H1808" s="179">
        <f t="shared" si="255"/>
        <v>1320.4</v>
      </c>
      <c r="I1808" s="180">
        <f t="shared" si="256"/>
        <v>2</v>
      </c>
      <c r="J1808" s="180">
        <f t="shared" si="257"/>
        <v>7</v>
      </c>
    </row>
    <row r="1809" spans="1:10" ht="15" customHeight="1">
      <c r="A1809" s="177">
        <v>44907</v>
      </c>
      <c r="B1809" s="178">
        <f t="shared" si="249"/>
        <v>44907</v>
      </c>
      <c r="C1809" s="178">
        <f t="shared" si="250"/>
        <v>44907</v>
      </c>
      <c r="D1809" s="178">
        <f t="shared" si="251"/>
        <v>44907</v>
      </c>
      <c r="E1809" s="178">
        <f t="shared" si="252"/>
        <v>44907</v>
      </c>
      <c r="F1809" s="178">
        <f t="shared" si="253"/>
        <v>44907</v>
      </c>
      <c r="G1809" s="178">
        <f t="shared" si="254"/>
        <v>44907</v>
      </c>
      <c r="H1809" s="179">
        <f t="shared" si="255"/>
        <v>1306.5999999999999</v>
      </c>
      <c r="I1809" s="180">
        <f t="shared" si="256"/>
        <v>3</v>
      </c>
      <c r="J1809" s="180">
        <f t="shared" si="257"/>
        <v>3</v>
      </c>
    </row>
    <row r="1810" spans="1:10" ht="15" customHeight="1">
      <c r="A1810" s="177">
        <v>44908</v>
      </c>
      <c r="B1810" s="178">
        <f t="shared" si="249"/>
        <v>44908</v>
      </c>
      <c r="C1810" s="178">
        <f t="shared" si="250"/>
        <v>44908</v>
      </c>
      <c r="D1810" s="178">
        <f t="shared" si="251"/>
        <v>44908</v>
      </c>
      <c r="E1810" s="178">
        <f t="shared" si="252"/>
        <v>44908</v>
      </c>
      <c r="F1810" s="178">
        <f t="shared" si="253"/>
        <v>44908</v>
      </c>
      <c r="G1810" s="178">
        <f t="shared" si="254"/>
        <v>44908</v>
      </c>
      <c r="H1810" s="179">
        <f t="shared" si="255"/>
        <v>1310</v>
      </c>
      <c r="I1810" s="180">
        <f t="shared" si="256"/>
        <v>4</v>
      </c>
      <c r="J1810" s="180">
        <f t="shared" si="257"/>
        <v>4</v>
      </c>
    </row>
    <row r="1811" spans="1:10" ht="15" customHeight="1">
      <c r="A1811" s="177">
        <v>44909</v>
      </c>
      <c r="B1811" s="178">
        <f t="shared" si="249"/>
        <v>44909</v>
      </c>
      <c r="C1811" s="178">
        <f t="shared" si="250"/>
        <v>44909</v>
      </c>
      <c r="D1811" s="178">
        <f t="shared" si="251"/>
        <v>44909</v>
      </c>
      <c r="E1811" s="178">
        <f t="shared" si="252"/>
        <v>44909</v>
      </c>
      <c r="F1811" s="178">
        <f t="shared" si="253"/>
        <v>44909</v>
      </c>
      <c r="G1811" s="178">
        <f t="shared" si="254"/>
        <v>44909</v>
      </c>
      <c r="H1811" s="179">
        <f t="shared" si="255"/>
        <v>1304.4000000000001</v>
      </c>
      <c r="I1811" s="180">
        <f t="shared" si="256"/>
        <v>5</v>
      </c>
      <c r="J1811" s="180">
        <f t="shared" si="257"/>
        <v>5</v>
      </c>
    </row>
    <row r="1812" spans="1:10" ht="15" customHeight="1">
      <c r="A1812" s="177">
        <v>44910</v>
      </c>
      <c r="B1812" s="178">
        <f t="shared" si="249"/>
        <v>44910</v>
      </c>
      <c r="C1812" s="178">
        <f t="shared" si="250"/>
        <v>44910</v>
      </c>
      <c r="D1812" s="178">
        <f t="shared" si="251"/>
        <v>44910</v>
      </c>
      <c r="E1812" s="178">
        <f t="shared" si="252"/>
        <v>44910</v>
      </c>
      <c r="F1812" s="178">
        <f t="shared" si="253"/>
        <v>44910</v>
      </c>
      <c r="G1812" s="178">
        <f t="shared" si="254"/>
        <v>44910</v>
      </c>
      <c r="H1812" s="179">
        <f t="shared" si="255"/>
        <v>1296</v>
      </c>
      <c r="I1812" s="180">
        <f t="shared" si="256"/>
        <v>6</v>
      </c>
      <c r="J1812" s="180">
        <f t="shared" si="257"/>
        <v>6</v>
      </c>
    </row>
    <row r="1813" spans="1:10" ht="15" customHeight="1">
      <c r="A1813" s="177">
        <v>44911</v>
      </c>
      <c r="B1813" s="178">
        <f t="shared" si="249"/>
        <v>44911</v>
      </c>
      <c r="C1813" s="178">
        <f t="shared" si="250"/>
        <v>44911</v>
      </c>
      <c r="D1813" s="178">
        <f t="shared" si="251"/>
        <v>44911</v>
      </c>
      <c r="E1813" s="178">
        <f t="shared" si="252"/>
        <v>44911</v>
      </c>
      <c r="F1813" s="178">
        <f t="shared" si="253"/>
        <v>44911</v>
      </c>
      <c r="G1813" s="178">
        <f t="shared" si="254"/>
        <v>44911</v>
      </c>
      <c r="H1813" s="179">
        <f t="shared" si="255"/>
        <v>1301</v>
      </c>
      <c r="I1813" s="180">
        <f t="shared" si="256"/>
        <v>7</v>
      </c>
      <c r="J1813" s="180">
        <f t="shared" si="257"/>
        <v>7</v>
      </c>
    </row>
    <row r="1814" spans="1:10" ht="15" customHeight="1">
      <c r="A1814" s="177">
        <v>44912</v>
      </c>
      <c r="B1814" s="178">
        <f t="shared" si="249"/>
        <v>44911</v>
      </c>
      <c r="C1814" s="178">
        <f t="shared" si="250"/>
        <v>44911</v>
      </c>
      <c r="D1814" s="178">
        <f t="shared" si="251"/>
        <v>44911</v>
      </c>
      <c r="E1814" s="178">
        <f t="shared" si="252"/>
        <v>44911</v>
      </c>
      <c r="F1814" s="178">
        <f t="shared" si="253"/>
        <v>44911</v>
      </c>
      <c r="G1814" s="178">
        <f t="shared" si="254"/>
        <v>44911</v>
      </c>
      <c r="H1814" s="179">
        <f t="shared" si="255"/>
        <v>1301</v>
      </c>
      <c r="I1814" s="180">
        <f t="shared" si="256"/>
        <v>1</v>
      </c>
      <c r="J1814" s="180">
        <f t="shared" si="257"/>
        <v>7</v>
      </c>
    </row>
    <row r="1815" spans="1:10" ht="15" customHeight="1">
      <c r="A1815" s="177">
        <v>44913</v>
      </c>
      <c r="B1815" s="178">
        <f t="shared" si="249"/>
        <v>44911</v>
      </c>
      <c r="C1815" s="178">
        <f t="shared" si="250"/>
        <v>44911</v>
      </c>
      <c r="D1815" s="178">
        <f t="shared" si="251"/>
        <v>44911</v>
      </c>
      <c r="E1815" s="178">
        <f t="shared" si="252"/>
        <v>44911</v>
      </c>
      <c r="F1815" s="178">
        <f t="shared" si="253"/>
        <v>44911</v>
      </c>
      <c r="G1815" s="178">
        <f t="shared" si="254"/>
        <v>44911</v>
      </c>
      <c r="H1815" s="179">
        <f t="shared" si="255"/>
        <v>1301</v>
      </c>
      <c r="I1815" s="180">
        <f t="shared" si="256"/>
        <v>2</v>
      </c>
      <c r="J1815" s="180">
        <f t="shared" si="257"/>
        <v>7</v>
      </c>
    </row>
    <row r="1816" spans="1:10" ht="15" customHeight="1">
      <c r="A1816" s="177">
        <v>44914</v>
      </c>
      <c r="B1816" s="178">
        <f t="shared" si="249"/>
        <v>44914</v>
      </c>
      <c r="C1816" s="178">
        <f t="shared" si="250"/>
        <v>44914</v>
      </c>
      <c r="D1816" s="178">
        <f t="shared" si="251"/>
        <v>44914</v>
      </c>
      <c r="E1816" s="178">
        <f t="shared" si="252"/>
        <v>44914</v>
      </c>
      <c r="F1816" s="178">
        <f t="shared" si="253"/>
        <v>44914</v>
      </c>
      <c r="G1816" s="178">
        <f t="shared" si="254"/>
        <v>44914</v>
      </c>
      <c r="H1816" s="179">
        <f t="shared" si="255"/>
        <v>1310.0999999999999</v>
      </c>
      <c r="I1816" s="180">
        <f t="shared" si="256"/>
        <v>3</v>
      </c>
      <c r="J1816" s="180">
        <f t="shared" si="257"/>
        <v>3</v>
      </c>
    </row>
    <row r="1817" spans="1:10" ht="15" customHeight="1">
      <c r="A1817" s="177">
        <v>44915</v>
      </c>
      <c r="B1817" s="178">
        <f t="shared" si="249"/>
        <v>44915</v>
      </c>
      <c r="C1817" s="178">
        <f t="shared" si="250"/>
        <v>44915</v>
      </c>
      <c r="D1817" s="178">
        <f t="shared" si="251"/>
        <v>44915</v>
      </c>
      <c r="E1817" s="178">
        <f t="shared" si="252"/>
        <v>44915</v>
      </c>
      <c r="F1817" s="178">
        <f t="shared" si="253"/>
        <v>44915</v>
      </c>
      <c r="G1817" s="178">
        <f t="shared" si="254"/>
        <v>44915</v>
      </c>
      <c r="H1817" s="179">
        <f t="shared" si="255"/>
        <v>1302</v>
      </c>
      <c r="I1817" s="180">
        <f t="shared" si="256"/>
        <v>4</v>
      </c>
      <c r="J1817" s="180">
        <f t="shared" si="257"/>
        <v>4</v>
      </c>
    </row>
    <row r="1818" spans="1:10" ht="15" customHeight="1">
      <c r="A1818" s="177">
        <v>44916</v>
      </c>
      <c r="B1818" s="178">
        <f t="shared" si="249"/>
        <v>44916</v>
      </c>
      <c r="C1818" s="178">
        <f t="shared" si="250"/>
        <v>44916</v>
      </c>
      <c r="D1818" s="178">
        <f t="shared" si="251"/>
        <v>44916</v>
      </c>
      <c r="E1818" s="178">
        <f t="shared" si="252"/>
        <v>44916</v>
      </c>
      <c r="F1818" s="178">
        <f t="shared" si="253"/>
        <v>44916</v>
      </c>
      <c r="G1818" s="178">
        <f t="shared" si="254"/>
        <v>44916</v>
      </c>
      <c r="H1818" s="179">
        <f t="shared" si="255"/>
        <v>1298</v>
      </c>
      <c r="I1818" s="180">
        <f t="shared" si="256"/>
        <v>5</v>
      </c>
      <c r="J1818" s="180">
        <f t="shared" si="257"/>
        <v>5</v>
      </c>
    </row>
    <row r="1819" spans="1:10" ht="15" customHeight="1">
      <c r="A1819" s="177">
        <v>44917</v>
      </c>
      <c r="B1819" s="178">
        <f t="shared" si="249"/>
        <v>44917</v>
      </c>
      <c r="C1819" s="178">
        <f t="shared" si="250"/>
        <v>44917</v>
      </c>
      <c r="D1819" s="178">
        <f t="shared" si="251"/>
        <v>44917</v>
      </c>
      <c r="E1819" s="178">
        <f t="shared" si="252"/>
        <v>44917</v>
      </c>
      <c r="F1819" s="178">
        <f t="shared" si="253"/>
        <v>44917</v>
      </c>
      <c r="G1819" s="178">
        <f t="shared" si="254"/>
        <v>44917</v>
      </c>
      <c r="H1819" s="179">
        <f t="shared" si="255"/>
        <v>1286.5999999999999</v>
      </c>
      <c r="I1819" s="180">
        <f t="shared" si="256"/>
        <v>6</v>
      </c>
      <c r="J1819" s="180">
        <f t="shared" si="257"/>
        <v>6</v>
      </c>
    </row>
    <row r="1820" spans="1:10" ht="15" customHeight="1">
      <c r="A1820" s="177">
        <v>44918</v>
      </c>
      <c r="B1820" s="178">
        <f t="shared" si="249"/>
        <v>44918</v>
      </c>
      <c r="C1820" s="178">
        <f t="shared" si="250"/>
        <v>44918</v>
      </c>
      <c r="D1820" s="178">
        <f t="shared" si="251"/>
        <v>44918</v>
      </c>
      <c r="E1820" s="178">
        <f t="shared" si="252"/>
        <v>44918</v>
      </c>
      <c r="F1820" s="178">
        <f t="shared" si="253"/>
        <v>44918</v>
      </c>
      <c r="G1820" s="178">
        <f t="shared" si="254"/>
        <v>44918</v>
      </c>
      <c r="H1820" s="179">
        <f t="shared" si="255"/>
        <v>1276.0999999999999</v>
      </c>
      <c r="I1820" s="180">
        <f t="shared" si="256"/>
        <v>7</v>
      </c>
      <c r="J1820" s="180">
        <f t="shared" si="257"/>
        <v>7</v>
      </c>
    </row>
    <row r="1821" spans="1:10" ht="15" customHeight="1">
      <c r="A1821" s="177">
        <v>44919</v>
      </c>
      <c r="B1821" s="178">
        <f t="shared" si="249"/>
        <v>44918</v>
      </c>
      <c r="C1821" s="178">
        <f t="shared" si="250"/>
        <v>44918</v>
      </c>
      <c r="D1821" s="178">
        <f t="shared" si="251"/>
        <v>44918</v>
      </c>
      <c r="E1821" s="178">
        <f t="shared" si="252"/>
        <v>44918</v>
      </c>
      <c r="F1821" s="178">
        <f t="shared" si="253"/>
        <v>44918</v>
      </c>
      <c r="G1821" s="178">
        <f t="shared" si="254"/>
        <v>44918</v>
      </c>
      <c r="H1821" s="179">
        <f t="shared" si="255"/>
        <v>1276.0999999999999</v>
      </c>
      <c r="I1821" s="180">
        <f t="shared" si="256"/>
        <v>1</v>
      </c>
      <c r="J1821" s="180">
        <f t="shared" si="257"/>
        <v>7</v>
      </c>
    </row>
    <row r="1822" spans="1:10" ht="15" customHeight="1">
      <c r="A1822" s="177">
        <v>44920</v>
      </c>
      <c r="B1822" s="178">
        <f t="shared" si="249"/>
        <v>44918</v>
      </c>
      <c r="C1822" s="178">
        <f t="shared" si="250"/>
        <v>44918</v>
      </c>
      <c r="D1822" s="178">
        <f t="shared" si="251"/>
        <v>44918</v>
      </c>
      <c r="E1822" s="178">
        <f t="shared" si="252"/>
        <v>44918</v>
      </c>
      <c r="F1822" s="178">
        <f t="shared" si="253"/>
        <v>44918</v>
      </c>
      <c r="G1822" s="178">
        <f t="shared" si="254"/>
        <v>44918</v>
      </c>
      <c r="H1822" s="179">
        <f t="shared" si="255"/>
        <v>1276.0999999999999</v>
      </c>
      <c r="I1822" s="180">
        <f t="shared" si="256"/>
        <v>2</v>
      </c>
      <c r="J1822" s="180">
        <f t="shared" si="257"/>
        <v>7</v>
      </c>
    </row>
    <row r="1823" spans="1:10" ht="15" customHeight="1">
      <c r="A1823" s="177">
        <v>44921</v>
      </c>
      <c r="B1823" s="178">
        <f t="shared" si="249"/>
        <v>44921</v>
      </c>
      <c r="C1823" s="178">
        <f t="shared" si="250"/>
        <v>44921</v>
      </c>
      <c r="D1823" s="178">
        <f t="shared" si="251"/>
        <v>44921</v>
      </c>
      <c r="E1823" s="178">
        <f t="shared" si="252"/>
        <v>44921</v>
      </c>
      <c r="F1823" s="178">
        <f t="shared" si="253"/>
        <v>44921</v>
      </c>
      <c r="G1823" s="178">
        <f t="shared" si="254"/>
        <v>44921</v>
      </c>
      <c r="H1823" s="179">
        <f t="shared" si="255"/>
        <v>1282.2</v>
      </c>
      <c r="I1823" s="180">
        <f t="shared" si="256"/>
        <v>3</v>
      </c>
      <c r="J1823" s="180">
        <f t="shared" si="257"/>
        <v>3</v>
      </c>
    </row>
    <row r="1824" spans="1:10" ht="15" customHeight="1">
      <c r="A1824" s="177">
        <v>44922</v>
      </c>
      <c r="B1824" s="178">
        <f t="shared" si="249"/>
        <v>44922</v>
      </c>
      <c r="C1824" s="178">
        <f t="shared" si="250"/>
        <v>44922</v>
      </c>
      <c r="D1824" s="178">
        <f t="shared" si="251"/>
        <v>44922</v>
      </c>
      <c r="E1824" s="178">
        <f t="shared" si="252"/>
        <v>44922</v>
      </c>
      <c r="F1824" s="178">
        <f t="shared" si="253"/>
        <v>44922</v>
      </c>
      <c r="G1824" s="178">
        <f t="shared" si="254"/>
        <v>44922</v>
      </c>
      <c r="H1824" s="179">
        <f t="shared" si="255"/>
        <v>1276.4000000000001</v>
      </c>
      <c r="I1824" s="180">
        <f t="shared" si="256"/>
        <v>4</v>
      </c>
      <c r="J1824" s="180">
        <f t="shared" si="257"/>
        <v>4</v>
      </c>
    </row>
    <row r="1825" spans="1:10" ht="15" customHeight="1">
      <c r="A1825" s="177">
        <v>44923</v>
      </c>
      <c r="B1825" s="178">
        <f t="shared" si="249"/>
        <v>44923</v>
      </c>
      <c r="C1825" s="178">
        <f t="shared" si="250"/>
        <v>44923</v>
      </c>
      <c r="D1825" s="178">
        <f t="shared" si="251"/>
        <v>44923</v>
      </c>
      <c r="E1825" s="178">
        <f t="shared" si="252"/>
        <v>44923</v>
      </c>
      <c r="F1825" s="178">
        <f t="shared" si="253"/>
        <v>44923</v>
      </c>
      <c r="G1825" s="178">
        <f t="shared" si="254"/>
        <v>44923</v>
      </c>
      <c r="H1825" s="179">
        <f t="shared" si="255"/>
        <v>1268.3</v>
      </c>
      <c r="I1825" s="180">
        <f t="shared" si="256"/>
        <v>5</v>
      </c>
      <c r="J1825" s="180">
        <f t="shared" si="257"/>
        <v>5</v>
      </c>
    </row>
    <row r="1826" spans="1:10" ht="15" customHeight="1">
      <c r="A1826" s="177">
        <v>44924</v>
      </c>
      <c r="B1826" s="178">
        <f t="shared" si="249"/>
        <v>44924</v>
      </c>
      <c r="C1826" s="178">
        <f t="shared" si="250"/>
        <v>44924</v>
      </c>
      <c r="D1826" s="178">
        <f t="shared" si="251"/>
        <v>44924</v>
      </c>
      <c r="E1826" s="178">
        <f t="shared" si="252"/>
        <v>44924</v>
      </c>
      <c r="F1826" s="178">
        <f t="shared" si="253"/>
        <v>44924</v>
      </c>
      <c r="G1826" s="178">
        <f t="shared" si="254"/>
        <v>44924</v>
      </c>
      <c r="H1826" s="179">
        <f t="shared" si="255"/>
        <v>1268.4000000000001</v>
      </c>
      <c r="I1826" s="180">
        <f t="shared" si="256"/>
        <v>6</v>
      </c>
      <c r="J1826" s="180">
        <f t="shared" si="257"/>
        <v>6</v>
      </c>
    </row>
    <row r="1827" spans="1:10" ht="15" customHeight="1">
      <c r="A1827" s="177">
        <v>44925</v>
      </c>
      <c r="B1827" s="178">
        <f t="shared" si="249"/>
        <v>44925</v>
      </c>
      <c r="C1827" s="178">
        <f t="shared" si="250"/>
        <v>44925</v>
      </c>
      <c r="D1827" s="178">
        <f t="shared" si="251"/>
        <v>44925</v>
      </c>
      <c r="E1827" s="178">
        <f t="shared" si="252"/>
        <v>44925</v>
      </c>
      <c r="F1827" s="178">
        <f t="shared" si="253"/>
        <v>44925</v>
      </c>
      <c r="G1827" s="178">
        <f t="shared" si="254"/>
        <v>44925</v>
      </c>
      <c r="H1827" s="179">
        <f t="shared" si="255"/>
        <v>1267.3</v>
      </c>
      <c r="I1827" s="180">
        <f t="shared" si="256"/>
        <v>7</v>
      </c>
      <c r="J1827" s="180">
        <f t="shared" si="257"/>
        <v>7</v>
      </c>
    </row>
    <row r="1828" spans="1:10" ht="15" customHeight="1">
      <c r="A1828" s="177">
        <v>44926</v>
      </c>
      <c r="B1828" s="178">
        <f t="shared" si="249"/>
        <v>44925</v>
      </c>
      <c r="C1828" s="178">
        <f t="shared" si="250"/>
        <v>44925</v>
      </c>
      <c r="D1828" s="178">
        <f t="shared" si="251"/>
        <v>44925</v>
      </c>
      <c r="E1828" s="178">
        <f t="shared" si="252"/>
        <v>44925</v>
      </c>
      <c r="F1828" s="178">
        <f t="shared" si="253"/>
        <v>44925</v>
      </c>
      <c r="G1828" s="178">
        <f t="shared" si="254"/>
        <v>44925</v>
      </c>
      <c r="H1828" s="179">
        <f t="shared" si="255"/>
        <v>1267.3</v>
      </c>
      <c r="I1828" s="180">
        <f t="shared" si="256"/>
        <v>1</v>
      </c>
      <c r="J1828" s="180">
        <f t="shared" si="257"/>
        <v>7</v>
      </c>
    </row>
    <row r="1829" spans="1:10" ht="15" customHeight="1">
      <c r="A1829" s="177">
        <v>44927</v>
      </c>
      <c r="B1829" s="178">
        <f t="shared" si="249"/>
        <v>44925</v>
      </c>
      <c r="C1829" s="178">
        <f t="shared" si="250"/>
        <v>44925</v>
      </c>
      <c r="D1829" s="178">
        <f t="shared" si="251"/>
        <v>44925</v>
      </c>
      <c r="E1829" s="178">
        <f t="shared" si="252"/>
        <v>44925</v>
      </c>
      <c r="F1829" s="178">
        <f t="shared" si="253"/>
        <v>44925</v>
      </c>
      <c r="G1829" s="178">
        <f t="shared" si="254"/>
        <v>44925</v>
      </c>
      <c r="H1829" s="179">
        <f t="shared" si="255"/>
        <v>1267.3</v>
      </c>
      <c r="I1829" s="180">
        <f t="shared" si="256"/>
        <v>2</v>
      </c>
      <c r="J1829" s="180">
        <f t="shared" si="257"/>
        <v>7</v>
      </c>
    </row>
    <row r="1830" spans="1:10" ht="15" customHeight="1">
      <c r="A1830" s="177">
        <v>44928</v>
      </c>
      <c r="B1830" s="178">
        <f t="shared" si="249"/>
        <v>44928</v>
      </c>
      <c r="C1830" s="178">
        <f t="shared" si="250"/>
        <v>44928</v>
      </c>
      <c r="D1830" s="178">
        <f t="shared" si="251"/>
        <v>44928</v>
      </c>
      <c r="E1830" s="178">
        <f t="shared" si="252"/>
        <v>44928</v>
      </c>
      <c r="F1830" s="178">
        <f t="shared" si="253"/>
        <v>44928</v>
      </c>
      <c r="G1830" s="178">
        <f t="shared" si="254"/>
        <v>44928</v>
      </c>
      <c r="H1830" s="179">
        <f t="shared" si="255"/>
        <v>1267.3</v>
      </c>
      <c r="I1830" s="180">
        <f t="shared" si="256"/>
        <v>3</v>
      </c>
      <c r="J1830" s="180">
        <f t="shared" si="257"/>
        <v>3</v>
      </c>
    </row>
    <row r="1831" spans="1:10" ht="15" customHeight="1">
      <c r="A1831" s="177">
        <v>44929</v>
      </c>
      <c r="B1831" s="178">
        <f t="shared" si="249"/>
        <v>44929</v>
      </c>
      <c r="C1831" s="178">
        <f t="shared" si="250"/>
        <v>44929</v>
      </c>
      <c r="D1831" s="178">
        <f t="shared" si="251"/>
        <v>44929</v>
      </c>
      <c r="E1831" s="178">
        <f t="shared" si="252"/>
        <v>44929</v>
      </c>
      <c r="F1831" s="178">
        <f t="shared" si="253"/>
        <v>44929</v>
      </c>
      <c r="G1831" s="178">
        <f t="shared" si="254"/>
        <v>44929</v>
      </c>
      <c r="H1831" s="179">
        <f t="shared" si="255"/>
        <v>1268.9000000000001</v>
      </c>
      <c r="I1831" s="180">
        <f t="shared" si="256"/>
        <v>4</v>
      </c>
      <c r="J1831" s="180">
        <f t="shared" si="257"/>
        <v>4</v>
      </c>
    </row>
    <row r="1832" spans="1:10" ht="15" customHeight="1">
      <c r="A1832" s="177">
        <v>44930</v>
      </c>
      <c r="B1832" s="178">
        <f t="shared" si="249"/>
        <v>44930</v>
      </c>
      <c r="C1832" s="178">
        <f t="shared" si="250"/>
        <v>44930</v>
      </c>
      <c r="D1832" s="178">
        <f t="shared" si="251"/>
        <v>44930</v>
      </c>
      <c r="E1832" s="178">
        <f t="shared" si="252"/>
        <v>44930</v>
      </c>
      <c r="F1832" s="178">
        <f t="shared" si="253"/>
        <v>44930</v>
      </c>
      <c r="G1832" s="178">
        <f t="shared" si="254"/>
        <v>44930</v>
      </c>
      <c r="H1832" s="179">
        <f t="shared" si="255"/>
        <v>1272.0999999999999</v>
      </c>
      <c r="I1832" s="180">
        <f t="shared" si="256"/>
        <v>5</v>
      </c>
      <c r="J1832" s="180">
        <f t="shared" si="257"/>
        <v>5</v>
      </c>
    </row>
    <row r="1833" spans="1:10" ht="15" customHeight="1">
      <c r="A1833" s="177">
        <v>44931</v>
      </c>
      <c r="B1833" s="178">
        <f t="shared" si="249"/>
        <v>44931</v>
      </c>
      <c r="C1833" s="178">
        <f t="shared" si="250"/>
        <v>44931</v>
      </c>
      <c r="D1833" s="178">
        <f t="shared" si="251"/>
        <v>44931</v>
      </c>
      <c r="E1833" s="178">
        <f t="shared" si="252"/>
        <v>44931</v>
      </c>
      <c r="F1833" s="178">
        <f t="shared" si="253"/>
        <v>44931</v>
      </c>
      <c r="G1833" s="178">
        <f t="shared" si="254"/>
        <v>44931</v>
      </c>
      <c r="H1833" s="179">
        <f t="shared" si="255"/>
        <v>1274.7</v>
      </c>
      <c r="I1833" s="180">
        <f t="shared" si="256"/>
        <v>6</v>
      </c>
      <c r="J1833" s="180">
        <f t="shared" si="257"/>
        <v>6</v>
      </c>
    </row>
    <row r="1834" spans="1:10" ht="15" customHeight="1">
      <c r="A1834" s="177">
        <v>44932</v>
      </c>
      <c r="B1834" s="178">
        <f t="shared" si="249"/>
        <v>44932</v>
      </c>
      <c r="C1834" s="178">
        <f t="shared" si="250"/>
        <v>44932</v>
      </c>
      <c r="D1834" s="178">
        <f t="shared" si="251"/>
        <v>44932</v>
      </c>
      <c r="E1834" s="178">
        <f t="shared" si="252"/>
        <v>44932</v>
      </c>
      <c r="F1834" s="178">
        <f t="shared" si="253"/>
        <v>44932</v>
      </c>
      <c r="G1834" s="178">
        <f t="shared" si="254"/>
        <v>44932</v>
      </c>
      <c r="H1834" s="179">
        <f t="shared" si="255"/>
        <v>1270.3</v>
      </c>
      <c r="I1834" s="180">
        <f t="shared" si="256"/>
        <v>7</v>
      </c>
      <c r="J1834" s="180">
        <f t="shared" si="257"/>
        <v>7</v>
      </c>
    </row>
    <row r="1835" spans="1:10" ht="15" customHeight="1">
      <c r="A1835" s="177">
        <v>44933</v>
      </c>
      <c r="B1835" s="178">
        <f t="shared" si="249"/>
        <v>44932</v>
      </c>
      <c r="C1835" s="178">
        <f t="shared" si="250"/>
        <v>44932</v>
      </c>
      <c r="D1835" s="178">
        <f t="shared" si="251"/>
        <v>44932</v>
      </c>
      <c r="E1835" s="178">
        <f t="shared" si="252"/>
        <v>44932</v>
      </c>
      <c r="F1835" s="178">
        <f t="shared" si="253"/>
        <v>44932</v>
      </c>
      <c r="G1835" s="178">
        <f t="shared" si="254"/>
        <v>44932</v>
      </c>
      <c r="H1835" s="179">
        <f t="shared" si="255"/>
        <v>1270.3</v>
      </c>
      <c r="I1835" s="180">
        <f t="shared" si="256"/>
        <v>1</v>
      </c>
      <c r="J1835" s="180">
        <f t="shared" si="257"/>
        <v>7</v>
      </c>
    </row>
    <row r="1836" spans="1:10" ht="15" customHeight="1">
      <c r="A1836" s="177">
        <v>44934</v>
      </c>
      <c r="B1836" s="178">
        <f t="shared" si="249"/>
        <v>44932</v>
      </c>
      <c r="C1836" s="178">
        <f t="shared" si="250"/>
        <v>44932</v>
      </c>
      <c r="D1836" s="178">
        <f t="shared" si="251"/>
        <v>44932</v>
      </c>
      <c r="E1836" s="178">
        <f t="shared" si="252"/>
        <v>44932</v>
      </c>
      <c r="F1836" s="178">
        <f t="shared" si="253"/>
        <v>44932</v>
      </c>
      <c r="G1836" s="178">
        <f t="shared" si="254"/>
        <v>44932</v>
      </c>
      <c r="H1836" s="179">
        <f t="shared" si="255"/>
        <v>1270.3</v>
      </c>
      <c r="I1836" s="180">
        <f t="shared" si="256"/>
        <v>2</v>
      </c>
      <c r="J1836" s="180">
        <f t="shared" si="257"/>
        <v>7</v>
      </c>
    </row>
    <row r="1837" spans="1:10" ht="15" customHeight="1">
      <c r="A1837" s="177">
        <v>44935</v>
      </c>
      <c r="B1837" s="178">
        <f t="shared" si="249"/>
        <v>44935</v>
      </c>
      <c r="C1837" s="178">
        <f t="shared" si="250"/>
        <v>44935</v>
      </c>
      <c r="D1837" s="178">
        <f t="shared" si="251"/>
        <v>44935</v>
      </c>
      <c r="E1837" s="178">
        <f t="shared" si="252"/>
        <v>44935</v>
      </c>
      <c r="F1837" s="178">
        <f t="shared" si="253"/>
        <v>44935</v>
      </c>
      <c r="G1837" s="178">
        <f t="shared" si="254"/>
        <v>44935</v>
      </c>
      <c r="H1837" s="179">
        <f t="shared" si="255"/>
        <v>1267.2</v>
      </c>
      <c r="I1837" s="180">
        <f t="shared" si="256"/>
        <v>3</v>
      </c>
      <c r="J1837" s="180">
        <f t="shared" si="257"/>
        <v>3</v>
      </c>
    </row>
    <row r="1838" spans="1:10" ht="15" customHeight="1">
      <c r="A1838" s="177">
        <v>44936</v>
      </c>
      <c r="B1838" s="178">
        <f t="shared" si="249"/>
        <v>44936</v>
      </c>
      <c r="C1838" s="178">
        <f t="shared" si="250"/>
        <v>44936</v>
      </c>
      <c r="D1838" s="178">
        <f t="shared" si="251"/>
        <v>44936</v>
      </c>
      <c r="E1838" s="178">
        <f t="shared" si="252"/>
        <v>44936</v>
      </c>
      <c r="F1838" s="178">
        <f t="shared" si="253"/>
        <v>44936</v>
      </c>
      <c r="G1838" s="178">
        <f t="shared" si="254"/>
        <v>44936</v>
      </c>
      <c r="H1838" s="179">
        <f t="shared" si="255"/>
        <v>1246.8</v>
      </c>
      <c r="I1838" s="180">
        <f t="shared" si="256"/>
        <v>4</v>
      </c>
      <c r="J1838" s="180">
        <f t="shared" si="257"/>
        <v>4</v>
      </c>
    </row>
    <row r="1839" spans="1:10" ht="15" customHeight="1">
      <c r="A1839" s="177">
        <v>44937</v>
      </c>
      <c r="B1839" s="178">
        <f t="shared" si="249"/>
        <v>44937</v>
      </c>
      <c r="C1839" s="178">
        <f t="shared" si="250"/>
        <v>44937</v>
      </c>
      <c r="D1839" s="178">
        <f t="shared" si="251"/>
        <v>44937</v>
      </c>
      <c r="E1839" s="178">
        <f t="shared" si="252"/>
        <v>44937</v>
      </c>
      <c r="F1839" s="178">
        <f t="shared" si="253"/>
        <v>44937</v>
      </c>
      <c r="G1839" s="178">
        <f t="shared" si="254"/>
        <v>44937</v>
      </c>
      <c r="H1839" s="179">
        <f t="shared" si="255"/>
        <v>1240.8</v>
      </c>
      <c r="I1839" s="180">
        <f t="shared" si="256"/>
        <v>5</v>
      </c>
      <c r="J1839" s="180">
        <f t="shared" si="257"/>
        <v>5</v>
      </c>
    </row>
    <row r="1840" spans="1:10" ht="15" customHeight="1">
      <c r="A1840" s="177">
        <v>44938</v>
      </c>
      <c r="B1840" s="178">
        <f t="shared" si="249"/>
        <v>44938</v>
      </c>
      <c r="C1840" s="178">
        <f t="shared" si="250"/>
        <v>44938</v>
      </c>
      <c r="D1840" s="178">
        <f t="shared" si="251"/>
        <v>44938</v>
      </c>
      <c r="E1840" s="178">
        <f t="shared" si="252"/>
        <v>44938</v>
      </c>
      <c r="F1840" s="178">
        <f t="shared" si="253"/>
        <v>44938</v>
      </c>
      <c r="G1840" s="178">
        <f t="shared" si="254"/>
        <v>44938</v>
      </c>
      <c r="H1840" s="179">
        <f t="shared" si="255"/>
        <v>1245.3</v>
      </c>
      <c r="I1840" s="180">
        <f t="shared" si="256"/>
        <v>6</v>
      </c>
      <c r="J1840" s="180">
        <f t="shared" si="257"/>
        <v>6</v>
      </c>
    </row>
    <row r="1841" spans="1:10" ht="15" customHeight="1">
      <c r="A1841" s="177">
        <v>44939</v>
      </c>
      <c r="B1841" s="178">
        <f t="shared" si="249"/>
        <v>44939</v>
      </c>
      <c r="C1841" s="178">
        <f t="shared" si="250"/>
        <v>44939</v>
      </c>
      <c r="D1841" s="178">
        <f t="shared" si="251"/>
        <v>44939</v>
      </c>
      <c r="E1841" s="178">
        <f t="shared" si="252"/>
        <v>44939</v>
      </c>
      <c r="F1841" s="178">
        <f t="shared" si="253"/>
        <v>44939</v>
      </c>
      <c r="G1841" s="178">
        <f t="shared" si="254"/>
        <v>44939</v>
      </c>
      <c r="H1841" s="179">
        <f t="shared" si="255"/>
        <v>1244.5999999999999</v>
      </c>
      <c r="I1841" s="180">
        <f t="shared" si="256"/>
        <v>7</v>
      </c>
      <c r="J1841" s="180">
        <f t="shared" si="257"/>
        <v>7</v>
      </c>
    </row>
    <row r="1842" spans="1:10" ht="15" customHeight="1">
      <c r="A1842" s="177">
        <v>44940</v>
      </c>
      <c r="B1842" s="178">
        <f t="shared" si="249"/>
        <v>44939</v>
      </c>
      <c r="C1842" s="178">
        <f t="shared" si="250"/>
        <v>44939</v>
      </c>
      <c r="D1842" s="178">
        <f t="shared" si="251"/>
        <v>44939</v>
      </c>
      <c r="E1842" s="178">
        <f t="shared" si="252"/>
        <v>44939</v>
      </c>
      <c r="F1842" s="178">
        <f t="shared" si="253"/>
        <v>44939</v>
      </c>
      <c r="G1842" s="178">
        <f t="shared" si="254"/>
        <v>44939</v>
      </c>
      <c r="H1842" s="179">
        <f t="shared" si="255"/>
        <v>1244.5999999999999</v>
      </c>
      <c r="I1842" s="180">
        <f t="shared" si="256"/>
        <v>1</v>
      </c>
      <c r="J1842" s="180">
        <f t="shared" si="257"/>
        <v>7</v>
      </c>
    </row>
    <row r="1843" spans="1:10" ht="15" customHeight="1">
      <c r="A1843" s="177">
        <v>44941</v>
      </c>
      <c r="B1843" s="178">
        <f t="shared" si="249"/>
        <v>44939</v>
      </c>
      <c r="C1843" s="178">
        <f t="shared" si="250"/>
        <v>44939</v>
      </c>
      <c r="D1843" s="178">
        <f t="shared" si="251"/>
        <v>44939</v>
      </c>
      <c r="E1843" s="178">
        <f t="shared" si="252"/>
        <v>44939</v>
      </c>
      <c r="F1843" s="178">
        <f t="shared" si="253"/>
        <v>44939</v>
      </c>
      <c r="G1843" s="178">
        <f t="shared" si="254"/>
        <v>44939</v>
      </c>
      <c r="H1843" s="179">
        <f t="shared" si="255"/>
        <v>1244.5999999999999</v>
      </c>
      <c r="I1843" s="180">
        <f t="shared" si="256"/>
        <v>2</v>
      </c>
      <c r="J1843" s="180">
        <f t="shared" si="257"/>
        <v>7</v>
      </c>
    </row>
    <row r="1844" spans="1:10" ht="15" customHeight="1">
      <c r="A1844" s="177">
        <v>44942</v>
      </c>
      <c r="B1844" s="178">
        <f t="shared" si="249"/>
        <v>44942</v>
      </c>
      <c r="C1844" s="178">
        <f t="shared" si="250"/>
        <v>44942</v>
      </c>
      <c r="D1844" s="178">
        <f t="shared" si="251"/>
        <v>44942</v>
      </c>
      <c r="E1844" s="178">
        <f t="shared" si="252"/>
        <v>44942</v>
      </c>
      <c r="F1844" s="178">
        <f t="shared" si="253"/>
        <v>44942</v>
      </c>
      <c r="G1844" s="178">
        <f t="shared" si="254"/>
        <v>44942</v>
      </c>
      <c r="H1844" s="179">
        <f t="shared" si="255"/>
        <v>1240.5999999999999</v>
      </c>
      <c r="I1844" s="180">
        <f t="shared" si="256"/>
        <v>3</v>
      </c>
      <c r="J1844" s="180">
        <f t="shared" si="257"/>
        <v>3</v>
      </c>
    </row>
    <row r="1845" spans="1:10" ht="15" customHeight="1">
      <c r="A1845" s="177">
        <v>44943</v>
      </c>
      <c r="B1845" s="178">
        <f t="shared" si="249"/>
        <v>44943</v>
      </c>
      <c r="C1845" s="178">
        <f t="shared" si="250"/>
        <v>44943</v>
      </c>
      <c r="D1845" s="178">
        <f t="shared" si="251"/>
        <v>44943</v>
      </c>
      <c r="E1845" s="178">
        <f t="shared" si="252"/>
        <v>44943</v>
      </c>
      <c r="F1845" s="178">
        <f t="shared" si="253"/>
        <v>44943</v>
      </c>
      <c r="G1845" s="178">
        <f t="shared" si="254"/>
        <v>44943</v>
      </c>
      <c r="H1845" s="179">
        <f t="shared" si="255"/>
        <v>1234</v>
      </c>
      <c r="I1845" s="180">
        <f t="shared" si="256"/>
        <v>4</v>
      </c>
      <c r="J1845" s="180">
        <f t="shared" si="257"/>
        <v>4</v>
      </c>
    </row>
    <row r="1846" spans="1:10" ht="15" customHeight="1">
      <c r="A1846" s="177">
        <v>44944</v>
      </c>
      <c r="B1846" s="178">
        <f t="shared" si="249"/>
        <v>44944</v>
      </c>
      <c r="C1846" s="178">
        <f t="shared" si="250"/>
        <v>44944</v>
      </c>
      <c r="D1846" s="178">
        <f t="shared" si="251"/>
        <v>44944</v>
      </c>
      <c r="E1846" s="178">
        <f t="shared" si="252"/>
        <v>44944</v>
      </c>
      <c r="F1846" s="178">
        <f t="shared" si="253"/>
        <v>44944</v>
      </c>
      <c r="G1846" s="178">
        <f t="shared" si="254"/>
        <v>44944</v>
      </c>
      <c r="H1846" s="179">
        <f t="shared" si="255"/>
        <v>1238.5</v>
      </c>
      <c r="I1846" s="180">
        <f t="shared" si="256"/>
        <v>5</v>
      </c>
      <c r="J1846" s="180">
        <f t="shared" si="257"/>
        <v>5</v>
      </c>
    </row>
    <row r="1847" spans="1:10" ht="15" customHeight="1">
      <c r="A1847" s="177">
        <v>44945</v>
      </c>
      <c r="B1847" s="178">
        <f t="shared" si="249"/>
        <v>44945</v>
      </c>
      <c r="C1847" s="178">
        <f t="shared" si="250"/>
        <v>44945</v>
      </c>
      <c r="D1847" s="178">
        <f t="shared" si="251"/>
        <v>44945</v>
      </c>
      <c r="E1847" s="178">
        <f t="shared" si="252"/>
        <v>44945</v>
      </c>
      <c r="F1847" s="178">
        <f t="shared" si="253"/>
        <v>44945</v>
      </c>
      <c r="G1847" s="178">
        <f t="shared" si="254"/>
        <v>44945</v>
      </c>
      <c r="H1847" s="179">
        <f t="shared" si="255"/>
        <v>1239.8</v>
      </c>
      <c r="I1847" s="180">
        <f t="shared" si="256"/>
        <v>6</v>
      </c>
      <c r="J1847" s="180">
        <f t="shared" si="257"/>
        <v>6</v>
      </c>
    </row>
    <row r="1848" spans="1:10" ht="15" customHeight="1">
      <c r="A1848" s="177">
        <v>44946</v>
      </c>
      <c r="B1848" s="178">
        <f t="shared" si="249"/>
        <v>44946</v>
      </c>
      <c r="C1848" s="178">
        <f t="shared" si="250"/>
        <v>44946</v>
      </c>
      <c r="D1848" s="178">
        <f t="shared" si="251"/>
        <v>44946</v>
      </c>
      <c r="E1848" s="178">
        <f t="shared" si="252"/>
        <v>44946</v>
      </c>
      <c r="F1848" s="178">
        <f t="shared" si="253"/>
        <v>44946</v>
      </c>
      <c r="G1848" s="178">
        <f t="shared" si="254"/>
        <v>44946</v>
      </c>
      <c r="H1848" s="179">
        <f t="shared" si="255"/>
        <v>1236</v>
      </c>
      <c r="I1848" s="180">
        <f t="shared" si="256"/>
        <v>7</v>
      </c>
      <c r="J1848" s="180">
        <f t="shared" si="257"/>
        <v>7</v>
      </c>
    </row>
    <row r="1849" spans="1:10" ht="15" customHeight="1">
      <c r="A1849" s="177">
        <v>44947</v>
      </c>
      <c r="B1849" s="178">
        <f t="shared" si="249"/>
        <v>44946</v>
      </c>
      <c r="C1849" s="178">
        <f t="shared" si="250"/>
        <v>44946</v>
      </c>
      <c r="D1849" s="178">
        <f t="shared" si="251"/>
        <v>44946</v>
      </c>
      <c r="E1849" s="178">
        <f t="shared" si="252"/>
        <v>44946</v>
      </c>
      <c r="F1849" s="178">
        <f t="shared" si="253"/>
        <v>44946</v>
      </c>
      <c r="G1849" s="178">
        <f t="shared" si="254"/>
        <v>44946</v>
      </c>
      <c r="H1849" s="179">
        <f t="shared" si="255"/>
        <v>1236</v>
      </c>
      <c r="I1849" s="180">
        <f t="shared" si="256"/>
        <v>1</v>
      </c>
      <c r="J1849" s="180">
        <f t="shared" si="257"/>
        <v>7</v>
      </c>
    </row>
    <row r="1850" spans="1:10" ht="15" customHeight="1">
      <c r="A1850" s="177">
        <v>44948</v>
      </c>
      <c r="B1850" s="178">
        <f t="shared" si="249"/>
        <v>44946</v>
      </c>
      <c r="C1850" s="178">
        <f t="shared" si="250"/>
        <v>44946</v>
      </c>
      <c r="D1850" s="178">
        <f t="shared" si="251"/>
        <v>44946</v>
      </c>
      <c r="E1850" s="178">
        <f t="shared" si="252"/>
        <v>44946</v>
      </c>
      <c r="F1850" s="178">
        <f t="shared" si="253"/>
        <v>44946</v>
      </c>
      <c r="G1850" s="178">
        <f t="shared" si="254"/>
        <v>44946</v>
      </c>
      <c r="H1850" s="179">
        <f t="shared" si="255"/>
        <v>1236</v>
      </c>
      <c r="I1850" s="180">
        <f t="shared" si="256"/>
        <v>2</v>
      </c>
      <c r="J1850" s="180">
        <f t="shared" si="257"/>
        <v>7</v>
      </c>
    </row>
    <row r="1851" spans="1:10" ht="15" customHeight="1">
      <c r="A1851" s="177">
        <v>44949</v>
      </c>
      <c r="B1851" s="178">
        <f t="shared" si="249"/>
        <v>44949</v>
      </c>
      <c r="C1851" s="178">
        <f t="shared" si="250"/>
        <v>44949</v>
      </c>
      <c r="D1851" s="178">
        <f t="shared" si="251"/>
        <v>44949</v>
      </c>
      <c r="E1851" s="178">
        <f t="shared" si="252"/>
        <v>44949</v>
      </c>
      <c r="F1851" s="178">
        <f t="shared" si="253"/>
        <v>44949</v>
      </c>
      <c r="G1851" s="178">
        <f t="shared" si="254"/>
        <v>44949</v>
      </c>
      <c r="H1851" s="179" t="e">
        <f t="shared" si="255"/>
        <v>#N/A</v>
      </c>
      <c r="I1851" s="180">
        <f t="shared" si="256"/>
        <v>3</v>
      </c>
      <c r="J1851" s="180">
        <f t="shared" si="257"/>
        <v>3</v>
      </c>
    </row>
    <row r="1852" spans="1:10" ht="15" customHeight="1">
      <c r="A1852" s="177">
        <v>44950</v>
      </c>
      <c r="B1852" s="178">
        <f t="shared" si="249"/>
        <v>44950</v>
      </c>
      <c r="C1852" s="178">
        <f t="shared" si="250"/>
        <v>44950</v>
      </c>
      <c r="D1852" s="178">
        <f t="shared" si="251"/>
        <v>44950</v>
      </c>
      <c r="E1852" s="178">
        <f t="shared" si="252"/>
        <v>44950</v>
      </c>
      <c r="F1852" s="178">
        <f t="shared" si="253"/>
        <v>44950</v>
      </c>
      <c r="G1852" s="178">
        <f t="shared" si="254"/>
        <v>44950</v>
      </c>
      <c r="H1852" s="179" t="e">
        <f t="shared" si="255"/>
        <v>#N/A</v>
      </c>
      <c r="I1852" s="180">
        <f t="shared" si="256"/>
        <v>4</v>
      </c>
      <c r="J1852" s="180">
        <f t="shared" si="257"/>
        <v>4</v>
      </c>
    </row>
    <row r="1853" spans="1:10" ht="15" customHeight="1">
      <c r="A1853" s="177">
        <v>44951</v>
      </c>
      <c r="B1853" s="178">
        <f t="shared" si="249"/>
        <v>44951</v>
      </c>
      <c r="C1853" s="178">
        <f t="shared" si="250"/>
        <v>44951</v>
      </c>
      <c r="D1853" s="178">
        <f t="shared" si="251"/>
        <v>44951</v>
      </c>
      <c r="E1853" s="178">
        <f t="shared" si="252"/>
        <v>44951</v>
      </c>
      <c r="F1853" s="178">
        <f t="shared" si="253"/>
        <v>44951</v>
      </c>
      <c r="G1853" s="178">
        <f t="shared" si="254"/>
        <v>44951</v>
      </c>
      <c r="H1853" s="179" t="e">
        <f t="shared" si="255"/>
        <v>#N/A</v>
      </c>
      <c r="I1853" s="180">
        <f t="shared" si="256"/>
        <v>5</v>
      </c>
      <c r="J1853" s="180">
        <f t="shared" si="257"/>
        <v>5</v>
      </c>
    </row>
    <row r="1854" spans="1:10" ht="15" customHeight="1">
      <c r="A1854" s="177">
        <v>44952</v>
      </c>
      <c r="B1854" s="178">
        <f t="shared" si="249"/>
        <v>44952</v>
      </c>
      <c r="C1854" s="178">
        <f t="shared" si="250"/>
        <v>44952</v>
      </c>
      <c r="D1854" s="178">
        <f t="shared" si="251"/>
        <v>44952</v>
      </c>
      <c r="E1854" s="178">
        <f t="shared" si="252"/>
        <v>44952</v>
      </c>
      <c r="F1854" s="178">
        <f t="shared" si="253"/>
        <v>44952</v>
      </c>
      <c r="G1854" s="178">
        <f t="shared" si="254"/>
        <v>44952</v>
      </c>
      <c r="H1854" s="179" t="e">
        <f t="shared" si="255"/>
        <v>#N/A</v>
      </c>
      <c r="I1854" s="180">
        <f t="shared" si="256"/>
        <v>6</v>
      </c>
      <c r="J1854" s="180">
        <f t="shared" si="257"/>
        <v>6</v>
      </c>
    </row>
    <row r="1855" spans="1:10" ht="15" customHeight="1">
      <c r="A1855" s="177">
        <v>44953</v>
      </c>
      <c r="B1855" s="178">
        <f t="shared" si="249"/>
        <v>44953</v>
      </c>
      <c r="C1855" s="178">
        <f t="shared" si="250"/>
        <v>44953</v>
      </c>
      <c r="D1855" s="178">
        <f t="shared" si="251"/>
        <v>44953</v>
      </c>
      <c r="E1855" s="178">
        <f t="shared" si="252"/>
        <v>44953</v>
      </c>
      <c r="F1855" s="178">
        <f t="shared" si="253"/>
        <v>44953</v>
      </c>
      <c r="G1855" s="178">
        <f t="shared" si="254"/>
        <v>44953</v>
      </c>
      <c r="H1855" s="179" t="e">
        <f t="shared" si="255"/>
        <v>#N/A</v>
      </c>
      <c r="I1855" s="180">
        <f t="shared" si="256"/>
        <v>7</v>
      </c>
      <c r="J1855" s="180">
        <f t="shared" si="257"/>
        <v>7</v>
      </c>
    </row>
    <row r="1856" spans="1:10" ht="15" customHeight="1">
      <c r="A1856" s="177">
        <v>44954</v>
      </c>
      <c r="B1856" s="178">
        <f t="shared" si="249"/>
        <v>44953</v>
      </c>
      <c r="C1856" s="178">
        <f t="shared" si="250"/>
        <v>44953</v>
      </c>
      <c r="D1856" s="178">
        <f t="shared" si="251"/>
        <v>44953</v>
      </c>
      <c r="E1856" s="178">
        <f t="shared" si="252"/>
        <v>44953</v>
      </c>
      <c r="F1856" s="178">
        <f t="shared" si="253"/>
        <v>44953</v>
      </c>
      <c r="G1856" s="178">
        <f t="shared" si="254"/>
        <v>44953</v>
      </c>
      <c r="H1856" s="179" t="e">
        <f t="shared" si="255"/>
        <v>#N/A</v>
      </c>
      <c r="I1856" s="180">
        <f t="shared" si="256"/>
        <v>1</v>
      </c>
      <c r="J1856" s="180">
        <f t="shared" si="257"/>
        <v>7</v>
      </c>
    </row>
    <row r="1857" spans="1:10" ht="15" customHeight="1">
      <c r="A1857" s="177">
        <v>44955</v>
      </c>
      <c r="B1857" s="178">
        <f t="shared" si="249"/>
        <v>44953</v>
      </c>
      <c r="C1857" s="178">
        <f t="shared" si="250"/>
        <v>44953</v>
      </c>
      <c r="D1857" s="178">
        <f t="shared" si="251"/>
        <v>44953</v>
      </c>
      <c r="E1857" s="178">
        <f t="shared" si="252"/>
        <v>44953</v>
      </c>
      <c r="F1857" s="178">
        <f t="shared" si="253"/>
        <v>44953</v>
      </c>
      <c r="G1857" s="178">
        <f t="shared" si="254"/>
        <v>44953</v>
      </c>
      <c r="H1857" s="179" t="e">
        <f t="shared" si="255"/>
        <v>#N/A</v>
      </c>
      <c r="I1857" s="180">
        <f t="shared" si="256"/>
        <v>2</v>
      </c>
      <c r="J1857" s="180">
        <f t="shared" si="257"/>
        <v>7</v>
      </c>
    </row>
    <row r="1858" spans="1:10" ht="15" customHeight="1">
      <c r="A1858" s="177">
        <v>44956</v>
      </c>
      <c r="B1858" s="178">
        <f t="shared" si="249"/>
        <v>44956</v>
      </c>
      <c r="C1858" s="178">
        <f t="shared" si="250"/>
        <v>44956</v>
      </c>
      <c r="D1858" s="178">
        <f t="shared" si="251"/>
        <v>44956</v>
      </c>
      <c r="E1858" s="178">
        <f t="shared" si="252"/>
        <v>44956</v>
      </c>
      <c r="F1858" s="178">
        <f t="shared" si="253"/>
        <v>44956</v>
      </c>
      <c r="G1858" s="178">
        <f t="shared" si="254"/>
        <v>44956</v>
      </c>
      <c r="H1858" s="179" t="e">
        <f t="shared" si="255"/>
        <v>#N/A</v>
      </c>
      <c r="I1858" s="180">
        <f t="shared" si="256"/>
        <v>3</v>
      </c>
      <c r="J1858" s="180">
        <f t="shared" si="257"/>
        <v>3</v>
      </c>
    </row>
    <row r="1859" spans="1:10" ht="15" customHeight="1">
      <c r="A1859" s="177">
        <v>44957</v>
      </c>
      <c r="B1859" s="178">
        <f t="shared" si="249"/>
        <v>44957</v>
      </c>
      <c r="C1859" s="178">
        <f t="shared" si="250"/>
        <v>44957</v>
      </c>
      <c r="D1859" s="178">
        <f t="shared" si="251"/>
        <v>44957</v>
      </c>
      <c r="E1859" s="178">
        <f t="shared" si="252"/>
        <v>44957</v>
      </c>
      <c r="F1859" s="178">
        <f t="shared" si="253"/>
        <v>44957</v>
      </c>
      <c r="G1859" s="178">
        <f t="shared" si="254"/>
        <v>44957</v>
      </c>
      <c r="H1859" s="179" t="e">
        <f t="shared" si="255"/>
        <v>#N/A</v>
      </c>
      <c r="I1859" s="180">
        <f t="shared" si="256"/>
        <v>4</v>
      </c>
      <c r="J1859" s="180">
        <f t="shared" si="257"/>
        <v>4</v>
      </c>
    </row>
    <row r="1860" spans="1:10" ht="15" customHeight="1">
      <c r="A1860" s="177">
        <v>44958</v>
      </c>
      <c r="B1860" s="178">
        <f t="shared" si="249"/>
        <v>44958</v>
      </c>
      <c r="C1860" s="178">
        <f t="shared" si="250"/>
        <v>44958</v>
      </c>
      <c r="D1860" s="178">
        <f t="shared" si="251"/>
        <v>44958</v>
      </c>
      <c r="E1860" s="178">
        <f t="shared" si="252"/>
        <v>44958</v>
      </c>
      <c r="F1860" s="178">
        <f t="shared" si="253"/>
        <v>44958</v>
      </c>
      <c r="G1860" s="178">
        <f t="shared" si="254"/>
        <v>44958</v>
      </c>
      <c r="H1860" s="179" t="e">
        <f t="shared" si="255"/>
        <v>#N/A</v>
      </c>
      <c r="I1860" s="180">
        <f t="shared" si="256"/>
        <v>5</v>
      </c>
      <c r="J1860" s="180">
        <f t="shared" si="257"/>
        <v>5</v>
      </c>
    </row>
    <row r="1861" spans="1:10" ht="15" customHeight="1">
      <c r="A1861" s="177">
        <v>44959</v>
      </c>
      <c r="B1861" s="178">
        <f t="shared" si="249"/>
        <v>44959</v>
      </c>
      <c r="C1861" s="178">
        <f t="shared" si="250"/>
        <v>44959</v>
      </c>
      <c r="D1861" s="178">
        <f t="shared" si="251"/>
        <v>44959</v>
      </c>
      <c r="E1861" s="178">
        <f t="shared" si="252"/>
        <v>44959</v>
      </c>
      <c r="F1861" s="178">
        <f t="shared" si="253"/>
        <v>44959</v>
      </c>
      <c r="G1861" s="178">
        <f t="shared" si="254"/>
        <v>44959</v>
      </c>
      <c r="H1861" s="179" t="e">
        <f t="shared" si="255"/>
        <v>#N/A</v>
      </c>
      <c r="I1861" s="180">
        <f t="shared" si="256"/>
        <v>6</v>
      </c>
      <c r="J1861" s="180">
        <f t="shared" si="257"/>
        <v>6</v>
      </c>
    </row>
    <row r="1862" spans="1:10" ht="15" customHeight="1">
      <c r="A1862" s="177">
        <v>44960</v>
      </c>
      <c r="B1862" s="178">
        <f t="shared" si="249"/>
        <v>44960</v>
      </c>
      <c r="C1862" s="178">
        <f t="shared" si="250"/>
        <v>44960</v>
      </c>
      <c r="D1862" s="178">
        <f t="shared" si="251"/>
        <v>44960</v>
      </c>
      <c r="E1862" s="178">
        <f t="shared" si="252"/>
        <v>44960</v>
      </c>
      <c r="F1862" s="178">
        <f t="shared" si="253"/>
        <v>44960</v>
      </c>
      <c r="G1862" s="178">
        <f t="shared" si="254"/>
        <v>44960</v>
      </c>
      <c r="H1862" s="179" t="e">
        <f t="shared" si="255"/>
        <v>#N/A</v>
      </c>
      <c r="I1862" s="180">
        <f t="shared" si="256"/>
        <v>7</v>
      </c>
      <c r="J1862" s="180">
        <f t="shared" si="257"/>
        <v>7</v>
      </c>
    </row>
    <row r="1863" spans="1:10" ht="15" customHeight="1">
      <c r="A1863" s="177">
        <v>44961</v>
      </c>
      <c r="B1863" s="178">
        <f t="shared" si="249"/>
        <v>44960</v>
      </c>
      <c r="C1863" s="178">
        <f t="shared" si="250"/>
        <v>44960</v>
      </c>
      <c r="D1863" s="178">
        <f t="shared" si="251"/>
        <v>44960</v>
      </c>
      <c r="E1863" s="178">
        <f t="shared" si="252"/>
        <v>44960</v>
      </c>
      <c r="F1863" s="178">
        <f t="shared" si="253"/>
        <v>44960</v>
      </c>
      <c r="G1863" s="178">
        <f t="shared" si="254"/>
        <v>44960</v>
      </c>
      <c r="H1863" s="179" t="e">
        <f t="shared" si="255"/>
        <v>#N/A</v>
      </c>
      <c r="I1863" s="180">
        <f t="shared" si="256"/>
        <v>1</v>
      </c>
      <c r="J1863" s="180">
        <f t="shared" si="257"/>
        <v>7</v>
      </c>
    </row>
    <row r="1864" spans="1:10" ht="15" customHeight="1">
      <c r="A1864" s="177">
        <v>44962</v>
      </c>
      <c r="B1864" s="178">
        <f t="shared" ref="B1864:B1927" si="258">IF($I1864&lt;4,IF($I1864&lt;3,DATE(YEAR(A1864),MONTH(A1864),DAY(A1864)-$I1864),IF(COUNTIF($O:$O,A1864)=1,DATE(YEAR(A1864),MONTH(A1864),DAY(A1864)-$I1864),A1864)),A1864)</f>
        <v>44960</v>
      </c>
      <c r="C1864" s="178">
        <f t="shared" ref="C1864:C1927" si="259">IF(COUNTIF($O:$O,B1864)=1,DATE(YEAR(B1864),MONTH(B1864),DAY(B1864)-1),B1864)</f>
        <v>44960</v>
      </c>
      <c r="D1864" s="178">
        <f t="shared" ref="D1864:D1927" si="260">IF(COUNTIF($O:$O,C1864)=1,DATE(YEAR(C1864),MONTH(C1864),DAY(C1864)-1),C1864)</f>
        <v>44960</v>
      </c>
      <c r="E1864" s="178">
        <f t="shared" ref="E1864:E1927" si="261">IF(COUNTIF($O:$O,D1864)=1,DATE(YEAR(D1864),MONTH(D1864),DAY(D1864)-1),D1864)</f>
        <v>44960</v>
      </c>
      <c r="F1864" s="178">
        <f t="shared" ref="F1864:F1927" si="262">IF(COUNTIF($O:$O,E1864)=1,DATE(YEAR(E1864),MONTH(E1864),DAY(E1864)-1),E1864)</f>
        <v>44960</v>
      </c>
      <c r="G1864" s="178">
        <f t="shared" ref="G1864:G1927" si="263">IF($J1864&lt;4,IF($J1864&lt;3,DATE(YEAR(F1864),MONTH(F1864),DAY(F1864)-$J1864),IF(COUNTIF($O:$O,F1864)=1,DATE(YEAR(F1864),MONTH(F1864),DAY(F1864)-$J1864),F1864)),F1864)</f>
        <v>44960</v>
      </c>
      <c r="H1864" s="179" t="e">
        <f t="shared" ref="H1864:H1927" si="264">VLOOKUP(G1864,L:M,2,0)</f>
        <v>#N/A</v>
      </c>
      <c r="I1864" s="180">
        <f t="shared" ref="I1864:I1927" si="265">WEEKDAY(A1864,16)</f>
        <v>2</v>
      </c>
      <c r="J1864" s="180">
        <f t="shared" ref="J1864:J1927" si="266">WEEKDAY(F1864,16)</f>
        <v>7</v>
      </c>
    </row>
    <row r="1865" spans="1:10" ht="15" customHeight="1">
      <c r="A1865" s="177">
        <v>44963</v>
      </c>
      <c r="B1865" s="178">
        <f t="shared" si="258"/>
        <v>44963</v>
      </c>
      <c r="C1865" s="178">
        <f t="shared" si="259"/>
        <v>44963</v>
      </c>
      <c r="D1865" s="178">
        <f t="shared" si="260"/>
        <v>44963</v>
      </c>
      <c r="E1865" s="178">
        <f t="shared" si="261"/>
        <v>44963</v>
      </c>
      <c r="F1865" s="178">
        <f t="shared" si="262"/>
        <v>44963</v>
      </c>
      <c r="G1865" s="178">
        <f t="shared" si="263"/>
        <v>44963</v>
      </c>
      <c r="H1865" s="179" t="e">
        <f t="shared" si="264"/>
        <v>#N/A</v>
      </c>
      <c r="I1865" s="180">
        <f t="shared" si="265"/>
        <v>3</v>
      </c>
      <c r="J1865" s="180">
        <f t="shared" si="266"/>
        <v>3</v>
      </c>
    </row>
    <row r="1866" spans="1:10" ht="15" customHeight="1">
      <c r="A1866" s="177">
        <v>44964</v>
      </c>
      <c r="B1866" s="178">
        <f t="shared" si="258"/>
        <v>44964</v>
      </c>
      <c r="C1866" s="178">
        <f t="shared" si="259"/>
        <v>44964</v>
      </c>
      <c r="D1866" s="178">
        <f t="shared" si="260"/>
        <v>44964</v>
      </c>
      <c r="E1866" s="178">
        <f t="shared" si="261"/>
        <v>44964</v>
      </c>
      <c r="F1866" s="178">
        <f t="shared" si="262"/>
        <v>44964</v>
      </c>
      <c r="G1866" s="178">
        <f t="shared" si="263"/>
        <v>44964</v>
      </c>
      <c r="H1866" s="179" t="e">
        <f t="shared" si="264"/>
        <v>#N/A</v>
      </c>
      <c r="I1866" s="180">
        <f t="shared" si="265"/>
        <v>4</v>
      </c>
      <c r="J1866" s="180">
        <f t="shared" si="266"/>
        <v>4</v>
      </c>
    </row>
    <row r="1867" spans="1:10" ht="15" customHeight="1">
      <c r="A1867" s="177">
        <v>44965</v>
      </c>
      <c r="B1867" s="178">
        <f t="shared" si="258"/>
        <v>44965</v>
      </c>
      <c r="C1867" s="178">
        <f t="shared" si="259"/>
        <v>44965</v>
      </c>
      <c r="D1867" s="178">
        <f t="shared" si="260"/>
        <v>44965</v>
      </c>
      <c r="E1867" s="178">
        <f t="shared" si="261"/>
        <v>44965</v>
      </c>
      <c r="F1867" s="178">
        <f t="shared" si="262"/>
        <v>44965</v>
      </c>
      <c r="G1867" s="178">
        <f t="shared" si="263"/>
        <v>44965</v>
      </c>
      <c r="H1867" s="179" t="e">
        <f t="shared" si="264"/>
        <v>#N/A</v>
      </c>
      <c r="I1867" s="180">
        <f t="shared" si="265"/>
        <v>5</v>
      </c>
      <c r="J1867" s="180">
        <f t="shared" si="266"/>
        <v>5</v>
      </c>
    </row>
    <row r="1868" spans="1:10" ht="15" customHeight="1">
      <c r="A1868" s="177">
        <v>44966</v>
      </c>
      <c r="B1868" s="178">
        <f t="shared" si="258"/>
        <v>44966</v>
      </c>
      <c r="C1868" s="178">
        <f t="shared" si="259"/>
        <v>44966</v>
      </c>
      <c r="D1868" s="178">
        <f t="shared" si="260"/>
        <v>44966</v>
      </c>
      <c r="E1868" s="178">
        <f t="shared" si="261"/>
        <v>44966</v>
      </c>
      <c r="F1868" s="178">
        <f t="shared" si="262"/>
        <v>44966</v>
      </c>
      <c r="G1868" s="178">
        <f t="shared" si="263"/>
        <v>44966</v>
      </c>
      <c r="H1868" s="179" t="e">
        <f t="shared" si="264"/>
        <v>#N/A</v>
      </c>
      <c r="I1868" s="180">
        <f t="shared" si="265"/>
        <v>6</v>
      </c>
      <c r="J1868" s="180">
        <f t="shared" si="266"/>
        <v>6</v>
      </c>
    </row>
    <row r="1869" spans="1:10" ht="15" customHeight="1">
      <c r="A1869" s="177">
        <v>44967</v>
      </c>
      <c r="B1869" s="178">
        <f t="shared" si="258"/>
        <v>44967</v>
      </c>
      <c r="C1869" s="178">
        <f t="shared" si="259"/>
        <v>44967</v>
      </c>
      <c r="D1869" s="178">
        <f t="shared" si="260"/>
        <v>44967</v>
      </c>
      <c r="E1869" s="178">
        <f t="shared" si="261"/>
        <v>44967</v>
      </c>
      <c r="F1869" s="178">
        <f t="shared" si="262"/>
        <v>44967</v>
      </c>
      <c r="G1869" s="178">
        <f t="shared" si="263"/>
        <v>44967</v>
      </c>
      <c r="H1869" s="179" t="e">
        <f t="shared" si="264"/>
        <v>#N/A</v>
      </c>
      <c r="I1869" s="180">
        <f t="shared" si="265"/>
        <v>7</v>
      </c>
      <c r="J1869" s="180">
        <f t="shared" si="266"/>
        <v>7</v>
      </c>
    </row>
    <row r="1870" spans="1:10" ht="15" customHeight="1">
      <c r="A1870" s="177">
        <v>44968</v>
      </c>
      <c r="B1870" s="178">
        <f t="shared" si="258"/>
        <v>44967</v>
      </c>
      <c r="C1870" s="178">
        <f t="shared" si="259"/>
        <v>44967</v>
      </c>
      <c r="D1870" s="178">
        <f t="shared" si="260"/>
        <v>44967</v>
      </c>
      <c r="E1870" s="178">
        <f t="shared" si="261"/>
        <v>44967</v>
      </c>
      <c r="F1870" s="178">
        <f t="shared" si="262"/>
        <v>44967</v>
      </c>
      <c r="G1870" s="178">
        <f t="shared" si="263"/>
        <v>44967</v>
      </c>
      <c r="H1870" s="179" t="e">
        <f t="shared" si="264"/>
        <v>#N/A</v>
      </c>
      <c r="I1870" s="180">
        <f t="shared" si="265"/>
        <v>1</v>
      </c>
      <c r="J1870" s="180">
        <f t="shared" si="266"/>
        <v>7</v>
      </c>
    </row>
    <row r="1871" spans="1:10" ht="15" customHeight="1">
      <c r="A1871" s="177">
        <v>44969</v>
      </c>
      <c r="B1871" s="178">
        <f t="shared" si="258"/>
        <v>44967</v>
      </c>
      <c r="C1871" s="178">
        <f t="shared" si="259"/>
        <v>44967</v>
      </c>
      <c r="D1871" s="178">
        <f t="shared" si="260"/>
        <v>44967</v>
      </c>
      <c r="E1871" s="178">
        <f t="shared" si="261"/>
        <v>44967</v>
      </c>
      <c r="F1871" s="178">
        <f t="shared" si="262"/>
        <v>44967</v>
      </c>
      <c r="G1871" s="178">
        <f t="shared" si="263"/>
        <v>44967</v>
      </c>
      <c r="H1871" s="179" t="e">
        <f t="shared" si="264"/>
        <v>#N/A</v>
      </c>
      <c r="I1871" s="180">
        <f t="shared" si="265"/>
        <v>2</v>
      </c>
      <c r="J1871" s="180">
        <f t="shared" si="266"/>
        <v>7</v>
      </c>
    </row>
    <row r="1872" spans="1:10" ht="15" customHeight="1">
      <c r="A1872" s="177">
        <v>44970</v>
      </c>
      <c r="B1872" s="178">
        <f t="shared" si="258"/>
        <v>44970</v>
      </c>
      <c r="C1872" s="178">
        <f t="shared" si="259"/>
        <v>44970</v>
      </c>
      <c r="D1872" s="178">
        <f t="shared" si="260"/>
        <v>44970</v>
      </c>
      <c r="E1872" s="178">
        <f t="shared" si="261"/>
        <v>44970</v>
      </c>
      <c r="F1872" s="178">
        <f t="shared" si="262"/>
        <v>44970</v>
      </c>
      <c r="G1872" s="178">
        <f t="shared" si="263"/>
        <v>44970</v>
      </c>
      <c r="H1872" s="179" t="e">
        <f t="shared" si="264"/>
        <v>#N/A</v>
      </c>
      <c r="I1872" s="180">
        <f t="shared" si="265"/>
        <v>3</v>
      </c>
      <c r="J1872" s="180">
        <f t="shared" si="266"/>
        <v>3</v>
      </c>
    </row>
    <row r="1873" spans="1:10" ht="15" customHeight="1">
      <c r="A1873" s="177">
        <v>44971</v>
      </c>
      <c r="B1873" s="178">
        <f t="shared" si="258"/>
        <v>44971</v>
      </c>
      <c r="C1873" s="178">
        <f t="shared" si="259"/>
        <v>44971</v>
      </c>
      <c r="D1873" s="178">
        <f t="shared" si="260"/>
        <v>44971</v>
      </c>
      <c r="E1873" s="178">
        <f t="shared" si="261"/>
        <v>44971</v>
      </c>
      <c r="F1873" s="178">
        <f t="shared" si="262"/>
        <v>44971</v>
      </c>
      <c r="G1873" s="178">
        <f t="shared" si="263"/>
        <v>44971</v>
      </c>
      <c r="H1873" s="179" t="e">
        <f t="shared" si="264"/>
        <v>#N/A</v>
      </c>
      <c r="I1873" s="180">
        <f t="shared" si="265"/>
        <v>4</v>
      </c>
      <c r="J1873" s="180">
        <f t="shared" si="266"/>
        <v>4</v>
      </c>
    </row>
    <row r="1874" spans="1:10" ht="15" customHeight="1">
      <c r="A1874" s="177">
        <v>44972</v>
      </c>
      <c r="B1874" s="178">
        <f t="shared" si="258"/>
        <v>44972</v>
      </c>
      <c r="C1874" s="178">
        <f t="shared" si="259"/>
        <v>44972</v>
      </c>
      <c r="D1874" s="178">
        <f t="shared" si="260"/>
        <v>44972</v>
      </c>
      <c r="E1874" s="178">
        <f t="shared" si="261"/>
        <v>44972</v>
      </c>
      <c r="F1874" s="178">
        <f t="shared" si="262"/>
        <v>44972</v>
      </c>
      <c r="G1874" s="178">
        <f t="shared" si="263"/>
        <v>44972</v>
      </c>
      <c r="H1874" s="179" t="e">
        <f t="shared" si="264"/>
        <v>#N/A</v>
      </c>
      <c r="I1874" s="180">
        <f t="shared" si="265"/>
        <v>5</v>
      </c>
      <c r="J1874" s="180">
        <f t="shared" si="266"/>
        <v>5</v>
      </c>
    </row>
    <row r="1875" spans="1:10" ht="15" customHeight="1">
      <c r="A1875" s="177">
        <v>44973</v>
      </c>
      <c r="B1875" s="178">
        <f t="shared" si="258"/>
        <v>44973</v>
      </c>
      <c r="C1875" s="178">
        <f t="shared" si="259"/>
        <v>44973</v>
      </c>
      <c r="D1875" s="178">
        <f t="shared" si="260"/>
        <v>44973</v>
      </c>
      <c r="E1875" s="178">
        <f t="shared" si="261"/>
        <v>44973</v>
      </c>
      <c r="F1875" s="178">
        <f t="shared" si="262"/>
        <v>44973</v>
      </c>
      <c r="G1875" s="178">
        <f t="shared" si="263"/>
        <v>44973</v>
      </c>
      <c r="H1875" s="179" t="e">
        <f t="shared" si="264"/>
        <v>#N/A</v>
      </c>
      <c r="I1875" s="180">
        <f t="shared" si="265"/>
        <v>6</v>
      </c>
      <c r="J1875" s="180">
        <f t="shared" si="266"/>
        <v>6</v>
      </c>
    </row>
    <row r="1876" spans="1:10" ht="15" customHeight="1">
      <c r="A1876" s="177">
        <v>44974</v>
      </c>
      <c r="B1876" s="178">
        <f t="shared" si="258"/>
        <v>44974</v>
      </c>
      <c r="C1876" s="178">
        <f t="shared" si="259"/>
        <v>44974</v>
      </c>
      <c r="D1876" s="178">
        <f t="shared" si="260"/>
        <v>44974</v>
      </c>
      <c r="E1876" s="178">
        <f t="shared" si="261"/>
        <v>44974</v>
      </c>
      <c r="F1876" s="178">
        <f t="shared" si="262"/>
        <v>44974</v>
      </c>
      <c r="G1876" s="178">
        <f t="shared" si="263"/>
        <v>44974</v>
      </c>
      <c r="H1876" s="179" t="e">
        <f t="shared" si="264"/>
        <v>#N/A</v>
      </c>
      <c r="I1876" s="180">
        <f t="shared" si="265"/>
        <v>7</v>
      </c>
      <c r="J1876" s="180">
        <f t="shared" si="266"/>
        <v>7</v>
      </c>
    </row>
    <row r="1877" spans="1:10" ht="15" customHeight="1">
      <c r="A1877" s="177">
        <v>44975</v>
      </c>
      <c r="B1877" s="178">
        <f t="shared" si="258"/>
        <v>44974</v>
      </c>
      <c r="C1877" s="178">
        <f t="shared" si="259"/>
        <v>44974</v>
      </c>
      <c r="D1877" s="178">
        <f t="shared" si="260"/>
        <v>44974</v>
      </c>
      <c r="E1877" s="178">
        <f t="shared" si="261"/>
        <v>44974</v>
      </c>
      <c r="F1877" s="178">
        <f t="shared" si="262"/>
        <v>44974</v>
      </c>
      <c r="G1877" s="178">
        <f t="shared" si="263"/>
        <v>44974</v>
      </c>
      <c r="H1877" s="179" t="e">
        <f t="shared" si="264"/>
        <v>#N/A</v>
      </c>
      <c r="I1877" s="180">
        <f t="shared" si="265"/>
        <v>1</v>
      </c>
      <c r="J1877" s="180">
        <f t="shared" si="266"/>
        <v>7</v>
      </c>
    </row>
    <row r="1878" spans="1:10" ht="15" customHeight="1">
      <c r="A1878" s="177">
        <v>44976</v>
      </c>
      <c r="B1878" s="178">
        <f t="shared" si="258"/>
        <v>44974</v>
      </c>
      <c r="C1878" s="178">
        <f t="shared" si="259"/>
        <v>44974</v>
      </c>
      <c r="D1878" s="178">
        <f t="shared" si="260"/>
        <v>44974</v>
      </c>
      <c r="E1878" s="178">
        <f t="shared" si="261"/>
        <v>44974</v>
      </c>
      <c r="F1878" s="178">
        <f t="shared" si="262"/>
        <v>44974</v>
      </c>
      <c r="G1878" s="178">
        <f t="shared" si="263"/>
        <v>44974</v>
      </c>
      <c r="H1878" s="179" t="e">
        <f t="shared" si="264"/>
        <v>#N/A</v>
      </c>
      <c r="I1878" s="180">
        <f t="shared" si="265"/>
        <v>2</v>
      </c>
      <c r="J1878" s="180">
        <f t="shared" si="266"/>
        <v>7</v>
      </c>
    </row>
    <row r="1879" spans="1:10" ht="15" customHeight="1">
      <c r="A1879" s="177">
        <v>44977</v>
      </c>
      <c r="B1879" s="178">
        <f t="shared" si="258"/>
        <v>44977</v>
      </c>
      <c r="C1879" s="178">
        <f t="shared" si="259"/>
        <v>44977</v>
      </c>
      <c r="D1879" s="178">
        <f t="shared" si="260"/>
        <v>44977</v>
      </c>
      <c r="E1879" s="178">
        <f t="shared" si="261"/>
        <v>44977</v>
      </c>
      <c r="F1879" s="178">
        <f t="shared" si="262"/>
        <v>44977</v>
      </c>
      <c r="G1879" s="178">
        <f t="shared" si="263"/>
        <v>44977</v>
      </c>
      <c r="H1879" s="179" t="e">
        <f t="shared" si="264"/>
        <v>#N/A</v>
      </c>
      <c r="I1879" s="180">
        <f t="shared" si="265"/>
        <v>3</v>
      </c>
      <c r="J1879" s="180">
        <f t="shared" si="266"/>
        <v>3</v>
      </c>
    </row>
    <row r="1880" spans="1:10" ht="15" customHeight="1">
      <c r="A1880" s="177">
        <v>44978</v>
      </c>
      <c r="B1880" s="178">
        <f t="shared" si="258"/>
        <v>44978</v>
      </c>
      <c r="C1880" s="178">
        <f t="shared" si="259"/>
        <v>44978</v>
      </c>
      <c r="D1880" s="178">
        <f t="shared" si="260"/>
        <v>44978</v>
      </c>
      <c r="E1880" s="178">
        <f t="shared" si="261"/>
        <v>44978</v>
      </c>
      <c r="F1880" s="178">
        <f t="shared" si="262"/>
        <v>44978</v>
      </c>
      <c r="G1880" s="178">
        <f t="shared" si="263"/>
        <v>44978</v>
      </c>
      <c r="H1880" s="179" t="e">
        <f t="shared" si="264"/>
        <v>#N/A</v>
      </c>
      <c r="I1880" s="180">
        <f t="shared" si="265"/>
        <v>4</v>
      </c>
      <c r="J1880" s="180">
        <f t="shared" si="266"/>
        <v>4</v>
      </c>
    </row>
    <row r="1881" spans="1:10" ht="15" customHeight="1">
      <c r="A1881" s="177">
        <v>44979</v>
      </c>
      <c r="B1881" s="178">
        <f t="shared" si="258"/>
        <v>44979</v>
      </c>
      <c r="C1881" s="178">
        <f t="shared" si="259"/>
        <v>44979</v>
      </c>
      <c r="D1881" s="178">
        <f t="shared" si="260"/>
        <v>44979</v>
      </c>
      <c r="E1881" s="178">
        <f t="shared" si="261"/>
        <v>44979</v>
      </c>
      <c r="F1881" s="178">
        <f t="shared" si="262"/>
        <v>44979</v>
      </c>
      <c r="G1881" s="178">
        <f t="shared" si="263"/>
        <v>44979</v>
      </c>
      <c r="H1881" s="179" t="e">
        <f t="shared" si="264"/>
        <v>#N/A</v>
      </c>
      <c r="I1881" s="180">
        <f t="shared" si="265"/>
        <v>5</v>
      </c>
      <c r="J1881" s="180">
        <f t="shared" si="266"/>
        <v>5</v>
      </c>
    </row>
    <row r="1882" spans="1:10" ht="15" customHeight="1">
      <c r="A1882" s="177">
        <v>44980</v>
      </c>
      <c r="B1882" s="178">
        <f t="shared" si="258"/>
        <v>44980</v>
      </c>
      <c r="C1882" s="178">
        <f t="shared" si="259"/>
        <v>44980</v>
      </c>
      <c r="D1882" s="178">
        <f t="shared" si="260"/>
        <v>44980</v>
      </c>
      <c r="E1882" s="178">
        <f t="shared" si="261"/>
        <v>44980</v>
      </c>
      <c r="F1882" s="178">
        <f t="shared" si="262"/>
        <v>44980</v>
      </c>
      <c r="G1882" s="178">
        <f t="shared" si="263"/>
        <v>44980</v>
      </c>
      <c r="H1882" s="179" t="e">
        <f t="shared" si="264"/>
        <v>#N/A</v>
      </c>
      <c r="I1882" s="180">
        <f t="shared" si="265"/>
        <v>6</v>
      </c>
      <c r="J1882" s="180">
        <f t="shared" si="266"/>
        <v>6</v>
      </c>
    </row>
    <row r="1883" spans="1:10" ht="15" customHeight="1">
      <c r="A1883" s="177">
        <v>44981</v>
      </c>
      <c r="B1883" s="178">
        <f t="shared" si="258"/>
        <v>44981</v>
      </c>
      <c r="C1883" s="178">
        <f t="shared" si="259"/>
        <v>44981</v>
      </c>
      <c r="D1883" s="178">
        <f t="shared" si="260"/>
        <v>44981</v>
      </c>
      <c r="E1883" s="178">
        <f t="shared" si="261"/>
        <v>44981</v>
      </c>
      <c r="F1883" s="178">
        <f t="shared" si="262"/>
        <v>44981</v>
      </c>
      <c r="G1883" s="178">
        <f t="shared" si="263"/>
        <v>44981</v>
      </c>
      <c r="H1883" s="179" t="e">
        <f t="shared" si="264"/>
        <v>#N/A</v>
      </c>
      <c r="I1883" s="180">
        <f t="shared" si="265"/>
        <v>7</v>
      </c>
      <c r="J1883" s="180">
        <f t="shared" si="266"/>
        <v>7</v>
      </c>
    </row>
    <row r="1884" spans="1:10" ht="15" customHeight="1">
      <c r="A1884" s="177">
        <v>44982</v>
      </c>
      <c r="B1884" s="178">
        <f t="shared" si="258"/>
        <v>44981</v>
      </c>
      <c r="C1884" s="178">
        <f t="shared" si="259"/>
        <v>44981</v>
      </c>
      <c r="D1884" s="178">
        <f t="shared" si="260"/>
        <v>44981</v>
      </c>
      <c r="E1884" s="178">
        <f t="shared" si="261"/>
        <v>44981</v>
      </c>
      <c r="F1884" s="178">
        <f t="shared" si="262"/>
        <v>44981</v>
      </c>
      <c r="G1884" s="178">
        <f t="shared" si="263"/>
        <v>44981</v>
      </c>
      <c r="H1884" s="179" t="e">
        <f t="shared" si="264"/>
        <v>#N/A</v>
      </c>
      <c r="I1884" s="180">
        <f t="shared" si="265"/>
        <v>1</v>
      </c>
      <c r="J1884" s="180">
        <f t="shared" si="266"/>
        <v>7</v>
      </c>
    </row>
    <row r="1885" spans="1:10" ht="15" customHeight="1">
      <c r="A1885" s="177">
        <v>44983</v>
      </c>
      <c r="B1885" s="178">
        <f t="shared" si="258"/>
        <v>44981</v>
      </c>
      <c r="C1885" s="178">
        <f t="shared" si="259"/>
        <v>44981</v>
      </c>
      <c r="D1885" s="178">
        <f t="shared" si="260"/>
        <v>44981</v>
      </c>
      <c r="E1885" s="178">
        <f t="shared" si="261"/>
        <v>44981</v>
      </c>
      <c r="F1885" s="178">
        <f t="shared" si="262"/>
        <v>44981</v>
      </c>
      <c r="G1885" s="178">
        <f t="shared" si="263"/>
        <v>44981</v>
      </c>
      <c r="H1885" s="179" t="e">
        <f t="shared" si="264"/>
        <v>#N/A</v>
      </c>
      <c r="I1885" s="180">
        <f t="shared" si="265"/>
        <v>2</v>
      </c>
      <c r="J1885" s="180">
        <f t="shared" si="266"/>
        <v>7</v>
      </c>
    </row>
    <row r="1886" spans="1:10" ht="15" customHeight="1">
      <c r="A1886" s="177">
        <v>44984</v>
      </c>
      <c r="B1886" s="178">
        <f t="shared" si="258"/>
        <v>44984</v>
      </c>
      <c r="C1886" s="178">
        <f t="shared" si="259"/>
        <v>44984</v>
      </c>
      <c r="D1886" s="178">
        <f t="shared" si="260"/>
        <v>44984</v>
      </c>
      <c r="E1886" s="178">
        <f t="shared" si="261"/>
        <v>44984</v>
      </c>
      <c r="F1886" s="178">
        <f t="shared" si="262"/>
        <v>44984</v>
      </c>
      <c r="G1886" s="178">
        <f t="shared" si="263"/>
        <v>44984</v>
      </c>
      <c r="H1886" s="179" t="e">
        <f t="shared" si="264"/>
        <v>#N/A</v>
      </c>
      <c r="I1886" s="180">
        <f t="shared" si="265"/>
        <v>3</v>
      </c>
      <c r="J1886" s="180">
        <f t="shared" si="266"/>
        <v>3</v>
      </c>
    </row>
    <row r="1887" spans="1:10" ht="15" customHeight="1">
      <c r="A1887" s="177">
        <v>44985</v>
      </c>
      <c r="B1887" s="178">
        <f t="shared" si="258"/>
        <v>44985</v>
      </c>
      <c r="C1887" s="178">
        <f t="shared" si="259"/>
        <v>44985</v>
      </c>
      <c r="D1887" s="178">
        <f t="shared" si="260"/>
        <v>44985</v>
      </c>
      <c r="E1887" s="178">
        <f t="shared" si="261"/>
        <v>44985</v>
      </c>
      <c r="F1887" s="178">
        <f t="shared" si="262"/>
        <v>44985</v>
      </c>
      <c r="G1887" s="178">
        <f t="shared" si="263"/>
        <v>44985</v>
      </c>
      <c r="H1887" s="179" t="e">
        <f t="shared" si="264"/>
        <v>#N/A</v>
      </c>
      <c r="I1887" s="180">
        <f t="shared" si="265"/>
        <v>4</v>
      </c>
      <c r="J1887" s="180">
        <f t="shared" si="266"/>
        <v>4</v>
      </c>
    </row>
    <row r="1888" spans="1:10" ht="15" customHeight="1">
      <c r="A1888" s="177">
        <v>44986</v>
      </c>
      <c r="B1888" s="178">
        <f t="shared" si="258"/>
        <v>44986</v>
      </c>
      <c r="C1888" s="178">
        <f t="shared" si="259"/>
        <v>44986</v>
      </c>
      <c r="D1888" s="178">
        <f t="shared" si="260"/>
        <v>44986</v>
      </c>
      <c r="E1888" s="178">
        <f t="shared" si="261"/>
        <v>44986</v>
      </c>
      <c r="F1888" s="178">
        <f t="shared" si="262"/>
        <v>44986</v>
      </c>
      <c r="G1888" s="178">
        <f t="shared" si="263"/>
        <v>44986</v>
      </c>
      <c r="H1888" s="179" t="e">
        <f t="shared" si="264"/>
        <v>#N/A</v>
      </c>
      <c r="I1888" s="180">
        <f t="shared" si="265"/>
        <v>5</v>
      </c>
      <c r="J1888" s="180">
        <f t="shared" si="266"/>
        <v>5</v>
      </c>
    </row>
    <row r="1889" spans="1:10" ht="15" customHeight="1">
      <c r="A1889" s="177">
        <v>44987</v>
      </c>
      <c r="B1889" s="178">
        <f t="shared" si="258"/>
        <v>44987</v>
      </c>
      <c r="C1889" s="178">
        <f t="shared" si="259"/>
        <v>44987</v>
      </c>
      <c r="D1889" s="178">
        <f t="shared" si="260"/>
        <v>44987</v>
      </c>
      <c r="E1889" s="178">
        <f t="shared" si="261"/>
        <v>44987</v>
      </c>
      <c r="F1889" s="178">
        <f t="shared" si="262"/>
        <v>44987</v>
      </c>
      <c r="G1889" s="178">
        <f t="shared" si="263"/>
        <v>44987</v>
      </c>
      <c r="H1889" s="179" t="e">
        <f t="shared" si="264"/>
        <v>#N/A</v>
      </c>
      <c r="I1889" s="180">
        <f t="shared" si="265"/>
        <v>6</v>
      </c>
      <c r="J1889" s="180">
        <f t="shared" si="266"/>
        <v>6</v>
      </c>
    </row>
    <row r="1890" spans="1:10" ht="15" customHeight="1">
      <c r="A1890" s="177">
        <v>44988</v>
      </c>
      <c r="B1890" s="178">
        <f t="shared" si="258"/>
        <v>44988</v>
      </c>
      <c r="C1890" s="178">
        <f t="shared" si="259"/>
        <v>44988</v>
      </c>
      <c r="D1890" s="178">
        <f t="shared" si="260"/>
        <v>44988</v>
      </c>
      <c r="E1890" s="178">
        <f t="shared" si="261"/>
        <v>44988</v>
      </c>
      <c r="F1890" s="178">
        <f t="shared" si="262"/>
        <v>44988</v>
      </c>
      <c r="G1890" s="178">
        <f t="shared" si="263"/>
        <v>44988</v>
      </c>
      <c r="H1890" s="179" t="e">
        <f t="shared" si="264"/>
        <v>#N/A</v>
      </c>
      <c r="I1890" s="180">
        <f t="shared" si="265"/>
        <v>7</v>
      </c>
      <c r="J1890" s="180">
        <f t="shared" si="266"/>
        <v>7</v>
      </c>
    </row>
    <row r="1891" spans="1:10" ht="15" customHeight="1">
      <c r="A1891" s="177">
        <v>44989</v>
      </c>
      <c r="B1891" s="178">
        <f t="shared" si="258"/>
        <v>44988</v>
      </c>
      <c r="C1891" s="178">
        <f t="shared" si="259"/>
        <v>44988</v>
      </c>
      <c r="D1891" s="178">
        <f t="shared" si="260"/>
        <v>44988</v>
      </c>
      <c r="E1891" s="178">
        <f t="shared" si="261"/>
        <v>44988</v>
      </c>
      <c r="F1891" s="178">
        <f t="shared" si="262"/>
        <v>44988</v>
      </c>
      <c r="G1891" s="178">
        <f t="shared" si="263"/>
        <v>44988</v>
      </c>
      <c r="H1891" s="179" t="e">
        <f t="shared" si="264"/>
        <v>#N/A</v>
      </c>
      <c r="I1891" s="180">
        <f t="shared" si="265"/>
        <v>1</v>
      </c>
      <c r="J1891" s="180">
        <f t="shared" si="266"/>
        <v>7</v>
      </c>
    </row>
    <row r="1892" spans="1:10" ht="15" customHeight="1">
      <c r="A1892" s="177">
        <v>44990</v>
      </c>
      <c r="B1892" s="178">
        <f t="shared" si="258"/>
        <v>44988</v>
      </c>
      <c r="C1892" s="178">
        <f t="shared" si="259"/>
        <v>44988</v>
      </c>
      <c r="D1892" s="178">
        <f t="shared" si="260"/>
        <v>44988</v>
      </c>
      <c r="E1892" s="178">
        <f t="shared" si="261"/>
        <v>44988</v>
      </c>
      <c r="F1892" s="178">
        <f t="shared" si="262"/>
        <v>44988</v>
      </c>
      <c r="G1892" s="178">
        <f t="shared" si="263"/>
        <v>44988</v>
      </c>
      <c r="H1892" s="179" t="e">
        <f t="shared" si="264"/>
        <v>#N/A</v>
      </c>
      <c r="I1892" s="180">
        <f t="shared" si="265"/>
        <v>2</v>
      </c>
      <c r="J1892" s="180">
        <f t="shared" si="266"/>
        <v>7</v>
      </c>
    </row>
    <row r="1893" spans="1:10" ht="15" customHeight="1">
      <c r="A1893" s="177">
        <v>44991</v>
      </c>
      <c r="B1893" s="178">
        <f t="shared" si="258"/>
        <v>44991</v>
      </c>
      <c r="C1893" s="178">
        <f t="shared" si="259"/>
        <v>44991</v>
      </c>
      <c r="D1893" s="178">
        <f t="shared" si="260"/>
        <v>44991</v>
      </c>
      <c r="E1893" s="178">
        <f t="shared" si="261"/>
        <v>44991</v>
      </c>
      <c r="F1893" s="178">
        <f t="shared" si="262"/>
        <v>44991</v>
      </c>
      <c r="G1893" s="178">
        <f t="shared" si="263"/>
        <v>44991</v>
      </c>
      <c r="H1893" s="179" t="e">
        <f t="shared" si="264"/>
        <v>#N/A</v>
      </c>
      <c r="I1893" s="180">
        <f t="shared" si="265"/>
        <v>3</v>
      </c>
      <c r="J1893" s="180">
        <f t="shared" si="266"/>
        <v>3</v>
      </c>
    </row>
    <row r="1894" spans="1:10" ht="15" customHeight="1">
      <c r="A1894" s="177">
        <v>44992</v>
      </c>
      <c r="B1894" s="178">
        <f t="shared" si="258"/>
        <v>44992</v>
      </c>
      <c r="C1894" s="178">
        <f t="shared" si="259"/>
        <v>44992</v>
      </c>
      <c r="D1894" s="178">
        <f t="shared" si="260"/>
        <v>44992</v>
      </c>
      <c r="E1894" s="178">
        <f t="shared" si="261"/>
        <v>44992</v>
      </c>
      <c r="F1894" s="178">
        <f t="shared" si="262"/>
        <v>44992</v>
      </c>
      <c r="G1894" s="178">
        <f t="shared" si="263"/>
        <v>44992</v>
      </c>
      <c r="H1894" s="179" t="e">
        <f t="shared" si="264"/>
        <v>#N/A</v>
      </c>
      <c r="I1894" s="180">
        <f t="shared" si="265"/>
        <v>4</v>
      </c>
      <c r="J1894" s="180">
        <f t="shared" si="266"/>
        <v>4</v>
      </c>
    </row>
    <row r="1895" spans="1:10" ht="15" customHeight="1">
      <c r="A1895" s="177">
        <v>44993</v>
      </c>
      <c r="B1895" s="178">
        <f t="shared" si="258"/>
        <v>44993</v>
      </c>
      <c r="C1895" s="178">
        <f t="shared" si="259"/>
        <v>44993</v>
      </c>
      <c r="D1895" s="178">
        <f t="shared" si="260"/>
        <v>44993</v>
      </c>
      <c r="E1895" s="178">
        <f t="shared" si="261"/>
        <v>44993</v>
      </c>
      <c r="F1895" s="178">
        <f t="shared" si="262"/>
        <v>44993</v>
      </c>
      <c r="G1895" s="178">
        <f t="shared" si="263"/>
        <v>44993</v>
      </c>
      <c r="H1895" s="179" t="e">
        <f t="shared" si="264"/>
        <v>#N/A</v>
      </c>
      <c r="I1895" s="180">
        <f t="shared" si="265"/>
        <v>5</v>
      </c>
      <c r="J1895" s="180">
        <f t="shared" si="266"/>
        <v>5</v>
      </c>
    </row>
    <row r="1896" spans="1:10" ht="15" customHeight="1">
      <c r="A1896" s="177">
        <v>44994</v>
      </c>
      <c r="B1896" s="178">
        <f t="shared" si="258"/>
        <v>44994</v>
      </c>
      <c r="C1896" s="178">
        <f t="shared" si="259"/>
        <v>44994</v>
      </c>
      <c r="D1896" s="178">
        <f t="shared" si="260"/>
        <v>44994</v>
      </c>
      <c r="E1896" s="178">
        <f t="shared" si="261"/>
        <v>44994</v>
      </c>
      <c r="F1896" s="178">
        <f t="shared" si="262"/>
        <v>44994</v>
      </c>
      <c r="G1896" s="178">
        <f t="shared" si="263"/>
        <v>44994</v>
      </c>
      <c r="H1896" s="179" t="e">
        <f t="shared" si="264"/>
        <v>#N/A</v>
      </c>
      <c r="I1896" s="180">
        <f t="shared" si="265"/>
        <v>6</v>
      </c>
      <c r="J1896" s="180">
        <f t="shared" si="266"/>
        <v>6</v>
      </c>
    </row>
    <row r="1897" spans="1:10" ht="15" customHeight="1">
      <c r="A1897" s="177">
        <v>44995</v>
      </c>
      <c r="B1897" s="178">
        <f t="shared" si="258"/>
        <v>44995</v>
      </c>
      <c r="C1897" s="178">
        <f t="shared" si="259"/>
        <v>44995</v>
      </c>
      <c r="D1897" s="178">
        <f t="shared" si="260"/>
        <v>44995</v>
      </c>
      <c r="E1897" s="178">
        <f t="shared" si="261"/>
        <v>44995</v>
      </c>
      <c r="F1897" s="178">
        <f t="shared" si="262"/>
        <v>44995</v>
      </c>
      <c r="G1897" s="178">
        <f t="shared" si="263"/>
        <v>44995</v>
      </c>
      <c r="H1897" s="179" t="e">
        <f t="shared" si="264"/>
        <v>#N/A</v>
      </c>
      <c r="I1897" s="180">
        <f t="shared" si="265"/>
        <v>7</v>
      </c>
      <c r="J1897" s="180">
        <f t="shared" si="266"/>
        <v>7</v>
      </c>
    </row>
    <row r="1898" spans="1:10" ht="15" customHeight="1">
      <c r="A1898" s="177">
        <v>44996</v>
      </c>
      <c r="B1898" s="178">
        <f t="shared" si="258"/>
        <v>44995</v>
      </c>
      <c r="C1898" s="178">
        <f t="shared" si="259"/>
        <v>44995</v>
      </c>
      <c r="D1898" s="178">
        <f t="shared" si="260"/>
        <v>44995</v>
      </c>
      <c r="E1898" s="178">
        <f t="shared" si="261"/>
        <v>44995</v>
      </c>
      <c r="F1898" s="178">
        <f t="shared" si="262"/>
        <v>44995</v>
      </c>
      <c r="G1898" s="178">
        <f t="shared" si="263"/>
        <v>44995</v>
      </c>
      <c r="H1898" s="179" t="e">
        <f t="shared" si="264"/>
        <v>#N/A</v>
      </c>
      <c r="I1898" s="180">
        <f t="shared" si="265"/>
        <v>1</v>
      </c>
      <c r="J1898" s="180">
        <f t="shared" si="266"/>
        <v>7</v>
      </c>
    </row>
    <row r="1899" spans="1:10" ht="15" customHeight="1">
      <c r="A1899" s="177">
        <v>44997</v>
      </c>
      <c r="B1899" s="178">
        <f t="shared" si="258"/>
        <v>44995</v>
      </c>
      <c r="C1899" s="178">
        <f t="shared" si="259"/>
        <v>44995</v>
      </c>
      <c r="D1899" s="178">
        <f t="shared" si="260"/>
        <v>44995</v>
      </c>
      <c r="E1899" s="178">
        <f t="shared" si="261"/>
        <v>44995</v>
      </c>
      <c r="F1899" s="178">
        <f t="shared" si="262"/>
        <v>44995</v>
      </c>
      <c r="G1899" s="178">
        <f t="shared" si="263"/>
        <v>44995</v>
      </c>
      <c r="H1899" s="179" t="e">
        <f t="shared" si="264"/>
        <v>#N/A</v>
      </c>
      <c r="I1899" s="180">
        <f t="shared" si="265"/>
        <v>2</v>
      </c>
      <c r="J1899" s="180">
        <f t="shared" si="266"/>
        <v>7</v>
      </c>
    </row>
    <row r="1900" spans="1:10" ht="15" customHeight="1">
      <c r="A1900" s="177">
        <v>44998</v>
      </c>
      <c r="B1900" s="178">
        <f t="shared" si="258"/>
        <v>44998</v>
      </c>
      <c r="C1900" s="178">
        <f t="shared" si="259"/>
        <v>44998</v>
      </c>
      <c r="D1900" s="178">
        <f t="shared" si="260"/>
        <v>44998</v>
      </c>
      <c r="E1900" s="178">
        <f t="shared" si="261"/>
        <v>44998</v>
      </c>
      <c r="F1900" s="178">
        <f t="shared" si="262"/>
        <v>44998</v>
      </c>
      <c r="G1900" s="178">
        <f t="shared" si="263"/>
        <v>44998</v>
      </c>
      <c r="H1900" s="179" t="e">
        <f t="shared" si="264"/>
        <v>#N/A</v>
      </c>
      <c r="I1900" s="180">
        <f t="shared" si="265"/>
        <v>3</v>
      </c>
      <c r="J1900" s="180">
        <f t="shared" si="266"/>
        <v>3</v>
      </c>
    </row>
    <row r="1901" spans="1:10" ht="15" customHeight="1">
      <c r="A1901" s="177">
        <v>44999</v>
      </c>
      <c r="B1901" s="178">
        <f t="shared" si="258"/>
        <v>44999</v>
      </c>
      <c r="C1901" s="178">
        <f t="shared" si="259"/>
        <v>44999</v>
      </c>
      <c r="D1901" s="178">
        <f t="shared" si="260"/>
        <v>44999</v>
      </c>
      <c r="E1901" s="178">
        <f t="shared" si="261"/>
        <v>44999</v>
      </c>
      <c r="F1901" s="178">
        <f t="shared" si="262"/>
        <v>44999</v>
      </c>
      <c r="G1901" s="178">
        <f t="shared" si="263"/>
        <v>44999</v>
      </c>
      <c r="H1901" s="179" t="e">
        <f t="shared" si="264"/>
        <v>#N/A</v>
      </c>
      <c r="I1901" s="180">
        <f t="shared" si="265"/>
        <v>4</v>
      </c>
      <c r="J1901" s="180">
        <f t="shared" si="266"/>
        <v>4</v>
      </c>
    </row>
    <row r="1902" spans="1:10" ht="15" customHeight="1">
      <c r="A1902" s="177">
        <v>45000</v>
      </c>
      <c r="B1902" s="178">
        <f t="shared" si="258"/>
        <v>45000</v>
      </c>
      <c r="C1902" s="178">
        <f t="shared" si="259"/>
        <v>45000</v>
      </c>
      <c r="D1902" s="178">
        <f t="shared" si="260"/>
        <v>45000</v>
      </c>
      <c r="E1902" s="178">
        <f t="shared" si="261"/>
        <v>45000</v>
      </c>
      <c r="F1902" s="178">
        <f t="shared" si="262"/>
        <v>45000</v>
      </c>
      <c r="G1902" s="178">
        <f t="shared" si="263"/>
        <v>45000</v>
      </c>
      <c r="H1902" s="179" t="e">
        <f t="shared" si="264"/>
        <v>#N/A</v>
      </c>
      <c r="I1902" s="180">
        <f t="shared" si="265"/>
        <v>5</v>
      </c>
      <c r="J1902" s="180">
        <f t="shared" si="266"/>
        <v>5</v>
      </c>
    </row>
    <row r="1903" spans="1:10" ht="15" customHeight="1">
      <c r="A1903" s="177">
        <v>45001</v>
      </c>
      <c r="B1903" s="178">
        <f t="shared" si="258"/>
        <v>45001</v>
      </c>
      <c r="C1903" s="178">
        <f t="shared" si="259"/>
        <v>45001</v>
      </c>
      <c r="D1903" s="178">
        <f t="shared" si="260"/>
        <v>45001</v>
      </c>
      <c r="E1903" s="178">
        <f t="shared" si="261"/>
        <v>45001</v>
      </c>
      <c r="F1903" s="178">
        <f t="shared" si="262"/>
        <v>45001</v>
      </c>
      <c r="G1903" s="178">
        <f t="shared" si="263"/>
        <v>45001</v>
      </c>
      <c r="H1903" s="179" t="e">
        <f t="shared" si="264"/>
        <v>#N/A</v>
      </c>
      <c r="I1903" s="180">
        <f t="shared" si="265"/>
        <v>6</v>
      </c>
      <c r="J1903" s="180">
        <f t="shared" si="266"/>
        <v>6</v>
      </c>
    </row>
    <row r="1904" spans="1:10" ht="15" customHeight="1">
      <c r="A1904" s="177">
        <v>45002</v>
      </c>
      <c r="B1904" s="178">
        <f t="shared" si="258"/>
        <v>45002</v>
      </c>
      <c r="C1904" s="178">
        <f t="shared" si="259"/>
        <v>45002</v>
      </c>
      <c r="D1904" s="178">
        <f t="shared" si="260"/>
        <v>45002</v>
      </c>
      <c r="E1904" s="178">
        <f t="shared" si="261"/>
        <v>45002</v>
      </c>
      <c r="F1904" s="178">
        <f t="shared" si="262"/>
        <v>45002</v>
      </c>
      <c r="G1904" s="178">
        <f t="shared" si="263"/>
        <v>45002</v>
      </c>
      <c r="H1904" s="179" t="e">
        <f t="shared" si="264"/>
        <v>#N/A</v>
      </c>
      <c r="I1904" s="180">
        <f t="shared" si="265"/>
        <v>7</v>
      </c>
      <c r="J1904" s="180">
        <f t="shared" si="266"/>
        <v>7</v>
      </c>
    </row>
    <row r="1905" spans="1:10" ht="15" customHeight="1">
      <c r="A1905" s="177">
        <v>45003</v>
      </c>
      <c r="B1905" s="178">
        <f t="shared" si="258"/>
        <v>45002</v>
      </c>
      <c r="C1905" s="178">
        <f t="shared" si="259"/>
        <v>45002</v>
      </c>
      <c r="D1905" s="178">
        <f t="shared" si="260"/>
        <v>45002</v>
      </c>
      <c r="E1905" s="178">
        <f t="shared" si="261"/>
        <v>45002</v>
      </c>
      <c r="F1905" s="178">
        <f t="shared" si="262"/>
        <v>45002</v>
      </c>
      <c r="G1905" s="178">
        <f t="shared" si="263"/>
        <v>45002</v>
      </c>
      <c r="H1905" s="179" t="e">
        <f t="shared" si="264"/>
        <v>#N/A</v>
      </c>
      <c r="I1905" s="180">
        <f t="shared" si="265"/>
        <v>1</v>
      </c>
      <c r="J1905" s="180">
        <f t="shared" si="266"/>
        <v>7</v>
      </c>
    </row>
    <row r="1906" spans="1:10" ht="15" customHeight="1">
      <c r="A1906" s="177">
        <v>45004</v>
      </c>
      <c r="B1906" s="178">
        <f t="shared" si="258"/>
        <v>45002</v>
      </c>
      <c r="C1906" s="178">
        <f t="shared" si="259"/>
        <v>45002</v>
      </c>
      <c r="D1906" s="178">
        <f t="shared" si="260"/>
        <v>45002</v>
      </c>
      <c r="E1906" s="178">
        <f t="shared" si="261"/>
        <v>45002</v>
      </c>
      <c r="F1906" s="178">
        <f t="shared" si="262"/>
        <v>45002</v>
      </c>
      <c r="G1906" s="178">
        <f t="shared" si="263"/>
        <v>45002</v>
      </c>
      <c r="H1906" s="179" t="e">
        <f t="shared" si="264"/>
        <v>#N/A</v>
      </c>
      <c r="I1906" s="180">
        <f t="shared" si="265"/>
        <v>2</v>
      </c>
      <c r="J1906" s="180">
        <f t="shared" si="266"/>
        <v>7</v>
      </c>
    </row>
    <row r="1907" spans="1:10" ht="15" customHeight="1">
      <c r="A1907" s="177">
        <v>45005</v>
      </c>
      <c r="B1907" s="178">
        <f t="shared" si="258"/>
        <v>45005</v>
      </c>
      <c r="C1907" s="178">
        <f t="shared" si="259"/>
        <v>45005</v>
      </c>
      <c r="D1907" s="178">
        <f t="shared" si="260"/>
        <v>45005</v>
      </c>
      <c r="E1907" s="178">
        <f t="shared" si="261"/>
        <v>45005</v>
      </c>
      <c r="F1907" s="178">
        <f t="shared" si="262"/>
        <v>45005</v>
      </c>
      <c r="G1907" s="178">
        <f t="shared" si="263"/>
        <v>45005</v>
      </c>
      <c r="H1907" s="179" t="e">
        <f t="shared" si="264"/>
        <v>#N/A</v>
      </c>
      <c r="I1907" s="180">
        <f t="shared" si="265"/>
        <v>3</v>
      </c>
      <c r="J1907" s="180">
        <f t="shared" si="266"/>
        <v>3</v>
      </c>
    </row>
    <row r="1908" spans="1:10" ht="15" customHeight="1">
      <c r="A1908" s="177">
        <v>45006</v>
      </c>
      <c r="B1908" s="178">
        <f t="shared" si="258"/>
        <v>45006</v>
      </c>
      <c r="C1908" s="178">
        <f t="shared" si="259"/>
        <v>45006</v>
      </c>
      <c r="D1908" s="178">
        <f t="shared" si="260"/>
        <v>45006</v>
      </c>
      <c r="E1908" s="178">
        <f t="shared" si="261"/>
        <v>45006</v>
      </c>
      <c r="F1908" s="178">
        <f t="shared" si="262"/>
        <v>45006</v>
      </c>
      <c r="G1908" s="178">
        <f t="shared" si="263"/>
        <v>45006</v>
      </c>
      <c r="H1908" s="179" t="e">
        <f t="shared" si="264"/>
        <v>#N/A</v>
      </c>
      <c r="I1908" s="180">
        <f t="shared" si="265"/>
        <v>4</v>
      </c>
      <c r="J1908" s="180">
        <f t="shared" si="266"/>
        <v>4</v>
      </c>
    </row>
    <row r="1909" spans="1:10" ht="15" customHeight="1">
      <c r="A1909" s="177">
        <v>45007</v>
      </c>
      <c r="B1909" s="178">
        <f t="shared" si="258"/>
        <v>45007</v>
      </c>
      <c r="C1909" s="178">
        <f t="shared" si="259"/>
        <v>45007</v>
      </c>
      <c r="D1909" s="178">
        <f t="shared" si="260"/>
        <v>45007</v>
      </c>
      <c r="E1909" s="178">
        <f t="shared" si="261"/>
        <v>45007</v>
      </c>
      <c r="F1909" s="178">
        <f t="shared" si="262"/>
        <v>45007</v>
      </c>
      <c r="G1909" s="178">
        <f t="shared" si="263"/>
        <v>45007</v>
      </c>
      <c r="H1909" s="179" t="e">
        <f t="shared" si="264"/>
        <v>#N/A</v>
      </c>
      <c r="I1909" s="180">
        <f t="shared" si="265"/>
        <v>5</v>
      </c>
      <c r="J1909" s="180">
        <f t="shared" si="266"/>
        <v>5</v>
      </c>
    </row>
    <row r="1910" spans="1:10" ht="15" customHeight="1">
      <c r="A1910" s="177">
        <v>45008</v>
      </c>
      <c r="B1910" s="178">
        <f t="shared" si="258"/>
        <v>45008</v>
      </c>
      <c r="C1910" s="178">
        <f t="shared" si="259"/>
        <v>45008</v>
      </c>
      <c r="D1910" s="178">
        <f t="shared" si="260"/>
        <v>45008</v>
      </c>
      <c r="E1910" s="178">
        <f t="shared" si="261"/>
        <v>45008</v>
      </c>
      <c r="F1910" s="178">
        <f t="shared" si="262"/>
        <v>45008</v>
      </c>
      <c r="G1910" s="178">
        <f t="shared" si="263"/>
        <v>45008</v>
      </c>
      <c r="H1910" s="179" t="e">
        <f t="shared" si="264"/>
        <v>#N/A</v>
      </c>
      <c r="I1910" s="180">
        <f t="shared" si="265"/>
        <v>6</v>
      </c>
      <c r="J1910" s="180">
        <f t="shared" si="266"/>
        <v>6</v>
      </c>
    </row>
    <row r="1911" spans="1:10" ht="15" customHeight="1">
      <c r="A1911" s="177">
        <v>45009</v>
      </c>
      <c r="B1911" s="178">
        <f t="shared" si="258"/>
        <v>45009</v>
      </c>
      <c r="C1911" s="178">
        <f t="shared" si="259"/>
        <v>45009</v>
      </c>
      <c r="D1911" s="178">
        <f t="shared" si="260"/>
        <v>45009</v>
      </c>
      <c r="E1911" s="178">
        <f t="shared" si="261"/>
        <v>45009</v>
      </c>
      <c r="F1911" s="178">
        <f t="shared" si="262"/>
        <v>45009</v>
      </c>
      <c r="G1911" s="178">
        <f t="shared" si="263"/>
        <v>45009</v>
      </c>
      <c r="H1911" s="179" t="e">
        <f t="shared" si="264"/>
        <v>#N/A</v>
      </c>
      <c r="I1911" s="180">
        <f t="shared" si="265"/>
        <v>7</v>
      </c>
      <c r="J1911" s="180">
        <f t="shared" si="266"/>
        <v>7</v>
      </c>
    </row>
    <row r="1912" spans="1:10" ht="15" customHeight="1">
      <c r="A1912" s="177">
        <v>45010</v>
      </c>
      <c r="B1912" s="178">
        <f t="shared" si="258"/>
        <v>45009</v>
      </c>
      <c r="C1912" s="178">
        <f t="shared" si="259"/>
        <v>45009</v>
      </c>
      <c r="D1912" s="178">
        <f t="shared" si="260"/>
        <v>45009</v>
      </c>
      <c r="E1912" s="178">
        <f t="shared" si="261"/>
        <v>45009</v>
      </c>
      <c r="F1912" s="178">
        <f t="shared" si="262"/>
        <v>45009</v>
      </c>
      <c r="G1912" s="178">
        <f t="shared" si="263"/>
        <v>45009</v>
      </c>
      <c r="H1912" s="179" t="e">
        <f t="shared" si="264"/>
        <v>#N/A</v>
      </c>
      <c r="I1912" s="180">
        <f t="shared" si="265"/>
        <v>1</v>
      </c>
      <c r="J1912" s="180">
        <f t="shared" si="266"/>
        <v>7</v>
      </c>
    </row>
    <row r="1913" spans="1:10" ht="15" customHeight="1">
      <c r="A1913" s="177">
        <v>45011</v>
      </c>
      <c r="B1913" s="178">
        <f t="shared" si="258"/>
        <v>45009</v>
      </c>
      <c r="C1913" s="178">
        <f t="shared" si="259"/>
        <v>45009</v>
      </c>
      <c r="D1913" s="178">
        <f t="shared" si="260"/>
        <v>45009</v>
      </c>
      <c r="E1913" s="178">
        <f t="shared" si="261"/>
        <v>45009</v>
      </c>
      <c r="F1913" s="178">
        <f t="shared" si="262"/>
        <v>45009</v>
      </c>
      <c r="G1913" s="178">
        <f t="shared" si="263"/>
        <v>45009</v>
      </c>
      <c r="H1913" s="179" t="e">
        <f t="shared" si="264"/>
        <v>#N/A</v>
      </c>
      <c r="I1913" s="180">
        <f t="shared" si="265"/>
        <v>2</v>
      </c>
      <c r="J1913" s="180">
        <f t="shared" si="266"/>
        <v>7</v>
      </c>
    </row>
    <row r="1914" spans="1:10" ht="15" customHeight="1">
      <c r="A1914" s="177">
        <v>45012</v>
      </c>
      <c r="B1914" s="178">
        <f t="shared" si="258"/>
        <v>45012</v>
      </c>
      <c r="C1914" s="178">
        <f t="shared" si="259"/>
        <v>45012</v>
      </c>
      <c r="D1914" s="178">
        <f t="shared" si="260"/>
        <v>45012</v>
      </c>
      <c r="E1914" s="178">
        <f t="shared" si="261"/>
        <v>45012</v>
      </c>
      <c r="F1914" s="178">
        <f t="shared" si="262"/>
        <v>45012</v>
      </c>
      <c r="G1914" s="178">
        <f t="shared" si="263"/>
        <v>45012</v>
      </c>
      <c r="H1914" s="179" t="e">
        <f t="shared" si="264"/>
        <v>#N/A</v>
      </c>
      <c r="I1914" s="180">
        <f t="shared" si="265"/>
        <v>3</v>
      </c>
      <c r="J1914" s="180">
        <f t="shared" si="266"/>
        <v>3</v>
      </c>
    </row>
    <row r="1915" spans="1:10" ht="15" customHeight="1">
      <c r="A1915" s="177">
        <v>45013</v>
      </c>
      <c r="B1915" s="178">
        <f t="shared" si="258"/>
        <v>45013</v>
      </c>
      <c r="C1915" s="178">
        <f t="shared" si="259"/>
        <v>45013</v>
      </c>
      <c r="D1915" s="178">
        <f t="shared" si="260"/>
        <v>45013</v>
      </c>
      <c r="E1915" s="178">
        <f t="shared" si="261"/>
        <v>45013</v>
      </c>
      <c r="F1915" s="178">
        <f t="shared" si="262"/>
        <v>45013</v>
      </c>
      <c r="G1915" s="178">
        <f t="shared" si="263"/>
        <v>45013</v>
      </c>
      <c r="H1915" s="179" t="e">
        <f t="shared" si="264"/>
        <v>#N/A</v>
      </c>
      <c r="I1915" s="180">
        <f t="shared" si="265"/>
        <v>4</v>
      </c>
      <c r="J1915" s="180">
        <f t="shared" si="266"/>
        <v>4</v>
      </c>
    </row>
    <row r="1916" spans="1:10" ht="15" customHeight="1">
      <c r="A1916" s="177">
        <v>45014</v>
      </c>
      <c r="B1916" s="178">
        <f t="shared" si="258"/>
        <v>45014</v>
      </c>
      <c r="C1916" s="178">
        <f t="shared" si="259"/>
        <v>45014</v>
      </c>
      <c r="D1916" s="178">
        <f t="shared" si="260"/>
        <v>45014</v>
      </c>
      <c r="E1916" s="178">
        <f t="shared" si="261"/>
        <v>45014</v>
      </c>
      <c r="F1916" s="178">
        <f t="shared" si="262"/>
        <v>45014</v>
      </c>
      <c r="G1916" s="178">
        <f t="shared" si="263"/>
        <v>45014</v>
      </c>
      <c r="H1916" s="179" t="e">
        <f t="shared" si="264"/>
        <v>#N/A</v>
      </c>
      <c r="I1916" s="180">
        <f t="shared" si="265"/>
        <v>5</v>
      </c>
      <c r="J1916" s="180">
        <f t="shared" si="266"/>
        <v>5</v>
      </c>
    </row>
    <row r="1917" spans="1:10" ht="15" customHeight="1">
      <c r="A1917" s="177">
        <v>45015</v>
      </c>
      <c r="B1917" s="178">
        <f t="shared" si="258"/>
        <v>45015</v>
      </c>
      <c r="C1917" s="178">
        <f t="shared" si="259"/>
        <v>45015</v>
      </c>
      <c r="D1917" s="178">
        <f t="shared" si="260"/>
        <v>45015</v>
      </c>
      <c r="E1917" s="178">
        <f t="shared" si="261"/>
        <v>45015</v>
      </c>
      <c r="F1917" s="178">
        <f t="shared" si="262"/>
        <v>45015</v>
      </c>
      <c r="G1917" s="178">
        <f t="shared" si="263"/>
        <v>45015</v>
      </c>
      <c r="H1917" s="179" t="e">
        <f t="shared" si="264"/>
        <v>#N/A</v>
      </c>
      <c r="I1917" s="180">
        <f t="shared" si="265"/>
        <v>6</v>
      </c>
      <c r="J1917" s="180">
        <f t="shared" si="266"/>
        <v>6</v>
      </c>
    </row>
    <row r="1918" spans="1:10" ht="15" customHeight="1">
      <c r="A1918" s="177">
        <v>45016</v>
      </c>
      <c r="B1918" s="178">
        <f t="shared" si="258"/>
        <v>45016</v>
      </c>
      <c r="C1918" s="178">
        <f t="shared" si="259"/>
        <v>45016</v>
      </c>
      <c r="D1918" s="178">
        <f t="shared" si="260"/>
        <v>45016</v>
      </c>
      <c r="E1918" s="178">
        <f t="shared" si="261"/>
        <v>45016</v>
      </c>
      <c r="F1918" s="178">
        <f t="shared" si="262"/>
        <v>45016</v>
      </c>
      <c r="G1918" s="178">
        <f t="shared" si="263"/>
        <v>45016</v>
      </c>
      <c r="H1918" s="179" t="e">
        <f t="shared" si="264"/>
        <v>#N/A</v>
      </c>
      <c r="I1918" s="180">
        <f t="shared" si="265"/>
        <v>7</v>
      </c>
      <c r="J1918" s="180">
        <f t="shared" si="266"/>
        <v>7</v>
      </c>
    </row>
    <row r="1919" spans="1:10" ht="15" customHeight="1">
      <c r="A1919" s="177">
        <v>45017</v>
      </c>
      <c r="B1919" s="178">
        <f t="shared" si="258"/>
        <v>45016</v>
      </c>
      <c r="C1919" s="178">
        <f t="shared" si="259"/>
        <v>45016</v>
      </c>
      <c r="D1919" s="178">
        <f t="shared" si="260"/>
        <v>45016</v>
      </c>
      <c r="E1919" s="178">
        <f t="shared" si="261"/>
        <v>45016</v>
      </c>
      <c r="F1919" s="178">
        <f t="shared" si="262"/>
        <v>45016</v>
      </c>
      <c r="G1919" s="178">
        <f t="shared" si="263"/>
        <v>45016</v>
      </c>
      <c r="H1919" s="179" t="e">
        <f t="shared" si="264"/>
        <v>#N/A</v>
      </c>
      <c r="I1919" s="180">
        <f t="shared" si="265"/>
        <v>1</v>
      </c>
      <c r="J1919" s="180">
        <f t="shared" si="266"/>
        <v>7</v>
      </c>
    </row>
    <row r="1920" spans="1:10" ht="15" customHeight="1">
      <c r="A1920" s="177">
        <v>45018</v>
      </c>
      <c r="B1920" s="178">
        <f t="shared" si="258"/>
        <v>45016</v>
      </c>
      <c r="C1920" s="178">
        <f t="shared" si="259"/>
        <v>45016</v>
      </c>
      <c r="D1920" s="178">
        <f t="shared" si="260"/>
        <v>45016</v>
      </c>
      <c r="E1920" s="178">
        <f t="shared" si="261"/>
        <v>45016</v>
      </c>
      <c r="F1920" s="178">
        <f t="shared" si="262"/>
        <v>45016</v>
      </c>
      <c r="G1920" s="178">
        <f t="shared" si="263"/>
        <v>45016</v>
      </c>
      <c r="H1920" s="179" t="e">
        <f t="shared" si="264"/>
        <v>#N/A</v>
      </c>
      <c r="I1920" s="180">
        <f t="shared" si="265"/>
        <v>2</v>
      </c>
      <c r="J1920" s="180">
        <f t="shared" si="266"/>
        <v>7</v>
      </c>
    </row>
    <row r="1921" spans="1:10" ht="15" customHeight="1">
      <c r="A1921" s="177">
        <v>45019</v>
      </c>
      <c r="B1921" s="178">
        <f t="shared" si="258"/>
        <v>45019</v>
      </c>
      <c r="C1921" s="178">
        <f t="shared" si="259"/>
        <v>45019</v>
      </c>
      <c r="D1921" s="178">
        <f t="shared" si="260"/>
        <v>45019</v>
      </c>
      <c r="E1921" s="178">
        <f t="shared" si="261"/>
        <v>45019</v>
      </c>
      <c r="F1921" s="178">
        <f t="shared" si="262"/>
        <v>45019</v>
      </c>
      <c r="G1921" s="178">
        <f t="shared" si="263"/>
        <v>45019</v>
      </c>
      <c r="H1921" s="179" t="e">
        <f t="shared" si="264"/>
        <v>#N/A</v>
      </c>
      <c r="I1921" s="180">
        <f t="shared" si="265"/>
        <v>3</v>
      </c>
      <c r="J1921" s="180">
        <f t="shared" si="266"/>
        <v>3</v>
      </c>
    </row>
    <row r="1922" spans="1:10" ht="15" customHeight="1">
      <c r="A1922" s="177">
        <v>45020</v>
      </c>
      <c r="B1922" s="178">
        <f t="shared" si="258"/>
        <v>45020</v>
      </c>
      <c r="C1922" s="178">
        <f t="shared" si="259"/>
        <v>45020</v>
      </c>
      <c r="D1922" s="178">
        <f t="shared" si="260"/>
        <v>45020</v>
      </c>
      <c r="E1922" s="178">
        <f t="shared" si="261"/>
        <v>45020</v>
      </c>
      <c r="F1922" s="178">
        <f t="shared" si="262"/>
        <v>45020</v>
      </c>
      <c r="G1922" s="178">
        <f t="shared" si="263"/>
        <v>45020</v>
      </c>
      <c r="H1922" s="179" t="e">
        <f t="shared" si="264"/>
        <v>#N/A</v>
      </c>
      <c r="I1922" s="180">
        <f t="shared" si="265"/>
        <v>4</v>
      </c>
      <c r="J1922" s="180">
        <f t="shared" si="266"/>
        <v>4</v>
      </c>
    </row>
    <row r="1923" spans="1:10" ht="15" customHeight="1">
      <c r="A1923" s="177">
        <v>45021</v>
      </c>
      <c r="B1923" s="178">
        <f t="shared" si="258"/>
        <v>45021</v>
      </c>
      <c r="C1923" s="178">
        <f t="shared" si="259"/>
        <v>45021</v>
      </c>
      <c r="D1923" s="178">
        <f t="shared" si="260"/>
        <v>45021</v>
      </c>
      <c r="E1923" s="178">
        <f t="shared" si="261"/>
        <v>45021</v>
      </c>
      <c r="F1923" s="178">
        <f t="shared" si="262"/>
        <v>45021</v>
      </c>
      <c r="G1923" s="178">
        <f t="shared" si="263"/>
        <v>45021</v>
      </c>
      <c r="H1923" s="179" t="e">
        <f t="shared" si="264"/>
        <v>#N/A</v>
      </c>
      <c r="I1923" s="180">
        <f t="shared" si="265"/>
        <v>5</v>
      </c>
      <c r="J1923" s="180">
        <f t="shared" si="266"/>
        <v>5</v>
      </c>
    </row>
    <row r="1924" spans="1:10" ht="15" customHeight="1">
      <c r="A1924" s="177">
        <v>45022</v>
      </c>
      <c r="B1924" s="178">
        <f t="shared" si="258"/>
        <v>45022</v>
      </c>
      <c r="C1924" s="178">
        <f t="shared" si="259"/>
        <v>45022</v>
      </c>
      <c r="D1924" s="178">
        <f t="shared" si="260"/>
        <v>45022</v>
      </c>
      <c r="E1924" s="178">
        <f t="shared" si="261"/>
        <v>45022</v>
      </c>
      <c r="F1924" s="178">
        <f t="shared" si="262"/>
        <v>45022</v>
      </c>
      <c r="G1924" s="178">
        <f t="shared" si="263"/>
        <v>45022</v>
      </c>
      <c r="H1924" s="179" t="e">
        <f t="shared" si="264"/>
        <v>#N/A</v>
      </c>
      <c r="I1924" s="180">
        <f t="shared" si="265"/>
        <v>6</v>
      </c>
      <c r="J1924" s="180">
        <f t="shared" si="266"/>
        <v>6</v>
      </c>
    </row>
    <row r="1925" spans="1:10" ht="15" customHeight="1">
      <c r="A1925" s="177">
        <v>45023</v>
      </c>
      <c r="B1925" s="178">
        <f t="shared" si="258"/>
        <v>45023</v>
      </c>
      <c r="C1925" s="178">
        <f t="shared" si="259"/>
        <v>45023</v>
      </c>
      <c r="D1925" s="178">
        <f t="shared" si="260"/>
        <v>45023</v>
      </c>
      <c r="E1925" s="178">
        <f t="shared" si="261"/>
        <v>45023</v>
      </c>
      <c r="F1925" s="178">
        <f t="shared" si="262"/>
        <v>45023</v>
      </c>
      <c r="G1925" s="178">
        <f t="shared" si="263"/>
        <v>45023</v>
      </c>
      <c r="H1925" s="179" t="e">
        <f t="shared" si="264"/>
        <v>#N/A</v>
      </c>
      <c r="I1925" s="180">
        <f t="shared" si="265"/>
        <v>7</v>
      </c>
      <c r="J1925" s="180">
        <f t="shared" si="266"/>
        <v>7</v>
      </c>
    </row>
    <row r="1926" spans="1:10" ht="15" customHeight="1">
      <c r="A1926" s="177">
        <v>45024</v>
      </c>
      <c r="B1926" s="178">
        <f t="shared" si="258"/>
        <v>45023</v>
      </c>
      <c r="C1926" s="178">
        <f t="shared" si="259"/>
        <v>45023</v>
      </c>
      <c r="D1926" s="178">
        <f t="shared" si="260"/>
        <v>45023</v>
      </c>
      <c r="E1926" s="178">
        <f t="shared" si="261"/>
        <v>45023</v>
      </c>
      <c r="F1926" s="178">
        <f t="shared" si="262"/>
        <v>45023</v>
      </c>
      <c r="G1926" s="178">
        <f t="shared" si="263"/>
        <v>45023</v>
      </c>
      <c r="H1926" s="179" t="e">
        <f t="shared" si="264"/>
        <v>#N/A</v>
      </c>
      <c r="I1926" s="180">
        <f t="shared" si="265"/>
        <v>1</v>
      </c>
      <c r="J1926" s="180">
        <f t="shared" si="266"/>
        <v>7</v>
      </c>
    </row>
    <row r="1927" spans="1:10" ht="15" customHeight="1">
      <c r="A1927" s="177">
        <v>45025</v>
      </c>
      <c r="B1927" s="178">
        <f t="shared" si="258"/>
        <v>45023</v>
      </c>
      <c r="C1927" s="178">
        <f t="shared" si="259"/>
        <v>45023</v>
      </c>
      <c r="D1927" s="178">
        <f t="shared" si="260"/>
        <v>45023</v>
      </c>
      <c r="E1927" s="178">
        <f t="shared" si="261"/>
        <v>45023</v>
      </c>
      <c r="F1927" s="178">
        <f t="shared" si="262"/>
        <v>45023</v>
      </c>
      <c r="G1927" s="178">
        <f t="shared" si="263"/>
        <v>45023</v>
      </c>
      <c r="H1927" s="179" t="e">
        <f t="shared" si="264"/>
        <v>#N/A</v>
      </c>
      <c r="I1927" s="180">
        <f t="shared" si="265"/>
        <v>2</v>
      </c>
      <c r="J1927" s="180">
        <f t="shared" si="266"/>
        <v>7</v>
      </c>
    </row>
    <row r="1928" spans="1:10" ht="15" customHeight="1">
      <c r="A1928" s="177">
        <v>45026</v>
      </c>
      <c r="B1928" s="178">
        <f t="shared" ref="B1928:B1991" si="267">IF($I1928&lt;4,IF($I1928&lt;3,DATE(YEAR(A1928),MONTH(A1928),DAY(A1928)-$I1928),IF(COUNTIF($O:$O,A1928)=1,DATE(YEAR(A1928),MONTH(A1928),DAY(A1928)-$I1928),A1928)),A1928)</f>
        <v>45026</v>
      </c>
      <c r="C1928" s="178">
        <f t="shared" ref="C1928:C1991" si="268">IF(COUNTIF($O:$O,B1928)=1,DATE(YEAR(B1928),MONTH(B1928),DAY(B1928)-1),B1928)</f>
        <v>45026</v>
      </c>
      <c r="D1928" s="178">
        <f t="shared" ref="D1928:D1991" si="269">IF(COUNTIF($O:$O,C1928)=1,DATE(YEAR(C1928),MONTH(C1928),DAY(C1928)-1),C1928)</f>
        <v>45026</v>
      </c>
      <c r="E1928" s="178">
        <f t="shared" ref="E1928:E1991" si="270">IF(COUNTIF($O:$O,D1928)=1,DATE(YEAR(D1928),MONTH(D1928),DAY(D1928)-1),D1928)</f>
        <v>45026</v>
      </c>
      <c r="F1928" s="178">
        <f t="shared" ref="F1928:F1991" si="271">IF(COUNTIF($O:$O,E1928)=1,DATE(YEAR(E1928),MONTH(E1928),DAY(E1928)-1),E1928)</f>
        <v>45026</v>
      </c>
      <c r="G1928" s="178">
        <f t="shared" ref="G1928:G1991" si="272">IF($J1928&lt;4,IF($J1928&lt;3,DATE(YEAR(F1928),MONTH(F1928),DAY(F1928)-$J1928),IF(COUNTIF($O:$O,F1928)=1,DATE(YEAR(F1928),MONTH(F1928),DAY(F1928)-$J1928),F1928)),F1928)</f>
        <v>45026</v>
      </c>
      <c r="H1928" s="179" t="e">
        <f t="shared" ref="H1928:H1991" si="273">VLOOKUP(G1928,L:M,2,0)</f>
        <v>#N/A</v>
      </c>
      <c r="I1928" s="180">
        <f t="shared" ref="I1928:I1991" si="274">WEEKDAY(A1928,16)</f>
        <v>3</v>
      </c>
      <c r="J1928" s="180">
        <f t="shared" ref="J1928:J1991" si="275">WEEKDAY(F1928,16)</f>
        <v>3</v>
      </c>
    </row>
    <row r="1929" spans="1:10" ht="15" customHeight="1">
      <c r="A1929" s="177">
        <v>45027</v>
      </c>
      <c r="B1929" s="178">
        <f t="shared" si="267"/>
        <v>45027</v>
      </c>
      <c r="C1929" s="178">
        <f t="shared" si="268"/>
        <v>45027</v>
      </c>
      <c r="D1929" s="178">
        <f t="shared" si="269"/>
        <v>45027</v>
      </c>
      <c r="E1929" s="178">
        <f t="shared" si="270"/>
        <v>45027</v>
      </c>
      <c r="F1929" s="178">
        <f t="shared" si="271"/>
        <v>45027</v>
      </c>
      <c r="G1929" s="178">
        <f t="shared" si="272"/>
        <v>45027</v>
      </c>
      <c r="H1929" s="179" t="e">
        <f t="shared" si="273"/>
        <v>#N/A</v>
      </c>
      <c r="I1929" s="180">
        <f t="shared" si="274"/>
        <v>4</v>
      </c>
      <c r="J1929" s="180">
        <f t="shared" si="275"/>
        <v>4</v>
      </c>
    </row>
    <row r="1930" spans="1:10" ht="15" customHeight="1">
      <c r="A1930" s="177">
        <v>45028</v>
      </c>
      <c r="B1930" s="178">
        <f t="shared" si="267"/>
        <v>45028</v>
      </c>
      <c r="C1930" s="178">
        <f t="shared" si="268"/>
        <v>45028</v>
      </c>
      <c r="D1930" s="178">
        <f t="shared" si="269"/>
        <v>45028</v>
      </c>
      <c r="E1930" s="178">
        <f t="shared" si="270"/>
        <v>45028</v>
      </c>
      <c r="F1930" s="178">
        <f t="shared" si="271"/>
        <v>45028</v>
      </c>
      <c r="G1930" s="178">
        <f t="shared" si="272"/>
        <v>45028</v>
      </c>
      <c r="H1930" s="179" t="e">
        <f t="shared" si="273"/>
        <v>#N/A</v>
      </c>
      <c r="I1930" s="180">
        <f t="shared" si="274"/>
        <v>5</v>
      </c>
      <c r="J1930" s="180">
        <f t="shared" si="275"/>
        <v>5</v>
      </c>
    </row>
    <row r="1931" spans="1:10" ht="15" customHeight="1">
      <c r="A1931" s="177">
        <v>45029</v>
      </c>
      <c r="B1931" s="178">
        <f t="shared" si="267"/>
        <v>45029</v>
      </c>
      <c r="C1931" s="178">
        <f t="shared" si="268"/>
        <v>45029</v>
      </c>
      <c r="D1931" s="178">
        <f t="shared" si="269"/>
        <v>45029</v>
      </c>
      <c r="E1931" s="178">
        <f t="shared" si="270"/>
        <v>45029</v>
      </c>
      <c r="F1931" s="178">
        <f t="shared" si="271"/>
        <v>45029</v>
      </c>
      <c r="G1931" s="178">
        <f t="shared" si="272"/>
        <v>45029</v>
      </c>
      <c r="H1931" s="179" t="e">
        <f t="shared" si="273"/>
        <v>#N/A</v>
      </c>
      <c r="I1931" s="180">
        <f t="shared" si="274"/>
        <v>6</v>
      </c>
      <c r="J1931" s="180">
        <f t="shared" si="275"/>
        <v>6</v>
      </c>
    </row>
    <row r="1932" spans="1:10" ht="15" customHeight="1">
      <c r="A1932" s="177">
        <v>45030</v>
      </c>
      <c r="B1932" s="178">
        <f t="shared" si="267"/>
        <v>45030</v>
      </c>
      <c r="C1932" s="178">
        <f t="shared" si="268"/>
        <v>45030</v>
      </c>
      <c r="D1932" s="178">
        <f t="shared" si="269"/>
        <v>45030</v>
      </c>
      <c r="E1932" s="178">
        <f t="shared" si="270"/>
        <v>45030</v>
      </c>
      <c r="F1932" s="178">
        <f t="shared" si="271"/>
        <v>45030</v>
      </c>
      <c r="G1932" s="178">
        <f t="shared" si="272"/>
        <v>45030</v>
      </c>
      <c r="H1932" s="179" t="e">
        <f t="shared" si="273"/>
        <v>#N/A</v>
      </c>
      <c r="I1932" s="180">
        <f t="shared" si="274"/>
        <v>7</v>
      </c>
      <c r="J1932" s="180">
        <f t="shared" si="275"/>
        <v>7</v>
      </c>
    </row>
    <row r="1933" spans="1:10" ht="15" customHeight="1">
      <c r="A1933" s="177">
        <v>45031</v>
      </c>
      <c r="B1933" s="178">
        <f t="shared" si="267"/>
        <v>45030</v>
      </c>
      <c r="C1933" s="178">
        <f t="shared" si="268"/>
        <v>45030</v>
      </c>
      <c r="D1933" s="178">
        <f t="shared" si="269"/>
        <v>45030</v>
      </c>
      <c r="E1933" s="178">
        <f t="shared" si="270"/>
        <v>45030</v>
      </c>
      <c r="F1933" s="178">
        <f t="shared" si="271"/>
        <v>45030</v>
      </c>
      <c r="G1933" s="178">
        <f t="shared" si="272"/>
        <v>45030</v>
      </c>
      <c r="H1933" s="179" t="e">
        <f t="shared" si="273"/>
        <v>#N/A</v>
      </c>
      <c r="I1933" s="180">
        <f t="shared" si="274"/>
        <v>1</v>
      </c>
      <c r="J1933" s="180">
        <f t="shared" si="275"/>
        <v>7</v>
      </c>
    </row>
    <row r="1934" spans="1:10" ht="15" customHeight="1">
      <c r="A1934" s="177">
        <v>45032</v>
      </c>
      <c r="B1934" s="178">
        <f t="shared" si="267"/>
        <v>45030</v>
      </c>
      <c r="C1934" s="178">
        <f t="shared" si="268"/>
        <v>45030</v>
      </c>
      <c r="D1934" s="178">
        <f t="shared" si="269"/>
        <v>45030</v>
      </c>
      <c r="E1934" s="178">
        <f t="shared" si="270"/>
        <v>45030</v>
      </c>
      <c r="F1934" s="178">
        <f t="shared" si="271"/>
        <v>45030</v>
      </c>
      <c r="G1934" s="178">
        <f t="shared" si="272"/>
        <v>45030</v>
      </c>
      <c r="H1934" s="179" t="e">
        <f t="shared" si="273"/>
        <v>#N/A</v>
      </c>
      <c r="I1934" s="180">
        <f t="shared" si="274"/>
        <v>2</v>
      </c>
      <c r="J1934" s="180">
        <f t="shared" si="275"/>
        <v>7</v>
      </c>
    </row>
    <row r="1935" spans="1:10" ht="15" customHeight="1">
      <c r="A1935" s="177">
        <v>45033</v>
      </c>
      <c r="B1935" s="178">
        <f t="shared" si="267"/>
        <v>45033</v>
      </c>
      <c r="C1935" s="178">
        <f t="shared" si="268"/>
        <v>45033</v>
      </c>
      <c r="D1935" s="178">
        <f t="shared" si="269"/>
        <v>45033</v>
      </c>
      <c r="E1935" s="178">
        <f t="shared" si="270"/>
        <v>45033</v>
      </c>
      <c r="F1935" s="178">
        <f t="shared" si="271"/>
        <v>45033</v>
      </c>
      <c r="G1935" s="178">
        <f t="shared" si="272"/>
        <v>45033</v>
      </c>
      <c r="H1935" s="179" t="e">
        <f t="shared" si="273"/>
        <v>#N/A</v>
      </c>
      <c r="I1935" s="180">
        <f t="shared" si="274"/>
        <v>3</v>
      </c>
      <c r="J1935" s="180">
        <f t="shared" si="275"/>
        <v>3</v>
      </c>
    </row>
    <row r="1936" spans="1:10" ht="15" customHeight="1">
      <c r="A1936" s="177">
        <v>45034</v>
      </c>
      <c r="B1936" s="178">
        <f t="shared" si="267"/>
        <v>45034</v>
      </c>
      <c r="C1936" s="178">
        <f t="shared" si="268"/>
        <v>45034</v>
      </c>
      <c r="D1936" s="178">
        <f t="shared" si="269"/>
        <v>45034</v>
      </c>
      <c r="E1936" s="178">
        <f t="shared" si="270"/>
        <v>45034</v>
      </c>
      <c r="F1936" s="178">
        <f t="shared" si="271"/>
        <v>45034</v>
      </c>
      <c r="G1936" s="178">
        <f t="shared" si="272"/>
        <v>45034</v>
      </c>
      <c r="H1936" s="179" t="e">
        <f t="shared" si="273"/>
        <v>#N/A</v>
      </c>
      <c r="I1936" s="180">
        <f t="shared" si="274"/>
        <v>4</v>
      </c>
      <c r="J1936" s="180">
        <f t="shared" si="275"/>
        <v>4</v>
      </c>
    </row>
    <row r="1937" spans="1:10" ht="15" customHeight="1">
      <c r="A1937" s="177">
        <v>45035</v>
      </c>
      <c r="B1937" s="178">
        <f t="shared" si="267"/>
        <v>45035</v>
      </c>
      <c r="C1937" s="178">
        <f t="shared" si="268"/>
        <v>45035</v>
      </c>
      <c r="D1937" s="178">
        <f t="shared" si="269"/>
        <v>45035</v>
      </c>
      <c r="E1937" s="178">
        <f t="shared" si="270"/>
        <v>45035</v>
      </c>
      <c r="F1937" s="178">
        <f t="shared" si="271"/>
        <v>45035</v>
      </c>
      <c r="G1937" s="178">
        <f t="shared" si="272"/>
        <v>45035</v>
      </c>
      <c r="H1937" s="179" t="e">
        <f t="shared" si="273"/>
        <v>#N/A</v>
      </c>
      <c r="I1937" s="180">
        <f t="shared" si="274"/>
        <v>5</v>
      </c>
      <c r="J1937" s="180">
        <f t="shared" si="275"/>
        <v>5</v>
      </c>
    </row>
    <row r="1938" spans="1:10" ht="15" customHeight="1">
      <c r="A1938" s="177">
        <v>45036</v>
      </c>
      <c r="B1938" s="178">
        <f t="shared" si="267"/>
        <v>45036</v>
      </c>
      <c r="C1938" s="178">
        <f t="shared" si="268"/>
        <v>45036</v>
      </c>
      <c r="D1938" s="178">
        <f t="shared" si="269"/>
        <v>45036</v>
      </c>
      <c r="E1938" s="178">
        <f t="shared" si="270"/>
        <v>45036</v>
      </c>
      <c r="F1938" s="178">
        <f t="shared" si="271"/>
        <v>45036</v>
      </c>
      <c r="G1938" s="178">
        <f t="shared" si="272"/>
        <v>45036</v>
      </c>
      <c r="H1938" s="179" t="e">
        <f t="shared" si="273"/>
        <v>#N/A</v>
      </c>
      <c r="I1938" s="180">
        <f t="shared" si="274"/>
        <v>6</v>
      </c>
      <c r="J1938" s="180">
        <f t="shared" si="275"/>
        <v>6</v>
      </c>
    </row>
    <row r="1939" spans="1:10" ht="15" customHeight="1">
      <c r="A1939" s="177">
        <v>45037</v>
      </c>
      <c r="B1939" s="178">
        <f t="shared" si="267"/>
        <v>45037</v>
      </c>
      <c r="C1939" s="178">
        <f t="shared" si="268"/>
        <v>45037</v>
      </c>
      <c r="D1939" s="178">
        <f t="shared" si="269"/>
        <v>45037</v>
      </c>
      <c r="E1939" s="178">
        <f t="shared" si="270"/>
        <v>45037</v>
      </c>
      <c r="F1939" s="178">
        <f t="shared" si="271"/>
        <v>45037</v>
      </c>
      <c r="G1939" s="178">
        <f t="shared" si="272"/>
        <v>45037</v>
      </c>
      <c r="H1939" s="179" t="e">
        <f t="shared" si="273"/>
        <v>#N/A</v>
      </c>
      <c r="I1939" s="180">
        <f t="shared" si="274"/>
        <v>7</v>
      </c>
      <c r="J1939" s="180">
        <f t="shared" si="275"/>
        <v>7</v>
      </c>
    </row>
    <row r="1940" spans="1:10" ht="15" customHeight="1">
      <c r="A1940" s="177">
        <v>45038</v>
      </c>
      <c r="B1940" s="178">
        <f t="shared" si="267"/>
        <v>45037</v>
      </c>
      <c r="C1940" s="178">
        <f t="shared" si="268"/>
        <v>45037</v>
      </c>
      <c r="D1940" s="178">
        <f t="shared" si="269"/>
        <v>45037</v>
      </c>
      <c r="E1940" s="178">
        <f t="shared" si="270"/>
        <v>45037</v>
      </c>
      <c r="F1940" s="178">
        <f t="shared" si="271"/>
        <v>45037</v>
      </c>
      <c r="G1940" s="178">
        <f t="shared" si="272"/>
        <v>45037</v>
      </c>
      <c r="H1940" s="179" t="e">
        <f t="shared" si="273"/>
        <v>#N/A</v>
      </c>
      <c r="I1940" s="180">
        <f t="shared" si="274"/>
        <v>1</v>
      </c>
      <c r="J1940" s="180">
        <f t="shared" si="275"/>
        <v>7</v>
      </c>
    </row>
    <row r="1941" spans="1:10" ht="15" customHeight="1">
      <c r="A1941" s="177">
        <v>45039</v>
      </c>
      <c r="B1941" s="178">
        <f t="shared" si="267"/>
        <v>45037</v>
      </c>
      <c r="C1941" s="178">
        <f t="shared" si="268"/>
        <v>45037</v>
      </c>
      <c r="D1941" s="178">
        <f t="shared" si="269"/>
        <v>45037</v>
      </c>
      <c r="E1941" s="178">
        <f t="shared" si="270"/>
        <v>45037</v>
      </c>
      <c r="F1941" s="178">
        <f t="shared" si="271"/>
        <v>45037</v>
      </c>
      <c r="G1941" s="178">
        <f t="shared" si="272"/>
        <v>45037</v>
      </c>
      <c r="H1941" s="179" t="e">
        <f t="shared" si="273"/>
        <v>#N/A</v>
      </c>
      <c r="I1941" s="180">
        <f t="shared" si="274"/>
        <v>2</v>
      </c>
      <c r="J1941" s="180">
        <f t="shared" si="275"/>
        <v>7</v>
      </c>
    </row>
    <row r="1942" spans="1:10" ht="15" customHeight="1">
      <c r="A1942" s="177">
        <v>45040</v>
      </c>
      <c r="B1942" s="178">
        <f t="shared" si="267"/>
        <v>45040</v>
      </c>
      <c r="C1942" s="178">
        <f t="shared" si="268"/>
        <v>45040</v>
      </c>
      <c r="D1942" s="178">
        <f t="shared" si="269"/>
        <v>45040</v>
      </c>
      <c r="E1942" s="178">
        <f t="shared" si="270"/>
        <v>45040</v>
      </c>
      <c r="F1942" s="178">
        <f t="shared" si="271"/>
        <v>45040</v>
      </c>
      <c r="G1942" s="178">
        <f t="shared" si="272"/>
        <v>45040</v>
      </c>
      <c r="H1942" s="179" t="e">
        <f t="shared" si="273"/>
        <v>#N/A</v>
      </c>
      <c r="I1942" s="180">
        <f t="shared" si="274"/>
        <v>3</v>
      </c>
      <c r="J1942" s="180">
        <f t="shared" si="275"/>
        <v>3</v>
      </c>
    </row>
    <row r="1943" spans="1:10" ht="15" customHeight="1">
      <c r="A1943" s="177">
        <v>45041</v>
      </c>
      <c r="B1943" s="178">
        <f t="shared" si="267"/>
        <v>45041</v>
      </c>
      <c r="C1943" s="178">
        <f t="shared" si="268"/>
        <v>45041</v>
      </c>
      <c r="D1943" s="178">
        <f t="shared" si="269"/>
        <v>45041</v>
      </c>
      <c r="E1943" s="178">
        <f t="shared" si="270"/>
        <v>45041</v>
      </c>
      <c r="F1943" s="178">
        <f t="shared" si="271"/>
        <v>45041</v>
      </c>
      <c r="G1943" s="178">
        <f t="shared" si="272"/>
        <v>45041</v>
      </c>
      <c r="H1943" s="179" t="e">
        <f t="shared" si="273"/>
        <v>#N/A</v>
      </c>
      <c r="I1943" s="180">
        <f t="shared" si="274"/>
        <v>4</v>
      </c>
      <c r="J1943" s="180">
        <f t="shared" si="275"/>
        <v>4</v>
      </c>
    </row>
    <row r="1944" spans="1:10" ht="15" customHeight="1">
      <c r="A1944" s="177">
        <v>45042</v>
      </c>
      <c r="B1944" s="178">
        <f t="shared" si="267"/>
        <v>45042</v>
      </c>
      <c r="C1944" s="178">
        <f t="shared" si="268"/>
        <v>45042</v>
      </c>
      <c r="D1944" s="178">
        <f t="shared" si="269"/>
        <v>45042</v>
      </c>
      <c r="E1944" s="178">
        <f t="shared" si="270"/>
        <v>45042</v>
      </c>
      <c r="F1944" s="178">
        <f t="shared" si="271"/>
        <v>45042</v>
      </c>
      <c r="G1944" s="178">
        <f t="shared" si="272"/>
        <v>45042</v>
      </c>
      <c r="H1944" s="179" t="e">
        <f t="shared" si="273"/>
        <v>#N/A</v>
      </c>
      <c r="I1944" s="180">
        <f t="shared" si="274"/>
        <v>5</v>
      </c>
      <c r="J1944" s="180">
        <f t="shared" si="275"/>
        <v>5</v>
      </c>
    </row>
    <row r="1945" spans="1:10" ht="15" customHeight="1">
      <c r="A1945" s="177">
        <v>45043</v>
      </c>
      <c r="B1945" s="178">
        <f t="shared" si="267"/>
        <v>45043</v>
      </c>
      <c r="C1945" s="178">
        <f t="shared" si="268"/>
        <v>45043</v>
      </c>
      <c r="D1945" s="178">
        <f t="shared" si="269"/>
        <v>45043</v>
      </c>
      <c r="E1945" s="178">
        <f t="shared" si="270"/>
        <v>45043</v>
      </c>
      <c r="F1945" s="178">
        <f t="shared" si="271"/>
        <v>45043</v>
      </c>
      <c r="G1945" s="178">
        <f t="shared" si="272"/>
        <v>45043</v>
      </c>
      <c r="H1945" s="179" t="e">
        <f t="shared" si="273"/>
        <v>#N/A</v>
      </c>
      <c r="I1945" s="180">
        <f t="shared" si="274"/>
        <v>6</v>
      </c>
      <c r="J1945" s="180">
        <f t="shared" si="275"/>
        <v>6</v>
      </c>
    </row>
    <row r="1946" spans="1:10" ht="15" customHeight="1">
      <c r="A1946" s="177">
        <v>45044</v>
      </c>
      <c r="B1946" s="178">
        <f t="shared" si="267"/>
        <v>45044</v>
      </c>
      <c r="C1946" s="178">
        <f t="shared" si="268"/>
        <v>45044</v>
      </c>
      <c r="D1946" s="178">
        <f t="shared" si="269"/>
        <v>45044</v>
      </c>
      <c r="E1946" s="178">
        <f t="shared" si="270"/>
        <v>45044</v>
      </c>
      <c r="F1946" s="178">
        <f t="shared" si="271"/>
        <v>45044</v>
      </c>
      <c r="G1946" s="178">
        <f t="shared" si="272"/>
        <v>45044</v>
      </c>
      <c r="H1946" s="179" t="e">
        <f t="shared" si="273"/>
        <v>#N/A</v>
      </c>
      <c r="I1946" s="180">
        <f t="shared" si="274"/>
        <v>7</v>
      </c>
      <c r="J1946" s="180">
        <f t="shared" si="275"/>
        <v>7</v>
      </c>
    </row>
    <row r="1947" spans="1:10" ht="15" customHeight="1">
      <c r="A1947" s="177">
        <v>45045</v>
      </c>
      <c r="B1947" s="178">
        <f t="shared" si="267"/>
        <v>45044</v>
      </c>
      <c r="C1947" s="178">
        <f t="shared" si="268"/>
        <v>45044</v>
      </c>
      <c r="D1947" s="178">
        <f t="shared" si="269"/>
        <v>45044</v>
      </c>
      <c r="E1947" s="178">
        <f t="shared" si="270"/>
        <v>45044</v>
      </c>
      <c r="F1947" s="178">
        <f t="shared" si="271"/>
        <v>45044</v>
      </c>
      <c r="G1947" s="178">
        <f t="shared" si="272"/>
        <v>45044</v>
      </c>
      <c r="H1947" s="179" t="e">
        <f t="shared" si="273"/>
        <v>#N/A</v>
      </c>
      <c r="I1947" s="180">
        <f t="shared" si="274"/>
        <v>1</v>
      </c>
      <c r="J1947" s="180">
        <f t="shared" si="275"/>
        <v>7</v>
      </c>
    </row>
    <row r="1948" spans="1:10" ht="15" customHeight="1">
      <c r="A1948" s="177">
        <v>45046</v>
      </c>
      <c r="B1948" s="178">
        <f t="shared" si="267"/>
        <v>45044</v>
      </c>
      <c r="C1948" s="178">
        <f t="shared" si="268"/>
        <v>45044</v>
      </c>
      <c r="D1948" s="178">
        <f t="shared" si="269"/>
        <v>45044</v>
      </c>
      <c r="E1948" s="178">
        <f t="shared" si="270"/>
        <v>45044</v>
      </c>
      <c r="F1948" s="178">
        <f t="shared" si="271"/>
        <v>45044</v>
      </c>
      <c r="G1948" s="178">
        <f t="shared" si="272"/>
        <v>45044</v>
      </c>
      <c r="H1948" s="179" t="e">
        <f t="shared" si="273"/>
        <v>#N/A</v>
      </c>
      <c r="I1948" s="180">
        <f t="shared" si="274"/>
        <v>2</v>
      </c>
      <c r="J1948" s="180">
        <f t="shared" si="275"/>
        <v>7</v>
      </c>
    </row>
    <row r="1949" spans="1:10" ht="15" customHeight="1">
      <c r="A1949" s="177">
        <v>45047</v>
      </c>
      <c r="B1949" s="178">
        <f t="shared" si="267"/>
        <v>45047</v>
      </c>
      <c r="C1949" s="178">
        <f t="shared" si="268"/>
        <v>45047</v>
      </c>
      <c r="D1949" s="178">
        <f t="shared" si="269"/>
        <v>45047</v>
      </c>
      <c r="E1949" s="178">
        <f t="shared" si="270"/>
        <v>45047</v>
      </c>
      <c r="F1949" s="178">
        <f t="shared" si="271"/>
        <v>45047</v>
      </c>
      <c r="G1949" s="178">
        <f t="shared" si="272"/>
        <v>45047</v>
      </c>
      <c r="H1949" s="179" t="e">
        <f t="shared" si="273"/>
        <v>#N/A</v>
      </c>
      <c r="I1949" s="180">
        <f t="shared" si="274"/>
        <v>3</v>
      </c>
      <c r="J1949" s="180">
        <f t="shared" si="275"/>
        <v>3</v>
      </c>
    </row>
    <row r="1950" spans="1:10" ht="15" customHeight="1">
      <c r="A1950" s="177">
        <v>45048</v>
      </c>
      <c r="B1950" s="178">
        <f t="shared" si="267"/>
        <v>45048</v>
      </c>
      <c r="C1950" s="178">
        <f t="shared" si="268"/>
        <v>45048</v>
      </c>
      <c r="D1950" s="178">
        <f t="shared" si="269"/>
        <v>45048</v>
      </c>
      <c r="E1950" s="178">
        <f t="shared" si="270"/>
        <v>45048</v>
      </c>
      <c r="F1950" s="178">
        <f t="shared" si="271"/>
        <v>45048</v>
      </c>
      <c r="G1950" s="178">
        <f t="shared" si="272"/>
        <v>45048</v>
      </c>
      <c r="H1950" s="179" t="e">
        <f t="shared" si="273"/>
        <v>#N/A</v>
      </c>
      <c r="I1950" s="180">
        <f t="shared" si="274"/>
        <v>4</v>
      </c>
      <c r="J1950" s="180">
        <f t="shared" si="275"/>
        <v>4</v>
      </c>
    </row>
    <row r="1951" spans="1:10" ht="15" customHeight="1">
      <c r="A1951" s="177">
        <v>45049</v>
      </c>
      <c r="B1951" s="178">
        <f t="shared" si="267"/>
        <v>45049</v>
      </c>
      <c r="C1951" s="178">
        <f t="shared" si="268"/>
        <v>45049</v>
      </c>
      <c r="D1951" s="178">
        <f t="shared" si="269"/>
        <v>45049</v>
      </c>
      <c r="E1951" s="178">
        <f t="shared" si="270"/>
        <v>45049</v>
      </c>
      <c r="F1951" s="178">
        <f t="shared" si="271"/>
        <v>45049</v>
      </c>
      <c r="G1951" s="178">
        <f t="shared" si="272"/>
        <v>45049</v>
      </c>
      <c r="H1951" s="179" t="e">
        <f t="shared" si="273"/>
        <v>#N/A</v>
      </c>
      <c r="I1951" s="180">
        <f t="shared" si="274"/>
        <v>5</v>
      </c>
      <c r="J1951" s="180">
        <f t="shared" si="275"/>
        <v>5</v>
      </c>
    </row>
    <row r="1952" spans="1:10" ht="15" customHeight="1">
      <c r="A1952" s="177">
        <v>45050</v>
      </c>
      <c r="B1952" s="178">
        <f t="shared" si="267"/>
        <v>45050</v>
      </c>
      <c r="C1952" s="178">
        <f t="shared" si="268"/>
        <v>45050</v>
      </c>
      <c r="D1952" s="178">
        <f t="shared" si="269"/>
        <v>45050</v>
      </c>
      <c r="E1952" s="178">
        <f t="shared" si="270"/>
        <v>45050</v>
      </c>
      <c r="F1952" s="178">
        <f t="shared" si="271"/>
        <v>45050</v>
      </c>
      <c r="G1952" s="178">
        <f t="shared" si="272"/>
        <v>45050</v>
      </c>
      <c r="H1952" s="179" t="e">
        <f t="shared" si="273"/>
        <v>#N/A</v>
      </c>
      <c r="I1952" s="180">
        <f t="shared" si="274"/>
        <v>6</v>
      </c>
      <c r="J1952" s="180">
        <f t="shared" si="275"/>
        <v>6</v>
      </c>
    </row>
    <row r="1953" spans="1:10" ht="15" customHeight="1">
      <c r="A1953" s="177">
        <v>45051</v>
      </c>
      <c r="B1953" s="178">
        <f t="shared" si="267"/>
        <v>45051</v>
      </c>
      <c r="C1953" s="178">
        <f t="shared" si="268"/>
        <v>45051</v>
      </c>
      <c r="D1953" s="178">
        <f t="shared" si="269"/>
        <v>45051</v>
      </c>
      <c r="E1953" s="178">
        <f t="shared" si="270"/>
        <v>45051</v>
      </c>
      <c r="F1953" s="178">
        <f t="shared" si="271"/>
        <v>45051</v>
      </c>
      <c r="G1953" s="178">
        <f t="shared" si="272"/>
        <v>45051</v>
      </c>
      <c r="H1953" s="179" t="e">
        <f t="shared" si="273"/>
        <v>#N/A</v>
      </c>
      <c r="I1953" s="180">
        <f t="shared" si="274"/>
        <v>7</v>
      </c>
      <c r="J1953" s="180">
        <f t="shared" si="275"/>
        <v>7</v>
      </c>
    </row>
    <row r="1954" spans="1:10" ht="15" customHeight="1">
      <c r="A1954" s="177">
        <v>45052</v>
      </c>
      <c r="B1954" s="178">
        <f t="shared" si="267"/>
        <v>45051</v>
      </c>
      <c r="C1954" s="178">
        <f t="shared" si="268"/>
        <v>45051</v>
      </c>
      <c r="D1954" s="178">
        <f t="shared" si="269"/>
        <v>45051</v>
      </c>
      <c r="E1954" s="178">
        <f t="shared" si="270"/>
        <v>45051</v>
      </c>
      <c r="F1954" s="178">
        <f t="shared" si="271"/>
        <v>45051</v>
      </c>
      <c r="G1954" s="178">
        <f t="shared" si="272"/>
        <v>45051</v>
      </c>
      <c r="H1954" s="179" t="e">
        <f t="shared" si="273"/>
        <v>#N/A</v>
      </c>
      <c r="I1954" s="180">
        <f t="shared" si="274"/>
        <v>1</v>
      </c>
      <c r="J1954" s="180">
        <f t="shared" si="275"/>
        <v>7</v>
      </c>
    </row>
    <row r="1955" spans="1:10" ht="15" customHeight="1">
      <c r="A1955" s="177">
        <v>45053</v>
      </c>
      <c r="B1955" s="178">
        <f t="shared" si="267"/>
        <v>45051</v>
      </c>
      <c r="C1955" s="178">
        <f t="shared" si="268"/>
        <v>45051</v>
      </c>
      <c r="D1955" s="178">
        <f t="shared" si="269"/>
        <v>45051</v>
      </c>
      <c r="E1955" s="178">
        <f t="shared" si="270"/>
        <v>45051</v>
      </c>
      <c r="F1955" s="178">
        <f t="shared" si="271"/>
        <v>45051</v>
      </c>
      <c r="G1955" s="178">
        <f t="shared" si="272"/>
        <v>45051</v>
      </c>
      <c r="H1955" s="179" t="e">
        <f t="shared" si="273"/>
        <v>#N/A</v>
      </c>
      <c r="I1955" s="180">
        <f t="shared" si="274"/>
        <v>2</v>
      </c>
      <c r="J1955" s="180">
        <f t="shared" si="275"/>
        <v>7</v>
      </c>
    </row>
    <row r="1956" spans="1:10" ht="15" customHeight="1">
      <c r="A1956" s="177">
        <v>45054</v>
      </c>
      <c r="B1956" s="178">
        <f t="shared" si="267"/>
        <v>45054</v>
      </c>
      <c r="C1956" s="178">
        <f t="shared" si="268"/>
        <v>45054</v>
      </c>
      <c r="D1956" s="178">
        <f t="shared" si="269"/>
        <v>45054</v>
      </c>
      <c r="E1956" s="178">
        <f t="shared" si="270"/>
        <v>45054</v>
      </c>
      <c r="F1956" s="178">
        <f t="shared" si="271"/>
        <v>45054</v>
      </c>
      <c r="G1956" s="178">
        <f t="shared" si="272"/>
        <v>45054</v>
      </c>
      <c r="H1956" s="179" t="e">
        <f t="shared" si="273"/>
        <v>#N/A</v>
      </c>
      <c r="I1956" s="180">
        <f t="shared" si="274"/>
        <v>3</v>
      </c>
      <c r="J1956" s="180">
        <f t="shared" si="275"/>
        <v>3</v>
      </c>
    </row>
    <row r="1957" spans="1:10" ht="15" customHeight="1">
      <c r="A1957" s="177">
        <v>45055</v>
      </c>
      <c r="B1957" s="178">
        <f t="shared" si="267"/>
        <v>45055</v>
      </c>
      <c r="C1957" s="178">
        <f t="shared" si="268"/>
        <v>45055</v>
      </c>
      <c r="D1957" s="178">
        <f t="shared" si="269"/>
        <v>45055</v>
      </c>
      <c r="E1957" s="178">
        <f t="shared" si="270"/>
        <v>45055</v>
      </c>
      <c r="F1957" s="178">
        <f t="shared" si="271"/>
        <v>45055</v>
      </c>
      <c r="G1957" s="178">
        <f t="shared" si="272"/>
        <v>45055</v>
      </c>
      <c r="H1957" s="179" t="e">
        <f t="shared" si="273"/>
        <v>#N/A</v>
      </c>
      <c r="I1957" s="180">
        <f t="shared" si="274"/>
        <v>4</v>
      </c>
      <c r="J1957" s="180">
        <f t="shared" si="275"/>
        <v>4</v>
      </c>
    </row>
    <row r="1958" spans="1:10" ht="15" customHeight="1">
      <c r="A1958" s="177">
        <v>45056</v>
      </c>
      <c r="B1958" s="178">
        <f t="shared" si="267"/>
        <v>45056</v>
      </c>
      <c r="C1958" s="178">
        <f t="shared" si="268"/>
        <v>45056</v>
      </c>
      <c r="D1958" s="178">
        <f t="shared" si="269"/>
        <v>45056</v>
      </c>
      <c r="E1958" s="178">
        <f t="shared" si="270"/>
        <v>45056</v>
      </c>
      <c r="F1958" s="178">
        <f t="shared" si="271"/>
        <v>45056</v>
      </c>
      <c r="G1958" s="178">
        <f t="shared" si="272"/>
        <v>45056</v>
      </c>
      <c r="H1958" s="179" t="e">
        <f t="shared" si="273"/>
        <v>#N/A</v>
      </c>
      <c r="I1958" s="180">
        <f t="shared" si="274"/>
        <v>5</v>
      </c>
      <c r="J1958" s="180">
        <f t="shared" si="275"/>
        <v>5</v>
      </c>
    </row>
    <row r="1959" spans="1:10" ht="15" customHeight="1">
      <c r="A1959" s="177">
        <v>45057</v>
      </c>
      <c r="B1959" s="178">
        <f t="shared" si="267"/>
        <v>45057</v>
      </c>
      <c r="C1959" s="178">
        <f t="shared" si="268"/>
        <v>45057</v>
      </c>
      <c r="D1959" s="178">
        <f t="shared" si="269"/>
        <v>45057</v>
      </c>
      <c r="E1959" s="178">
        <f t="shared" si="270"/>
        <v>45057</v>
      </c>
      <c r="F1959" s="178">
        <f t="shared" si="271"/>
        <v>45057</v>
      </c>
      <c r="G1959" s="178">
        <f t="shared" si="272"/>
        <v>45057</v>
      </c>
      <c r="H1959" s="179" t="e">
        <f t="shared" si="273"/>
        <v>#N/A</v>
      </c>
      <c r="I1959" s="180">
        <f t="shared" si="274"/>
        <v>6</v>
      </c>
      <c r="J1959" s="180">
        <f t="shared" si="275"/>
        <v>6</v>
      </c>
    </row>
    <row r="1960" spans="1:10" ht="15" customHeight="1">
      <c r="A1960" s="177">
        <v>45058</v>
      </c>
      <c r="B1960" s="178">
        <f t="shared" si="267"/>
        <v>45058</v>
      </c>
      <c r="C1960" s="178">
        <f t="shared" si="268"/>
        <v>45058</v>
      </c>
      <c r="D1960" s="178">
        <f t="shared" si="269"/>
        <v>45058</v>
      </c>
      <c r="E1960" s="178">
        <f t="shared" si="270"/>
        <v>45058</v>
      </c>
      <c r="F1960" s="178">
        <f t="shared" si="271"/>
        <v>45058</v>
      </c>
      <c r="G1960" s="178">
        <f t="shared" si="272"/>
        <v>45058</v>
      </c>
      <c r="H1960" s="179" t="e">
        <f t="shared" si="273"/>
        <v>#N/A</v>
      </c>
      <c r="I1960" s="180">
        <f t="shared" si="274"/>
        <v>7</v>
      </c>
      <c r="J1960" s="180">
        <f t="shared" si="275"/>
        <v>7</v>
      </c>
    </row>
    <row r="1961" spans="1:10" ht="15" customHeight="1">
      <c r="A1961" s="177">
        <v>45059</v>
      </c>
      <c r="B1961" s="178">
        <f t="shared" si="267"/>
        <v>45058</v>
      </c>
      <c r="C1961" s="178">
        <f t="shared" si="268"/>
        <v>45058</v>
      </c>
      <c r="D1961" s="178">
        <f t="shared" si="269"/>
        <v>45058</v>
      </c>
      <c r="E1961" s="178">
        <f t="shared" si="270"/>
        <v>45058</v>
      </c>
      <c r="F1961" s="178">
        <f t="shared" si="271"/>
        <v>45058</v>
      </c>
      <c r="G1961" s="178">
        <f t="shared" si="272"/>
        <v>45058</v>
      </c>
      <c r="H1961" s="179" t="e">
        <f t="shared" si="273"/>
        <v>#N/A</v>
      </c>
      <c r="I1961" s="180">
        <f t="shared" si="274"/>
        <v>1</v>
      </c>
      <c r="J1961" s="180">
        <f t="shared" si="275"/>
        <v>7</v>
      </c>
    </row>
    <row r="1962" spans="1:10" ht="15" customHeight="1">
      <c r="A1962" s="177">
        <v>45060</v>
      </c>
      <c r="B1962" s="178">
        <f t="shared" si="267"/>
        <v>45058</v>
      </c>
      <c r="C1962" s="178">
        <f t="shared" si="268"/>
        <v>45058</v>
      </c>
      <c r="D1962" s="178">
        <f t="shared" si="269"/>
        <v>45058</v>
      </c>
      <c r="E1962" s="178">
        <f t="shared" si="270"/>
        <v>45058</v>
      </c>
      <c r="F1962" s="178">
        <f t="shared" si="271"/>
        <v>45058</v>
      </c>
      <c r="G1962" s="178">
        <f t="shared" si="272"/>
        <v>45058</v>
      </c>
      <c r="H1962" s="179" t="e">
        <f t="shared" si="273"/>
        <v>#N/A</v>
      </c>
      <c r="I1962" s="180">
        <f t="shared" si="274"/>
        <v>2</v>
      </c>
      <c r="J1962" s="180">
        <f t="shared" si="275"/>
        <v>7</v>
      </c>
    </row>
    <row r="1963" spans="1:10" ht="15" customHeight="1">
      <c r="A1963" s="177">
        <v>45061</v>
      </c>
      <c r="B1963" s="178">
        <f t="shared" si="267"/>
        <v>45061</v>
      </c>
      <c r="C1963" s="178">
        <f t="shared" si="268"/>
        <v>45061</v>
      </c>
      <c r="D1963" s="178">
        <f t="shared" si="269"/>
        <v>45061</v>
      </c>
      <c r="E1963" s="178">
        <f t="shared" si="270"/>
        <v>45061</v>
      </c>
      <c r="F1963" s="178">
        <f t="shared" si="271"/>
        <v>45061</v>
      </c>
      <c r="G1963" s="178">
        <f t="shared" si="272"/>
        <v>45061</v>
      </c>
      <c r="H1963" s="179" t="e">
        <f t="shared" si="273"/>
        <v>#N/A</v>
      </c>
      <c r="I1963" s="180">
        <f t="shared" si="274"/>
        <v>3</v>
      </c>
      <c r="J1963" s="180">
        <f t="shared" si="275"/>
        <v>3</v>
      </c>
    </row>
    <row r="1964" spans="1:10" ht="15" customHeight="1">
      <c r="A1964" s="177">
        <v>45062</v>
      </c>
      <c r="B1964" s="178">
        <f t="shared" si="267"/>
        <v>45062</v>
      </c>
      <c r="C1964" s="178">
        <f t="shared" si="268"/>
        <v>45062</v>
      </c>
      <c r="D1964" s="178">
        <f t="shared" si="269"/>
        <v>45062</v>
      </c>
      <c r="E1964" s="178">
        <f t="shared" si="270"/>
        <v>45062</v>
      </c>
      <c r="F1964" s="178">
        <f t="shared" si="271"/>
        <v>45062</v>
      </c>
      <c r="G1964" s="178">
        <f t="shared" si="272"/>
        <v>45062</v>
      </c>
      <c r="H1964" s="179" t="e">
        <f t="shared" si="273"/>
        <v>#N/A</v>
      </c>
      <c r="I1964" s="180">
        <f t="shared" si="274"/>
        <v>4</v>
      </c>
      <c r="J1964" s="180">
        <f t="shared" si="275"/>
        <v>4</v>
      </c>
    </row>
    <row r="1965" spans="1:10" ht="15" customHeight="1">
      <c r="A1965" s="177">
        <v>45063</v>
      </c>
      <c r="B1965" s="178">
        <f t="shared" si="267"/>
        <v>45063</v>
      </c>
      <c r="C1965" s="178">
        <f t="shared" si="268"/>
        <v>45063</v>
      </c>
      <c r="D1965" s="178">
        <f t="shared" si="269"/>
        <v>45063</v>
      </c>
      <c r="E1965" s="178">
        <f t="shared" si="270"/>
        <v>45063</v>
      </c>
      <c r="F1965" s="178">
        <f t="shared" si="271"/>
        <v>45063</v>
      </c>
      <c r="G1965" s="178">
        <f t="shared" si="272"/>
        <v>45063</v>
      </c>
      <c r="H1965" s="179" t="e">
        <f t="shared" si="273"/>
        <v>#N/A</v>
      </c>
      <c r="I1965" s="180">
        <f t="shared" si="274"/>
        <v>5</v>
      </c>
      <c r="J1965" s="180">
        <f t="shared" si="275"/>
        <v>5</v>
      </c>
    </row>
    <row r="1966" spans="1:10" ht="15" customHeight="1">
      <c r="A1966" s="177">
        <v>45064</v>
      </c>
      <c r="B1966" s="178">
        <f t="shared" si="267"/>
        <v>45064</v>
      </c>
      <c r="C1966" s="178">
        <f t="shared" si="268"/>
        <v>45064</v>
      </c>
      <c r="D1966" s="178">
        <f t="shared" si="269"/>
        <v>45064</v>
      </c>
      <c r="E1966" s="178">
        <f t="shared" si="270"/>
        <v>45064</v>
      </c>
      <c r="F1966" s="178">
        <f t="shared" si="271"/>
        <v>45064</v>
      </c>
      <c r="G1966" s="178">
        <f t="shared" si="272"/>
        <v>45064</v>
      </c>
      <c r="H1966" s="179" t="e">
        <f t="shared" si="273"/>
        <v>#N/A</v>
      </c>
      <c r="I1966" s="180">
        <f t="shared" si="274"/>
        <v>6</v>
      </c>
      <c r="J1966" s="180">
        <f t="shared" si="275"/>
        <v>6</v>
      </c>
    </row>
    <row r="1967" spans="1:10" ht="15" customHeight="1">
      <c r="A1967" s="177">
        <v>45065</v>
      </c>
      <c r="B1967" s="178">
        <f t="shared" si="267"/>
        <v>45065</v>
      </c>
      <c r="C1967" s="178">
        <f t="shared" si="268"/>
        <v>45065</v>
      </c>
      <c r="D1967" s="178">
        <f t="shared" si="269"/>
        <v>45065</v>
      </c>
      <c r="E1967" s="178">
        <f t="shared" si="270"/>
        <v>45065</v>
      </c>
      <c r="F1967" s="178">
        <f t="shared" si="271"/>
        <v>45065</v>
      </c>
      <c r="G1967" s="178">
        <f t="shared" si="272"/>
        <v>45065</v>
      </c>
      <c r="H1967" s="179" t="e">
        <f t="shared" si="273"/>
        <v>#N/A</v>
      </c>
      <c r="I1967" s="180">
        <f t="shared" si="274"/>
        <v>7</v>
      </c>
      <c r="J1967" s="180">
        <f t="shared" si="275"/>
        <v>7</v>
      </c>
    </row>
    <row r="1968" spans="1:10" ht="15" customHeight="1">
      <c r="A1968" s="177">
        <v>45066</v>
      </c>
      <c r="B1968" s="178">
        <f t="shared" si="267"/>
        <v>45065</v>
      </c>
      <c r="C1968" s="178">
        <f t="shared" si="268"/>
        <v>45065</v>
      </c>
      <c r="D1968" s="178">
        <f t="shared" si="269"/>
        <v>45065</v>
      </c>
      <c r="E1968" s="178">
        <f t="shared" si="270"/>
        <v>45065</v>
      </c>
      <c r="F1968" s="178">
        <f t="shared" si="271"/>
        <v>45065</v>
      </c>
      <c r="G1968" s="178">
        <f t="shared" si="272"/>
        <v>45065</v>
      </c>
      <c r="H1968" s="179" t="e">
        <f t="shared" si="273"/>
        <v>#N/A</v>
      </c>
      <c r="I1968" s="180">
        <f t="shared" si="274"/>
        <v>1</v>
      </c>
      <c r="J1968" s="180">
        <f t="shared" si="275"/>
        <v>7</v>
      </c>
    </row>
    <row r="1969" spans="1:10" ht="15" customHeight="1">
      <c r="A1969" s="177">
        <v>45067</v>
      </c>
      <c r="B1969" s="178">
        <f t="shared" si="267"/>
        <v>45065</v>
      </c>
      <c r="C1969" s="178">
        <f t="shared" si="268"/>
        <v>45065</v>
      </c>
      <c r="D1969" s="178">
        <f t="shared" si="269"/>
        <v>45065</v>
      </c>
      <c r="E1969" s="178">
        <f t="shared" si="270"/>
        <v>45065</v>
      </c>
      <c r="F1969" s="178">
        <f t="shared" si="271"/>
        <v>45065</v>
      </c>
      <c r="G1969" s="178">
        <f t="shared" si="272"/>
        <v>45065</v>
      </c>
      <c r="H1969" s="179" t="e">
        <f t="shared" si="273"/>
        <v>#N/A</v>
      </c>
      <c r="I1969" s="180">
        <f t="shared" si="274"/>
        <v>2</v>
      </c>
      <c r="J1969" s="180">
        <f t="shared" si="275"/>
        <v>7</v>
      </c>
    </row>
    <row r="1970" spans="1:10" ht="15" customHeight="1">
      <c r="A1970" s="177">
        <v>45068</v>
      </c>
      <c r="B1970" s="178">
        <f t="shared" si="267"/>
        <v>45068</v>
      </c>
      <c r="C1970" s="178">
        <f t="shared" si="268"/>
        <v>45068</v>
      </c>
      <c r="D1970" s="178">
        <f t="shared" si="269"/>
        <v>45068</v>
      </c>
      <c r="E1970" s="178">
        <f t="shared" si="270"/>
        <v>45068</v>
      </c>
      <c r="F1970" s="178">
        <f t="shared" si="271"/>
        <v>45068</v>
      </c>
      <c r="G1970" s="178">
        <f t="shared" si="272"/>
        <v>45068</v>
      </c>
      <c r="H1970" s="179" t="e">
        <f t="shared" si="273"/>
        <v>#N/A</v>
      </c>
      <c r="I1970" s="180">
        <f t="shared" si="274"/>
        <v>3</v>
      </c>
      <c r="J1970" s="180">
        <f t="shared" si="275"/>
        <v>3</v>
      </c>
    </row>
    <row r="1971" spans="1:10" ht="15" customHeight="1">
      <c r="A1971" s="177">
        <v>45069</v>
      </c>
      <c r="B1971" s="178">
        <f t="shared" si="267"/>
        <v>45069</v>
      </c>
      <c r="C1971" s="178">
        <f t="shared" si="268"/>
        <v>45069</v>
      </c>
      <c r="D1971" s="178">
        <f t="shared" si="269"/>
        <v>45069</v>
      </c>
      <c r="E1971" s="178">
        <f t="shared" si="270"/>
        <v>45069</v>
      </c>
      <c r="F1971" s="178">
        <f t="shared" si="271"/>
        <v>45069</v>
      </c>
      <c r="G1971" s="178">
        <f t="shared" si="272"/>
        <v>45069</v>
      </c>
      <c r="H1971" s="179" t="e">
        <f t="shared" si="273"/>
        <v>#N/A</v>
      </c>
      <c r="I1971" s="180">
        <f t="shared" si="274"/>
        <v>4</v>
      </c>
      <c r="J1971" s="180">
        <f t="shared" si="275"/>
        <v>4</v>
      </c>
    </row>
    <row r="1972" spans="1:10" ht="15" customHeight="1">
      <c r="A1972" s="177">
        <v>45070</v>
      </c>
      <c r="B1972" s="178">
        <f t="shared" si="267"/>
        <v>45070</v>
      </c>
      <c r="C1972" s="178">
        <f t="shared" si="268"/>
        <v>45070</v>
      </c>
      <c r="D1972" s="178">
        <f t="shared" si="269"/>
        <v>45070</v>
      </c>
      <c r="E1972" s="178">
        <f t="shared" si="270"/>
        <v>45070</v>
      </c>
      <c r="F1972" s="178">
        <f t="shared" si="271"/>
        <v>45070</v>
      </c>
      <c r="G1972" s="178">
        <f t="shared" si="272"/>
        <v>45070</v>
      </c>
      <c r="H1972" s="179" t="e">
        <f t="shared" si="273"/>
        <v>#N/A</v>
      </c>
      <c r="I1972" s="180">
        <f t="shared" si="274"/>
        <v>5</v>
      </c>
      <c r="J1972" s="180">
        <f t="shared" si="275"/>
        <v>5</v>
      </c>
    </row>
    <row r="1973" spans="1:10" ht="15" customHeight="1">
      <c r="A1973" s="177">
        <v>45071</v>
      </c>
      <c r="B1973" s="178">
        <f t="shared" si="267"/>
        <v>45071</v>
      </c>
      <c r="C1973" s="178">
        <f t="shared" si="268"/>
        <v>45071</v>
      </c>
      <c r="D1973" s="178">
        <f t="shared" si="269"/>
        <v>45071</v>
      </c>
      <c r="E1973" s="178">
        <f t="shared" si="270"/>
        <v>45071</v>
      </c>
      <c r="F1973" s="178">
        <f t="shared" si="271"/>
        <v>45071</v>
      </c>
      <c r="G1973" s="178">
        <f t="shared" si="272"/>
        <v>45071</v>
      </c>
      <c r="H1973" s="179" t="e">
        <f t="shared" si="273"/>
        <v>#N/A</v>
      </c>
      <c r="I1973" s="180">
        <f t="shared" si="274"/>
        <v>6</v>
      </c>
      <c r="J1973" s="180">
        <f t="shared" si="275"/>
        <v>6</v>
      </c>
    </row>
    <row r="1974" spans="1:10" ht="15" customHeight="1">
      <c r="A1974" s="177">
        <v>45072</v>
      </c>
      <c r="B1974" s="178">
        <f t="shared" si="267"/>
        <v>45072</v>
      </c>
      <c r="C1974" s="178">
        <f t="shared" si="268"/>
        <v>45072</v>
      </c>
      <c r="D1974" s="178">
        <f t="shared" si="269"/>
        <v>45072</v>
      </c>
      <c r="E1974" s="178">
        <f t="shared" si="270"/>
        <v>45072</v>
      </c>
      <c r="F1974" s="178">
        <f t="shared" si="271"/>
        <v>45072</v>
      </c>
      <c r="G1974" s="178">
        <f t="shared" si="272"/>
        <v>45072</v>
      </c>
      <c r="H1974" s="179" t="e">
        <f t="shared" si="273"/>
        <v>#N/A</v>
      </c>
      <c r="I1974" s="180">
        <f t="shared" si="274"/>
        <v>7</v>
      </c>
      <c r="J1974" s="180">
        <f t="shared" si="275"/>
        <v>7</v>
      </c>
    </row>
    <row r="1975" spans="1:10" ht="15" customHeight="1">
      <c r="A1975" s="177">
        <v>45073</v>
      </c>
      <c r="B1975" s="178">
        <f t="shared" si="267"/>
        <v>45072</v>
      </c>
      <c r="C1975" s="178">
        <f t="shared" si="268"/>
        <v>45072</v>
      </c>
      <c r="D1975" s="178">
        <f t="shared" si="269"/>
        <v>45072</v>
      </c>
      <c r="E1975" s="178">
        <f t="shared" si="270"/>
        <v>45072</v>
      </c>
      <c r="F1975" s="178">
        <f t="shared" si="271"/>
        <v>45072</v>
      </c>
      <c r="G1975" s="178">
        <f t="shared" si="272"/>
        <v>45072</v>
      </c>
      <c r="H1975" s="179" t="e">
        <f t="shared" si="273"/>
        <v>#N/A</v>
      </c>
      <c r="I1975" s="180">
        <f t="shared" si="274"/>
        <v>1</v>
      </c>
      <c r="J1975" s="180">
        <f t="shared" si="275"/>
        <v>7</v>
      </c>
    </row>
    <row r="1976" spans="1:10" ht="15" customHeight="1">
      <c r="A1976" s="177">
        <v>45074</v>
      </c>
      <c r="B1976" s="178">
        <f t="shared" si="267"/>
        <v>45072</v>
      </c>
      <c r="C1976" s="178">
        <f t="shared" si="268"/>
        <v>45072</v>
      </c>
      <c r="D1976" s="178">
        <f t="shared" si="269"/>
        <v>45072</v>
      </c>
      <c r="E1976" s="178">
        <f t="shared" si="270"/>
        <v>45072</v>
      </c>
      <c r="F1976" s="178">
        <f t="shared" si="271"/>
        <v>45072</v>
      </c>
      <c r="G1976" s="178">
        <f t="shared" si="272"/>
        <v>45072</v>
      </c>
      <c r="H1976" s="179" t="e">
        <f t="shared" si="273"/>
        <v>#N/A</v>
      </c>
      <c r="I1976" s="180">
        <f t="shared" si="274"/>
        <v>2</v>
      </c>
      <c r="J1976" s="180">
        <f t="shared" si="275"/>
        <v>7</v>
      </c>
    </row>
    <row r="1977" spans="1:10" ht="15" customHeight="1">
      <c r="A1977" s="177">
        <v>45075</v>
      </c>
      <c r="B1977" s="178">
        <f t="shared" si="267"/>
        <v>45075</v>
      </c>
      <c r="C1977" s="178">
        <f t="shared" si="268"/>
        <v>45075</v>
      </c>
      <c r="D1977" s="178">
        <f t="shared" si="269"/>
        <v>45075</v>
      </c>
      <c r="E1977" s="178">
        <f t="shared" si="270"/>
        <v>45075</v>
      </c>
      <c r="F1977" s="178">
        <f t="shared" si="271"/>
        <v>45075</v>
      </c>
      <c r="G1977" s="178">
        <f t="shared" si="272"/>
        <v>45075</v>
      </c>
      <c r="H1977" s="179" t="e">
        <f t="shared" si="273"/>
        <v>#N/A</v>
      </c>
      <c r="I1977" s="180">
        <f t="shared" si="274"/>
        <v>3</v>
      </c>
      <c r="J1977" s="180">
        <f t="shared" si="275"/>
        <v>3</v>
      </c>
    </row>
    <row r="1978" spans="1:10" ht="15" customHeight="1">
      <c r="A1978" s="177">
        <v>45076</v>
      </c>
      <c r="B1978" s="178">
        <f t="shared" si="267"/>
        <v>45076</v>
      </c>
      <c r="C1978" s="178">
        <f t="shared" si="268"/>
        <v>45076</v>
      </c>
      <c r="D1978" s="178">
        <f t="shared" si="269"/>
        <v>45076</v>
      </c>
      <c r="E1978" s="178">
        <f t="shared" si="270"/>
        <v>45076</v>
      </c>
      <c r="F1978" s="178">
        <f t="shared" si="271"/>
        <v>45076</v>
      </c>
      <c r="G1978" s="178">
        <f t="shared" si="272"/>
        <v>45076</v>
      </c>
      <c r="H1978" s="179" t="e">
        <f t="shared" si="273"/>
        <v>#N/A</v>
      </c>
      <c r="I1978" s="180">
        <f t="shared" si="274"/>
        <v>4</v>
      </c>
      <c r="J1978" s="180">
        <f t="shared" si="275"/>
        <v>4</v>
      </c>
    </row>
    <row r="1979" spans="1:10" ht="15" customHeight="1">
      <c r="A1979" s="177">
        <v>45077</v>
      </c>
      <c r="B1979" s="178">
        <f t="shared" si="267"/>
        <v>45077</v>
      </c>
      <c r="C1979" s="178">
        <f t="shared" si="268"/>
        <v>45077</v>
      </c>
      <c r="D1979" s="178">
        <f t="shared" si="269"/>
        <v>45077</v>
      </c>
      <c r="E1979" s="178">
        <f t="shared" si="270"/>
        <v>45077</v>
      </c>
      <c r="F1979" s="178">
        <f t="shared" si="271"/>
        <v>45077</v>
      </c>
      <c r="G1979" s="178">
        <f t="shared" si="272"/>
        <v>45077</v>
      </c>
      <c r="H1979" s="179" t="e">
        <f t="shared" si="273"/>
        <v>#N/A</v>
      </c>
      <c r="I1979" s="180">
        <f t="shared" si="274"/>
        <v>5</v>
      </c>
      <c r="J1979" s="180">
        <f t="shared" si="275"/>
        <v>5</v>
      </c>
    </row>
    <row r="1980" spans="1:10" ht="15" customHeight="1">
      <c r="A1980" s="177">
        <v>45078</v>
      </c>
      <c r="B1980" s="178">
        <f t="shared" si="267"/>
        <v>45078</v>
      </c>
      <c r="C1980" s="178">
        <f t="shared" si="268"/>
        <v>45078</v>
      </c>
      <c r="D1980" s="178">
        <f t="shared" si="269"/>
        <v>45078</v>
      </c>
      <c r="E1980" s="178">
        <f t="shared" si="270"/>
        <v>45078</v>
      </c>
      <c r="F1980" s="178">
        <f t="shared" si="271"/>
        <v>45078</v>
      </c>
      <c r="G1980" s="178">
        <f t="shared" si="272"/>
        <v>45078</v>
      </c>
      <c r="H1980" s="179" t="e">
        <f t="shared" si="273"/>
        <v>#N/A</v>
      </c>
      <c r="I1980" s="180">
        <f t="shared" si="274"/>
        <v>6</v>
      </c>
      <c r="J1980" s="180">
        <f t="shared" si="275"/>
        <v>6</v>
      </c>
    </row>
    <row r="1981" spans="1:10" ht="15" customHeight="1">
      <c r="A1981" s="177">
        <v>45079</v>
      </c>
      <c r="B1981" s="178">
        <f t="shared" si="267"/>
        <v>45079</v>
      </c>
      <c r="C1981" s="178">
        <f t="shared" si="268"/>
        <v>45079</v>
      </c>
      <c r="D1981" s="178">
        <f t="shared" si="269"/>
        <v>45079</v>
      </c>
      <c r="E1981" s="178">
        <f t="shared" si="270"/>
        <v>45079</v>
      </c>
      <c r="F1981" s="178">
        <f t="shared" si="271"/>
        <v>45079</v>
      </c>
      <c r="G1981" s="178">
        <f t="shared" si="272"/>
        <v>45079</v>
      </c>
      <c r="H1981" s="179" t="e">
        <f t="shared" si="273"/>
        <v>#N/A</v>
      </c>
      <c r="I1981" s="180">
        <f t="shared" si="274"/>
        <v>7</v>
      </c>
      <c r="J1981" s="180">
        <f t="shared" si="275"/>
        <v>7</v>
      </c>
    </row>
    <row r="1982" spans="1:10" ht="15" customHeight="1">
      <c r="A1982" s="177">
        <v>45080</v>
      </c>
      <c r="B1982" s="178">
        <f t="shared" si="267"/>
        <v>45079</v>
      </c>
      <c r="C1982" s="178">
        <f t="shared" si="268"/>
        <v>45079</v>
      </c>
      <c r="D1982" s="178">
        <f t="shared" si="269"/>
        <v>45079</v>
      </c>
      <c r="E1982" s="178">
        <f t="shared" si="270"/>
        <v>45079</v>
      </c>
      <c r="F1982" s="178">
        <f t="shared" si="271"/>
        <v>45079</v>
      </c>
      <c r="G1982" s="178">
        <f t="shared" si="272"/>
        <v>45079</v>
      </c>
      <c r="H1982" s="179" t="e">
        <f t="shared" si="273"/>
        <v>#N/A</v>
      </c>
      <c r="I1982" s="180">
        <f t="shared" si="274"/>
        <v>1</v>
      </c>
      <c r="J1982" s="180">
        <f t="shared" si="275"/>
        <v>7</v>
      </c>
    </row>
    <row r="1983" spans="1:10" ht="15" customHeight="1">
      <c r="A1983" s="177">
        <v>45081</v>
      </c>
      <c r="B1983" s="178">
        <f t="shared" si="267"/>
        <v>45079</v>
      </c>
      <c r="C1983" s="178">
        <f t="shared" si="268"/>
        <v>45079</v>
      </c>
      <c r="D1983" s="178">
        <f t="shared" si="269"/>
        <v>45079</v>
      </c>
      <c r="E1983" s="178">
        <f t="shared" si="270"/>
        <v>45079</v>
      </c>
      <c r="F1983" s="178">
        <f t="shared" si="271"/>
        <v>45079</v>
      </c>
      <c r="G1983" s="178">
        <f t="shared" si="272"/>
        <v>45079</v>
      </c>
      <c r="H1983" s="179" t="e">
        <f t="shared" si="273"/>
        <v>#N/A</v>
      </c>
      <c r="I1983" s="180">
        <f t="shared" si="274"/>
        <v>2</v>
      </c>
      <c r="J1983" s="180">
        <f t="shared" si="275"/>
        <v>7</v>
      </c>
    </row>
    <row r="1984" spans="1:10" ht="15" customHeight="1">
      <c r="A1984" s="177">
        <v>45082</v>
      </c>
      <c r="B1984" s="178">
        <f t="shared" si="267"/>
        <v>45082</v>
      </c>
      <c r="C1984" s="178">
        <f t="shared" si="268"/>
        <v>45082</v>
      </c>
      <c r="D1984" s="178">
        <f t="shared" si="269"/>
        <v>45082</v>
      </c>
      <c r="E1984" s="178">
        <f t="shared" si="270"/>
        <v>45082</v>
      </c>
      <c r="F1984" s="178">
        <f t="shared" si="271"/>
        <v>45082</v>
      </c>
      <c r="G1984" s="178">
        <f t="shared" si="272"/>
        <v>45082</v>
      </c>
      <c r="H1984" s="179" t="e">
        <f t="shared" si="273"/>
        <v>#N/A</v>
      </c>
      <c r="I1984" s="180">
        <f t="shared" si="274"/>
        <v>3</v>
      </c>
      <c r="J1984" s="180">
        <f t="shared" si="275"/>
        <v>3</v>
      </c>
    </row>
    <row r="1985" spans="1:10" ht="15" customHeight="1">
      <c r="A1985" s="177">
        <v>45083</v>
      </c>
      <c r="B1985" s="178">
        <f t="shared" si="267"/>
        <v>45083</v>
      </c>
      <c r="C1985" s="178">
        <f t="shared" si="268"/>
        <v>45083</v>
      </c>
      <c r="D1985" s="178">
        <f t="shared" si="269"/>
        <v>45083</v>
      </c>
      <c r="E1985" s="178">
        <f t="shared" si="270"/>
        <v>45083</v>
      </c>
      <c r="F1985" s="178">
        <f t="shared" si="271"/>
        <v>45083</v>
      </c>
      <c r="G1985" s="178">
        <f t="shared" si="272"/>
        <v>45083</v>
      </c>
      <c r="H1985" s="179" t="e">
        <f t="shared" si="273"/>
        <v>#N/A</v>
      </c>
      <c r="I1985" s="180">
        <f t="shared" si="274"/>
        <v>4</v>
      </c>
      <c r="J1985" s="180">
        <f t="shared" si="275"/>
        <v>4</v>
      </c>
    </row>
    <row r="1986" spans="1:10" ht="15" customHeight="1">
      <c r="A1986" s="177">
        <v>45084</v>
      </c>
      <c r="B1986" s="178">
        <f t="shared" si="267"/>
        <v>45084</v>
      </c>
      <c r="C1986" s="178">
        <f t="shared" si="268"/>
        <v>45084</v>
      </c>
      <c r="D1986" s="178">
        <f t="shared" si="269"/>
        <v>45084</v>
      </c>
      <c r="E1986" s="178">
        <f t="shared" si="270"/>
        <v>45084</v>
      </c>
      <c r="F1986" s="178">
        <f t="shared" si="271"/>
        <v>45084</v>
      </c>
      <c r="G1986" s="178">
        <f t="shared" si="272"/>
        <v>45084</v>
      </c>
      <c r="H1986" s="179" t="e">
        <f t="shared" si="273"/>
        <v>#N/A</v>
      </c>
      <c r="I1986" s="180">
        <f t="shared" si="274"/>
        <v>5</v>
      </c>
      <c r="J1986" s="180">
        <f t="shared" si="275"/>
        <v>5</v>
      </c>
    </row>
    <row r="1987" spans="1:10" ht="15" customHeight="1">
      <c r="A1987" s="177">
        <v>45085</v>
      </c>
      <c r="B1987" s="178">
        <f t="shared" si="267"/>
        <v>45085</v>
      </c>
      <c r="C1987" s="178">
        <f t="shared" si="268"/>
        <v>45085</v>
      </c>
      <c r="D1987" s="178">
        <f t="shared" si="269"/>
        <v>45085</v>
      </c>
      <c r="E1987" s="178">
        <f t="shared" si="270"/>
        <v>45085</v>
      </c>
      <c r="F1987" s="178">
        <f t="shared" si="271"/>
        <v>45085</v>
      </c>
      <c r="G1987" s="178">
        <f t="shared" si="272"/>
        <v>45085</v>
      </c>
      <c r="H1987" s="179" t="e">
        <f t="shared" si="273"/>
        <v>#N/A</v>
      </c>
      <c r="I1987" s="180">
        <f t="shared" si="274"/>
        <v>6</v>
      </c>
      <c r="J1987" s="180">
        <f t="shared" si="275"/>
        <v>6</v>
      </c>
    </row>
    <row r="1988" spans="1:10" ht="15" customHeight="1">
      <c r="A1988" s="177">
        <v>45086</v>
      </c>
      <c r="B1988" s="178">
        <f t="shared" si="267"/>
        <v>45086</v>
      </c>
      <c r="C1988" s="178">
        <f t="shared" si="268"/>
        <v>45086</v>
      </c>
      <c r="D1988" s="178">
        <f t="shared" si="269"/>
        <v>45086</v>
      </c>
      <c r="E1988" s="178">
        <f t="shared" si="270"/>
        <v>45086</v>
      </c>
      <c r="F1988" s="178">
        <f t="shared" si="271"/>
        <v>45086</v>
      </c>
      <c r="G1988" s="178">
        <f t="shared" si="272"/>
        <v>45086</v>
      </c>
      <c r="H1988" s="179" t="e">
        <f t="shared" si="273"/>
        <v>#N/A</v>
      </c>
      <c r="I1988" s="180">
        <f t="shared" si="274"/>
        <v>7</v>
      </c>
      <c r="J1988" s="180">
        <f t="shared" si="275"/>
        <v>7</v>
      </c>
    </row>
    <row r="1989" spans="1:10" ht="15" customHeight="1">
      <c r="A1989" s="177">
        <v>45087</v>
      </c>
      <c r="B1989" s="178">
        <f t="shared" si="267"/>
        <v>45086</v>
      </c>
      <c r="C1989" s="178">
        <f t="shared" si="268"/>
        <v>45086</v>
      </c>
      <c r="D1989" s="178">
        <f t="shared" si="269"/>
        <v>45086</v>
      </c>
      <c r="E1989" s="178">
        <f t="shared" si="270"/>
        <v>45086</v>
      </c>
      <c r="F1989" s="178">
        <f t="shared" si="271"/>
        <v>45086</v>
      </c>
      <c r="G1989" s="178">
        <f t="shared" si="272"/>
        <v>45086</v>
      </c>
      <c r="H1989" s="179" t="e">
        <f t="shared" si="273"/>
        <v>#N/A</v>
      </c>
      <c r="I1989" s="180">
        <f t="shared" si="274"/>
        <v>1</v>
      </c>
      <c r="J1989" s="180">
        <f t="shared" si="275"/>
        <v>7</v>
      </c>
    </row>
    <row r="1990" spans="1:10" ht="15" customHeight="1">
      <c r="A1990" s="177">
        <v>45088</v>
      </c>
      <c r="B1990" s="178">
        <f t="shared" si="267"/>
        <v>45086</v>
      </c>
      <c r="C1990" s="178">
        <f t="shared" si="268"/>
        <v>45086</v>
      </c>
      <c r="D1990" s="178">
        <f t="shared" si="269"/>
        <v>45086</v>
      </c>
      <c r="E1990" s="178">
        <f t="shared" si="270"/>
        <v>45086</v>
      </c>
      <c r="F1990" s="178">
        <f t="shared" si="271"/>
        <v>45086</v>
      </c>
      <c r="G1990" s="178">
        <f t="shared" si="272"/>
        <v>45086</v>
      </c>
      <c r="H1990" s="179" t="e">
        <f t="shared" si="273"/>
        <v>#N/A</v>
      </c>
      <c r="I1990" s="180">
        <f t="shared" si="274"/>
        <v>2</v>
      </c>
      <c r="J1990" s="180">
        <f t="shared" si="275"/>
        <v>7</v>
      </c>
    </row>
    <row r="1991" spans="1:10" ht="15" customHeight="1">
      <c r="A1991" s="177">
        <v>45089</v>
      </c>
      <c r="B1991" s="178">
        <f t="shared" si="267"/>
        <v>45089</v>
      </c>
      <c r="C1991" s="178">
        <f t="shared" si="268"/>
        <v>45089</v>
      </c>
      <c r="D1991" s="178">
        <f t="shared" si="269"/>
        <v>45089</v>
      </c>
      <c r="E1991" s="178">
        <f t="shared" si="270"/>
        <v>45089</v>
      </c>
      <c r="F1991" s="178">
        <f t="shared" si="271"/>
        <v>45089</v>
      </c>
      <c r="G1991" s="178">
        <f t="shared" si="272"/>
        <v>45089</v>
      </c>
      <c r="H1991" s="179" t="e">
        <f t="shared" si="273"/>
        <v>#N/A</v>
      </c>
      <c r="I1991" s="180">
        <f t="shared" si="274"/>
        <v>3</v>
      </c>
      <c r="J1991" s="180">
        <f t="shared" si="275"/>
        <v>3</v>
      </c>
    </row>
    <row r="1992" spans="1:10" ht="15" customHeight="1">
      <c r="A1992" s="177">
        <v>45090</v>
      </c>
      <c r="B1992" s="178">
        <f t="shared" ref="B1992:B2055" si="276">IF($I1992&lt;4,IF($I1992&lt;3,DATE(YEAR(A1992),MONTH(A1992),DAY(A1992)-$I1992),IF(COUNTIF($O:$O,A1992)=1,DATE(YEAR(A1992),MONTH(A1992),DAY(A1992)-$I1992),A1992)),A1992)</f>
        <v>45090</v>
      </c>
      <c r="C1992" s="178">
        <f t="shared" ref="C1992:C2055" si="277">IF(COUNTIF($O:$O,B1992)=1,DATE(YEAR(B1992),MONTH(B1992),DAY(B1992)-1),B1992)</f>
        <v>45090</v>
      </c>
      <c r="D1992" s="178">
        <f t="shared" ref="D1992:D2055" si="278">IF(COUNTIF($O:$O,C1992)=1,DATE(YEAR(C1992),MONTH(C1992),DAY(C1992)-1),C1992)</f>
        <v>45090</v>
      </c>
      <c r="E1992" s="178">
        <f t="shared" ref="E1992:E2055" si="279">IF(COUNTIF($O:$O,D1992)=1,DATE(YEAR(D1992),MONTH(D1992),DAY(D1992)-1),D1992)</f>
        <v>45090</v>
      </c>
      <c r="F1992" s="178">
        <f t="shared" ref="F1992:F2055" si="280">IF(COUNTIF($O:$O,E1992)=1,DATE(YEAR(E1992),MONTH(E1992),DAY(E1992)-1),E1992)</f>
        <v>45090</v>
      </c>
      <c r="G1992" s="178">
        <f t="shared" ref="G1992:G2055" si="281">IF($J1992&lt;4,IF($J1992&lt;3,DATE(YEAR(F1992),MONTH(F1992),DAY(F1992)-$J1992),IF(COUNTIF($O:$O,F1992)=1,DATE(YEAR(F1992),MONTH(F1992),DAY(F1992)-$J1992),F1992)),F1992)</f>
        <v>45090</v>
      </c>
      <c r="H1992" s="179" t="e">
        <f t="shared" ref="H1992:H2055" si="282">VLOOKUP(G1992,L:M,2,0)</f>
        <v>#N/A</v>
      </c>
      <c r="I1992" s="180">
        <f t="shared" ref="I1992:I2055" si="283">WEEKDAY(A1992,16)</f>
        <v>4</v>
      </c>
      <c r="J1992" s="180">
        <f t="shared" ref="J1992:J2055" si="284">WEEKDAY(F1992,16)</f>
        <v>4</v>
      </c>
    </row>
    <row r="1993" spans="1:10" ht="15" customHeight="1">
      <c r="A1993" s="177">
        <v>45091</v>
      </c>
      <c r="B1993" s="178">
        <f t="shared" si="276"/>
        <v>45091</v>
      </c>
      <c r="C1993" s="178">
        <f t="shared" si="277"/>
        <v>45091</v>
      </c>
      <c r="D1993" s="178">
        <f t="shared" si="278"/>
        <v>45091</v>
      </c>
      <c r="E1993" s="178">
        <f t="shared" si="279"/>
        <v>45091</v>
      </c>
      <c r="F1993" s="178">
        <f t="shared" si="280"/>
        <v>45091</v>
      </c>
      <c r="G1993" s="178">
        <f t="shared" si="281"/>
        <v>45091</v>
      </c>
      <c r="H1993" s="179" t="e">
        <f t="shared" si="282"/>
        <v>#N/A</v>
      </c>
      <c r="I1993" s="180">
        <f t="shared" si="283"/>
        <v>5</v>
      </c>
      <c r="J1993" s="180">
        <f t="shared" si="284"/>
        <v>5</v>
      </c>
    </row>
    <row r="1994" spans="1:10" ht="15" customHeight="1">
      <c r="A1994" s="177">
        <v>45092</v>
      </c>
      <c r="B1994" s="178">
        <f t="shared" si="276"/>
        <v>45092</v>
      </c>
      <c r="C1994" s="178">
        <f t="shared" si="277"/>
        <v>45092</v>
      </c>
      <c r="D1994" s="178">
        <f t="shared" si="278"/>
        <v>45092</v>
      </c>
      <c r="E1994" s="178">
        <f t="shared" si="279"/>
        <v>45092</v>
      </c>
      <c r="F1994" s="178">
        <f t="shared" si="280"/>
        <v>45092</v>
      </c>
      <c r="G1994" s="178">
        <f t="shared" si="281"/>
        <v>45092</v>
      </c>
      <c r="H1994" s="179" t="e">
        <f t="shared" si="282"/>
        <v>#N/A</v>
      </c>
      <c r="I1994" s="180">
        <f t="shared" si="283"/>
        <v>6</v>
      </c>
      <c r="J1994" s="180">
        <f t="shared" si="284"/>
        <v>6</v>
      </c>
    </row>
    <row r="1995" spans="1:10" ht="15" customHeight="1">
      <c r="A1995" s="177">
        <v>45093</v>
      </c>
      <c r="B1995" s="178">
        <f t="shared" si="276"/>
        <v>45093</v>
      </c>
      <c r="C1995" s="178">
        <f t="shared" si="277"/>
        <v>45093</v>
      </c>
      <c r="D1995" s="178">
        <f t="shared" si="278"/>
        <v>45093</v>
      </c>
      <c r="E1995" s="178">
        <f t="shared" si="279"/>
        <v>45093</v>
      </c>
      <c r="F1995" s="178">
        <f t="shared" si="280"/>
        <v>45093</v>
      </c>
      <c r="G1995" s="178">
        <f t="shared" si="281"/>
        <v>45093</v>
      </c>
      <c r="H1995" s="179" t="e">
        <f t="shared" si="282"/>
        <v>#N/A</v>
      </c>
      <c r="I1995" s="180">
        <f t="shared" si="283"/>
        <v>7</v>
      </c>
      <c r="J1995" s="180">
        <f t="shared" si="284"/>
        <v>7</v>
      </c>
    </row>
    <row r="1996" spans="1:10" ht="15" customHeight="1">
      <c r="A1996" s="177">
        <v>45094</v>
      </c>
      <c r="B1996" s="178">
        <f t="shared" si="276"/>
        <v>45093</v>
      </c>
      <c r="C1996" s="178">
        <f t="shared" si="277"/>
        <v>45093</v>
      </c>
      <c r="D1996" s="178">
        <f t="shared" si="278"/>
        <v>45093</v>
      </c>
      <c r="E1996" s="178">
        <f t="shared" si="279"/>
        <v>45093</v>
      </c>
      <c r="F1996" s="178">
        <f t="shared" si="280"/>
        <v>45093</v>
      </c>
      <c r="G1996" s="178">
        <f t="shared" si="281"/>
        <v>45093</v>
      </c>
      <c r="H1996" s="179" t="e">
        <f t="shared" si="282"/>
        <v>#N/A</v>
      </c>
      <c r="I1996" s="180">
        <f t="shared" si="283"/>
        <v>1</v>
      </c>
      <c r="J1996" s="180">
        <f t="shared" si="284"/>
        <v>7</v>
      </c>
    </row>
    <row r="1997" spans="1:10" ht="15" customHeight="1">
      <c r="A1997" s="177">
        <v>45095</v>
      </c>
      <c r="B1997" s="178">
        <f t="shared" si="276"/>
        <v>45093</v>
      </c>
      <c r="C1997" s="178">
        <f t="shared" si="277"/>
        <v>45093</v>
      </c>
      <c r="D1997" s="178">
        <f t="shared" si="278"/>
        <v>45093</v>
      </c>
      <c r="E1997" s="178">
        <f t="shared" si="279"/>
        <v>45093</v>
      </c>
      <c r="F1997" s="178">
        <f t="shared" si="280"/>
        <v>45093</v>
      </c>
      <c r="G1997" s="178">
        <f t="shared" si="281"/>
        <v>45093</v>
      </c>
      <c r="H1997" s="179" t="e">
        <f t="shared" si="282"/>
        <v>#N/A</v>
      </c>
      <c r="I1997" s="180">
        <f t="shared" si="283"/>
        <v>2</v>
      </c>
      <c r="J1997" s="180">
        <f t="shared" si="284"/>
        <v>7</v>
      </c>
    </row>
    <row r="1998" spans="1:10" ht="15" customHeight="1">
      <c r="A1998" s="177">
        <v>45096</v>
      </c>
      <c r="B1998" s="178">
        <f t="shared" si="276"/>
        <v>45096</v>
      </c>
      <c r="C1998" s="178">
        <f t="shared" si="277"/>
        <v>45096</v>
      </c>
      <c r="D1998" s="178">
        <f t="shared" si="278"/>
        <v>45096</v>
      </c>
      <c r="E1998" s="178">
        <f t="shared" si="279"/>
        <v>45096</v>
      </c>
      <c r="F1998" s="178">
        <f t="shared" si="280"/>
        <v>45096</v>
      </c>
      <c r="G1998" s="178">
        <f t="shared" si="281"/>
        <v>45096</v>
      </c>
      <c r="H1998" s="179" t="e">
        <f t="shared" si="282"/>
        <v>#N/A</v>
      </c>
      <c r="I1998" s="180">
        <f t="shared" si="283"/>
        <v>3</v>
      </c>
      <c r="J1998" s="180">
        <f t="shared" si="284"/>
        <v>3</v>
      </c>
    </row>
    <row r="1999" spans="1:10" ht="15" customHeight="1">
      <c r="A1999" s="177">
        <v>45097</v>
      </c>
      <c r="B1999" s="178">
        <f t="shared" si="276"/>
        <v>45097</v>
      </c>
      <c r="C1999" s="178">
        <f t="shared" si="277"/>
        <v>45097</v>
      </c>
      <c r="D1999" s="178">
        <f t="shared" si="278"/>
        <v>45097</v>
      </c>
      <c r="E1999" s="178">
        <f t="shared" si="279"/>
        <v>45097</v>
      </c>
      <c r="F1999" s="178">
        <f t="shared" si="280"/>
        <v>45097</v>
      </c>
      <c r="G1999" s="178">
        <f t="shared" si="281"/>
        <v>45097</v>
      </c>
      <c r="H1999" s="179" t="e">
        <f t="shared" si="282"/>
        <v>#N/A</v>
      </c>
      <c r="I1999" s="180">
        <f t="shared" si="283"/>
        <v>4</v>
      </c>
      <c r="J1999" s="180">
        <f t="shared" si="284"/>
        <v>4</v>
      </c>
    </row>
    <row r="2000" spans="1:10" ht="15" customHeight="1">
      <c r="A2000" s="177">
        <v>45098</v>
      </c>
      <c r="B2000" s="178">
        <f t="shared" si="276"/>
        <v>45098</v>
      </c>
      <c r="C2000" s="178">
        <f t="shared" si="277"/>
        <v>45098</v>
      </c>
      <c r="D2000" s="178">
        <f t="shared" si="278"/>
        <v>45098</v>
      </c>
      <c r="E2000" s="178">
        <f t="shared" si="279"/>
        <v>45098</v>
      </c>
      <c r="F2000" s="178">
        <f t="shared" si="280"/>
        <v>45098</v>
      </c>
      <c r="G2000" s="178">
        <f t="shared" si="281"/>
        <v>45098</v>
      </c>
      <c r="H2000" s="179" t="e">
        <f t="shared" si="282"/>
        <v>#N/A</v>
      </c>
      <c r="I2000" s="180">
        <f t="shared" si="283"/>
        <v>5</v>
      </c>
      <c r="J2000" s="180">
        <f t="shared" si="284"/>
        <v>5</v>
      </c>
    </row>
    <row r="2001" spans="1:10" ht="15" customHeight="1">
      <c r="A2001" s="177">
        <v>45099</v>
      </c>
      <c r="B2001" s="178">
        <f t="shared" si="276"/>
        <v>45099</v>
      </c>
      <c r="C2001" s="178">
        <f t="shared" si="277"/>
        <v>45099</v>
      </c>
      <c r="D2001" s="178">
        <f t="shared" si="278"/>
        <v>45099</v>
      </c>
      <c r="E2001" s="178">
        <f t="shared" si="279"/>
        <v>45099</v>
      </c>
      <c r="F2001" s="178">
        <f t="shared" si="280"/>
        <v>45099</v>
      </c>
      <c r="G2001" s="178">
        <f t="shared" si="281"/>
        <v>45099</v>
      </c>
      <c r="H2001" s="179" t="e">
        <f t="shared" si="282"/>
        <v>#N/A</v>
      </c>
      <c r="I2001" s="180">
        <f t="shared" si="283"/>
        <v>6</v>
      </c>
      <c r="J2001" s="180">
        <f t="shared" si="284"/>
        <v>6</v>
      </c>
    </row>
    <row r="2002" spans="1:10" ht="15" customHeight="1">
      <c r="A2002" s="177">
        <v>45100</v>
      </c>
      <c r="B2002" s="178">
        <f t="shared" si="276"/>
        <v>45100</v>
      </c>
      <c r="C2002" s="178">
        <f t="shared" si="277"/>
        <v>45100</v>
      </c>
      <c r="D2002" s="178">
        <f t="shared" si="278"/>
        <v>45100</v>
      </c>
      <c r="E2002" s="178">
        <f t="shared" si="279"/>
        <v>45100</v>
      </c>
      <c r="F2002" s="178">
        <f t="shared" si="280"/>
        <v>45100</v>
      </c>
      <c r="G2002" s="178">
        <f t="shared" si="281"/>
        <v>45100</v>
      </c>
      <c r="H2002" s="179" t="e">
        <f t="shared" si="282"/>
        <v>#N/A</v>
      </c>
      <c r="I2002" s="180">
        <f t="shared" si="283"/>
        <v>7</v>
      </c>
      <c r="J2002" s="180">
        <f t="shared" si="284"/>
        <v>7</v>
      </c>
    </row>
    <row r="2003" spans="1:10" ht="15" customHeight="1">
      <c r="A2003" s="177">
        <v>45101</v>
      </c>
      <c r="B2003" s="178">
        <f t="shared" si="276"/>
        <v>45100</v>
      </c>
      <c r="C2003" s="178">
        <f t="shared" si="277"/>
        <v>45100</v>
      </c>
      <c r="D2003" s="178">
        <f t="shared" si="278"/>
        <v>45100</v>
      </c>
      <c r="E2003" s="178">
        <f t="shared" si="279"/>
        <v>45100</v>
      </c>
      <c r="F2003" s="178">
        <f t="shared" si="280"/>
        <v>45100</v>
      </c>
      <c r="G2003" s="178">
        <f t="shared" si="281"/>
        <v>45100</v>
      </c>
      <c r="H2003" s="179" t="e">
        <f t="shared" si="282"/>
        <v>#N/A</v>
      </c>
      <c r="I2003" s="180">
        <f t="shared" si="283"/>
        <v>1</v>
      </c>
      <c r="J2003" s="180">
        <f t="shared" si="284"/>
        <v>7</v>
      </c>
    </row>
    <row r="2004" spans="1:10" ht="15" customHeight="1">
      <c r="A2004" s="177">
        <v>45102</v>
      </c>
      <c r="B2004" s="178">
        <f t="shared" si="276"/>
        <v>45100</v>
      </c>
      <c r="C2004" s="178">
        <f t="shared" si="277"/>
        <v>45100</v>
      </c>
      <c r="D2004" s="178">
        <f t="shared" si="278"/>
        <v>45100</v>
      </c>
      <c r="E2004" s="178">
        <f t="shared" si="279"/>
        <v>45100</v>
      </c>
      <c r="F2004" s="178">
        <f t="shared" si="280"/>
        <v>45100</v>
      </c>
      <c r="G2004" s="178">
        <f t="shared" si="281"/>
        <v>45100</v>
      </c>
      <c r="H2004" s="179" t="e">
        <f t="shared" si="282"/>
        <v>#N/A</v>
      </c>
      <c r="I2004" s="180">
        <f t="shared" si="283"/>
        <v>2</v>
      </c>
      <c r="J2004" s="180">
        <f t="shared" si="284"/>
        <v>7</v>
      </c>
    </row>
    <row r="2005" spans="1:10" ht="15" customHeight="1">
      <c r="A2005" s="177">
        <v>45103</v>
      </c>
      <c r="B2005" s="178">
        <f t="shared" si="276"/>
        <v>45103</v>
      </c>
      <c r="C2005" s="178">
        <f t="shared" si="277"/>
        <v>45103</v>
      </c>
      <c r="D2005" s="178">
        <f t="shared" si="278"/>
        <v>45103</v>
      </c>
      <c r="E2005" s="178">
        <f t="shared" si="279"/>
        <v>45103</v>
      </c>
      <c r="F2005" s="178">
        <f t="shared" si="280"/>
        <v>45103</v>
      </c>
      <c r="G2005" s="178">
        <f t="shared" si="281"/>
        <v>45103</v>
      </c>
      <c r="H2005" s="179" t="e">
        <f t="shared" si="282"/>
        <v>#N/A</v>
      </c>
      <c r="I2005" s="180">
        <f t="shared" si="283"/>
        <v>3</v>
      </c>
      <c r="J2005" s="180">
        <f t="shared" si="284"/>
        <v>3</v>
      </c>
    </row>
    <row r="2006" spans="1:10" ht="15" customHeight="1">
      <c r="A2006" s="177">
        <v>45104</v>
      </c>
      <c r="B2006" s="178">
        <f t="shared" si="276"/>
        <v>45104</v>
      </c>
      <c r="C2006" s="178">
        <f t="shared" si="277"/>
        <v>45104</v>
      </c>
      <c r="D2006" s="178">
        <f t="shared" si="278"/>
        <v>45104</v>
      </c>
      <c r="E2006" s="178">
        <f t="shared" si="279"/>
        <v>45104</v>
      </c>
      <c r="F2006" s="178">
        <f t="shared" si="280"/>
        <v>45104</v>
      </c>
      <c r="G2006" s="178">
        <f t="shared" si="281"/>
        <v>45104</v>
      </c>
      <c r="H2006" s="179" t="e">
        <f t="shared" si="282"/>
        <v>#N/A</v>
      </c>
      <c r="I2006" s="180">
        <f t="shared" si="283"/>
        <v>4</v>
      </c>
      <c r="J2006" s="180">
        <f t="shared" si="284"/>
        <v>4</v>
      </c>
    </row>
    <row r="2007" spans="1:10" ht="15" customHeight="1">
      <c r="A2007" s="177">
        <v>45105</v>
      </c>
      <c r="B2007" s="178">
        <f t="shared" si="276"/>
        <v>45105</v>
      </c>
      <c r="C2007" s="178">
        <f t="shared" si="277"/>
        <v>45105</v>
      </c>
      <c r="D2007" s="178">
        <f t="shared" si="278"/>
        <v>45105</v>
      </c>
      <c r="E2007" s="178">
        <f t="shared" si="279"/>
        <v>45105</v>
      </c>
      <c r="F2007" s="178">
        <f t="shared" si="280"/>
        <v>45105</v>
      </c>
      <c r="G2007" s="178">
        <f t="shared" si="281"/>
        <v>45105</v>
      </c>
      <c r="H2007" s="179" t="e">
        <f t="shared" si="282"/>
        <v>#N/A</v>
      </c>
      <c r="I2007" s="180">
        <f t="shared" si="283"/>
        <v>5</v>
      </c>
      <c r="J2007" s="180">
        <f t="shared" si="284"/>
        <v>5</v>
      </c>
    </row>
    <row r="2008" spans="1:10" ht="15" customHeight="1">
      <c r="A2008" s="177">
        <v>45106</v>
      </c>
      <c r="B2008" s="178">
        <f t="shared" si="276"/>
        <v>45106</v>
      </c>
      <c r="C2008" s="178">
        <f t="shared" si="277"/>
        <v>45106</v>
      </c>
      <c r="D2008" s="178">
        <f t="shared" si="278"/>
        <v>45106</v>
      </c>
      <c r="E2008" s="178">
        <f t="shared" si="279"/>
        <v>45106</v>
      </c>
      <c r="F2008" s="178">
        <f t="shared" si="280"/>
        <v>45106</v>
      </c>
      <c r="G2008" s="178">
        <f t="shared" si="281"/>
        <v>45106</v>
      </c>
      <c r="H2008" s="179" t="e">
        <f t="shared" si="282"/>
        <v>#N/A</v>
      </c>
      <c r="I2008" s="180">
        <f t="shared" si="283"/>
        <v>6</v>
      </c>
      <c r="J2008" s="180">
        <f t="shared" si="284"/>
        <v>6</v>
      </c>
    </row>
    <row r="2009" spans="1:10" ht="15" customHeight="1">
      <c r="A2009" s="177">
        <v>45107</v>
      </c>
      <c r="B2009" s="178">
        <f t="shared" si="276"/>
        <v>45107</v>
      </c>
      <c r="C2009" s="178">
        <f t="shared" si="277"/>
        <v>45107</v>
      </c>
      <c r="D2009" s="178">
        <f t="shared" si="278"/>
        <v>45107</v>
      </c>
      <c r="E2009" s="178">
        <f t="shared" si="279"/>
        <v>45107</v>
      </c>
      <c r="F2009" s="178">
        <f t="shared" si="280"/>
        <v>45107</v>
      </c>
      <c r="G2009" s="178">
        <f t="shared" si="281"/>
        <v>45107</v>
      </c>
      <c r="H2009" s="179" t="e">
        <f t="shared" si="282"/>
        <v>#N/A</v>
      </c>
      <c r="I2009" s="180">
        <f t="shared" si="283"/>
        <v>7</v>
      </c>
      <c r="J2009" s="180">
        <f t="shared" si="284"/>
        <v>7</v>
      </c>
    </row>
    <row r="2010" spans="1:10" ht="15" customHeight="1">
      <c r="A2010" s="177">
        <v>45108</v>
      </c>
      <c r="B2010" s="178">
        <f t="shared" si="276"/>
        <v>45107</v>
      </c>
      <c r="C2010" s="178">
        <f t="shared" si="277"/>
        <v>45107</v>
      </c>
      <c r="D2010" s="178">
        <f t="shared" si="278"/>
        <v>45107</v>
      </c>
      <c r="E2010" s="178">
        <f t="shared" si="279"/>
        <v>45107</v>
      </c>
      <c r="F2010" s="178">
        <f t="shared" si="280"/>
        <v>45107</v>
      </c>
      <c r="G2010" s="178">
        <f t="shared" si="281"/>
        <v>45107</v>
      </c>
      <c r="H2010" s="179" t="e">
        <f t="shared" si="282"/>
        <v>#N/A</v>
      </c>
      <c r="I2010" s="180">
        <f t="shared" si="283"/>
        <v>1</v>
      </c>
      <c r="J2010" s="180">
        <f t="shared" si="284"/>
        <v>7</v>
      </c>
    </row>
    <row r="2011" spans="1:10" ht="15" customHeight="1">
      <c r="A2011" s="177">
        <v>45109</v>
      </c>
      <c r="B2011" s="178">
        <f t="shared" si="276"/>
        <v>45107</v>
      </c>
      <c r="C2011" s="178">
        <f t="shared" si="277"/>
        <v>45107</v>
      </c>
      <c r="D2011" s="178">
        <f t="shared" si="278"/>
        <v>45107</v>
      </c>
      <c r="E2011" s="178">
        <f t="shared" si="279"/>
        <v>45107</v>
      </c>
      <c r="F2011" s="178">
        <f t="shared" si="280"/>
        <v>45107</v>
      </c>
      <c r="G2011" s="178">
        <f t="shared" si="281"/>
        <v>45107</v>
      </c>
      <c r="H2011" s="179" t="e">
        <f t="shared" si="282"/>
        <v>#N/A</v>
      </c>
      <c r="I2011" s="180">
        <f t="shared" si="283"/>
        <v>2</v>
      </c>
      <c r="J2011" s="180">
        <f t="shared" si="284"/>
        <v>7</v>
      </c>
    </row>
    <row r="2012" spans="1:10" ht="15" customHeight="1">
      <c r="A2012" s="177">
        <v>45110</v>
      </c>
      <c r="B2012" s="178">
        <f t="shared" si="276"/>
        <v>45110</v>
      </c>
      <c r="C2012" s="178">
        <f t="shared" si="277"/>
        <v>45110</v>
      </c>
      <c r="D2012" s="178">
        <f t="shared" si="278"/>
        <v>45110</v>
      </c>
      <c r="E2012" s="178">
        <f t="shared" si="279"/>
        <v>45110</v>
      </c>
      <c r="F2012" s="178">
        <f t="shared" si="280"/>
        <v>45110</v>
      </c>
      <c r="G2012" s="178">
        <f t="shared" si="281"/>
        <v>45110</v>
      </c>
      <c r="H2012" s="179" t="e">
        <f t="shared" si="282"/>
        <v>#N/A</v>
      </c>
      <c r="I2012" s="180">
        <f t="shared" si="283"/>
        <v>3</v>
      </c>
      <c r="J2012" s="180">
        <f t="shared" si="284"/>
        <v>3</v>
      </c>
    </row>
    <row r="2013" spans="1:10" ht="15" customHeight="1">
      <c r="A2013" s="177">
        <v>45111</v>
      </c>
      <c r="B2013" s="178">
        <f t="shared" si="276"/>
        <v>45111</v>
      </c>
      <c r="C2013" s="178">
        <f t="shared" si="277"/>
        <v>45111</v>
      </c>
      <c r="D2013" s="178">
        <f t="shared" si="278"/>
        <v>45111</v>
      </c>
      <c r="E2013" s="178">
        <f t="shared" si="279"/>
        <v>45111</v>
      </c>
      <c r="F2013" s="178">
        <f t="shared" si="280"/>
        <v>45111</v>
      </c>
      <c r="G2013" s="178">
        <f t="shared" si="281"/>
        <v>45111</v>
      </c>
      <c r="H2013" s="179" t="e">
        <f t="shared" si="282"/>
        <v>#N/A</v>
      </c>
      <c r="I2013" s="180">
        <f t="shared" si="283"/>
        <v>4</v>
      </c>
      <c r="J2013" s="180">
        <f t="shared" si="284"/>
        <v>4</v>
      </c>
    </row>
    <row r="2014" spans="1:10" ht="15" customHeight="1">
      <c r="A2014" s="177">
        <v>45112</v>
      </c>
      <c r="B2014" s="178">
        <f t="shared" si="276"/>
        <v>45112</v>
      </c>
      <c r="C2014" s="178">
        <f t="shared" si="277"/>
        <v>45112</v>
      </c>
      <c r="D2014" s="178">
        <f t="shared" si="278"/>
        <v>45112</v>
      </c>
      <c r="E2014" s="178">
        <f t="shared" si="279"/>
        <v>45112</v>
      </c>
      <c r="F2014" s="178">
        <f t="shared" si="280"/>
        <v>45112</v>
      </c>
      <c r="G2014" s="178">
        <f t="shared" si="281"/>
        <v>45112</v>
      </c>
      <c r="H2014" s="179" t="e">
        <f t="shared" si="282"/>
        <v>#N/A</v>
      </c>
      <c r="I2014" s="180">
        <f t="shared" si="283"/>
        <v>5</v>
      </c>
      <c r="J2014" s="180">
        <f t="shared" si="284"/>
        <v>5</v>
      </c>
    </row>
    <row r="2015" spans="1:10" ht="15" customHeight="1">
      <c r="A2015" s="177">
        <v>45113</v>
      </c>
      <c r="B2015" s="178">
        <f t="shared" si="276"/>
        <v>45113</v>
      </c>
      <c r="C2015" s="178">
        <f t="shared" si="277"/>
        <v>45113</v>
      </c>
      <c r="D2015" s="178">
        <f t="shared" si="278"/>
        <v>45113</v>
      </c>
      <c r="E2015" s="178">
        <f t="shared" si="279"/>
        <v>45113</v>
      </c>
      <c r="F2015" s="178">
        <f t="shared" si="280"/>
        <v>45113</v>
      </c>
      <c r="G2015" s="178">
        <f t="shared" si="281"/>
        <v>45113</v>
      </c>
      <c r="H2015" s="179" t="e">
        <f t="shared" si="282"/>
        <v>#N/A</v>
      </c>
      <c r="I2015" s="180">
        <f t="shared" si="283"/>
        <v>6</v>
      </c>
      <c r="J2015" s="180">
        <f t="shared" si="284"/>
        <v>6</v>
      </c>
    </row>
    <row r="2016" spans="1:10" ht="15" customHeight="1">
      <c r="A2016" s="177">
        <v>45114</v>
      </c>
      <c r="B2016" s="178">
        <f t="shared" si="276"/>
        <v>45114</v>
      </c>
      <c r="C2016" s="178">
        <f t="shared" si="277"/>
        <v>45114</v>
      </c>
      <c r="D2016" s="178">
        <f t="shared" si="278"/>
        <v>45114</v>
      </c>
      <c r="E2016" s="178">
        <f t="shared" si="279"/>
        <v>45114</v>
      </c>
      <c r="F2016" s="178">
        <f t="shared" si="280"/>
        <v>45114</v>
      </c>
      <c r="G2016" s="178">
        <f t="shared" si="281"/>
        <v>45114</v>
      </c>
      <c r="H2016" s="179" t="e">
        <f t="shared" si="282"/>
        <v>#N/A</v>
      </c>
      <c r="I2016" s="180">
        <f t="shared" si="283"/>
        <v>7</v>
      </c>
      <c r="J2016" s="180">
        <f t="shared" si="284"/>
        <v>7</v>
      </c>
    </row>
    <row r="2017" spans="1:10" ht="15" customHeight="1">
      <c r="A2017" s="177">
        <v>45115</v>
      </c>
      <c r="B2017" s="178">
        <f t="shared" si="276"/>
        <v>45114</v>
      </c>
      <c r="C2017" s="178">
        <f t="shared" si="277"/>
        <v>45114</v>
      </c>
      <c r="D2017" s="178">
        <f t="shared" si="278"/>
        <v>45114</v>
      </c>
      <c r="E2017" s="178">
        <f t="shared" si="279"/>
        <v>45114</v>
      </c>
      <c r="F2017" s="178">
        <f t="shared" si="280"/>
        <v>45114</v>
      </c>
      <c r="G2017" s="178">
        <f t="shared" si="281"/>
        <v>45114</v>
      </c>
      <c r="H2017" s="179" t="e">
        <f t="shared" si="282"/>
        <v>#N/A</v>
      </c>
      <c r="I2017" s="180">
        <f t="shared" si="283"/>
        <v>1</v>
      </c>
      <c r="J2017" s="180">
        <f t="shared" si="284"/>
        <v>7</v>
      </c>
    </row>
    <row r="2018" spans="1:10" ht="15" customHeight="1">
      <c r="A2018" s="177">
        <v>45116</v>
      </c>
      <c r="B2018" s="178">
        <f t="shared" si="276"/>
        <v>45114</v>
      </c>
      <c r="C2018" s="178">
        <f t="shared" si="277"/>
        <v>45114</v>
      </c>
      <c r="D2018" s="178">
        <f t="shared" si="278"/>
        <v>45114</v>
      </c>
      <c r="E2018" s="178">
        <f t="shared" si="279"/>
        <v>45114</v>
      </c>
      <c r="F2018" s="178">
        <f t="shared" si="280"/>
        <v>45114</v>
      </c>
      <c r="G2018" s="178">
        <f t="shared" si="281"/>
        <v>45114</v>
      </c>
      <c r="H2018" s="179" t="e">
        <f t="shared" si="282"/>
        <v>#N/A</v>
      </c>
      <c r="I2018" s="180">
        <f t="shared" si="283"/>
        <v>2</v>
      </c>
      <c r="J2018" s="180">
        <f t="shared" si="284"/>
        <v>7</v>
      </c>
    </row>
    <row r="2019" spans="1:10" ht="15" customHeight="1">
      <c r="A2019" s="177">
        <v>45117</v>
      </c>
      <c r="B2019" s="178">
        <f t="shared" si="276"/>
        <v>45117</v>
      </c>
      <c r="C2019" s="178">
        <f t="shared" si="277"/>
        <v>45117</v>
      </c>
      <c r="D2019" s="178">
        <f t="shared" si="278"/>
        <v>45117</v>
      </c>
      <c r="E2019" s="178">
        <f t="shared" si="279"/>
        <v>45117</v>
      </c>
      <c r="F2019" s="178">
        <f t="shared" si="280"/>
        <v>45117</v>
      </c>
      <c r="G2019" s="178">
        <f t="shared" si="281"/>
        <v>45117</v>
      </c>
      <c r="H2019" s="179" t="e">
        <f t="shared" si="282"/>
        <v>#N/A</v>
      </c>
      <c r="I2019" s="180">
        <f t="shared" si="283"/>
        <v>3</v>
      </c>
      <c r="J2019" s="180">
        <f t="shared" si="284"/>
        <v>3</v>
      </c>
    </row>
    <row r="2020" spans="1:10" ht="15" customHeight="1">
      <c r="A2020" s="177">
        <v>45118</v>
      </c>
      <c r="B2020" s="178">
        <f t="shared" si="276"/>
        <v>45118</v>
      </c>
      <c r="C2020" s="178">
        <f t="shared" si="277"/>
        <v>45118</v>
      </c>
      <c r="D2020" s="178">
        <f t="shared" si="278"/>
        <v>45118</v>
      </c>
      <c r="E2020" s="178">
        <f t="shared" si="279"/>
        <v>45118</v>
      </c>
      <c r="F2020" s="178">
        <f t="shared" si="280"/>
        <v>45118</v>
      </c>
      <c r="G2020" s="178">
        <f t="shared" si="281"/>
        <v>45118</v>
      </c>
      <c r="H2020" s="179" t="e">
        <f t="shared" si="282"/>
        <v>#N/A</v>
      </c>
      <c r="I2020" s="180">
        <f t="shared" si="283"/>
        <v>4</v>
      </c>
      <c r="J2020" s="180">
        <f t="shared" si="284"/>
        <v>4</v>
      </c>
    </row>
    <row r="2021" spans="1:10" ht="15" customHeight="1">
      <c r="A2021" s="177">
        <v>45119</v>
      </c>
      <c r="B2021" s="178">
        <f t="shared" si="276"/>
        <v>45119</v>
      </c>
      <c r="C2021" s="178">
        <f t="shared" si="277"/>
        <v>45119</v>
      </c>
      <c r="D2021" s="178">
        <f t="shared" si="278"/>
        <v>45119</v>
      </c>
      <c r="E2021" s="178">
        <f t="shared" si="279"/>
        <v>45119</v>
      </c>
      <c r="F2021" s="178">
        <f t="shared" si="280"/>
        <v>45119</v>
      </c>
      <c r="G2021" s="178">
        <f t="shared" si="281"/>
        <v>45119</v>
      </c>
      <c r="H2021" s="179" t="e">
        <f t="shared" si="282"/>
        <v>#N/A</v>
      </c>
      <c r="I2021" s="180">
        <f t="shared" si="283"/>
        <v>5</v>
      </c>
      <c r="J2021" s="180">
        <f t="shared" si="284"/>
        <v>5</v>
      </c>
    </row>
    <row r="2022" spans="1:10" ht="15" customHeight="1">
      <c r="A2022" s="177">
        <v>45120</v>
      </c>
      <c r="B2022" s="178">
        <f t="shared" si="276"/>
        <v>45120</v>
      </c>
      <c r="C2022" s="178">
        <f t="shared" si="277"/>
        <v>45120</v>
      </c>
      <c r="D2022" s="178">
        <f t="shared" si="278"/>
        <v>45120</v>
      </c>
      <c r="E2022" s="178">
        <f t="shared" si="279"/>
        <v>45120</v>
      </c>
      <c r="F2022" s="178">
        <f t="shared" si="280"/>
        <v>45120</v>
      </c>
      <c r="G2022" s="178">
        <f t="shared" si="281"/>
        <v>45120</v>
      </c>
      <c r="H2022" s="179" t="e">
        <f t="shared" si="282"/>
        <v>#N/A</v>
      </c>
      <c r="I2022" s="180">
        <f t="shared" si="283"/>
        <v>6</v>
      </c>
      <c r="J2022" s="180">
        <f t="shared" si="284"/>
        <v>6</v>
      </c>
    </row>
    <row r="2023" spans="1:10" ht="15" customHeight="1">
      <c r="A2023" s="177">
        <v>45121</v>
      </c>
      <c r="B2023" s="178">
        <f t="shared" si="276"/>
        <v>45121</v>
      </c>
      <c r="C2023" s="178">
        <f t="shared" si="277"/>
        <v>45121</v>
      </c>
      <c r="D2023" s="178">
        <f t="shared" si="278"/>
        <v>45121</v>
      </c>
      <c r="E2023" s="178">
        <f t="shared" si="279"/>
        <v>45121</v>
      </c>
      <c r="F2023" s="178">
        <f t="shared" si="280"/>
        <v>45121</v>
      </c>
      <c r="G2023" s="178">
        <f t="shared" si="281"/>
        <v>45121</v>
      </c>
      <c r="H2023" s="179" t="e">
        <f t="shared" si="282"/>
        <v>#N/A</v>
      </c>
      <c r="I2023" s="180">
        <f t="shared" si="283"/>
        <v>7</v>
      </c>
      <c r="J2023" s="180">
        <f t="shared" si="284"/>
        <v>7</v>
      </c>
    </row>
    <row r="2024" spans="1:10" ht="15" customHeight="1">
      <c r="A2024" s="177">
        <v>45122</v>
      </c>
      <c r="B2024" s="178">
        <f t="shared" si="276"/>
        <v>45121</v>
      </c>
      <c r="C2024" s="178">
        <f t="shared" si="277"/>
        <v>45121</v>
      </c>
      <c r="D2024" s="178">
        <f t="shared" si="278"/>
        <v>45121</v>
      </c>
      <c r="E2024" s="178">
        <f t="shared" si="279"/>
        <v>45121</v>
      </c>
      <c r="F2024" s="178">
        <f t="shared" si="280"/>
        <v>45121</v>
      </c>
      <c r="G2024" s="178">
        <f t="shared" si="281"/>
        <v>45121</v>
      </c>
      <c r="H2024" s="179" t="e">
        <f t="shared" si="282"/>
        <v>#N/A</v>
      </c>
      <c r="I2024" s="180">
        <f t="shared" si="283"/>
        <v>1</v>
      </c>
      <c r="J2024" s="180">
        <f t="shared" si="284"/>
        <v>7</v>
      </c>
    </row>
    <row r="2025" spans="1:10" ht="15" customHeight="1">
      <c r="A2025" s="177">
        <v>45123</v>
      </c>
      <c r="B2025" s="178">
        <f t="shared" si="276"/>
        <v>45121</v>
      </c>
      <c r="C2025" s="178">
        <f t="shared" si="277"/>
        <v>45121</v>
      </c>
      <c r="D2025" s="178">
        <f t="shared" si="278"/>
        <v>45121</v>
      </c>
      <c r="E2025" s="178">
        <f t="shared" si="279"/>
        <v>45121</v>
      </c>
      <c r="F2025" s="178">
        <f t="shared" si="280"/>
        <v>45121</v>
      </c>
      <c r="G2025" s="178">
        <f t="shared" si="281"/>
        <v>45121</v>
      </c>
      <c r="H2025" s="179" t="e">
        <f t="shared" si="282"/>
        <v>#N/A</v>
      </c>
      <c r="I2025" s="180">
        <f t="shared" si="283"/>
        <v>2</v>
      </c>
      <c r="J2025" s="180">
        <f t="shared" si="284"/>
        <v>7</v>
      </c>
    </row>
    <row r="2026" spans="1:10" ht="15" customHeight="1">
      <c r="A2026" s="177">
        <v>45124</v>
      </c>
      <c r="B2026" s="178">
        <f t="shared" si="276"/>
        <v>45124</v>
      </c>
      <c r="C2026" s="178">
        <f t="shared" si="277"/>
        <v>45124</v>
      </c>
      <c r="D2026" s="178">
        <f t="shared" si="278"/>
        <v>45124</v>
      </c>
      <c r="E2026" s="178">
        <f t="shared" si="279"/>
        <v>45124</v>
      </c>
      <c r="F2026" s="178">
        <f t="shared" si="280"/>
        <v>45124</v>
      </c>
      <c r="G2026" s="178">
        <f t="shared" si="281"/>
        <v>45124</v>
      </c>
      <c r="H2026" s="179" t="e">
        <f t="shared" si="282"/>
        <v>#N/A</v>
      </c>
      <c r="I2026" s="180">
        <f t="shared" si="283"/>
        <v>3</v>
      </c>
      <c r="J2026" s="180">
        <f t="shared" si="284"/>
        <v>3</v>
      </c>
    </row>
    <row r="2027" spans="1:10" ht="15" customHeight="1">
      <c r="A2027" s="177">
        <v>45125</v>
      </c>
      <c r="B2027" s="178">
        <f t="shared" si="276"/>
        <v>45125</v>
      </c>
      <c r="C2027" s="178">
        <f t="shared" si="277"/>
        <v>45125</v>
      </c>
      <c r="D2027" s="178">
        <f t="shared" si="278"/>
        <v>45125</v>
      </c>
      <c r="E2027" s="178">
        <f t="shared" si="279"/>
        <v>45125</v>
      </c>
      <c r="F2027" s="178">
        <f t="shared" si="280"/>
        <v>45125</v>
      </c>
      <c r="G2027" s="178">
        <f t="shared" si="281"/>
        <v>45125</v>
      </c>
      <c r="H2027" s="179" t="e">
        <f t="shared" si="282"/>
        <v>#N/A</v>
      </c>
      <c r="I2027" s="180">
        <f t="shared" si="283"/>
        <v>4</v>
      </c>
      <c r="J2027" s="180">
        <f t="shared" si="284"/>
        <v>4</v>
      </c>
    </row>
    <row r="2028" spans="1:10" ht="15" customHeight="1">
      <c r="A2028" s="177">
        <v>45126</v>
      </c>
      <c r="B2028" s="178">
        <f t="shared" si="276"/>
        <v>45126</v>
      </c>
      <c r="C2028" s="178">
        <f t="shared" si="277"/>
        <v>45126</v>
      </c>
      <c r="D2028" s="178">
        <f t="shared" si="278"/>
        <v>45126</v>
      </c>
      <c r="E2028" s="178">
        <f t="shared" si="279"/>
        <v>45126</v>
      </c>
      <c r="F2028" s="178">
        <f t="shared" si="280"/>
        <v>45126</v>
      </c>
      <c r="G2028" s="178">
        <f t="shared" si="281"/>
        <v>45126</v>
      </c>
      <c r="H2028" s="179" t="e">
        <f t="shared" si="282"/>
        <v>#N/A</v>
      </c>
      <c r="I2028" s="180">
        <f t="shared" si="283"/>
        <v>5</v>
      </c>
      <c r="J2028" s="180">
        <f t="shared" si="284"/>
        <v>5</v>
      </c>
    </row>
    <row r="2029" spans="1:10" ht="15" customHeight="1">
      <c r="A2029" s="177">
        <v>45127</v>
      </c>
      <c r="B2029" s="178">
        <f t="shared" si="276"/>
        <v>45127</v>
      </c>
      <c r="C2029" s="178">
        <f t="shared" si="277"/>
        <v>45127</v>
      </c>
      <c r="D2029" s="178">
        <f t="shared" si="278"/>
        <v>45127</v>
      </c>
      <c r="E2029" s="178">
        <f t="shared" si="279"/>
        <v>45127</v>
      </c>
      <c r="F2029" s="178">
        <f t="shared" si="280"/>
        <v>45127</v>
      </c>
      <c r="G2029" s="178">
        <f t="shared" si="281"/>
        <v>45127</v>
      </c>
      <c r="H2029" s="179" t="e">
        <f t="shared" si="282"/>
        <v>#N/A</v>
      </c>
      <c r="I2029" s="180">
        <f t="shared" si="283"/>
        <v>6</v>
      </c>
      <c r="J2029" s="180">
        <f t="shared" si="284"/>
        <v>6</v>
      </c>
    </row>
    <row r="2030" spans="1:10" ht="15" customHeight="1">
      <c r="A2030" s="177">
        <v>45128</v>
      </c>
      <c r="B2030" s="178">
        <f t="shared" si="276"/>
        <v>45128</v>
      </c>
      <c r="C2030" s="178">
        <f t="shared" si="277"/>
        <v>45128</v>
      </c>
      <c r="D2030" s="178">
        <f t="shared" si="278"/>
        <v>45128</v>
      </c>
      <c r="E2030" s="178">
        <f t="shared" si="279"/>
        <v>45128</v>
      </c>
      <c r="F2030" s="178">
        <f t="shared" si="280"/>
        <v>45128</v>
      </c>
      <c r="G2030" s="178">
        <f t="shared" si="281"/>
        <v>45128</v>
      </c>
      <c r="H2030" s="179" t="e">
        <f t="shared" si="282"/>
        <v>#N/A</v>
      </c>
      <c r="I2030" s="180">
        <f t="shared" si="283"/>
        <v>7</v>
      </c>
      <c r="J2030" s="180">
        <f t="shared" si="284"/>
        <v>7</v>
      </c>
    </row>
    <row r="2031" spans="1:10" ht="15" customHeight="1">
      <c r="A2031" s="177">
        <v>45129</v>
      </c>
      <c r="B2031" s="178">
        <f t="shared" si="276"/>
        <v>45128</v>
      </c>
      <c r="C2031" s="178">
        <f t="shared" si="277"/>
        <v>45128</v>
      </c>
      <c r="D2031" s="178">
        <f t="shared" si="278"/>
        <v>45128</v>
      </c>
      <c r="E2031" s="178">
        <f t="shared" si="279"/>
        <v>45128</v>
      </c>
      <c r="F2031" s="178">
        <f t="shared" si="280"/>
        <v>45128</v>
      </c>
      <c r="G2031" s="178">
        <f t="shared" si="281"/>
        <v>45128</v>
      </c>
      <c r="H2031" s="179" t="e">
        <f t="shared" si="282"/>
        <v>#N/A</v>
      </c>
      <c r="I2031" s="180">
        <f t="shared" si="283"/>
        <v>1</v>
      </c>
      <c r="J2031" s="180">
        <f t="shared" si="284"/>
        <v>7</v>
      </c>
    </row>
    <row r="2032" spans="1:10" ht="15" customHeight="1">
      <c r="A2032" s="177">
        <v>45130</v>
      </c>
      <c r="B2032" s="178">
        <f t="shared" si="276"/>
        <v>45128</v>
      </c>
      <c r="C2032" s="178">
        <f t="shared" si="277"/>
        <v>45128</v>
      </c>
      <c r="D2032" s="178">
        <f t="shared" si="278"/>
        <v>45128</v>
      </c>
      <c r="E2032" s="178">
        <f t="shared" si="279"/>
        <v>45128</v>
      </c>
      <c r="F2032" s="178">
        <f t="shared" si="280"/>
        <v>45128</v>
      </c>
      <c r="G2032" s="178">
        <f t="shared" si="281"/>
        <v>45128</v>
      </c>
      <c r="H2032" s="179" t="e">
        <f t="shared" si="282"/>
        <v>#N/A</v>
      </c>
      <c r="I2032" s="180">
        <f t="shared" si="283"/>
        <v>2</v>
      </c>
      <c r="J2032" s="180">
        <f t="shared" si="284"/>
        <v>7</v>
      </c>
    </row>
    <row r="2033" spans="1:10" ht="15" customHeight="1">
      <c r="A2033" s="177">
        <v>45131</v>
      </c>
      <c r="B2033" s="178">
        <f t="shared" si="276"/>
        <v>45131</v>
      </c>
      <c r="C2033" s="178">
        <f t="shared" si="277"/>
        <v>45131</v>
      </c>
      <c r="D2033" s="178">
        <f t="shared" si="278"/>
        <v>45131</v>
      </c>
      <c r="E2033" s="178">
        <f t="shared" si="279"/>
        <v>45131</v>
      </c>
      <c r="F2033" s="178">
        <f t="shared" si="280"/>
        <v>45131</v>
      </c>
      <c r="G2033" s="178">
        <f t="shared" si="281"/>
        <v>45131</v>
      </c>
      <c r="H2033" s="179" t="e">
        <f t="shared" si="282"/>
        <v>#N/A</v>
      </c>
      <c r="I2033" s="180">
        <f t="shared" si="283"/>
        <v>3</v>
      </c>
      <c r="J2033" s="180">
        <f t="shared" si="284"/>
        <v>3</v>
      </c>
    </row>
    <row r="2034" spans="1:10" ht="15" customHeight="1">
      <c r="A2034" s="177">
        <v>45132</v>
      </c>
      <c r="B2034" s="178">
        <f t="shared" si="276"/>
        <v>45132</v>
      </c>
      <c r="C2034" s="178">
        <f t="shared" si="277"/>
        <v>45132</v>
      </c>
      <c r="D2034" s="178">
        <f t="shared" si="278"/>
        <v>45132</v>
      </c>
      <c r="E2034" s="178">
        <f t="shared" si="279"/>
        <v>45132</v>
      </c>
      <c r="F2034" s="178">
        <f t="shared" si="280"/>
        <v>45132</v>
      </c>
      <c r="G2034" s="178">
        <f t="shared" si="281"/>
        <v>45132</v>
      </c>
      <c r="H2034" s="179" t="e">
        <f t="shared" si="282"/>
        <v>#N/A</v>
      </c>
      <c r="I2034" s="180">
        <f t="shared" si="283"/>
        <v>4</v>
      </c>
      <c r="J2034" s="180">
        <f t="shared" si="284"/>
        <v>4</v>
      </c>
    </row>
    <row r="2035" spans="1:10" ht="15" customHeight="1">
      <c r="A2035" s="177">
        <v>45133</v>
      </c>
      <c r="B2035" s="178">
        <f t="shared" si="276"/>
        <v>45133</v>
      </c>
      <c r="C2035" s="178">
        <f t="shared" si="277"/>
        <v>45133</v>
      </c>
      <c r="D2035" s="178">
        <f t="shared" si="278"/>
        <v>45133</v>
      </c>
      <c r="E2035" s="178">
        <f t="shared" si="279"/>
        <v>45133</v>
      </c>
      <c r="F2035" s="178">
        <f t="shared" si="280"/>
        <v>45133</v>
      </c>
      <c r="G2035" s="178">
        <f t="shared" si="281"/>
        <v>45133</v>
      </c>
      <c r="H2035" s="179" t="e">
        <f t="shared" si="282"/>
        <v>#N/A</v>
      </c>
      <c r="I2035" s="180">
        <f t="shared" si="283"/>
        <v>5</v>
      </c>
      <c r="J2035" s="180">
        <f t="shared" si="284"/>
        <v>5</v>
      </c>
    </row>
    <row r="2036" spans="1:10" ht="15" customHeight="1">
      <c r="A2036" s="177">
        <v>45134</v>
      </c>
      <c r="B2036" s="178">
        <f t="shared" si="276"/>
        <v>45134</v>
      </c>
      <c r="C2036" s="178">
        <f t="shared" si="277"/>
        <v>45134</v>
      </c>
      <c r="D2036" s="178">
        <f t="shared" si="278"/>
        <v>45134</v>
      </c>
      <c r="E2036" s="178">
        <f t="shared" si="279"/>
        <v>45134</v>
      </c>
      <c r="F2036" s="178">
        <f t="shared" si="280"/>
        <v>45134</v>
      </c>
      <c r="G2036" s="178">
        <f t="shared" si="281"/>
        <v>45134</v>
      </c>
      <c r="H2036" s="179" t="e">
        <f t="shared" si="282"/>
        <v>#N/A</v>
      </c>
      <c r="I2036" s="180">
        <f t="shared" si="283"/>
        <v>6</v>
      </c>
      <c r="J2036" s="180">
        <f t="shared" si="284"/>
        <v>6</v>
      </c>
    </row>
    <row r="2037" spans="1:10" ht="15" customHeight="1">
      <c r="A2037" s="177">
        <v>45135</v>
      </c>
      <c r="B2037" s="178">
        <f t="shared" si="276"/>
        <v>45135</v>
      </c>
      <c r="C2037" s="178">
        <f t="shared" si="277"/>
        <v>45135</v>
      </c>
      <c r="D2037" s="178">
        <f t="shared" si="278"/>
        <v>45135</v>
      </c>
      <c r="E2037" s="178">
        <f t="shared" si="279"/>
        <v>45135</v>
      </c>
      <c r="F2037" s="178">
        <f t="shared" si="280"/>
        <v>45135</v>
      </c>
      <c r="G2037" s="178">
        <f t="shared" si="281"/>
        <v>45135</v>
      </c>
      <c r="H2037" s="179" t="e">
        <f t="shared" si="282"/>
        <v>#N/A</v>
      </c>
      <c r="I2037" s="180">
        <f t="shared" si="283"/>
        <v>7</v>
      </c>
      <c r="J2037" s="180">
        <f t="shared" si="284"/>
        <v>7</v>
      </c>
    </row>
    <row r="2038" spans="1:10" ht="15" customHeight="1">
      <c r="A2038" s="177">
        <v>45136</v>
      </c>
      <c r="B2038" s="178">
        <f t="shared" si="276"/>
        <v>45135</v>
      </c>
      <c r="C2038" s="178">
        <f t="shared" si="277"/>
        <v>45135</v>
      </c>
      <c r="D2038" s="178">
        <f t="shared" si="278"/>
        <v>45135</v>
      </c>
      <c r="E2038" s="178">
        <f t="shared" si="279"/>
        <v>45135</v>
      </c>
      <c r="F2038" s="178">
        <f t="shared" si="280"/>
        <v>45135</v>
      </c>
      <c r="G2038" s="178">
        <f t="shared" si="281"/>
        <v>45135</v>
      </c>
      <c r="H2038" s="179" t="e">
        <f t="shared" si="282"/>
        <v>#N/A</v>
      </c>
      <c r="I2038" s="180">
        <f t="shared" si="283"/>
        <v>1</v>
      </c>
      <c r="J2038" s="180">
        <f t="shared" si="284"/>
        <v>7</v>
      </c>
    </row>
    <row r="2039" spans="1:10" ht="15" customHeight="1">
      <c r="A2039" s="177">
        <v>45137</v>
      </c>
      <c r="B2039" s="178">
        <f t="shared" si="276"/>
        <v>45135</v>
      </c>
      <c r="C2039" s="178">
        <f t="shared" si="277"/>
        <v>45135</v>
      </c>
      <c r="D2039" s="178">
        <f t="shared" si="278"/>
        <v>45135</v>
      </c>
      <c r="E2039" s="178">
        <f t="shared" si="279"/>
        <v>45135</v>
      </c>
      <c r="F2039" s="178">
        <f t="shared" si="280"/>
        <v>45135</v>
      </c>
      <c r="G2039" s="178">
        <f t="shared" si="281"/>
        <v>45135</v>
      </c>
      <c r="H2039" s="179" t="e">
        <f t="shared" si="282"/>
        <v>#N/A</v>
      </c>
      <c r="I2039" s="180">
        <f t="shared" si="283"/>
        <v>2</v>
      </c>
      <c r="J2039" s="180">
        <f t="shared" si="284"/>
        <v>7</v>
      </c>
    </row>
    <row r="2040" spans="1:10" ht="15" customHeight="1">
      <c r="A2040" s="177">
        <v>45138</v>
      </c>
      <c r="B2040" s="178">
        <f t="shared" si="276"/>
        <v>45138</v>
      </c>
      <c r="C2040" s="178">
        <f t="shared" si="277"/>
        <v>45138</v>
      </c>
      <c r="D2040" s="178">
        <f t="shared" si="278"/>
        <v>45138</v>
      </c>
      <c r="E2040" s="178">
        <f t="shared" si="279"/>
        <v>45138</v>
      </c>
      <c r="F2040" s="178">
        <f t="shared" si="280"/>
        <v>45138</v>
      </c>
      <c r="G2040" s="178">
        <f t="shared" si="281"/>
        <v>45138</v>
      </c>
      <c r="H2040" s="179" t="e">
        <f t="shared" si="282"/>
        <v>#N/A</v>
      </c>
      <c r="I2040" s="180">
        <f t="shared" si="283"/>
        <v>3</v>
      </c>
      <c r="J2040" s="180">
        <f t="shared" si="284"/>
        <v>3</v>
      </c>
    </row>
    <row r="2041" spans="1:10" ht="15" customHeight="1">
      <c r="A2041" s="177">
        <v>45139</v>
      </c>
      <c r="B2041" s="178">
        <f t="shared" si="276"/>
        <v>45139</v>
      </c>
      <c r="C2041" s="178">
        <f t="shared" si="277"/>
        <v>45139</v>
      </c>
      <c r="D2041" s="178">
        <f t="shared" si="278"/>
        <v>45139</v>
      </c>
      <c r="E2041" s="178">
        <f t="shared" si="279"/>
        <v>45139</v>
      </c>
      <c r="F2041" s="178">
        <f t="shared" si="280"/>
        <v>45139</v>
      </c>
      <c r="G2041" s="178">
        <f t="shared" si="281"/>
        <v>45139</v>
      </c>
      <c r="H2041" s="179" t="e">
        <f t="shared" si="282"/>
        <v>#N/A</v>
      </c>
      <c r="I2041" s="180">
        <f t="shared" si="283"/>
        <v>4</v>
      </c>
      <c r="J2041" s="180">
        <f t="shared" si="284"/>
        <v>4</v>
      </c>
    </row>
    <row r="2042" spans="1:10" ht="15" customHeight="1">
      <c r="A2042" s="177">
        <v>45140</v>
      </c>
      <c r="B2042" s="178">
        <f t="shared" si="276"/>
        <v>45140</v>
      </c>
      <c r="C2042" s="178">
        <f t="shared" si="277"/>
        <v>45140</v>
      </c>
      <c r="D2042" s="178">
        <f t="shared" si="278"/>
        <v>45140</v>
      </c>
      <c r="E2042" s="178">
        <f t="shared" si="279"/>
        <v>45140</v>
      </c>
      <c r="F2042" s="178">
        <f t="shared" si="280"/>
        <v>45140</v>
      </c>
      <c r="G2042" s="178">
        <f t="shared" si="281"/>
        <v>45140</v>
      </c>
      <c r="H2042" s="179" t="e">
        <f t="shared" si="282"/>
        <v>#N/A</v>
      </c>
      <c r="I2042" s="180">
        <f t="shared" si="283"/>
        <v>5</v>
      </c>
      <c r="J2042" s="180">
        <f t="shared" si="284"/>
        <v>5</v>
      </c>
    </row>
    <row r="2043" spans="1:10" ht="15" customHeight="1">
      <c r="A2043" s="177">
        <v>45141</v>
      </c>
      <c r="B2043" s="178">
        <f t="shared" si="276"/>
        <v>45141</v>
      </c>
      <c r="C2043" s="178">
        <f t="shared" si="277"/>
        <v>45141</v>
      </c>
      <c r="D2043" s="178">
        <f t="shared" si="278"/>
        <v>45141</v>
      </c>
      <c r="E2043" s="178">
        <f t="shared" si="279"/>
        <v>45141</v>
      </c>
      <c r="F2043" s="178">
        <f t="shared" si="280"/>
        <v>45141</v>
      </c>
      <c r="G2043" s="178">
        <f t="shared" si="281"/>
        <v>45141</v>
      </c>
      <c r="H2043" s="179" t="e">
        <f t="shared" si="282"/>
        <v>#N/A</v>
      </c>
      <c r="I2043" s="180">
        <f t="shared" si="283"/>
        <v>6</v>
      </c>
      <c r="J2043" s="180">
        <f t="shared" si="284"/>
        <v>6</v>
      </c>
    </row>
    <row r="2044" spans="1:10" ht="15" customHeight="1">
      <c r="A2044" s="177">
        <v>45142</v>
      </c>
      <c r="B2044" s="178">
        <f t="shared" si="276"/>
        <v>45142</v>
      </c>
      <c r="C2044" s="178">
        <f t="shared" si="277"/>
        <v>45142</v>
      </c>
      <c r="D2044" s="178">
        <f t="shared" si="278"/>
        <v>45142</v>
      </c>
      <c r="E2044" s="178">
        <f t="shared" si="279"/>
        <v>45142</v>
      </c>
      <c r="F2044" s="178">
        <f t="shared" si="280"/>
        <v>45142</v>
      </c>
      <c r="G2044" s="178">
        <f t="shared" si="281"/>
        <v>45142</v>
      </c>
      <c r="H2044" s="179" t="e">
        <f t="shared" si="282"/>
        <v>#N/A</v>
      </c>
      <c r="I2044" s="180">
        <f t="shared" si="283"/>
        <v>7</v>
      </c>
      <c r="J2044" s="180">
        <f t="shared" si="284"/>
        <v>7</v>
      </c>
    </row>
    <row r="2045" spans="1:10" ht="15" customHeight="1">
      <c r="A2045" s="177">
        <v>45143</v>
      </c>
      <c r="B2045" s="178">
        <f t="shared" si="276"/>
        <v>45142</v>
      </c>
      <c r="C2045" s="178">
        <f t="shared" si="277"/>
        <v>45142</v>
      </c>
      <c r="D2045" s="178">
        <f t="shared" si="278"/>
        <v>45142</v>
      </c>
      <c r="E2045" s="178">
        <f t="shared" si="279"/>
        <v>45142</v>
      </c>
      <c r="F2045" s="178">
        <f t="shared" si="280"/>
        <v>45142</v>
      </c>
      <c r="G2045" s="178">
        <f t="shared" si="281"/>
        <v>45142</v>
      </c>
      <c r="H2045" s="179" t="e">
        <f t="shared" si="282"/>
        <v>#N/A</v>
      </c>
      <c r="I2045" s="180">
        <f t="shared" si="283"/>
        <v>1</v>
      </c>
      <c r="J2045" s="180">
        <f t="shared" si="284"/>
        <v>7</v>
      </c>
    </row>
    <row r="2046" spans="1:10" ht="15" customHeight="1">
      <c r="A2046" s="177">
        <v>45144</v>
      </c>
      <c r="B2046" s="178">
        <f t="shared" si="276"/>
        <v>45142</v>
      </c>
      <c r="C2046" s="178">
        <f t="shared" si="277"/>
        <v>45142</v>
      </c>
      <c r="D2046" s="178">
        <f t="shared" si="278"/>
        <v>45142</v>
      </c>
      <c r="E2046" s="178">
        <f t="shared" si="279"/>
        <v>45142</v>
      </c>
      <c r="F2046" s="178">
        <f t="shared" si="280"/>
        <v>45142</v>
      </c>
      <c r="G2046" s="178">
        <f t="shared" si="281"/>
        <v>45142</v>
      </c>
      <c r="H2046" s="179" t="e">
        <f t="shared" si="282"/>
        <v>#N/A</v>
      </c>
      <c r="I2046" s="180">
        <f t="shared" si="283"/>
        <v>2</v>
      </c>
      <c r="J2046" s="180">
        <f t="shared" si="284"/>
        <v>7</v>
      </c>
    </row>
    <row r="2047" spans="1:10" ht="15" customHeight="1">
      <c r="A2047" s="177">
        <v>45145</v>
      </c>
      <c r="B2047" s="178">
        <f t="shared" si="276"/>
        <v>45145</v>
      </c>
      <c r="C2047" s="178">
        <f t="shared" si="277"/>
        <v>45145</v>
      </c>
      <c r="D2047" s="178">
        <f t="shared" si="278"/>
        <v>45145</v>
      </c>
      <c r="E2047" s="178">
        <f t="shared" si="279"/>
        <v>45145</v>
      </c>
      <c r="F2047" s="178">
        <f t="shared" si="280"/>
        <v>45145</v>
      </c>
      <c r="G2047" s="178">
        <f t="shared" si="281"/>
        <v>45145</v>
      </c>
      <c r="H2047" s="179" t="e">
        <f t="shared" si="282"/>
        <v>#N/A</v>
      </c>
      <c r="I2047" s="180">
        <f t="shared" si="283"/>
        <v>3</v>
      </c>
      <c r="J2047" s="180">
        <f t="shared" si="284"/>
        <v>3</v>
      </c>
    </row>
    <row r="2048" spans="1:10" ht="15" customHeight="1">
      <c r="A2048" s="177">
        <v>45146</v>
      </c>
      <c r="B2048" s="178">
        <f t="shared" si="276"/>
        <v>45146</v>
      </c>
      <c r="C2048" s="178">
        <f t="shared" si="277"/>
        <v>45146</v>
      </c>
      <c r="D2048" s="178">
        <f t="shared" si="278"/>
        <v>45146</v>
      </c>
      <c r="E2048" s="178">
        <f t="shared" si="279"/>
        <v>45146</v>
      </c>
      <c r="F2048" s="178">
        <f t="shared" si="280"/>
        <v>45146</v>
      </c>
      <c r="G2048" s="178">
        <f t="shared" si="281"/>
        <v>45146</v>
      </c>
      <c r="H2048" s="179" t="e">
        <f t="shared" si="282"/>
        <v>#N/A</v>
      </c>
      <c r="I2048" s="180">
        <f t="shared" si="283"/>
        <v>4</v>
      </c>
      <c r="J2048" s="180">
        <f t="shared" si="284"/>
        <v>4</v>
      </c>
    </row>
    <row r="2049" spans="1:10" ht="15" customHeight="1">
      <c r="A2049" s="177">
        <v>45147</v>
      </c>
      <c r="B2049" s="178">
        <f t="shared" si="276"/>
        <v>45147</v>
      </c>
      <c r="C2049" s="178">
        <f t="shared" si="277"/>
        <v>45147</v>
      </c>
      <c r="D2049" s="178">
        <f t="shared" si="278"/>
        <v>45147</v>
      </c>
      <c r="E2049" s="178">
        <f t="shared" si="279"/>
        <v>45147</v>
      </c>
      <c r="F2049" s="178">
        <f t="shared" si="280"/>
        <v>45147</v>
      </c>
      <c r="G2049" s="178">
        <f t="shared" si="281"/>
        <v>45147</v>
      </c>
      <c r="H2049" s="179" t="e">
        <f t="shared" si="282"/>
        <v>#N/A</v>
      </c>
      <c r="I2049" s="180">
        <f t="shared" si="283"/>
        <v>5</v>
      </c>
      <c r="J2049" s="180">
        <f t="shared" si="284"/>
        <v>5</v>
      </c>
    </row>
    <row r="2050" spans="1:10" ht="15" customHeight="1">
      <c r="A2050" s="177">
        <v>45148</v>
      </c>
      <c r="B2050" s="178">
        <f t="shared" si="276"/>
        <v>45148</v>
      </c>
      <c r="C2050" s="178">
        <f t="shared" si="277"/>
        <v>45148</v>
      </c>
      <c r="D2050" s="178">
        <f t="shared" si="278"/>
        <v>45148</v>
      </c>
      <c r="E2050" s="178">
        <f t="shared" si="279"/>
        <v>45148</v>
      </c>
      <c r="F2050" s="178">
        <f t="shared" si="280"/>
        <v>45148</v>
      </c>
      <c r="G2050" s="178">
        <f t="shared" si="281"/>
        <v>45148</v>
      </c>
      <c r="H2050" s="179" t="e">
        <f t="shared" si="282"/>
        <v>#N/A</v>
      </c>
      <c r="I2050" s="180">
        <f t="shared" si="283"/>
        <v>6</v>
      </c>
      <c r="J2050" s="180">
        <f t="shared" si="284"/>
        <v>6</v>
      </c>
    </row>
    <row r="2051" spans="1:10" ht="15" customHeight="1">
      <c r="A2051" s="177">
        <v>45149</v>
      </c>
      <c r="B2051" s="178">
        <f t="shared" si="276"/>
        <v>45149</v>
      </c>
      <c r="C2051" s="178">
        <f t="shared" si="277"/>
        <v>45149</v>
      </c>
      <c r="D2051" s="178">
        <f t="shared" si="278"/>
        <v>45149</v>
      </c>
      <c r="E2051" s="178">
        <f t="shared" si="279"/>
        <v>45149</v>
      </c>
      <c r="F2051" s="178">
        <f t="shared" si="280"/>
        <v>45149</v>
      </c>
      <c r="G2051" s="178">
        <f t="shared" si="281"/>
        <v>45149</v>
      </c>
      <c r="H2051" s="179" t="e">
        <f t="shared" si="282"/>
        <v>#N/A</v>
      </c>
      <c r="I2051" s="180">
        <f t="shared" si="283"/>
        <v>7</v>
      </c>
      <c r="J2051" s="180">
        <f t="shared" si="284"/>
        <v>7</v>
      </c>
    </row>
    <row r="2052" spans="1:10" ht="15" customHeight="1">
      <c r="A2052" s="177">
        <v>45150</v>
      </c>
      <c r="B2052" s="178">
        <f t="shared" si="276"/>
        <v>45149</v>
      </c>
      <c r="C2052" s="178">
        <f t="shared" si="277"/>
        <v>45149</v>
      </c>
      <c r="D2052" s="178">
        <f t="shared" si="278"/>
        <v>45149</v>
      </c>
      <c r="E2052" s="178">
        <f t="shared" si="279"/>
        <v>45149</v>
      </c>
      <c r="F2052" s="178">
        <f t="shared" si="280"/>
        <v>45149</v>
      </c>
      <c r="G2052" s="178">
        <f t="shared" si="281"/>
        <v>45149</v>
      </c>
      <c r="H2052" s="179" t="e">
        <f t="shared" si="282"/>
        <v>#N/A</v>
      </c>
      <c r="I2052" s="180">
        <f t="shared" si="283"/>
        <v>1</v>
      </c>
      <c r="J2052" s="180">
        <f t="shared" si="284"/>
        <v>7</v>
      </c>
    </row>
    <row r="2053" spans="1:10" ht="15" customHeight="1">
      <c r="A2053" s="177">
        <v>45151</v>
      </c>
      <c r="B2053" s="178">
        <f t="shared" si="276"/>
        <v>45149</v>
      </c>
      <c r="C2053" s="178">
        <f t="shared" si="277"/>
        <v>45149</v>
      </c>
      <c r="D2053" s="178">
        <f t="shared" si="278"/>
        <v>45149</v>
      </c>
      <c r="E2053" s="178">
        <f t="shared" si="279"/>
        <v>45149</v>
      </c>
      <c r="F2053" s="178">
        <f t="shared" si="280"/>
        <v>45149</v>
      </c>
      <c r="G2053" s="178">
        <f t="shared" si="281"/>
        <v>45149</v>
      </c>
      <c r="H2053" s="179" t="e">
        <f t="shared" si="282"/>
        <v>#N/A</v>
      </c>
      <c r="I2053" s="180">
        <f t="shared" si="283"/>
        <v>2</v>
      </c>
      <c r="J2053" s="180">
        <f t="shared" si="284"/>
        <v>7</v>
      </c>
    </row>
    <row r="2054" spans="1:10" ht="15" customHeight="1">
      <c r="A2054" s="177">
        <v>45152</v>
      </c>
      <c r="B2054" s="178">
        <f t="shared" si="276"/>
        <v>45152</v>
      </c>
      <c r="C2054" s="178">
        <f t="shared" si="277"/>
        <v>45152</v>
      </c>
      <c r="D2054" s="178">
        <f t="shared" si="278"/>
        <v>45152</v>
      </c>
      <c r="E2054" s="178">
        <f t="shared" si="279"/>
        <v>45152</v>
      </c>
      <c r="F2054" s="178">
        <f t="shared" si="280"/>
        <v>45152</v>
      </c>
      <c r="G2054" s="178">
        <f t="shared" si="281"/>
        <v>45152</v>
      </c>
      <c r="H2054" s="179" t="e">
        <f t="shared" si="282"/>
        <v>#N/A</v>
      </c>
      <c r="I2054" s="180">
        <f t="shared" si="283"/>
        <v>3</v>
      </c>
      <c r="J2054" s="180">
        <f t="shared" si="284"/>
        <v>3</v>
      </c>
    </row>
    <row r="2055" spans="1:10" ht="15" customHeight="1">
      <c r="A2055" s="177">
        <v>45153</v>
      </c>
      <c r="B2055" s="178">
        <f t="shared" si="276"/>
        <v>45153</v>
      </c>
      <c r="C2055" s="178">
        <f t="shared" si="277"/>
        <v>45153</v>
      </c>
      <c r="D2055" s="178">
        <f t="shared" si="278"/>
        <v>45153</v>
      </c>
      <c r="E2055" s="178">
        <f t="shared" si="279"/>
        <v>45153</v>
      </c>
      <c r="F2055" s="178">
        <f t="shared" si="280"/>
        <v>45153</v>
      </c>
      <c r="G2055" s="178">
        <f t="shared" si="281"/>
        <v>45153</v>
      </c>
      <c r="H2055" s="179" t="e">
        <f t="shared" si="282"/>
        <v>#N/A</v>
      </c>
      <c r="I2055" s="180">
        <f t="shared" si="283"/>
        <v>4</v>
      </c>
      <c r="J2055" s="180">
        <f t="shared" si="284"/>
        <v>4</v>
      </c>
    </row>
    <row r="2056" spans="1:10" ht="15" customHeight="1">
      <c r="A2056" s="177">
        <v>45154</v>
      </c>
      <c r="B2056" s="178">
        <f t="shared" ref="B2056:B2087" si="285">IF($I2056&lt;4,IF($I2056&lt;3,DATE(YEAR(A2056),MONTH(A2056),DAY(A2056)-$I2056),IF(COUNTIF($O:$O,A2056)=1,DATE(YEAR(A2056),MONTH(A2056),DAY(A2056)-$I2056),A2056)),A2056)</f>
        <v>45154</v>
      </c>
      <c r="C2056" s="178">
        <f t="shared" ref="C2056:C2087" si="286">IF(COUNTIF($O:$O,B2056)=1,DATE(YEAR(B2056),MONTH(B2056),DAY(B2056)-1),B2056)</f>
        <v>45154</v>
      </c>
      <c r="D2056" s="178">
        <f t="shared" ref="D2056:D2087" si="287">IF(COUNTIF($O:$O,C2056)=1,DATE(YEAR(C2056),MONTH(C2056),DAY(C2056)-1),C2056)</f>
        <v>45154</v>
      </c>
      <c r="E2056" s="178">
        <f t="shared" ref="E2056:E2087" si="288">IF(COUNTIF($O:$O,D2056)=1,DATE(YEAR(D2056),MONTH(D2056),DAY(D2056)-1),D2056)</f>
        <v>45154</v>
      </c>
      <c r="F2056" s="178">
        <f t="shared" ref="F2056:F2087" si="289">IF(COUNTIF($O:$O,E2056)=1,DATE(YEAR(E2056),MONTH(E2056),DAY(E2056)-1),E2056)</f>
        <v>45154</v>
      </c>
      <c r="G2056" s="178">
        <f t="shared" ref="G2056:G2087" si="290">IF($J2056&lt;4,IF($J2056&lt;3,DATE(YEAR(F2056),MONTH(F2056),DAY(F2056)-$J2056),IF(COUNTIF($O:$O,F2056)=1,DATE(YEAR(F2056),MONTH(F2056),DAY(F2056)-$J2056),F2056)),F2056)</f>
        <v>45154</v>
      </c>
      <c r="H2056" s="179" t="e">
        <f t="shared" ref="H2056:H2087" si="291">VLOOKUP(G2056,L:M,2,0)</f>
        <v>#N/A</v>
      </c>
      <c r="I2056" s="180">
        <f t="shared" ref="I2056:I2087" si="292">WEEKDAY(A2056,16)</f>
        <v>5</v>
      </c>
      <c r="J2056" s="180">
        <f t="shared" ref="J2056:J2087" si="293">WEEKDAY(F2056,16)</f>
        <v>5</v>
      </c>
    </row>
    <row r="2057" spans="1:10" ht="15" customHeight="1">
      <c r="A2057" s="177">
        <v>45155</v>
      </c>
      <c r="B2057" s="178">
        <f t="shared" si="285"/>
        <v>45155</v>
      </c>
      <c r="C2057" s="178">
        <f t="shared" si="286"/>
        <v>45155</v>
      </c>
      <c r="D2057" s="178">
        <f t="shared" si="287"/>
        <v>45155</v>
      </c>
      <c r="E2057" s="178">
        <f t="shared" si="288"/>
        <v>45155</v>
      </c>
      <c r="F2057" s="178">
        <f t="shared" si="289"/>
        <v>45155</v>
      </c>
      <c r="G2057" s="178">
        <f t="shared" si="290"/>
        <v>45155</v>
      </c>
      <c r="H2057" s="179" t="e">
        <f t="shared" si="291"/>
        <v>#N/A</v>
      </c>
      <c r="I2057" s="180">
        <f t="shared" si="292"/>
        <v>6</v>
      </c>
      <c r="J2057" s="180">
        <f t="shared" si="293"/>
        <v>6</v>
      </c>
    </row>
    <row r="2058" spans="1:10" ht="15" customHeight="1">
      <c r="A2058" s="177">
        <v>45156</v>
      </c>
      <c r="B2058" s="178">
        <f t="shared" si="285"/>
        <v>45156</v>
      </c>
      <c r="C2058" s="178">
        <f t="shared" si="286"/>
        <v>45156</v>
      </c>
      <c r="D2058" s="178">
        <f t="shared" si="287"/>
        <v>45156</v>
      </c>
      <c r="E2058" s="178">
        <f t="shared" si="288"/>
        <v>45156</v>
      </c>
      <c r="F2058" s="178">
        <f t="shared" si="289"/>
        <v>45156</v>
      </c>
      <c r="G2058" s="178">
        <f t="shared" si="290"/>
        <v>45156</v>
      </c>
      <c r="H2058" s="179" t="e">
        <f t="shared" si="291"/>
        <v>#N/A</v>
      </c>
      <c r="I2058" s="180">
        <f t="shared" si="292"/>
        <v>7</v>
      </c>
      <c r="J2058" s="180">
        <f t="shared" si="293"/>
        <v>7</v>
      </c>
    </row>
    <row r="2059" spans="1:10" ht="15" customHeight="1">
      <c r="A2059" s="177">
        <v>45157</v>
      </c>
      <c r="B2059" s="178">
        <f t="shared" si="285"/>
        <v>45156</v>
      </c>
      <c r="C2059" s="178">
        <f t="shared" si="286"/>
        <v>45156</v>
      </c>
      <c r="D2059" s="178">
        <f t="shared" si="287"/>
        <v>45156</v>
      </c>
      <c r="E2059" s="178">
        <f t="shared" si="288"/>
        <v>45156</v>
      </c>
      <c r="F2059" s="178">
        <f t="shared" si="289"/>
        <v>45156</v>
      </c>
      <c r="G2059" s="178">
        <f t="shared" si="290"/>
        <v>45156</v>
      </c>
      <c r="H2059" s="179" t="e">
        <f t="shared" si="291"/>
        <v>#N/A</v>
      </c>
      <c r="I2059" s="180">
        <f t="shared" si="292"/>
        <v>1</v>
      </c>
      <c r="J2059" s="180">
        <f t="shared" si="293"/>
        <v>7</v>
      </c>
    </row>
    <row r="2060" spans="1:10" ht="15" customHeight="1">
      <c r="A2060" s="177">
        <v>45158</v>
      </c>
      <c r="B2060" s="178">
        <f t="shared" si="285"/>
        <v>45156</v>
      </c>
      <c r="C2060" s="178">
        <f t="shared" si="286"/>
        <v>45156</v>
      </c>
      <c r="D2060" s="178">
        <f t="shared" si="287"/>
        <v>45156</v>
      </c>
      <c r="E2060" s="178">
        <f t="shared" si="288"/>
        <v>45156</v>
      </c>
      <c r="F2060" s="178">
        <f t="shared" si="289"/>
        <v>45156</v>
      </c>
      <c r="G2060" s="178">
        <f t="shared" si="290"/>
        <v>45156</v>
      </c>
      <c r="H2060" s="179" t="e">
        <f t="shared" si="291"/>
        <v>#N/A</v>
      </c>
      <c r="I2060" s="180">
        <f t="shared" si="292"/>
        <v>2</v>
      </c>
      <c r="J2060" s="180">
        <f t="shared" si="293"/>
        <v>7</v>
      </c>
    </row>
    <row r="2061" spans="1:10" ht="15" customHeight="1">
      <c r="A2061" s="177">
        <v>45159</v>
      </c>
      <c r="B2061" s="178">
        <f t="shared" si="285"/>
        <v>45159</v>
      </c>
      <c r="C2061" s="178">
        <f t="shared" si="286"/>
        <v>45159</v>
      </c>
      <c r="D2061" s="178">
        <f t="shared" si="287"/>
        <v>45159</v>
      </c>
      <c r="E2061" s="178">
        <f t="shared" si="288"/>
        <v>45159</v>
      </c>
      <c r="F2061" s="178">
        <f t="shared" si="289"/>
        <v>45159</v>
      </c>
      <c r="G2061" s="178">
        <f t="shared" si="290"/>
        <v>45159</v>
      </c>
      <c r="H2061" s="179" t="e">
        <f t="shared" si="291"/>
        <v>#N/A</v>
      </c>
      <c r="I2061" s="180">
        <f t="shared" si="292"/>
        <v>3</v>
      </c>
      <c r="J2061" s="180">
        <f t="shared" si="293"/>
        <v>3</v>
      </c>
    </row>
    <row r="2062" spans="1:10" ht="15" customHeight="1">
      <c r="A2062" s="177">
        <v>45160</v>
      </c>
      <c r="B2062" s="178">
        <f t="shared" si="285"/>
        <v>45160</v>
      </c>
      <c r="C2062" s="178">
        <f t="shared" si="286"/>
        <v>45160</v>
      </c>
      <c r="D2062" s="178">
        <f t="shared" si="287"/>
        <v>45160</v>
      </c>
      <c r="E2062" s="178">
        <f t="shared" si="288"/>
        <v>45160</v>
      </c>
      <c r="F2062" s="178">
        <f t="shared" si="289"/>
        <v>45160</v>
      </c>
      <c r="G2062" s="178">
        <f t="shared" si="290"/>
        <v>45160</v>
      </c>
      <c r="H2062" s="179" t="e">
        <f t="shared" si="291"/>
        <v>#N/A</v>
      </c>
      <c r="I2062" s="180">
        <f t="shared" si="292"/>
        <v>4</v>
      </c>
      <c r="J2062" s="180">
        <f t="shared" si="293"/>
        <v>4</v>
      </c>
    </row>
    <row r="2063" spans="1:10" ht="15" customHeight="1">
      <c r="A2063" s="177">
        <v>45161</v>
      </c>
      <c r="B2063" s="178">
        <f t="shared" si="285"/>
        <v>45161</v>
      </c>
      <c r="C2063" s="178">
        <f t="shared" si="286"/>
        <v>45161</v>
      </c>
      <c r="D2063" s="178">
        <f t="shared" si="287"/>
        <v>45161</v>
      </c>
      <c r="E2063" s="178">
        <f t="shared" si="288"/>
        <v>45161</v>
      </c>
      <c r="F2063" s="178">
        <f t="shared" si="289"/>
        <v>45161</v>
      </c>
      <c r="G2063" s="178">
        <f t="shared" si="290"/>
        <v>45161</v>
      </c>
      <c r="H2063" s="179" t="e">
        <f t="shared" si="291"/>
        <v>#N/A</v>
      </c>
      <c r="I2063" s="180">
        <f t="shared" si="292"/>
        <v>5</v>
      </c>
      <c r="J2063" s="180">
        <f t="shared" si="293"/>
        <v>5</v>
      </c>
    </row>
    <row r="2064" spans="1:10" ht="15" customHeight="1">
      <c r="A2064" s="177">
        <v>45162</v>
      </c>
      <c r="B2064" s="178">
        <f t="shared" si="285"/>
        <v>45162</v>
      </c>
      <c r="C2064" s="178">
        <f t="shared" si="286"/>
        <v>45162</v>
      </c>
      <c r="D2064" s="178">
        <f t="shared" si="287"/>
        <v>45162</v>
      </c>
      <c r="E2064" s="178">
        <f t="shared" si="288"/>
        <v>45162</v>
      </c>
      <c r="F2064" s="178">
        <f t="shared" si="289"/>
        <v>45162</v>
      </c>
      <c r="G2064" s="178">
        <f t="shared" si="290"/>
        <v>45162</v>
      </c>
      <c r="H2064" s="179" t="e">
        <f t="shared" si="291"/>
        <v>#N/A</v>
      </c>
      <c r="I2064" s="180">
        <f t="shared" si="292"/>
        <v>6</v>
      </c>
      <c r="J2064" s="180">
        <f t="shared" si="293"/>
        <v>6</v>
      </c>
    </row>
    <row r="2065" spans="1:10" ht="15" customHeight="1">
      <c r="A2065" s="177">
        <v>45163</v>
      </c>
      <c r="B2065" s="178">
        <f t="shared" si="285"/>
        <v>45163</v>
      </c>
      <c r="C2065" s="178">
        <f t="shared" si="286"/>
        <v>45163</v>
      </c>
      <c r="D2065" s="178">
        <f t="shared" si="287"/>
        <v>45163</v>
      </c>
      <c r="E2065" s="178">
        <f t="shared" si="288"/>
        <v>45163</v>
      </c>
      <c r="F2065" s="178">
        <f t="shared" si="289"/>
        <v>45163</v>
      </c>
      <c r="G2065" s="178">
        <f t="shared" si="290"/>
        <v>45163</v>
      </c>
      <c r="H2065" s="179" t="e">
        <f t="shared" si="291"/>
        <v>#N/A</v>
      </c>
      <c r="I2065" s="180">
        <f t="shared" si="292"/>
        <v>7</v>
      </c>
      <c r="J2065" s="180">
        <f t="shared" si="293"/>
        <v>7</v>
      </c>
    </row>
    <row r="2066" spans="1:10" ht="15" customHeight="1">
      <c r="A2066" s="177">
        <v>45164</v>
      </c>
      <c r="B2066" s="178">
        <f t="shared" si="285"/>
        <v>45163</v>
      </c>
      <c r="C2066" s="178">
        <f t="shared" si="286"/>
        <v>45163</v>
      </c>
      <c r="D2066" s="178">
        <f t="shared" si="287"/>
        <v>45163</v>
      </c>
      <c r="E2066" s="178">
        <f t="shared" si="288"/>
        <v>45163</v>
      </c>
      <c r="F2066" s="178">
        <f t="shared" si="289"/>
        <v>45163</v>
      </c>
      <c r="G2066" s="178">
        <f t="shared" si="290"/>
        <v>45163</v>
      </c>
      <c r="H2066" s="179" t="e">
        <f t="shared" si="291"/>
        <v>#N/A</v>
      </c>
      <c r="I2066" s="180">
        <f t="shared" si="292"/>
        <v>1</v>
      </c>
      <c r="J2066" s="180">
        <f t="shared" si="293"/>
        <v>7</v>
      </c>
    </row>
    <row r="2067" spans="1:10" ht="15" customHeight="1">
      <c r="A2067" s="177">
        <v>45165</v>
      </c>
      <c r="B2067" s="178">
        <f t="shared" si="285"/>
        <v>45163</v>
      </c>
      <c r="C2067" s="178">
        <f t="shared" si="286"/>
        <v>45163</v>
      </c>
      <c r="D2067" s="178">
        <f t="shared" si="287"/>
        <v>45163</v>
      </c>
      <c r="E2067" s="178">
        <f t="shared" si="288"/>
        <v>45163</v>
      </c>
      <c r="F2067" s="178">
        <f t="shared" si="289"/>
        <v>45163</v>
      </c>
      <c r="G2067" s="178">
        <f t="shared" si="290"/>
        <v>45163</v>
      </c>
      <c r="H2067" s="179" t="e">
        <f t="shared" si="291"/>
        <v>#N/A</v>
      </c>
      <c r="I2067" s="180">
        <f t="shared" si="292"/>
        <v>2</v>
      </c>
      <c r="J2067" s="180">
        <f t="shared" si="293"/>
        <v>7</v>
      </c>
    </row>
    <row r="2068" spans="1:10" ht="15" customHeight="1">
      <c r="A2068" s="177">
        <v>45166</v>
      </c>
      <c r="B2068" s="178">
        <f t="shared" si="285"/>
        <v>45166</v>
      </c>
      <c r="C2068" s="178">
        <f t="shared" si="286"/>
        <v>45166</v>
      </c>
      <c r="D2068" s="178">
        <f t="shared" si="287"/>
        <v>45166</v>
      </c>
      <c r="E2068" s="178">
        <f t="shared" si="288"/>
        <v>45166</v>
      </c>
      <c r="F2068" s="178">
        <f t="shared" si="289"/>
        <v>45166</v>
      </c>
      <c r="G2068" s="178">
        <f t="shared" si="290"/>
        <v>45166</v>
      </c>
      <c r="H2068" s="179" t="e">
        <f t="shared" si="291"/>
        <v>#N/A</v>
      </c>
      <c r="I2068" s="180">
        <f t="shared" si="292"/>
        <v>3</v>
      </c>
      <c r="J2068" s="180">
        <f t="shared" si="293"/>
        <v>3</v>
      </c>
    </row>
    <row r="2069" spans="1:10" ht="15" customHeight="1">
      <c r="A2069" s="177">
        <v>45167</v>
      </c>
      <c r="B2069" s="178">
        <f t="shared" si="285"/>
        <v>45167</v>
      </c>
      <c r="C2069" s="178">
        <f t="shared" si="286"/>
        <v>45167</v>
      </c>
      <c r="D2069" s="178">
        <f t="shared" si="287"/>
        <v>45167</v>
      </c>
      <c r="E2069" s="178">
        <f t="shared" si="288"/>
        <v>45167</v>
      </c>
      <c r="F2069" s="178">
        <f t="shared" si="289"/>
        <v>45167</v>
      </c>
      <c r="G2069" s="178">
        <f t="shared" si="290"/>
        <v>45167</v>
      </c>
      <c r="H2069" s="179" t="e">
        <f t="shared" si="291"/>
        <v>#N/A</v>
      </c>
      <c r="I2069" s="180">
        <f t="shared" si="292"/>
        <v>4</v>
      </c>
      <c r="J2069" s="180">
        <f t="shared" si="293"/>
        <v>4</v>
      </c>
    </row>
    <row r="2070" spans="1:10" ht="15" customHeight="1">
      <c r="A2070" s="177">
        <v>45168</v>
      </c>
      <c r="B2070" s="178">
        <f t="shared" si="285"/>
        <v>45168</v>
      </c>
      <c r="C2070" s="178">
        <f t="shared" si="286"/>
        <v>45168</v>
      </c>
      <c r="D2070" s="178">
        <f t="shared" si="287"/>
        <v>45168</v>
      </c>
      <c r="E2070" s="178">
        <f t="shared" si="288"/>
        <v>45168</v>
      </c>
      <c r="F2070" s="178">
        <f t="shared" si="289"/>
        <v>45168</v>
      </c>
      <c r="G2070" s="178">
        <f t="shared" si="290"/>
        <v>45168</v>
      </c>
      <c r="H2070" s="179" t="e">
        <f t="shared" si="291"/>
        <v>#N/A</v>
      </c>
      <c r="I2070" s="180">
        <f t="shared" si="292"/>
        <v>5</v>
      </c>
      <c r="J2070" s="180">
        <f t="shared" si="293"/>
        <v>5</v>
      </c>
    </row>
    <row r="2071" spans="1:10" ht="15" customHeight="1">
      <c r="A2071" s="177">
        <v>45169</v>
      </c>
      <c r="B2071" s="178">
        <f t="shared" si="285"/>
        <v>45169</v>
      </c>
      <c r="C2071" s="178">
        <f t="shared" si="286"/>
        <v>45169</v>
      </c>
      <c r="D2071" s="178">
        <f t="shared" si="287"/>
        <v>45169</v>
      </c>
      <c r="E2071" s="178">
        <f t="shared" si="288"/>
        <v>45169</v>
      </c>
      <c r="F2071" s="178">
        <f t="shared" si="289"/>
        <v>45169</v>
      </c>
      <c r="G2071" s="178">
        <f t="shared" si="290"/>
        <v>45169</v>
      </c>
      <c r="H2071" s="179" t="e">
        <f t="shared" si="291"/>
        <v>#N/A</v>
      </c>
      <c r="I2071" s="180">
        <f t="shared" si="292"/>
        <v>6</v>
      </c>
      <c r="J2071" s="180">
        <f t="shared" si="293"/>
        <v>6</v>
      </c>
    </row>
    <row r="2072" spans="1:10" ht="15" customHeight="1">
      <c r="A2072" s="177">
        <v>45170</v>
      </c>
      <c r="B2072" s="178">
        <f t="shared" si="285"/>
        <v>45170</v>
      </c>
      <c r="C2072" s="178">
        <f t="shared" si="286"/>
        <v>45170</v>
      </c>
      <c r="D2072" s="178">
        <f t="shared" si="287"/>
        <v>45170</v>
      </c>
      <c r="E2072" s="178">
        <f t="shared" si="288"/>
        <v>45170</v>
      </c>
      <c r="F2072" s="178">
        <f t="shared" si="289"/>
        <v>45170</v>
      </c>
      <c r="G2072" s="178">
        <f t="shared" si="290"/>
        <v>45170</v>
      </c>
      <c r="H2072" s="179" t="e">
        <f t="shared" si="291"/>
        <v>#N/A</v>
      </c>
      <c r="I2072" s="180">
        <f t="shared" si="292"/>
        <v>7</v>
      </c>
      <c r="J2072" s="180">
        <f t="shared" si="293"/>
        <v>7</v>
      </c>
    </row>
    <row r="2073" spans="1:10" ht="15" customHeight="1">
      <c r="A2073" s="177">
        <v>45171</v>
      </c>
      <c r="B2073" s="178">
        <f t="shared" si="285"/>
        <v>45170</v>
      </c>
      <c r="C2073" s="178">
        <f t="shared" si="286"/>
        <v>45170</v>
      </c>
      <c r="D2073" s="178">
        <f t="shared" si="287"/>
        <v>45170</v>
      </c>
      <c r="E2073" s="178">
        <f t="shared" si="288"/>
        <v>45170</v>
      </c>
      <c r="F2073" s="178">
        <f t="shared" si="289"/>
        <v>45170</v>
      </c>
      <c r="G2073" s="178">
        <f t="shared" si="290"/>
        <v>45170</v>
      </c>
      <c r="H2073" s="179" t="e">
        <f t="shared" si="291"/>
        <v>#N/A</v>
      </c>
      <c r="I2073" s="180">
        <f t="shared" si="292"/>
        <v>1</v>
      </c>
      <c r="J2073" s="180">
        <f t="shared" si="293"/>
        <v>7</v>
      </c>
    </row>
    <row r="2074" spans="1:10" ht="15" customHeight="1">
      <c r="A2074" s="177">
        <v>45172</v>
      </c>
      <c r="B2074" s="178">
        <f t="shared" si="285"/>
        <v>45170</v>
      </c>
      <c r="C2074" s="178">
        <f t="shared" si="286"/>
        <v>45170</v>
      </c>
      <c r="D2074" s="178">
        <f t="shared" si="287"/>
        <v>45170</v>
      </c>
      <c r="E2074" s="178">
        <f t="shared" si="288"/>
        <v>45170</v>
      </c>
      <c r="F2074" s="178">
        <f t="shared" si="289"/>
        <v>45170</v>
      </c>
      <c r="G2074" s="178">
        <f t="shared" si="290"/>
        <v>45170</v>
      </c>
      <c r="H2074" s="179" t="e">
        <f t="shared" si="291"/>
        <v>#N/A</v>
      </c>
      <c r="I2074" s="180">
        <f t="shared" si="292"/>
        <v>2</v>
      </c>
      <c r="J2074" s="180">
        <f t="shared" si="293"/>
        <v>7</v>
      </c>
    </row>
    <row r="2075" spans="1:10" ht="15" customHeight="1">
      <c r="A2075" s="177">
        <v>45173</v>
      </c>
      <c r="B2075" s="178">
        <f t="shared" si="285"/>
        <v>45173</v>
      </c>
      <c r="C2075" s="178">
        <f t="shared" si="286"/>
        <v>45173</v>
      </c>
      <c r="D2075" s="178">
        <f t="shared" si="287"/>
        <v>45173</v>
      </c>
      <c r="E2075" s="178">
        <f t="shared" si="288"/>
        <v>45173</v>
      </c>
      <c r="F2075" s="178">
        <f t="shared" si="289"/>
        <v>45173</v>
      </c>
      <c r="G2075" s="178">
        <f t="shared" si="290"/>
        <v>45173</v>
      </c>
      <c r="H2075" s="179" t="e">
        <f t="shared" si="291"/>
        <v>#N/A</v>
      </c>
      <c r="I2075" s="180">
        <f t="shared" si="292"/>
        <v>3</v>
      </c>
      <c r="J2075" s="180">
        <f t="shared" si="293"/>
        <v>3</v>
      </c>
    </row>
    <row r="2076" spans="1:10" ht="15" customHeight="1">
      <c r="A2076" s="177">
        <v>45174</v>
      </c>
      <c r="B2076" s="178">
        <f t="shared" si="285"/>
        <v>45174</v>
      </c>
      <c r="C2076" s="178">
        <f t="shared" si="286"/>
        <v>45174</v>
      </c>
      <c r="D2076" s="178">
        <f t="shared" si="287"/>
        <v>45174</v>
      </c>
      <c r="E2076" s="178">
        <f t="shared" si="288"/>
        <v>45174</v>
      </c>
      <c r="F2076" s="178">
        <f t="shared" si="289"/>
        <v>45174</v>
      </c>
      <c r="G2076" s="178">
        <f t="shared" si="290"/>
        <v>45174</v>
      </c>
      <c r="H2076" s="179" t="e">
        <f t="shared" si="291"/>
        <v>#N/A</v>
      </c>
      <c r="I2076" s="180">
        <f t="shared" si="292"/>
        <v>4</v>
      </c>
      <c r="J2076" s="180">
        <f t="shared" si="293"/>
        <v>4</v>
      </c>
    </row>
    <row r="2077" spans="1:10" ht="15" customHeight="1">
      <c r="A2077" s="177">
        <v>45175</v>
      </c>
      <c r="B2077" s="178">
        <f t="shared" si="285"/>
        <v>45175</v>
      </c>
      <c r="C2077" s="178">
        <f t="shared" si="286"/>
        <v>45175</v>
      </c>
      <c r="D2077" s="178">
        <f t="shared" si="287"/>
        <v>45175</v>
      </c>
      <c r="E2077" s="178">
        <f t="shared" si="288"/>
        <v>45175</v>
      </c>
      <c r="F2077" s="178">
        <f t="shared" si="289"/>
        <v>45175</v>
      </c>
      <c r="G2077" s="178">
        <f t="shared" si="290"/>
        <v>45175</v>
      </c>
      <c r="H2077" s="179" t="e">
        <f t="shared" si="291"/>
        <v>#N/A</v>
      </c>
      <c r="I2077" s="180">
        <f t="shared" si="292"/>
        <v>5</v>
      </c>
      <c r="J2077" s="180">
        <f t="shared" si="293"/>
        <v>5</v>
      </c>
    </row>
    <row r="2078" spans="1:10" ht="15" customHeight="1">
      <c r="A2078" s="177">
        <v>45176</v>
      </c>
      <c r="B2078" s="178">
        <f t="shared" si="285"/>
        <v>45176</v>
      </c>
      <c r="C2078" s="178">
        <f t="shared" si="286"/>
        <v>45176</v>
      </c>
      <c r="D2078" s="178">
        <f t="shared" si="287"/>
        <v>45176</v>
      </c>
      <c r="E2078" s="178">
        <f t="shared" si="288"/>
        <v>45176</v>
      </c>
      <c r="F2078" s="178">
        <f t="shared" si="289"/>
        <v>45176</v>
      </c>
      <c r="G2078" s="178">
        <f t="shared" si="290"/>
        <v>45176</v>
      </c>
      <c r="H2078" s="179" t="e">
        <f t="shared" si="291"/>
        <v>#N/A</v>
      </c>
      <c r="I2078" s="180">
        <f t="shared" si="292"/>
        <v>6</v>
      </c>
      <c r="J2078" s="180">
        <f t="shared" si="293"/>
        <v>6</v>
      </c>
    </row>
    <row r="2079" spans="1:10" ht="15" customHeight="1">
      <c r="A2079" s="177">
        <v>45177</v>
      </c>
      <c r="B2079" s="178">
        <f t="shared" si="285"/>
        <v>45177</v>
      </c>
      <c r="C2079" s="178">
        <f t="shared" si="286"/>
        <v>45177</v>
      </c>
      <c r="D2079" s="178">
        <f t="shared" si="287"/>
        <v>45177</v>
      </c>
      <c r="E2079" s="178">
        <f t="shared" si="288"/>
        <v>45177</v>
      </c>
      <c r="F2079" s="178">
        <f t="shared" si="289"/>
        <v>45177</v>
      </c>
      <c r="G2079" s="178">
        <f t="shared" si="290"/>
        <v>45177</v>
      </c>
      <c r="H2079" s="179" t="e">
        <f t="shared" si="291"/>
        <v>#N/A</v>
      </c>
      <c r="I2079" s="180">
        <f t="shared" si="292"/>
        <v>7</v>
      </c>
      <c r="J2079" s="180">
        <f t="shared" si="293"/>
        <v>7</v>
      </c>
    </row>
    <row r="2080" spans="1:10" ht="15" customHeight="1">
      <c r="A2080" s="177">
        <v>45178</v>
      </c>
      <c r="B2080" s="178">
        <f t="shared" si="285"/>
        <v>45177</v>
      </c>
      <c r="C2080" s="178">
        <f t="shared" si="286"/>
        <v>45177</v>
      </c>
      <c r="D2080" s="178">
        <f t="shared" si="287"/>
        <v>45177</v>
      </c>
      <c r="E2080" s="178">
        <f t="shared" si="288"/>
        <v>45177</v>
      </c>
      <c r="F2080" s="178">
        <f t="shared" si="289"/>
        <v>45177</v>
      </c>
      <c r="G2080" s="178">
        <f t="shared" si="290"/>
        <v>45177</v>
      </c>
      <c r="H2080" s="179" t="e">
        <f t="shared" si="291"/>
        <v>#N/A</v>
      </c>
      <c r="I2080" s="180">
        <f t="shared" si="292"/>
        <v>1</v>
      </c>
      <c r="J2080" s="180">
        <f t="shared" si="293"/>
        <v>7</v>
      </c>
    </row>
    <row r="2081" spans="1:10" ht="15" customHeight="1">
      <c r="A2081" s="177">
        <v>45179</v>
      </c>
      <c r="B2081" s="178">
        <f t="shared" si="285"/>
        <v>45177</v>
      </c>
      <c r="C2081" s="178">
        <f t="shared" si="286"/>
        <v>45177</v>
      </c>
      <c r="D2081" s="178">
        <f t="shared" si="287"/>
        <v>45177</v>
      </c>
      <c r="E2081" s="178">
        <f t="shared" si="288"/>
        <v>45177</v>
      </c>
      <c r="F2081" s="178">
        <f t="shared" si="289"/>
        <v>45177</v>
      </c>
      <c r="G2081" s="178">
        <f t="shared" si="290"/>
        <v>45177</v>
      </c>
      <c r="H2081" s="179" t="e">
        <f t="shared" si="291"/>
        <v>#N/A</v>
      </c>
      <c r="I2081" s="180">
        <f t="shared" si="292"/>
        <v>2</v>
      </c>
      <c r="J2081" s="180">
        <f t="shared" si="293"/>
        <v>7</v>
      </c>
    </row>
    <row r="2082" spans="1:10" ht="15" customHeight="1">
      <c r="A2082" s="177">
        <v>45180</v>
      </c>
      <c r="B2082" s="178">
        <f t="shared" si="285"/>
        <v>45180</v>
      </c>
      <c r="C2082" s="178">
        <f t="shared" si="286"/>
        <v>45180</v>
      </c>
      <c r="D2082" s="178">
        <f t="shared" si="287"/>
        <v>45180</v>
      </c>
      <c r="E2082" s="178">
        <f t="shared" si="288"/>
        <v>45180</v>
      </c>
      <c r="F2082" s="178">
        <f t="shared" si="289"/>
        <v>45180</v>
      </c>
      <c r="G2082" s="178">
        <f t="shared" si="290"/>
        <v>45180</v>
      </c>
      <c r="H2082" s="179" t="e">
        <f t="shared" si="291"/>
        <v>#N/A</v>
      </c>
      <c r="I2082" s="180">
        <f t="shared" si="292"/>
        <v>3</v>
      </c>
      <c r="J2082" s="180">
        <f t="shared" si="293"/>
        <v>3</v>
      </c>
    </row>
    <row r="2083" spans="1:10" ht="15" customHeight="1">
      <c r="A2083" s="177">
        <v>45181</v>
      </c>
      <c r="B2083" s="178">
        <f t="shared" si="285"/>
        <v>45181</v>
      </c>
      <c r="C2083" s="178">
        <f t="shared" si="286"/>
        <v>45181</v>
      </c>
      <c r="D2083" s="178">
        <f t="shared" si="287"/>
        <v>45181</v>
      </c>
      <c r="E2083" s="178">
        <f t="shared" si="288"/>
        <v>45181</v>
      </c>
      <c r="F2083" s="178">
        <f t="shared" si="289"/>
        <v>45181</v>
      </c>
      <c r="G2083" s="178">
        <f t="shared" si="290"/>
        <v>45181</v>
      </c>
      <c r="H2083" s="179" t="e">
        <f t="shared" si="291"/>
        <v>#N/A</v>
      </c>
      <c r="I2083" s="180">
        <f t="shared" si="292"/>
        <v>4</v>
      </c>
      <c r="J2083" s="180">
        <f t="shared" si="293"/>
        <v>4</v>
      </c>
    </row>
    <row r="2084" spans="1:10" ht="15" customHeight="1">
      <c r="A2084" s="177">
        <v>45182</v>
      </c>
      <c r="B2084" s="178">
        <f t="shared" si="285"/>
        <v>45182</v>
      </c>
      <c r="C2084" s="178">
        <f t="shared" si="286"/>
        <v>45182</v>
      </c>
      <c r="D2084" s="178">
        <f t="shared" si="287"/>
        <v>45182</v>
      </c>
      <c r="E2084" s="178">
        <f t="shared" si="288"/>
        <v>45182</v>
      </c>
      <c r="F2084" s="178">
        <f t="shared" si="289"/>
        <v>45182</v>
      </c>
      <c r="G2084" s="178">
        <f t="shared" si="290"/>
        <v>45182</v>
      </c>
      <c r="H2084" s="179" t="e">
        <f t="shared" si="291"/>
        <v>#N/A</v>
      </c>
      <c r="I2084" s="180">
        <f t="shared" si="292"/>
        <v>5</v>
      </c>
      <c r="J2084" s="180">
        <f t="shared" si="293"/>
        <v>5</v>
      </c>
    </row>
    <row r="2085" spans="1:10" ht="15" customHeight="1">
      <c r="A2085" s="177">
        <v>45183</v>
      </c>
      <c r="B2085" s="178">
        <f t="shared" si="285"/>
        <v>45183</v>
      </c>
      <c r="C2085" s="178">
        <f t="shared" si="286"/>
        <v>45183</v>
      </c>
      <c r="D2085" s="178">
        <f t="shared" si="287"/>
        <v>45183</v>
      </c>
      <c r="E2085" s="178">
        <f t="shared" si="288"/>
        <v>45183</v>
      </c>
      <c r="F2085" s="178">
        <f t="shared" si="289"/>
        <v>45183</v>
      </c>
      <c r="G2085" s="178">
        <f t="shared" si="290"/>
        <v>45183</v>
      </c>
      <c r="H2085" s="179" t="e">
        <f t="shared" si="291"/>
        <v>#N/A</v>
      </c>
      <c r="I2085" s="180">
        <f t="shared" si="292"/>
        <v>6</v>
      </c>
      <c r="J2085" s="180">
        <f t="shared" si="293"/>
        <v>6</v>
      </c>
    </row>
    <row r="2086" spans="1:10" ht="15" customHeight="1">
      <c r="A2086" s="177">
        <v>45184</v>
      </c>
      <c r="B2086" s="178">
        <f t="shared" si="285"/>
        <v>45184</v>
      </c>
      <c r="C2086" s="178">
        <f t="shared" si="286"/>
        <v>45184</v>
      </c>
      <c r="D2086" s="178">
        <f t="shared" si="287"/>
        <v>45184</v>
      </c>
      <c r="E2086" s="178">
        <f t="shared" si="288"/>
        <v>45184</v>
      </c>
      <c r="F2086" s="178">
        <f t="shared" si="289"/>
        <v>45184</v>
      </c>
      <c r="G2086" s="178">
        <f t="shared" si="290"/>
        <v>45184</v>
      </c>
      <c r="H2086" s="179" t="e">
        <f t="shared" si="291"/>
        <v>#N/A</v>
      </c>
      <c r="I2086" s="180">
        <f t="shared" si="292"/>
        <v>7</v>
      </c>
      <c r="J2086" s="180">
        <f t="shared" si="293"/>
        <v>7</v>
      </c>
    </row>
    <row r="2087" spans="1:10" ht="15" customHeight="1">
      <c r="A2087" s="177">
        <v>45185</v>
      </c>
      <c r="B2087" s="178">
        <f t="shared" si="285"/>
        <v>45184</v>
      </c>
      <c r="C2087" s="178">
        <f t="shared" si="286"/>
        <v>45184</v>
      </c>
      <c r="D2087" s="178">
        <f t="shared" si="287"/>
        <v>45184</v>
      </c>
      <c r="E2087" s="178">
        <f t="shared" si="288"/>
        <v>45184</v>
      </c>
      <c r="F2087" s="178">
        <f t="shared" si="289"/>
        <v>45184</v>
      </c>
      <c r="G2087" s="178">
        <f t="shared" si="290"/>
        <v>45184</v>
      </c>
      <c r="H2087" s="179" t="e">
        <f t="shared" si="291"/>
        <v>#N/A</v>
      </c>
      <c r="I2087" s="180">
        <f t="shared" si="292"/>
        <v>1</v>
      </c>
      <c r="J2087" s="180">
        <f t="shared" si="293"/>
        <v>7</v>
      </c>
    </row>
  </sheetData>
  <phoneticPr fontId="11" type="noConversion"/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1000"/>
  <sheetViews>
    <sheetView workbookViewId="0"/>
  </sheetViews>
  <sheetFormatPr defaultColWidth="12.625" defaultRowHeight="15" customHeight="1"/>
  <cols>
    <col min="1" max="1" width="7.625" customWidth="1"/>
    <col min="2" max="2" width="7.875" customWidth="1"/>
    <col min="3" max="3" width="12.375" customWidth="1"/>
    <col min="4" max="5" width="7.625" customWidth="1"/>
    <col min="6" max="6" width="7.875" customWidth="1"/>
    <col min="7" max="7" width="7.625" customWidth="1"/>
    <col min="8" max="8" width="7.625" hidden="1" customWidth="1"/>
    <col min="9" max="9" width="7.625" customWidth="1"/>
    <col min="10" max="10" width="7.5" customWidth="1"/>
    <col min="11" max="11" width="8.25" customWidth="1"/>
    <col min="12" max="12" width="7.375" customWidth="1"/>
    <col min="13" max="13" width="7.375" hidden="1" customWidth="1"/>
    <col min="14" max="14" width="6" customWidth="1"/>
    <col min="15" max="15" width="8.25" customWidth="1"/>
    <col min="16" max="16" width="6.625" customWidth="1"/>
    <col min="17" max="17" width="8.25" customWidth="1"/>
    <col min="18" max="18" width="6.625" customWidth="1"/>
    <col min="19" max="19" width="4.75" customWidth="1"/>
    <col min="20" max="20" width="10.25" customWidth="1"/>
    <col min="21" max="21" width="7.875" hidden="1" customWidth="1"/>
    <col min="22" max="22" width="13.125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9.125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165">
        <v>2020</v>
      </c>
      <c r="C1" s="65" t="s">
        <v>1089</v>
      </c>
      <c r="D1" s="65"/>
      <c r="E1" s="65"/>
      <c r="F1" s="15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166" t="s">
        <v>1001</v>
      </c>
      <c r="C2" s="82" t="s">
        <v>1002</v>
      </c>
      <c r="D2" s="82"/>
      <c r="E2" s="82"/>
      <c r="F2" s="156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139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 t="e">
        <f ca="1">IF($H3="","",_xludf.IFNA(VLOOKUP($H3,수출신고!$A:$G,2,0),""))</f>
        <v>#NAME?</v>
      </c>
      <c r="B3" s="97"/>
      <c r="C3" s="98" t="s">
        <v>1090</v>
      </c>
      <c r="D3" s="98" t="s">
        <v>980</v>
      </c>
      <c r="E3" s="98" t="s">
        <v>1089</v>
      </c>
      <c r="F3" s="99">
        <v>22518</v>
      </c>
      <c r="G3" s="100" t="e">
        <f ca="1">IF($H3="","",_xludf.IFNA(VLOOKUP($H3,수출신고!$A:$G,6,0),""))</f>
        <v>#NAME?</v>
      </c>
      <c r="H3" s="101" t="str">
        <f t="shared" ref="H3:H54" si="0">RIGHT(C3,6)</f>
        <v>GG/016</v>
      </c>
      <c r="I3" s="85" t="s">
        <v>1018</v>
      </c>
      <c r="J3" s="157">
        <v>43475</v>
      </c>
      <c r="K3" s="158">
        <v>6090</v>
      </c>
      <c r="L3" s="158">
        <v>0</v>
      </c>
      <c r="M3" s="158">
        <v>13898</v>
      </c>
      <c r="N3" s="158" t="s">
        <v>1091</v>
      </c>
      <c r="O3" s="158"/>
      <c r="P3" s="160"/>
      <c r="Q3" s="158"/>
      <c r="R3" s="160"/>
      <c r="S3" s="161"/>
      <c r="T3" s="106">
        <f t="shared" ref="T3:T54" si="1">IF(J3="","",O3*P3)</f>
        <v>0</v>
      </c>
      <c r="U3" s="162" t="str">
        <f t="shared" ref="U3:U54" si="2">RIGHT(N3,6)</f>
        <v>GG/016</v>
      </c>
      <c r="V3" s="88" t="e">
        <f ca="1">V54</f>
        <v>#NAME?</v>
      </c>
      <c r="W3" s="108" t="e">
        <f t="shared" ref="W3:W54" ca="1" si="3">IF(A3="",IF(B3="","",B3),A3)</f>
        <v>#NAME?</v>
      </c>
      <c r="X3" s="100" t="str">
        <f t="shared" ref="X3:X54" si="4">RIGHT(H3,7)</f>
        <v>GG/016</v>
      </c>
      <c r="Y3" s="109" t="e">
        <f ca="1">IF($X3="","",_xludf.IFNA(VLOOKUP($X3,수출신고!$A:$G,4,0),"국내계류중"))</f>
        <v>#NAME?</v>
      </c>
      <c r="Z3" s="110" t="e">
        <f ca="1">_xludf.IFNA(VLOOKUP(W3,환율!$A:$H,8,0),"")</f>
        <v>#NAME?</v>
      </c>
      <c r="AA3" s="111" t="e">
        <f t="shared" ref="AA3:AA54" ca="1" si="5">IF(G3&lt;&gt;"",G3,IF(F3&lt;&gt;"",F3,""))</f>
        <v>#NAME?</v>
      </c>
      <c r="AB3" s="112" t="e">
        <f t="shared" ref="AB3:AB54" ca="1" si="6">IF(AA3="","",SUMIF($U$3:$U$54,X3,$K$3:$K$54))</f>
        <v>#NAME?</v>
      </c>
      <c r="AC3" s="113" t="str">
        <f t="shared" ref="AC3:AC54" ca="1" si="7">IFERROR(AA3-AB3,"")</f>
        <v/>
      </c>
      <c r="AD3" s="114" t="e">
        <f t="shared" ref="AD3:AD54" ca="1" si="8">IF(H3="","",AA3*Z3)</f>
        <v>#NAME?</v>
      </c>
      <c r="AE3" s="115">
        <f t="shared" ref="AE3:AE54" si="9">IF(H3="","",SUMIF($U$3:$U$54,X3,$T$3:$T$54))</f>
        <v>0</v>
      </c>
      <c r="AF3" s="114" t="e">
        <f t="shared" ref="AF3:AF54" ca="1" si="10">IF(H3="","",IF(AC3&lt;&gt;0,AC3*Z3,0))</f>
        <v>#VALUE!</v>
      </c>
      <c r="AG3" s="114" t="str">
        <f t="shared" ref="AG3:AG54" ca="1" si="11">IF(H3="","",IF(AC3=0,-(AD3-AE3),IF(AE3=0,"미수",-(AB3*Z3-AE3))))</f>
        <v>미수</v>
      </c>
    </row>
    <row r="4" spans="1:33" ht="16.5" customHeight="1">
      <c r="A4" s="96" t="str">
        <f>IF($H4="","",_xludf.IFNA(VLOOKUP($H4,수출신고!$A:$G,2,0),""))</f>
        <v/>
      </c>
      <c r="B4" s="97"/>
      <c r="C4" s="98"/>
      <c r="D4" s="98"/>
      <c r="E4" s="98"/>
      <c r="F4" s="99"/>
      <c r="G4" s="100" t="str">
        <f>IF($H4="","",_xludf.IFNA(VLOOKUP($H4,수출신고!$A:$G,6,0),""))</f>
        <v/>
      </c>
      <c r="H4" s="101" t="str">
        <f t="shared" si="0"/>
        <v/>
      </c>
      <c r="J4" s="157">
        <v>43605</v>
      </c>
      <c r="K4" s="158">
        <v>15820</v>
      </c>
      <c r="L4" s="158">
        <v>47</v>
      </c>
      <c r="M4" s="158">
        <v>50000</v>
      </c>
      <c r="N4" s="158" t="s">
        <v>1091</v>
      </c>
      <c r="O4" s="158"/>
      <c r="P4" s="160"/>
      <c r="Q4" s="158"/>
      <c r="R4" s="160"/>
      <c r="S4" s="161"/>
      <c r="T4" s="106">
        <f t="shared" si="1"/>
        <v>0</v>
      </c>
      <c r="U4" s="107" t="str">
        <f t="shared" si="2"/>
        <v>GG/016</v>
      </c>
      <c r="V4" s="72"/>
      <c r="W4" s="108" t="str">
        <f t="shared" si="3"/>
        <v/>
      </c>
      <c r="X4" s="100" t="str">
        <f t="shared" si="4"/>
        <v/>
      </c>
      <c r="Y4" s="109" t="str">
        <f>IF($X4="","",_xludf.IFNA(VLOOKUP($X4,수출신고!$A:$G,4,0),"국내계류중"))</f>
        <v/>
      </c>
      <c r="Z4" s="110" t="e">
        <f ca="1">_xludf.IFNA(VLOOKUP(W4,환율!$A:$H,8,0),"")</f>
        <v>#NAME?</v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IF($H5="","",_xludf.IFNA(VLOOKUP($H5,수출신고!$A:$G,2,0),""))</f>
        <v/>
      </c>
      <c r="B5" s="97"/>
      <c r="C5" s="98"/>
      <c r="D5" s="98"/>
      <c r="E5" s="98"/>
      <c r="F5" s="99"/>
      <c r="G5" s="100" t="str">
        <f>IF($H5="","",_xludf.IFNA(VLOOKUP($H5,수출신고!$A:$G,6,0),""))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9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IF($X5="","",_xludf.IFNA(VLOOKUP($X5,수출신고!$A:$G,4,0),"국내계류중"))</f>
        <v/>
      </c>
      <c r="Z5" s="110" t="e">
        <f ca="1">_xludf.IFNA(VLOOKUP(W5,환율!$A:$H,8,0),"")</f>
        <v>#NAME?</v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IF($H6="","",_xludf.IFNA(VLOOKUP($H6,수출신고!$A:$G,2,0),""))</f>
        <v/>
      </c>
      <c r="B6" s="97"/>
      <c r="C6" s="98"/>
      <c r="D6" s="98"/>
      <c r="E6" s="98"/>
      <c r="F6" s="99"/>
      <c r="G6" s="100" t="str">
        <f>IF($H6="","",_xludf.IFNA(VLOOKUP($H6,수출신고!$A:$G,6,0),""))</f>
        <v/>
      </c>
      <c r="H6" s="101" t="str">
        <f t="shared" si="0"/>
        <v/>
      </c>
      <c r="I6" s="117" t="s">
        <v>1038</v>
      </c>
      <c r="J6" s="157"/>
      <c r="K6" s="158"/>
      <c r="L6" s="158"/>
      <c r="M6" s="158"/>
      <c r="N6" s="159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IF($X6="","",_xludf.IFNA(VLOOKUP($X6,수출신고!$A:$G,4,0),"국내계류중"))</f>
        <v/>
      </c>
      <c r="Z6" s="110" t="e">
        <f ca="1">_xludf.IFNA(VLOOKUP(W6,환율!$A:$H,8,0),"")</f>
        <v>#NAME?</v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 t="str">
        <f>IF($H7="","",_xludf.IFNA(VLOOKUP($H7,수출신고!$A:$G,2,0),""))</f>
        <v/>
      </c>
      <c r="B7" s="118"/>
      <c r="C7" s="119"/>
      <c r="D7" s="119"/>
      <c r="E7" s="119"/>
      <c r="F7" s="120"/>
      <c r="G7" s="100" t="str">
        <f>IF($H7="","",_xludf.IFNA(VLOOKUP($H7,수출신고!$A:$G,6,0),""))</f>
        <v/>
      </c>
      <c r="H7" s="101" t="str">
        <f t="shared" si="0"/>
        <v/>
      </c>
      <c r="J7" s="1" t="str">
        <f t="array" ref="J7">IFERROR(INDEX(외환대장!$A$2:$K$401, SMALL(IF(($C$1=외환대장!$L$2:$L$399),MATCH(ROW(외환대장!$L$2:$L$399), ROW(외환대장!$L$2:$L$399)), ""), ROWS($A$1:A1)), COLUMNS($A$1:A1)),"")</f>
        <v/>
      </c>
      <c r="K7" s="14" t="str">
        <f t="array" ref="K7">IFERROR(INDEX(외환대장!$A$2:$K$401, SMALL(IF(($C$1=외환대장!$L$2:$L$399),MATCH(ROW(외환대장!$L$2:$L$399), ROW(외환대장!$L$2:$L$399)), ""), ROWS($A$1:B1)), COLUMNS($A$1:B1)),"")</f>
        <v/>
      </c>
      <c r="L7" s="14" t="str">
        <f t="array" ref="L7">IFERROR(INDEX(외환대장!$A$2:$K$401, SMALL(IF(($C$1=외환대장!$L$2:$L$399),MATCH(ROW(외환대장!$L$2:$L$399), ROW(외환대장!$L$2:$L$399)), ""), ROWS($A$1:C1)), COLUMNS($A$1:C1)),"")</f>
        <v/>
      </c>
      <c r="M7" s="14" t="str">
        <f t="array" ref="M7">IFERROR(INDEX(외환대장!$A$2:$K$401, SMALL(IF(($C$1=외환대장!$L$2:$L$399),MATCH(ROW(외환대장!$L$2:$L$399), ROW(외환대장!$L$2:$L$399)), ""), ROWS($A$1:D1)), COLUMNS($A$1:D1)),"")</f>
        <v/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/>
      </c>
      <c r="O7" s="16" t="str">
        <f t="array" ref="O7">IFERROR(INDEX(외환대장!$A$2:$K$401, SMALL(IF(($C$1=외환대장!$L$2:$L$399),MATCH(ROW(외환대장!$L$2:$L$399), ROW(외환대장!$L$2:$L$399)), ""), ROWS($A$1:F1)), COLUMNS($A$1:F1)),"")</f>
        <v/>
      </c>
      <c r="P7" s="17" t="str">
        <f t="array" ref="P7">IFERROR(INDEX(외환대장!$A$2:$K$401, SMALL(IF(($C$1=외환대장!$L$2:$L$399),MATCH(ROW(외환대장!$L$2:$L$399), ROW(외환대장!$L$2:$L$399)), ""), ROWS($A$1:G1)), COLUMNS($A$1:G1)),"")</f>
        <v/>
      </c>
      <c r="Q7" s="18" t="str">
        <f t="array" ref="Q7">IFERROR(INDEX(외환대장!$A$2:$K$401, SMALL(IF(($C$1=외환대장!$L$2:$L$399),MATCH(ROW(외환대장!$L$2:$L$399), ROW(외환대장!$L$2:$L$399)), ""), ROWS($A$1:H1)), COLUMNS($A$1:H1)),"")</f>
        <v/>
      </c>
      <c r="R7" s="19" t="str">
        <f t="array" ref="R7">IFERROR(INDEX(외환대장!$A$2:$K$401, SMALL(IF(($C$1=외환대장!$L$2:$L$399),MATCH(ROW(외환대장!$L$2:$L$399), ROW(외환대장!$L$2:$L$399)), ""), ROWS($A$1:I1)), COLUMNS($A$1:I1)),"")</f>
        <v/>
      </c>
      <c r="S7" s="20" t="str">
        <f t="array" ref="S7">IFERROR(INDEX(외환대장!$A$2:$K$401, SMALL(IF(($C$1=외환대장!$L$2:$L$399),MATCH(ROW(외환대장!$L$2:$L$399), ROW(외환대장!$L$2:$L$399)), ""), ROWS($A$1:J1)), COLUMNS($A$1:J1)),"")</f>
        <v/>
      </c>
      <c r="T7" s="106" t="str">
        <f t="shared" si="1"/>
        <v/>
      </c>
      <c r="U7" s="107" t="str">
        <f t="shared" si="2"/>
        <v/>
      </c>
      <c r="V7" s="72"/>
      <c r="W7" s="108" t="str">
        <f t="shared" si="3"/>
        <v/>
      </c>
      <c r="X7" s="100" t="str">
        <f t="shared" si="4"/>
        <v/>
      </c>
      <c r="Y7" s="109" t="str">
        <f>IF($X7="","",_xludf.IFNA(VLOOKUP($X7,수출신고!$A:$G,4,0),"국내계류중"))</f>
        <v/>
      </c>
      <c r="Z7" s="110" t="e">
        <f ca="1">_xludf.IFNA(VLOOKUP(W7,환율!$A:$H,8,0),"")</f>
        <v>#NAME?</v>
      </c>
      <c r="AA7" s="111" t="str">
        <f t="shared" si="5"/>
        <v/>
      </c>
      <c r="AB7" s="112" t="str">
        <f t="shared" si="6"/>
        <v/>
      </c>
      <c r="AC7" s="113" t="str">
        <f t="shared" si="7"/>
        <v/>
      </c>
      <c r="AD7" s="114" t="str">
        <f t="shared" si="8"/>
        <v/>
      </c>
      <c r="AE7" s="115" t="str">
        <f t="shared" si="9"/>
        <v/>
      </c>
      <c r="AF7" s="114" t="str">
        <f t="shared" si="10"/>
        <v/>
      </c>
      <c r="AG7" s="114" t="str">
        <f t="shared" si="11"/>
        <v/>
      </c>
    </row>
    <row r="8" spans="1:33" ht="16.5" customHeight="1">
      <c r="A8" s="96" t="str">
        <f>IF($H8="","",_xludf.IFNA(VLOOKUP($H8,수출신고!$A:$G,2,0),""))</f>
        <v/>
      </c>
      <c r="B8" s="118"/>
      <c r="C8" s="119"/>
      <c r="D8" s="119"/>
      <c r="E8" s="119"/>
      <c r="F8" s="120"/>
      <c r="G8" s="100" t="str">
        <f>IF($H8="","",_xludf.IFNA(VLOOKUP($H8,수출신고!$A:$G,6,0),""))</f>
        <v/>
      </c>
      <c r="H8" s="101" t="str">
        <f t="shared" si="0"/>
        <v/>
      </c>
      <c r="J8" s="1" t="str">
        <f t="array" ref="J8">IFERROR(INDEX(외환대장!$A$2:$K$401, SMALL(IF(($C$1=외환대장!$L$2:$L$399),MATCH(ROW(외환대장!$L$2:$L$399), ROW(외환대장!$L$2:$L$399)), ""), ROWS($A$1:A2)), COLUMNS($A$1:A2)),"")</f>
        <v/>
      </c>
      <c r="K8" s="14" t="str">
        <f t="array" ref="K8">IFERROR(INDEX(외환대장!$A$2:$K$401, SMALL(IF(($C$1=외환대장!$L$2:$L$399),MATCH(ROW(외환대장!$L$2:$L$399), ROW(외환대장!$L$2:$L$399)), ""), ROWS($A$1:B2)), COLUMNS($A$1:B2)),"")</f>
        <v/>
      </c>
      <c r="L8" s="14" t="str">
        <f t="array" ref="L8">IFERROR(INDEX(외환대장!$A$2:$K$401, SMALL(IF(($C$1=외환대장!$L$2:$L$399),MATCH(ROW(외환대장!$L$2:$L$399), ROW(외환대장!$L$2:$L$399)), ""), ROWS($A$1:C2)), COLUMNS($A$1:C2)),"")</f>
        <v/>
      </c>
      <c r="M8" s="14" t="str">
        <f t="array" ref="M8">IFERROR(INDEX(외환대장!$A$2:$K$401, SMALL(IF(($C$1=외환대장!$L$2:$L$399),MATCH(ROW(외환대장!$L$2:$L$399), ROW(외환대장!$L$2:$L$399)), ""), ROWS($A$1:D2)), COLUMNS($A$1:D2)),"")</f>
        <v/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/>
      </c>
      <c r="O8" s="16" t="str">
        <f t="array" ref="O8">IFERROR(INDEX(외환대장!$A$2:$K$401, SMALL(IF(($C$1=외환대장!$L$2:$L$399),MATCH(ROW(외환대장!$L$2:$L$399), ROW(외환대장!$L$2:$L$399)), ""), ROWS($A$1:F2)), COLUMNS($A$1:F2)),"")</f>
        <v/>
      </c>
      <c r="P8" s="17" t="str">
        <f t="array" ref="P8">IFERROR(INDEX(외환대장!$A$2:$K$401, SMALL(IF(($C$1=외환대장!$L$2:$L$399),MATCH(ROW(외환대장!$L$2:$L$399), ROW(외환대장!$L$2:$L$399)), ""), ROWS($A$1:G2)), COLUMNS($A$1:G2)),"")</f>
        <v/>
      </c>
      <c r="Q8" s="18" t="str">
        <f t="array" ref="Q8">IFERROR(INDEX(외환대장!$A$2:$K$401, SMALL(IF(($C$1=외환대장!$L$2:$L$399),MATCH(ROW(외환대장!$L$2:$L$399), ROW(외환대장!$L$2:$L$399)), ""), ROWS($A$1:H2)), COLUMNS($A$1:H2)),"")</f>
        <v/>
      </c>
      <c r="R8" s="19" t="str">
        <f t="array" ref="R8">IFERROR(INDEX(외환대장!$A$2:$K$401, SMALL(IF(($C$1=외환대장!$L$2:$L$399),MATCH(ROW(외환대장!$L$2:$L$399), ROW(외환대장!$L$2:$L$399)), ""), ROWS($A$1:I2)), COLUMNS($A$1:I2)),"")</f>
        <v/>
      </c>
      <c r="S8" s="20" t="str">
        <f t="array" ref="S8">IFERROR(INDEX(외환대장!$A$2:$K$401, SMALL(IF(($C$1=외환대장!$L$2:$L$399),MATCH(ROW(외환대장!$L$2:$L$399), ROW(외환대장!$L$2:$L$399)), ""), ROWS($A$1:J2)), COLUMNS($A$1:J2)),"")</f>
        <v/>
      </c>
      <c r="T8" s="106" t="str">
        <f t="shared" si="1"/>
        <v/>
      </c>
      <c r="U8" s="107" t="str">
        <f t="shared" si="2"/>
        <v/>
      </c>
      <c r="V8" s="72"/>
      <c r="W8" s="108" t="str">
        <f t="shared" si="3"/>
        <v/>
      </c>
      <c r="X8" s="100" t="str">
        <f t="shared" si="4"/>
        <v/>
      </c>
      <c r="Y8" s="109" t="str">
        <f>IF($X8="","",_xludf.IFNA(VLOOKUP($X8,수출신고!$A:$G,4,0),"국내계류중"))</f>
        <v/>
      </c>
      <c r="Z8" s="110" t="e">
        <f ca="1">_xludf.IFNA(VLOOKUP(W8,환율!$A:$H,8,0),"")</f>
        <v>#NAME?</v>
      </c>
      <c r="AA8" s="111" t="str">
        <f t="shared" si="5"/>
        <v/>
      </c>
      <c r="AB8" s="112" t="str">
        <f t="shared" si="6"/>
        <v/>
      </c>
      <c r="AC8" s="113" t="str">
        <f t="shared" si="7"/>
        <v/>
      </c>
      <c r="AD8" s="114" t="str">
        <f t="shared" si="8"/>
        <v/>
      </c>
      <c r="AE8" s="115" t="str">
        <f t="shared" si="9"/>
        <v/>
      </c>
      <c r="AF8" s="114" t="str">
        <f t="shared" si="10"/>
        <v/>
      </c>
      <c r="AG8" s="114" t="str">
        <f t="shared" si="11"/>
        <v/>
      </c>
    </row>
    <row r="9" spans="1:33" ht="16.5" customHeight="1">
      <c r="A9" s="96" t="str">
        <f>IF($H9="","",_xludf.IFNA(VLOOKUP($H9,수출신고!$A:$G,2,0),""))</f>
        <v/>
      </c>
      <c r="B9" s="118"/>
      <c r="C9" s="119"/>
      <c r="D9" s="119"/>
      <c r="E9" s="119"/>
      <c r="F9" s="120"/>
      <c r="G9" s="100" t="str">
        <f>IF($H9="","",_xludf.IFNA(VLOOKUP($H9,수출신고!$A:$G,6,0),""))</f>
        <v/>
      </c>
      <c r="H9" s="101" t="str">
        <f t="shared" si="0"/>
        <v/>
      </c>
      <c r="J9" s="1" t="str">
        <f t="array" ref="J9">IFERROR(INDEX(외환대장!$A$2:$K$401, SMALL(IF(($C$1=외환대장!$L$2:$L$399),MATCH(ROW(외환대장!$L$2:$L$399), ROW(외환대장!$L$2:$L$399)), ""), ROWS($A$1:A3)), COLUMNS($A$1:A3)),"")</f>
        <v/>
      </c>
      <c r="K9" s="14" t="str">
        <f t="array" ref="K9">IFERROR(INDEX(외환대장!$A$2:$K$401, SMALL(IF(($C$1=외환대장!$L$2:$L$399),MATCH(ROW(외환대장!$L$2:$L$399), ROW(외환대장!$L$2:$L$399)), ""), ROWS($A$1:B3)), COLUMNS($A$1:B3)),"")</f>
        <v/>
      </c>
      <c r="L9" s="14" t="str">
        <f t="array" ref="L9">IFERROR(INDEX(외환대장!$A$2:$K$401, SMALL(IF(($C$1=외환대장!$L$2:$L$399),MATCH(ROW(외환대장!$L$2:$L$399), ROW(외환대장!$L$2:$L$399)), ""), ROWS($A$1:C3)), COLUMNS($A$1:C3)),"")</f>
        <v/>
      </c>
      <c r="M9" s="14" t="str">
        <f t="array" ref="M9">IFERROR(INDEX(외환대장!$A$2:$K$401, SMALL(IF(($C$1=외환대장!$L$2:$L$399),MATCH(ROW(외환대장!$L$2:$L$399), ROW(외환대장!$L$2:$L$399)), ""), ROWS($A$1:D3)), COLUMNS($A$1:D3)),"")</f>
        <v/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/>
      </c>
      <c r="O9" s="16" t="str">
        <f t="array" ref="O9">IFERROR(INDEX(외환대장!$A$2:$K$401, SMALL(IF(($C$1=외환대장!$L$2:$L$399),MATCH(ROW(외환대장!$L$2:$L$399), ROW(외환대장!$L$2:$L$399)), ""), ROWS($A$1:F3)), COLUMNS($A$1:F3)),"")</f>
        <v/>
      </c>
      <c r="P9" s="17" t="str">
        <f t="array" ref="P9">IFERROR(INDEX(외환대장!$A$2:$K$401, SMALL(IF(($C$1=외환대장!$L$2:$L$399),MATCH(ROW(외환대장!$L$2:$L$399), ROW(외환대장!$L$2:$L$399)), ""), ROWS($A$1:G3)), COLUMNS($A$1:G3)),"")</f>
        <v/>
      </c>
      <c r="Q9" s="18" t="str">
        <f t="array" ref="Q9">IFERROR(INDEX(외환대장!$A$2:$K$401, SMALL(IF(($C$1=외환대장!$L$2:$L$399),MATCH(ROW(외환대장!$L$2:$L$399), ROW(외환대장!$L$2:$L$399)), ""), ROWS($A$1:H3)), COLUMNS($A$1:H3)),"")</f>
        <v/>
      </c>
      <c r="R9" s="19" t="str">
        <f t="array" ref="R9">IFERROR(INDEX(외환대장!$A$2:$K$401, SMALL(IF(($C$1=외환대장!$L$2:$L$399),MATCH(ROW(외환대장!$L$2:$L$399), ROW(외환대장!$L$2:$L$399)), ""), ROWS($A$1:I3)), COLUMNS($A$1:I3)),"")</f>
        <v/>
      </c>
      <c r="S9" s="20" t="str">
        <f t="array" ref="S9">IFERROR(INDEX(외환대장!$A$2:$K$401, SMALL(IF(($C$1=외환대장!$L$2:$L$399),MATCH(ROW(외환대장!$L$2:$L$399), ROW(외환대장!$L$2:$L$399)), ""), ROWS($A$1:J3)), COLUMNS($A$1:J3)),"")</f>
        <v/>
      </c>
      <c r="T9" s="106" t="str">
        <f t="shared" si="1"/>
        <v/>
      </c>
      <c r="U9" s="107" t="str">
        <f t="shared" si="2"/>
        <v/>
      </c>
      <c r="V9" s="72"/>
      <c r="W9" s="108" t="str">
        <f t="shared" si="3"/>
        <v/>
      </c>
      <c r="X9" s="100" t="str">
        <f t="shared" si="4"/>
        <v/>
      </c>
      <c r="Y9" s="109" t="str">
        <f>IF($X9="","",_xludf.IFNA(VLOOKUP($X9,수출신고!$A:$G,4,0),"국내계류중"))</f>
        <v/>
      </c>
      <c r="Z9" s="110" t="e">
        <f ca="1">_xludf.IFNA(VLOOKUP(W9,환율!$A:$H,8,0),"")</f>
        <v>#NAME?</v>
      </c>
      <c r="AA9" s="111" t="str">
        <f t="shared" si="5"/>
        <v/>
      </c>
      <c r="AB9" s="112" t="str">
        <f t="shared" si="6"/>
        <v/>
      </c>
      <c r="AC9" s="113" t="str">
        <f t="shared" si="7"/>
        <v/>
      </c>
      <c r="AD9" s="114" t="str">
        <f t="shared" si="8"/>
        <v/>
      </c>
      <c r="AE9" s="115" t="str">
        <f t="shared" si="9"/>
        <v/>
      </c>
      <c r="AF9" s="114" t="str">
        <f t="shared" si="10"/>
        <v/>
      </c>
      <c r="AG9" s="114" t="str">
        <f t="shared" si="11"/>
        <v/>
      </c>
    </row>
    <row r="10" spans="1:33" ht="16.5" customHeight="1">
      <c r="A10" s="96" t="str">
        <f>IF($H10="","",_xludf.IFNA(VLOOKUP($H10,수출신고!$A:$G,2,0),""))</f>
        <v/>
      </c>
      <c r="B10" s="118"/>
      <c r="C10" s="119"/>
      <c r="D10" s="119"/>
      <c r="E10" s="119"/>
      <c r="F10" s="120"/>
      <c r="G10" s="100" t="str">
        <f>IF($H10="","",_xludf.IFNA(VLOOKUP($H10,수출신고!$A:$G,6,0),""))</f>
        <v/>
      </c>
      <c r="H10" s="101" t="str">
        <f t="shared" si="0"/>
        <v/>
      </c>
      <c r="J10" s="1" t="str">
        <f t="array" ref="J10">IFERROR(INDEX(외환대장!$A$2:$K$401, SMALL(IF(($C$1=외환대장!$L$2:$L$399),MATCH(ROW(외환대장!$L$2:$L$399), ROW(외환대장!$L$2:$L$399)), ""), ROWS($A$1:A4)), COLUMNS($A$1:A4)),"")</f>
        <v/>
      </c>
      <c r="K10" s="14" t="str">
        <f t="array" ref="K10">IFERROR(INDEX(외환대장!$A$2:$K$401, SMALL(IF(($C$1=외환대장!$L$2:$L$399),MATCH(ROW(외환대장!$L$2:$L$399), ROW(외환대장!$L$2:$L$399)), ""), ROWS($A$1:B4)), COLUMNS($A$1:B4)),"")</f>
        <v/>
      </c>
      <c r="L10" s="14" t="str">
        <f t="array" ref="L10">IFERROR(INDEX(외환대장!$A$2:$K$401, SMALL(IF(($C$1=외환대장!$L$2:$L$399),MATCH(ROW(외환대장!$L$2:$L$399), ROW(외환대장!$L$2:$L$399)), ""), ROWS($A$1:C4)), COLUMNS($A$1:C4)),"")</f>
        <v/>
      </c>
      <c r="M10" s="14" t="str">
        <f t="array" ref="M10">IFERROR(INDEX(외환대장!$A$2:$K$401, SMALL(IF(($C$1=외환대장!$L$2:$L$399),MATCH(ROW(외환대장!$L$2:$L$399), ROW(외환대장!$L$2:$L$399)), ""), ROWS($A$1:D4)), COLUMNS($A$1:D4)),"")</f>
        <v/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/>
      </c>
      <c r="O10" s="16" t="str">
        <f t="array" ref="O10">IFERROR(INDEX(외환대장!$A$2:$K$401, SMALL(IF(($C$1=외환대장!$L$2:$L$399),MATCH(ROW(외환대장!$L$2:$L$399), ROW(외환대장!$L$2:$L$399)), ""), ROWS($A$1:F4)), COLUMNS($A$1:F4)),"")</f>
        <v/>
      </c>
      <c r="P10" s="17" t="str">
        <f t="array" ref="P10">IFERROR(INDEX(외환대장!$A$2:$K$401, SMALL(IF(($C$1=외환대장!$L$2:$L$399),MATCH(ROW(외환대장!$L$2:$L$399), ROW(외환대장!$L$2:$L$399)), ""), ROWS($A$1:G4)), COLUMNS($A$1:G4)),"")</f>
        <v/>
      </c>
      <c r="Q10" s="18" t="str">
        <f t="array" ref="Q10">IFERROR(INDEX(외환대장!$A$2:$K$401, SMALL(IF(($C$1=외환대장!$L$2:$L$399),MATCH(ROW(외환대장!$L$2:$L$399), ROW(외환대장!$L$2:$L$399)), ""), ROWS($A$1:H4)), COLUMNS($A$1:H4)),"")</f>
        <v/>
      </c>
      <c r="R10" s="19" t="str">
        <f t="array" ref="R10">IFERROR(INDEX(외환대장!$A$2:$K$401, SMALL(IF(($C$1=외환대장!$L$2:$L$399),MATCH(ROW(외환대장!$L$2:$L$399), ROW(외환대장!$L$2:$L$399)), ""), ROWS($A$1:I4)), COLUMNS($A$1:I4)),"")</f>
        <v/>
      </c>
      <c r="S10" s="20" t="str">
        <f t="array" ref="S10">IFERROR(INDEX(외환대장!$A$2:$K$401, SMALL(IF(($C$1=외환대장!$L$2:$L$399),MATCH(ROW(외환대장!$L$2:$L$399), ROW(외환대장!$L$2:$L$399)), ""), ROWS($A$1:J4)), COLUMNS($A$1:J4)),"")</f>
        <v/>
      </c>
      <c r="T10" s="106" t="str">
        <f t="shared" si="1"/>
        <v/>
      </c>
      <c r="U10" s="107" t="str">
        <f t="shared" si="2"/>
        <v/>
      </c>
      <c r="V10" s="72"/>
      <c r="W10" s="108" t="str">
        <f t="shared" si="3"/>
        <v/>
      </c>
      <c r="X10" s="100" t="str">
        <f t="shared" si="4"/>
        <v/>
      </c>
      <c r="Y10" s="109" t="str">
        <f>IF($X10="","",_xludf.IFNA(VLOOKUP($X10,수출신고!$A:$G,4,0),"국내계류중"))</f>
        <v/>
      </c>
      <c r="Z10" s="110" t="e">
        <f ca="1">_xludf.IFNA(VLOOKUP(W10,환율!$A:$H,8,0),"")</f>
        <v>#NAME?</v>
      </c>
      <c r="AA10" s="111" t="str">
        <f t="shared" si="5"/>
        <v/>
      </c>
      <c r="AB10" s="112" t="str">
        <f t="shared" si="6"/>
        <v/>
      </c>
      <c r="AC10" s="113" t="str">
        <f t="shared" si="7"/>
        <v/>
      </c>
      <c r="AD10" s="114" t="str">
        <f t="shared" si="8"/>
        <v/>
      </c>
      <c r="AE10" s="115" t="str">
        <f t="shared" si="9"/>
        <v/>
      </c>
      <c r="AF10" s="114" t="str">
        <f t="shared" si="10"/>
        <v/>
      </c>
      <c r="AG10" s="114" t="str">
        <f t="shared" si="11"/>
        <v/>
      </c>
    </row>
    <row r="11" spans="1:33" ht="16.5" customHeight="1">
      <c r="A11" s="96" t="str">
        <f>IF($H11="","",_xludf.IFNA(VLOOKUP($H11,수출신고!$A:$G,2,0),""))</f>
        <v/>
      </c>
      <c r="B11" s="118"/>
      <c r="C11" s="119"/>
      <c r="D11" s="119"/>
      <c r="E11" s="119"/>
      <c r="F11" s="120"/>
      <c r="G11" s="100" t="str">
        <f>IF($H11="","",_xludf.IFNA(VLOOKUP($H11,수출신고!$A:$G,6,0),""))</f>
        <v/>
      </c>
      <c r="H11" s="101" t="str">
        <f t="shared" si="0"/>
        <v/>
      </c>
      <c r="J11" s="1" t="str">
        <f t="array" ref="J11">IFERROR(INDEX(외환대장!$A$2:$K$401, SMALL(IF(($C$1=외환대장!$L$2:$L$399),MATCH(ROW(외환대장!$L$2:$L$399), ROW(외환대장!$L$2:$L$399)), ""), ROWS($A$1:A5)), COLUMNS($A$1:A5)),"")</f>
        <v/>
      </c>
      <c r="K11" s="14" t="str">
        <f t="array" ref="K11">IFERROR(INDEX(외환대장!$A$2:$K$401, SMALL(IF(($C$1=외환대장!$L$2:$L$399),MATCH(ROW(외환대장!$L$2:$L$399), ROW(외환대장!$L$2:$L$399)), ""), ROWS($A$1:B5)), COLUMNS($A$1:B5)),"")</f>
        <v/>
      </c>
      <c r="L11" s="14" t="str">
        <f t="array" ref="L11">IFERROR(INDEX(외환대장!$A$2:$K$401, SMALL(IF(($C$1=외환대장!$L$2:$L$399),MATCH(ROW(외환대장!$L$2:$L$399), ROW(외환대장!$L$2:$L$399)), ""), ROWS($A$1:C5)), COLUMNS($A$1:C5)),"")</f>
        <v/>
      </c>
      <c r="M11" s="14" t="str">
        <f t="array" ref="M11">IFERROR(INDEX(외환대장!$A$2:$K$401, SMALL(IF(($C$1=외환대장!$L$2:$L$399),MATCH(ROW(외환대장!$L$2:$L$399), ROW(외환대장!$L$2:$L$399)), ""), ROWS($A$1:D5)), COLUMNS($A$1:D5)),"")</f>
        <v/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/>
      </c>
      <c r="O11" s="16" t="str">
        <f t="array" ref="O11">IFERROR(INDEX(외환대장!$A$2:$K$401, SMALL(IF(($C$1=외환대장!$L$2:$L$399),MATCH(ROW(외환대장!$L$2:$L$399), ROW(외환대장!$L$2:$L$399)), ""), ROWS($A$1:F5)), COLUMNS($A$1:F5)),"")</f>
        <v/>
      </c>
      <c r="P11" s="17" t="str">
        <f t="array" ref="P11">IFERROR(INDEX(외환대장!$A$2:$K$401, SMALL(IF(($C$1=외환대장!$L$2:$L$399),MATCH(ROW(외환대장!$L$2:$L$399), ROW(외환대장!$L$2:$L$399)), ""), ROWS($A$1:G5)), COLUMNS($A$1:G5)),"")</f>
        <v/>
      </c>
      <c r="Q11" s="18" t="str">
        <f t="array" ref="Q11">IFERROR(INDEX(외환대장!$A$2:$K$401, SMALL(IF(($C$1=외환대장!$L$2:$L$399),MATCH(ROW(외환대장!$L$2:$L$399), ROW(외환대장!$L$2:$L$399)), ""), ROWS($A$1:H5)), COLUMNS($A$1:H5)),"")</f>
        <v/>
      </c>
      <c r="R11" s="19" t="str">
        <f t="array" ref="R11">IFERROR(INDEX(외환대장!$A$2:$K$401, SMALL(IF(($C$1=외환대장!$L$2:$L$399),MATCH(ROW(외환대장!$L$2:$L$399), ROW(외환대장!$L$2:$L$399)), ""), ROWS($A$1:I5)), COLUMNS($A$1:I5)),"")</f>
        <v/>
      </c>
      <c r="S11" s="20" t="str">
        <f t="array" ref="S11">IFERROR(INDEX(외환대장!$A$2:$K$401, SMALL(IF(($C$1=외환대장!$L$2:$L$399),MATCH(ROW(외환대장!$L$2:$L$399), ROW(외환대장!$L$2:$L$399)), ""), ROWS($A$1:J5)), COLUMNS($A$1:J5)),"")</f>
        <v/>
      </c>
      <c r="T11" s="106" t="str">
        <f t="shared" si="1"/>
        <v/>
      </c>
      <c r="U11" s="107" t="str">
        <f t="shared" si="2"/>
        <v/>
      </c>
      <c r="V11" s="72"/>
      <c r="W11" s="108" t="str">
        <f t="shared" si="3"/>
        <v/>
      </c>
      <c r="X11" s="100" t="str">
        <f t="shared" si="4"/>
        <v/>
      </c>
      <c r="Y11" s="109" t="str">
        <f>IF($X11="","",_xludf.IFNA(VLOOKUP($X11,수출신고!$A:$G,4,0),"국내계류중"))</f>
        <v/>
      </c>
      <c r="Z11" s="110" t="e">
        <f ca="1">_xludf.IFNA(VLOOKUP(W11,환율!$A:$H,8,0),"")</f>
        <v>#NAME?</v>
      </c>
      <c r="AA11" s="111" t="str">
        <f t="shared" si="5"/>
        <v/>
      </c>
      <c r="AB11" s="112" t="str">
        <f t="shared" si="6"/>
        <v/>
      </c>
      <c r="AC11" s="113" t="str">
        <f t="shared" si="7"/>
        <v/>
      </c>
      <c r="AD11" s="114" t="str">
        <f t="shared" si="8"/>
        <v/>
      </c>
      <c r="AE11" s="115" t="str">
        <f t="shared" si="9"/>
        <v/>
      </c>
      <c r="AF11" s="114" t="str">
        <f t="shared" si="10"/>
        <v/>
      </c>
      <c r="AG11" s="114" t="str">
        <f t="shared" si="11"/>
        <v/>
      </c>
    </row>
    <row r="12" spans="1:33" ht="16.5" customHeight="1">
      <c r="A12" s="96" t="str">
        <f>IF($H12="","",_xludf.IFNA(VLOOKUP($H12,수출신고!$A:$G,2,0),""))</f>
        <v/>
      </c>
      <c r="B12" s="118"/>
      <c r="C12" s="119"/>
      <c r="D12" s="119"/>
      <c r="E12" s="119"/>
      <c r="F12" s="120"/>
      <c r="G12" s="100" t="str">
        <f>IF($H12="","",_xludf.IFNA(VLOOKUP($H12,수출신고!$A:$G,6,0),""))</f>
        <v/>
      </c>
      <c r="H12" s="101" t="str">
        <f t="shared" si="0"/>
        <v/>
      </c>
      <c r="J12" s="1" t="str">
        <f t="array" ref="J12">IFERROR(INDEX(외환대장!$A$2:$K$401, SMALL(IF(($C$1=외환대장!$L$2:$L$399),MATCH(ROW(외환대장!$L$2:$L$399), ROW(외환대장!$L$2:$L$399)), ""), ROWS($A$1:A6)), COLUMNS($A$1:A6)),"")</f>
        <v/>
      </c>
      <c r="K12" s="14" t="str">
        <f t="array" ref="K12">IFERROR(INDEX(외환대장!$A$2:$K$401, SMALL(IF(($C$1=외환대장!$L$2:$L$399),MATCH(ROW(외환대장!$L$2:$L$399), ROW(외환대장!$L$2:$L$399)), ""), ROWS($A$1:B6)), COLUMNS($A$1:B6)),"")</f>
        <v/>
      </c>
      <c r="L12" s="14" t="str">
        <f t="array" ref="L12">IFERROR(INDEX(외환대장!$A$2:$K$401, SMALL(IF(($C$1=외환대장!$L$2:$L$399),MATCH(ROW(외환대장!$L$2:$L$399), ROW(외환대장!$L$2:$L$399)), ""), ROWS($A$1:C6)), COLUMNS($A$1:C6)),"")</f>
        <v/>
      </c>
      <c r="M12" s="14" t="str">
        <f t="array" ref="M12">IFERROR(INDEX(외환대장!$A$2:$K$401, SMALL(IF(($C$1=외환대장!$L$2:$L$399),MATCH(ROW(외환대장!$L$2:$L$399), ROW(외환대장!$L$2:$L$399)), ""), ROWS($A$1:D6)), COLUMNS($A$1:D6)),"")</f>
        <v/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/>
      </c>
      <c r="O12" s="16" t="str">
        <f t="array" ref="O12">IFERROR(INDEX(외환대장!$A$2:$K$401, SMALL(IF(($C$1=외환대장!$L$2:$L$399),MATCH(ROW(외환대장!$L$2:$L$399), ROW(외환대장!$L$2:$L$399)), ""), ROWS($A$1:F6)), COLUMNS($A$1:F6)),"")</f>
        <v/>
      </c>
      <c r="P12" s="17" t="str">
        <f t="array" ref="P12">IFERROR(INDEX(외환대장!$A$2:$K$401, SMALL(IF(($C$1=외환대장!$L$2:$L$399),MATCH(ROW(외환대장!$L$2:$L$399), ROW(외환대장!$L$2:$L$399)), ""), ROWS($A$1:G6)), COLUMNS($A$1:G6)),"")</f>
        <v/>
      </c>
      <c r="Q12" s="18" t="str">
        <f t="array" ref="Q12">IFERROR(INDEX(외환대장!$A$2:$K$401, SMALL(IF(($C$1=외환대장!$L$2:$L$399),MATCH(ROW(외환대장!$L$2:$L$399), ROW(외환대장!$L$2:$L$399)), ""), ROWS($A$1:H6)), COLUMNS($A$1:H6)),"")</f>
        <v/>
      </c>
      <c r="R12" s="19" t="str">
        <f t="array" ref="R12">IFERROR(INDEX(외환대장!$A$2:$K$401, SMALL(IF(($C$1=외환대장!$L$2:$L$399),MATCH(ROW(외환대장!$L$2:$L$399), ROW(외환대장!$L$2:$L$399)), ""), ROWS($A$1:I6)), COLUMNS($A$1:I6)),"")</f>
        <v/>
      </c>
      <c r="S12" s="20" t="str">
        <f t="array" ref="S12">IFERROR(INDEX(외환대장!$A$2:$K$401, SMALL(IF(($C$1=외환대장!$L$2:$L$399),MATCH(ROW(외환대장!$L$2:$L$399), ROW(외환대장!$L$2:$L$399)), ""), ROWS($A$1:J6)), COLUMNS($A$1:J6)),"")</f>
        <v/>
      </c>
      <c r="T12" s="106" t="str">
        <f t="shared" si="1"/>
        <v/>
      </c>
      <c r="U12" s="107" t="str">
        <f t="shared" si="2"/>
        <v/>
      </c>
      <c r="V12" s="72"/>
      <c r="W12" s="108" t="str">
        <f t="shared" si="3"/>
        <v/>
      </c>
      <c r="X12" s="100" t="str">
        <f t="shared" si="4"/>
        <v/>
      </c>
      <c r="Y12" s="109" t="str">
        <f>IF($X12="","",_xludf.IFNA(VLOOKUP($X12,수출신고!$A:$G,4,0),"국내계류중"))</f>
        <v/>
      </c>
      <c r="Z12" s="110" t="e">
        <f ca="1">_xludf.IFNA(VLOOKUP(W12,환율!$A:$H,8,0),"")</f>
        <v>#NAME?</v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IF($H13="","",_xludf.IFNA(VLOOKUP($H13,수출신고!$A:$G,2,0),""))</f>
        <v/>
      </c>
      <c r="B13" s="118"/>
      <c r="C13" s="119"/>
      <c r="D13" s="119"/>
      <c r="E13" s="119"/>
      <c r="F13" s="120"/>
      <c r="G13" s="100" t="str">
        <f>IF($H13="","",_xludf.IFNA(VLOOKUP($H13,수출신고!$A:$G,6,0),""))</f>
        <v/>
      </c>
      <c r="H13" s="101" t="str">
        <f t="shared" si="0"/>
        <v/>
      </c>
      <c r="J13" s="1" t="str">
        <f t="array" ref="J13">IFERROR(INDEX(외환대장!$A$2:$K$401, SMALL(IF(($C$1=외환대장!$L$2:$L$399),MATCH(ROW(외환대장!$L$2:$L$399), ROW(외환대장!$L$2:$L$399)), ""), ROWS($A$1:A7)), COLUMNS($A$1:A7)),"")</f>
        <v/>
      </c>
      <c r="K13" s="14" t="str">
        <f t="array" ref="K13">IFERROR(INDEX(외환대장!$A$2:$K$401, SMALL(IF(($C$1=외환대장!$L$2:$L$399),MATCH(ROW(외환대장!$L$2:$L$399), ROW(외환대장!$L$2:$L$399)), ""), ROWS($A$1:B7)), COLUMNS($A$1:B7)),"")</f>
        <v/>
      </c>
      <c r="L13" s="14" t="str">
        <f t="array" ref="L13">IFERROR(INDEX(외환대장!$A$2:$K$401, SMALL(IF(($C$1=외환대장!$L$2:$L$399),MATCH(ROW(외환대장!$L$2:$L$399), ROW(외환대장!$L$2:$L$399)), ""), ROWS($A$1:C7)), COLUMNS($A$1:C7)),"")</f>
        <v/>
      </c>
      <c r="M13" s="14" t="str">
        <f t="array" ref="M13">IFERROR(INDEX(외환대장!$A$2:$K$401, SMALL(IF(($C$1=외환대장!$L$2:$L$399),MATCH(ROW(외환대장!$L$2:$L$399), ROW(외환대장!$L$2:$L$399)), ""), ROWS($A$1:D7)), COLUMNS($A$1:D7)),"")</f>
        <v/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/>
      </c>
      <c r="O13" s="16" t="str">
        <f t="array" ref="O13">IFERROR(INDEX(외환대장!$A$2:$K$401, SMALL(IF(($C$1=외환대장!$L$2:$L$399),MATCH(ROW(외환대장!$L$2:$L$399), ROW(외환대장!$L$2:$L$399)), ""), ROWS($A$1:F7)), COLUMNS($A$1:F7)),"")</f>
        <v/>
      </c>
      <c r="P13" s="17" t="str">
        <f t="array" ref="P13">IFERROR(INDEX(외환대장!$A$2:$K$401, SMALL(IF(($C$1=외환대장!$L$2:$L$399),MATCH(ROW(외환대장!$L$2:$L$399), ROW(외환대장!$L$2:$L$399)), ""), ROWS($A$1:G7)), COLUMNS($A$1:G7)),"")</f>
        <v/>
      </c>
      <c r="Q13" s="18" t="str">
        <f t="array" ref="Q13">IFERROR(INDEX(외환대장!$A$2:$K$401, SMALL(IF(($C$1=외환대장!$L$2:$L$399),MATCH(ROW(외환대장!$L$2:$L$399), ROW(외환대장!$L$2:$L$399)), ""), ROWS($A$1:H7)), COLUMNS($A$1:H7)),"")</f>
        <v/>
      </c>
      <c r="R13" s="19" t="str">
        <f t="array" ref="R13">IFERROR(INDEX(외환대장!$A$2:$K$401, SMALL(IF(($C$1=외환대장!$L$2:$L$399),MATCH(ROW(외환대장!$L$2:$L$399), ROW(외환대장!$L$2:$L$399)), ""), ROWS($A$1:I7)), COLUMNS($A$1:I7)),"")</f>
        <v/>
      </c>
      <c r="S13" s="20" t="str">
        <f t="array" ref="S13">IFERROR(INDEX(외환대장!$A$2:$K$401, SMALL(IF(($C$1=외환대장!$L$2:$L$399),MATCH(ROW(외환대장!$L$2:$L$399), ROW(외환대장!$L$2:$L$399)), ""), ROWS($A$1:J7)), COLUMNS($A$1:J7)),"")</f>
        <v/>
      </c>
      <c r="T13" s="106" t="str">
        <f t="shared" si="1"/>
        <v/>
      </c>
      <c r="U13" s="107" t="str">
        <f t="shared" si="2"/>
        <v/>
      </c>
      <c r="V13" s="72"/>
      <c r="W13" s="108" t="str">
        <f t="shared" si="3"/>
        <v/>
      </c>
      <c r="X13" s="100" t="str">
        <f t="shared" si="4"/>
        <v/>
      </c>
      <c r="Y13" s="109" t="str">
        <f>IF($X13="","",_xludf.IFNA(VLOOKUP($X13,수출신고!$A:$G,4,0),"국내계류중"))</f>
        <v/>
      </c>
      <c r="Z13" s="110" t="e">
        <f ca="1">_xludf.IFNA(VLOOKUP(W13,환율!$A:$H,8,0),"")</f>
        <v>#NAME?</v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IF($H14="","",_xludf.IFNA(VLOOKUP($H14,수출신고!$A:$G,2,0),""))</f>
        <v/>
      </c>
      <c r="B14" s="118"/>
      <c r="C14" s="119"/>
      <c r="D14" s="119"/>
      <c r="E14" s="119"/>
      <c r="F14" s="120"/>
      <c r="G14" s="100" t="str">
        <f>IF($H14="","",_xludf.IFNA(VLOOKUP($H14,수출신고!$A:$G,6,0),""))</f>
        <v/>
      </c>
      <c r="H14" s="101" t="str">
        <f t="shared" si="0"/>
        <v/>
      </c>
      <c r="J14" s="1" t="str">
        <f t="array" ref="J14">IFERROR(INDEX(외환대장!$A$2:$K$401, SMALL(IF(($C$1=외환대장!$L$2:$L$399),MATCH(ROW(외환대장!$L$2:$L$399), ROW(외환대장!$L$2:$L$399)), ""), ROWS($A$1:A8)), COLUMNS($A$1:A8)),"")</f>
        <v/>
      </c>
      <c r="K14" s="14" t="str">
        <f t="array" ref="K14">IFERROR(INDEX(외환대장!$A$2:$K$401, SMALL(IF(($C$1=외환대장!$L$2:$L$399),MATCH(ROW(외환대장!$L$2:$L$399), ROW(외환대장!$L$2:$L$399)), ""), ROWS($A$1:B8)), COLUMNS($A$1:B8)),"")</f>
        <v/>
      </c>
      <c r="L14" s="14" t="str">
        <f t="array" ref="L14">IFERROR(INDEX(외환대장!$A$2:$K$401, SMALL(IF(($C$1=외환대장!$L$2:$L$399),MATCH(ROW(외환대장!$L$2:$L$399), ROW(외환대장!$L$2:$L$399)), ""), ROWS($A$1:C8)), COLUMNS($A$1:C8)),"")</f>
        <v/>
      </c>
      <c r="M14" s="14" t="str">
        <f t="array" ref="M14">IFERROR(INDEX(외환대장!$A$2:$K$401, SMALL(IF(($C$1=외환대장!$L$2:$L$399),MATCH(ROW(외환대장!$L$2:$L$399), ROW(외환대장!$L$2:$L$399)), ""), ROWS($A$1:D8)), COLUMNS($A$1:D8)),"")</f>
        <v/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/>
      </c>
      <c r="O14" s="16" t="str">
        <f t="array" ref="O14">IFERROR(INDEX(외환대장!$A$2:$K$401, SMALL(IF(($C$1=외환대장!$L$2:$L$399),MATCH(ROW(외환대장!$L$2:$L$399), ROW(외환대장!$L$2:$L$399)), ""), ROWS($A$1:F8)), COLUMNS($A$1:F8)),"")</f>
        <v/>
      </c>
      <c r="P14" s="17" t="str">
        <f t="array" ref="P14">IFERROR(INDEX(외환대장!$A$2:$K$401, SMALL(IF(($C$1=외환대장!$L$2:$L$399),MATCH(ROW(외환대장!$L$2:$L$399), ROW(외환대장!$L$2:$L$399)), ""), ROWS($A$1:G8)), COLUMNS($A$1:G8)),"")</f>
        <v/>
      </c>
      <c r="Q14" s="18" t="str">
        <f t="array" ref="Q14">IFERROR(INDEX(외환대장!$A$2:$K$401, SMALL(IF(($C$1=외환대장!$L$2:$L$399),MATCH(ROW(외환대장!$L$2:$L$399), ROW(외환대장!$L$2:$L$399)), ""), ROWS($A$1:H8)), COLUMNS($A$1:H8)),"")</f>
        <v/>
      </c>
      <c r="R14" s="19" t="str">
        <f t="array" ref="R14">IFERROR(INDEX(외환대장!$A$2:$K$401, SMALL(IF(($C$1=외환대장!$L$2:$L$399),MATCH(ROW(외환대장!$L$2:$L$399), ROW(외환대장!$L$2:$L$399)), ""), ROWS($A$1:I8)), COLUMNS($A$1:I8)),"")</f>
        <v/>
      </c>
      <c r="S14" s="20" t="str">
        <f t="array" ref="S14">IFERROR(INDEX(외환대장!$A$2:$K$401, SMALL(IF(($C$1=외환대장!$L$2:$L$399),MATCH(ROW(외환대장!$L$2:$L$399), ROW(외환대장!$L$2:$L$399)), ""), ROWS($A$1:J8)), COLUMNS($A$1:J8)),"")</f>
        <v/>
      </c>
      <c r="T14" s="106" t="str">
        <f t="shared" si="1"/>
        <v/>
      </c>
      <c r="U14" s="107" t="str">
        <f t="shared" si="2"/>
        <v/>
      </c>
      <c r="V14" s="72"/>
      <c r="W14" s="108" t="str">
        <f t="shared" si="3"/>
        <v/>
      </c>
      <c r="X14" s="100" t="str">
        <f t="shared" si="4"/>
        <v/>
      </c>
      <c r="Y14" s="109" t="str">
        <f>IF($X14="","",_xludf.IFNA(VLOOKUP($X14,수출신고!$A:$G,4,0),"국내계류중"))</f>
        <v/>
      </c>
      <c r="Z14" s="110" t="e">
        <f ca="1">_xludf.IFNA(VLOOKUP(W14,환율!$A:$H,8,0),"")</f>
        <v>#NAME?</v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IF($H15="","",_xludf.IFNA(VLOOKUP($H15,수출신고!$A:$G,2,0),""))</f>
        <v/>
      </c>
      <c r="B15" s="118"/>
      <c r="C15" s="119"/>
      <c r="D15" s="119"/>
      <c r="E15" s="119"/>
      <c r="F15" s="120"/>
      <c r="G15" s="100" t="str">
        <f>IF($H15="","",_xludf.IFNA(VLOOKUP($H15,수출신고!$A:$G,6,0),""))</f>
        <v/>
      </c>
      <c r="H15" s="101" t="str">
        <f t="shared" si="0"/>
        <v/>
      </c>
      <c r="J15" s="1" t="str">
        <f t="array" ref="J15">IFERROR(INDEX(외환대장!$A$2:$K$401, SMALL(IF(($C$1=외환대장!$L$2:$L$399),MATCH(ROW(외환대장!$L$2:$L$399), ROW(외환대장!$L$2:$L$399)), ""), ROWS($A$1:A9)), COLUMNS($A$1:A9)),"")</f>
        <v/>
      </c>
      <c r="K15" s="14" t="str">
        <f t="array" ref="K15">IFERROR(INDEX(외환대장!$A$2:$K$401, SMALL(IF(($C$1=외환대장!$L$2:$L$399),MATCH(ROW(외환대장!$L$2:$L$399), ROW(외환대장!$L$2:$L$399)), ""), ROWS($A$1:B9)), COLUMNS($A$1:B9)),"")</f>
        <v/>
      </c>
      <c r="L15" s="14" t="str">
        <f t="array" ref="L15">IFERROR(INDEX(외환대장!$A$2:$K$401, SMALL(IF(($C$1=외환대장!$L$2:$L$399),MATCH(ROW(외환대장!$L$2:$L$399), ROW(외환대장!$L$2:$L$399)), ""), ROWS($A$1:C9)), COLUMNS($A$1:C9)),"")</f>
        <v/>
      </c>
      <c r="M15" s="14" t="str">
        <f t="array" ref="M15">IFERROR(INDEX(외환대장!$A$2:$K$401, SMALL(IF(($C$1=외환대장!$L$2:$L$399),MATCH(ROW(외환대장!$L$2:$L$399), ROW(외환대장!$L$2:$L$399)), ""), ROWS($A$1:D9)), COLUMNS($A$1:D9)),"")</f>
        <v/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/>
      </c>
      <c r="O15" s="16" t="str">
        <f t="array" ref="O15">IFERROR(INDEX(외환대장!$A$2:$K$401, SMALL(IF(($C$1=외환대장!$L$2:$L$399),MATCH(ROW(외환대장!$L$2:$L$399), ROW(외환대장!$L$2:$L$399)), ""), ROWS($A$1:F9)), COLUMNS($A$1:F9)),"")</f>
        <v/>
      </c>
      <c r="P15" s="17" t="str">
        <f t="array" ref="P15">IFERROR(INDEX(외환대장!$A$2:$K$401, SMALL(IF(($C$1=외환대장!$L$2:$L$399),MATCH(ROW(외환대장!$L$2:$L$399), ROW(외환대장!$L$2:$L$399)), ""), ROWS($A$1:G9)), COLUMNS($A$1:G9)),"")</f>
        <v/>
      </c>
      <c r="Q15" s="18" t="str">
        <f t="array" ref="Q15">IFERROR(INDEX(외환대장!$A$2:$K$401, SMALL(IF(($C$1=외환대장!$L$2:$L$399),MATCH(ROW(외환대장!$L$2:$L$399), ROW(외환대장!$L$2:$L$399)), ""), ROWS($A$1:H9)), COLUMNS($A$1:H9)),"")</f>
        <v/>
      </c>
      <c r="R15" s="19" t="str">
        <f t="array" ref="R15">IFERROR(INDEX(외환대장!$A$2:$K$401, SMALL(IF(($C$1=외환대장!$L$2:$L$399),MATCH(ROW(외환대장!$L$2:$L$399), ROW(외환대장!$L$2:$L$399)), ""), ROWS($A$1:I9)), COLUMNS($A$1:I9)),"")</f>
        <v/>
      </c>
      <c r="S15" s="20" t="str">
        <f t="array" ref="S15">IFERROR(INDEX(외환대장!$A$2:$K$401, SMALL(IF(($C$1=외환대장!$L$2:$L$399),MATCH(ROW(외환대장!$L$2:$L$399), ROW(외환대장!$L$2:$L$399)), ""), ROWS($A$1:J9)), COLUMNS($A$1:J9)),"")</f>
        <v/>
      </c>
      <c r="T15" s="106" t="str">
        <f t="shared" si="1"/>
        <v/>
      </c>
      <c r="U15" s="107" t="str">
        <f t="shared" si="2"/>
        <v/>
      </c>
      <c r="V15" s="72"/>
      <c r="W15" s="108" t="str">
        <f t="shared" si="3"/>
        <v/>
      </c>
      <c r="X15" s="100" t="str">
        <f t="shared" si="4"/>
        <v/>
      </c>
      <c r="Y15" s="109" t="str">
        <f>IF($X15="","",_xludf.IFNA(VLOOKUP($X15,수출신고!$A:$G,4,0),"국내계류중"))</f>
        <v/>
      </c>
      <c r="Z15" s="110" t="e">
        <f ca="1">_xludf.IFNA(VLOOKUP(W15,환율!$A:$H,8,0),"")</f>
        <v>#NAME?</v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IF($H16="","",_xludf.IFNA(VLOOKUP($H16,수출신고!$A:$G,2,0),""))</f>
        <v/>
      </c>
      <c r="B16" s="118"/>
      <c r="C16" s="119"/>
      <c r="D16" s="119"/>
      <c r="E16" s="119"/>
      <c r="F16" s="120"/>
      <c r="G16" s="100" t="str">
        <f>IF($H16="","",_xludf.IFNA(VLOOKUP($H16,수출신고!$A:$G,6,0),""))</f>
        <v/>
      </c>
      <c r="H16" s="101" t="str">
        <f t="shared" si="0"/>
        <v/>
      </c>
      <c r="J16" s="1" t="str">
        <f t="array" ref="J16">IFERROR(INDEX(외환대장!$A$2:$K$401, SMALL(IF(($C$1=외환대장!$L$2:$L$399),MATCH(ROW(외환대장!$L$2:$L$399), ROW(외환대장!$L$2:$L$399)), ""), ROWS($A$1:A10)), COLUMNS($A$1:A10)),"")</f>
        <v/>
      </c>
      <c r="K16" s="14" t="str">
        <f t="array" ref="K16">IFERROR(INDEX(외환대장!$A$2:$K$401, SMALL(IF(($C$1=외환대장!$L$2:$L$399),MATCH(ROW(외환대장!$L$2:$L$399), ROW(외환대장!$L$2:$L$399)), ""), ROWS($A$1:B10)), COLUMNS($A$1:B10)),"")</f>
        <v/>
      </c>
      <c r="L16" s="14" t="str">
        <f t="array" ref="L16">IFERROR(INDEX(외환대장!$A$2:$K$401, SMALL(IF(($C$1=외환대장!$L$2:$L$399),MATCH(ROW(외환대장!$L$2:$L$399), ROW(외환대장!$L$2:$L$399)), ""), ROWS($A$1:C10)), COLUMNS($A$1:C10)),"")</f>
        <v/>
      </c>
      <c r="M16" s="14" t="str">
        <f t="array" ref="M16">IFERROR(INDEX(외환대장!$A$2:$K$401, SMALL(IF(($C$1=외환대장!$L$2:$L$399),MATCH(ROW(외환대장!$L$2:$L$399), ROW(외환대장!$L$2:$L$399)), ""), ROWS($A$1:D10)), COLUMNS($A$1:D10)),"")</f>
        <v/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/>
      </c>
      <c r="O16" s="16" t="str">
        <f t="array" ref="O16">IFERROR(INDEX(외환대장!$A$2:$K$401, SMALL(IF(($C$1=외환대장!$L$2:$L$399),MATCH(ROW(외환대장!$L$2:$L$399), ROW(외환대장!$L$2:$L$399)), ""), ROWS($A$1:F10)), COLUMNS($A$1:F10)),"")</f>
        <v/>
      </c>
      <c r="P16" s="17" t="str">
        <f t="array" ref="P16">IFERROR(INDEX(외환대장!$A$2:$K$401, SMALL(IF(($C$1=외환대장!$L$2:$L$399),MATCH(ROW(외환대장!$L$2:$L$399), ROW(외환대장!$L$2:$L$399)), ""), ROWS($A$1:G10)), COLUMNS($A$1:G10)),"")</f>
        <v/>
      </c>
      <c r="Q16" s="18" t="str">
        <f t="array" ref="Q16">IFERROR(INDEX(외환대장!$A$2:$K$401, SMALL(IF(($C$1=외환대장!$L$2:$L$399),MATCH(ROW(외환대장!$L$2:$L$399), ROW(외환대장!$L$2:$L$399)), ""), ROWS($A$1:H10)), COLUMNS($A$1:H10)),"")</f>
        <v/>
      </c>
      <c r="R16" s="19" t="str">
        <f t="array" ref="R16">IFERROR(INDEX(외환대장!$A$2:$K$401, SMALL(IF(($C$1=외환대장!$L$2:$L$399),MATCH(ROW(외환대장!$L$2:$L$399), ROW(외환대장!$L$2:$L$399)), ""), ROWS($A$1:I10)), COLUMNS($A$1:I10)),"")</f>
        <v/>
      </c>
      <c r="S16" s="20" t="str">
        <f t="array" ref="S16">IFERROR(INDEX(외환대장!$A$2:$K$401, SMALL(IF(($C$1=외환대장!$L$2:$L$399),MATCH(ROW(외환대장!$L$2:$L$399), ROW(외환대장!$L$2:$L$399)), ""), ROWS($A$1:J10)), COLUMNS($A$1:J10)),"")</f>
        <v/>
      </c>
      <c r="T16" s="106" t="str">
        <f t="shared" si="1"/>
        <v/>
      </c>
      <c r="U16" s="107" t="str">
        <f t="shared" si="2"/>
        <v/>
      </c>
      <c r="V16" s="72"/>
      <c r="W16" s="108" t="str">
        <f t="shared" si="3"/>
        <v/>
      </c>
      <c r="X16" s="100" t="str">
        <f t="shared" si="4"/>
        <v/>
      </c>
      <c r="Y16" s="109" t="str">
        <f>IF($X16="","",_xludf.IFNA(VLOOKUP($X16,수출신고!$A:$G,4,0),"국내계류중"))</f>
        <v/>
      </c>
      <c r="Z16" s="110" t="e">
        <f ca="1">_xludf.IFNA(VLOOKUP(W16,환율!$A:$H,8,0),"")</f>
        <v>#NAME?</v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IF($H17="","",_xludf.IFNA(VLOOKUP($H17,수출신고!$A:$G,2,0),""))</f>
        <v/>
      </c>
      <c r="B17" s="118"/>
      <c r="C17" s="119"/>
      <c r="D17" s="119"/>
      <c r="E17" s="119"/>
      <c r="F17" s="120"/>
      <c r="G17" s="100" t="str">
        <f>IF($H17="","",_xludf.IFNA(VLOOKUP($H17,수출신고!$A:$G,6,0),""))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 ""),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 ""),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 ""),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 ""),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 ""),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 ""),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 ""),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 ""),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 ""), ROWS($A$1:J11)), COLUMNS($A$1:J11)),"")</f>
        <v/>
      </c>
      <c r="T17" s="106" t="str">
        <f t="shared" si="1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IF($X17="","",_xludf.IFNA(VLOOKUP($X17,수출신고!$A:$G,4,0),"국내계류중"))</f>
        <v/>
      </c>
      <c r="Z17" s="110" t="e">
        <f ca="1">_xludf.IFNA(VLOOKUP(W17,환율!$A:$H,8,0),"")</f>
        <v>#NAME?</v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IF($H18="","",_xludf.IFNA(VLOOKUP($H18,수출신고!$A:$G,2,0),""))</f>
        <v/>
      </c>
      <c r="B18" s="118"/>
      <c r="C18" s="119"/>
      <c r="D18" s="119"/>
      <c r="E18" s="119"/>
      <c r="F18" s="120"/>
      <c r="G18" s="100" t="str">
        <f>IF($H18="","",_xludf.IFNA(VLOOKUP($H18,수출신고!$A:$G,6,0),""))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 ""),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 ""),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 ""),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 ""),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 ""),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 ""),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 ""),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 ""),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 ""), ROWS($A$1:J12)), COLUMNS($A$1:J12)),"")</f>
        <v/>
      </c>
      <c r="T18" s="106" t="str">
        <f t="shared" si="1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IF($X18="","",_xludf.IFNA(VLOOKUP($X18,수출신고!$A:$G,4,0),"국내계류중"))</f>
        <v/>
      </c>
      <c r="Z18" s="110" t="e">
        <f ca="1">_xludf.IFNA(VLOOKUP(W18,환율!$A:$H,8,0),"")</f>
        <v>#NAME?</v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IF($H19="","",_xludf.IFNA(VLOOKUP($H19,수출신고!$A:$G,2,0),""))</f>
        <v/>
      </c>
      <c r="B19" s="118"/>
      <c r="C19" s="119"/>
      <c r="D19" s="119"/>
      <c r="E19" s="119"/>
      <c r="F19" s="120"/>
      <c r="G19" s="100" t="str">
        <f>IF($H19="","",_xludf.IFNA(VLOOKUP($H19,수출신고!$A:$G,6,0),""))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IF($X19="","",_xludf.IFNA(VLOOKUP($X19,수출신고!$A:$G,4,0),"국내계류중"))</f>
        <v/>
      </c>
      <c r="Z19" s="110" t="e">
        <f ca="1">_xludf.IFNA(VLOOKUP(W19,환율!$A:$H,8,0),"")</f>
        <v>#NAME?</v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IF($H20="","",_xludf.IFNA(VLOOKUP($H20,수출신고!$A:$G,2,0),""))</f>
        <v/>
      </c>
      <c r="B20" s="118"/>
      <c r="C20" s="119"/>
      <c r="D20" s="119"/>
      <c r="E20" s="119"/>
      <c r="F20" s="120"/>
      <c r="G20" s="100" t="str">
        <f>IF($H20="","",_xludf.IFNA(VLOOKUP($H20,수출신고!$A:$G,6,0),""))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IF($X20="","",_xludf.IFNA(VLOOKUP($X20,수출신고!$A:$G,4,0),"국내계류중"))</f>
        <v/>
      </c>
      <c r="Z20" s="110" t="e">
        <f ca="1">_xludf.IFNA(VLOOKUP(W20,환율!$A:$H,8,0),"")</f>
        <v>#NAME?</v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IF($H21="","",_xludf.IFNA(VLOOKUP($H21,수출신고!$A:$G,2,0),""))</f>
        <v/>
      </c>
      <c r="B21" s="118"/>
      <c r="C21" s="119"/>
      <c r="D21" s="119"/>
      <c r="E21" s="119"/>
      <c r="F21" s="120"/>
      <c r="G21" s="100" t="str">
        <f>IF($H21="","",_xludf.IFNA(VLOOKUP($H21,수출신고!$A:$G,6,0),""))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IF($X21="","",_xludf.IFNA(VLOOKUP($X21,수출신고!$A:$G,4,0),"국내계류중"))</f>
        <v/>
      </c>
      <c r="Z21" s="110" t="e">
        <f ca="1">_xludf.IFNA(VLOOKUP(W21,환율!$A:$H,8,0),"")</f>
        <v>#NAME?</v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IF($H22="","",_xludf.IFNA(VLOOKUP($H22,수출신고!$A:$G,2,0),""))</f>
        <v/>
      </c>
      <c r="B22" s="118"/>
      <c r="C22" s="119"/>
      <c r="D22" s="119"/>
      <c r="E22" s="119"/>
      <c r="F22" s="120"/>
      <c r="G22" s="100" t="str">
        <f>IF($H22="","",_xludf.IFNA(VLOOKUP($H22,수출신고!$A:$G,6,0),""))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IF($X22="","",_xludf.IFNA(VLOOKUP($X22,수출신고!$A:$G,4,0),"국내계류중"))</f>
        <v/>
      </c>
      <c r="Z22" s="110" t="e">
        <f ca="1">_xludf.IFNA(VLOOKUP(W22,환율!$A:$H,8,0),"")</f>
        <v>#NAME?</v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IF($H23="","",_xludf.IFNA(VLOOKUP($H23,수출신고!$A:$G,2,0),""))</f>
        <v/>
      </c>
      <c r="B23" s="118"/>
      <c r="C23" s="119"/>
      <c r="D23" s="119"/>
      <c r="E23" s="119"/>
      <c r="F23" s="120"/>
      <c r="G23" s="100" t="str">
        <f>IF($H23="","",_xludf.IFNA(VLOOKUP($H23,수출신고!$A:$G,6,0),""))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IF($X23="","",_xludf.IFNA(VLOOKUP($X23,수출신고!$A:$G,4,0),"국내계류중"))</f>
        <v/>
      </c>
      <c r="Z23" s="110" t="e">
        <f ca="1">_xludf.IFNA(VLOOKUP(W23,환율!$A:$H,8,0),"")</f>
        <v>#NAME?</v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IF($H24="","",_xludf.IFNA(VLOOKUP($H24,수출신고!$A:$G,2,0),""))</f>
        <v/>
      </c>
      <c r="B24" s="118"/>
      <c r="C24" s="119"/>
      <c r="D24" s="119"/>
      <c r="E24" s="119"/>
      <c r="F24" s="120"/>
      <c r="G24" s="100" t="str">
        <f>IF($H24="","",_xludf.IFNA(VLOOKUP($H24,수출신고!$A:$G,6,0),""))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IF($X24="","",_xludf.IFNA(VLOOKUP($X24,수출신고!$A:$G,4,0),"국내계류중"))</f>
        <v/>
      </c>
      <c r="Z24" s="110" t="e">
        <f ca="1">_xludf.IFNA(VLOOKUP(W24,환율!$A:$H,8,0),"")</f>
        <v>#NAME?</v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IF($H25="","",_xludf.IFNA(VLOOKUP($H25,수출신고!$A:$G,2,0),""))</f>
        <v/>
      </c>
      <c r="B25" s="118"/>
      <c r="C25" s="119"/>
      <c r="D25" s="119"/>
      <c r="E25" s="119"/>
      <c r="F25" s="120"/>
      <c r="G25" s="100" t="str">
        <f>IF($H25="","",_xludf.IFNA(VLOOKUP($H25,수출신고!$A:$G,6,0),""))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IF($X25="","",_xludf.IFNA(VLOOKUP($X25,수출신고!$A:$G,4,0),"국내계류중"))</f>
        <v/>
      </c>
      <c r="Z25" s="110" t="e">
        <f ca="1">_xludf.IFNA(VLOOKUP(W25,환율!$A:$H,8,0),"")</f>
        <v>#NAME?</v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IF($H26="","",_xludf.IFNA(VLOOKUP($H26,수출신고!$A:$G,2,0),""))</f>
        <v/>
      </c>
      <c r="B26" s="118"/>
      <c r="C26" s="119"/>
      <c r="D26" s="119"/>
      <c r="E26" s="119"/>
      <c r="F26" s="120"/>
      <c r="G26" s="100" t="str">
        <f>IF($H26="","",_xludf.IFNA(VLOOKUP($H26,수출신고!$A:$G,6,0),""))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IF($X26="","",_xludf.IFNA(VLOOKUP($X26,수출신고!$A:$G,4,0),"국내계류중"))</f>
        <v/>
      </c>
      <c r="Z26" s="110" t="e">
        <f ca="1">_xludf.IFNA(VLOOKUP(W26,환율!$A:$H,8,0),"")</f>
        <v>#NAME?</v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IF($H27="","",_xludf.IFNA(VLOOKUP($H27,수출신고!$A:$G,2,0),""))</f>
        <v/>
      </c>
      <c r="B27" s="118"/>
      <c r="C27" s="119"/>
      <c r="D27" s="119"/>
      <c r="E27" s="119"/>
      <c r="F27" s="120"/>
      <c r="G27" s="100" t="str">
        <f>IF($H27="","",_xludf.IFNA(VLOOKUP($H27,수출신고!$A:$G,6,0),""))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IF($X27="","",_xludf.IFNA(VLOOKUP($X27,수출신고!$A:$G,4,0),"국내계류중"))</f>
        <v/>
      </c>
      <c r="Z27" s="110" t="e">
        <f ca="1">_xludf.IFNA(VLOOKUP(W27,환율!$A:$H,8,0),"")</f>
        <v>#NAME?</v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IF($H28="","",_xludf.IFNA(VLOOKUP($H28,수출신고!$A:$G,2,0),""))</f>
        <v/>
      </c>
      <c r="B28" s="118"/>
      <c r="C28" s="119"/>
      <c r="D28" s="119"/>
      <c r="E28" s="119"/>
      <c r="F28" s="120"/>
      <c r="G28" s="100" t="str">
        <f>IF($H28="","",_xludf.IFNA(VLOOKUP($H28,수출신고!$A:$G,6,0),""))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IF($X28="","",_xludf.IFNA(VLOOKUP($X28,수출신고!$A:$G,4,0),"국내계류중"))</f>
        <v/>
      </c>
      <c r="Z28" s="110" t="e">
        <f ca="1">_xludf.IFNA(VLOOKUP(W28,환율!$A:$H,8,0),"")</f>
        <v>#NAME?</v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IF($H29="","",_xludf.IFNA(VLOOKUP($H29,수출신고!$A:$G,2,0),""))</f>
        <v/>
      </c>
      <c r="B29" s="118"/>
      <c r="C29" s="119"/>
      <c r="D29" s="119"/>
      <c r="E29" s="119"/>
      <c r="F29" s="120"/>
      <c r="G29" s="100" t="str">
        <f>IF($H29="","",_xludf.IFNA(VLOOKUP($H29,수출신고!$A:$G,6,0),""))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IF($X29="","",_xludf.IFNA(VLOOKUP($X29,수출신고!$A:$G,4,0),"국내계류중"))</f>
        <v/>
      </c>
      <c r="Z29" s="110" t="e">
        <f ca="1">_xludf.IFNA(VLOOKUP(W29,환율!$A:$H,8,0),"")</f>
        <v>#NAME?</v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IF($H30="","",_xludf.IFNA(VLOOKUP($H30,수출신고!$A:$G,2,0),""))</f>
        <v/>
      </c>
      <c r="B30" s="118"/>
      <c r="C30" s="119"/>
      <c r="D30" s="119"/>
      <c r="E30" s="119"/>
      <c r="F30" s="120"/>
      <c r="G30" s="100" t="str">
        <f>IF($H30="","",_xludf.IFNA(VLOOKUP($H30,수출신고!$A:$G,6,0),""))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IF($X30="","",_xludf.IFNA(VLOOKUP($X30,수출신고!$A:$G,4,0),"국내계류중"))</f>
        <v/>
      </c>
      <c r="Z30" s="110" t="e">
        <f ca="1">_xludf.IFNA(VLOOKUP(W30,환율!$A:$H,8,0),"")</f>
        <v>#NAME?</v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IF($H31="","",_xludf.IFNA(VLOOKUP($H31,수출신고!$A:$G,2,0),""))</f>
        <v/>
      </c>
      <c r="B31" s="118"/>
      <c r="C31" s="119"/>
      <c r="D31" s="119"/>
      <c r="E31" s="119"/>
      <c r="F31" s="120"/>
      <c r="G31" s="100" t="str">
        <f>IF($H31="","",_xludf.IFNA(VLOOKUP($H31,수출신고!$A:$G,6,0),""))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IF($X31="","",_xludf.IFNA(VLOOKUP($X31,수출신고!$A:$G,4,0),"국내계류중"))</f>
        <v/>
      </c>
      <c r="Z31" s="110" t="e">
        <f ca="1">_xludf.IFNA(VLOOKUP(W31,환율!$A:$H,8,0),"")</f>
        <v>#NAME?</v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IF($H32="","",_xludf.IFNA(VLOOKUP($H32,수출신고!$A:$G,2,0),""))</f>
        <v/>
      </c>
      <c r="B32" s="118"/>
      <c r="C32" s="119"/>
      <c r="D32" s="119"/>
      <c r="E32" s="119"/>
      <c r="F32" s="120"/>
      <c r="G32" s="100" t="str">
        <f>IF($H32="","",_xludf.IFNA(VLOOKUP($H32,수출신고!$A:$G,6,0),""))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IF($X32="","",_xludf.IFNA(VLOOKUP($X32,수출신고!$A:$G,4,0),"국내계류중"))</f>
        <v/>
      </c>
      <c r="Z32" s="110" t="e">
        <f ca="1">_xludf.IFNA(VLOOKUP(W32,환율!$A:$H,8,0),"")</f>
        <v>#NAME?</v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IF($H33="","",_xludf.IFNA(VLOOKUP($H33,수출신고!$A:$G,2,0),""))</f>
        <v/>
      </c>
      <c r="B33" s="118"/>
      <c r="C33" s="119"/>
      <c r="D33" s="119"/>
      <c r="E33" s="119"/>
      <c r="F33" s="120"/>
      <c r="G33" s="100" t="str">
        <f>IF($H33="","",_xludf.IFNA(VLOOKUP($H33,수출신고!$A:$G,6,0),""))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IF($X33="","",_xludf.IFNA(VLOOKUP($X33,수출신고!$A:$G,4,0),"국내계류중"))</f>
        <v/>
      </c>
      <c r="Z33" s="110" t="e">
        <f ca="1">_xludf.IFNA(VLOOKUP(W33,환율!$A:$H,8,0),"")</f>
        <v>#NAME?</v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IF($H34="","",_xludf.IFNA(VLOOKUP($H34,수출신고!$A:$G,2,0),""))</f>
        <v/>
      </c>
      <c r="B34" s="118"/>
      <c r="C34" s="119"/>
      <c r="D34" s="119"/>
      <c r="E34" s="119"/>
      <c r="F34" s="120"/>
      <c r="G34" s="100" t="str">
        <f>IF($H34="","",_xludf.IFNA(VLOOKUP($H34,수출신고!$A:$G,6,0),""))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IF($X34="","",_xludf.IFNA(VLOOKUP($X34,수출신고!$A:$G,4,0),"국내계류중"))</f>
        <v/>
      </c>
      <c r="Z34" s="110" t="e">
        <f ca="1">_xludf.IFNA(VLOOKUP(W34,환율!$A:$H,8,0),"")</f>
        <v>#NAME?</v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IF($H35="","",_xludf.IFNA(VLOOKUP($H35,수출신고!$A:$G,2,0),""))</f>
        <v/>
      </c>
      <c r="B35" s="118"/>
      <c r="C35" s="119"/>
      <c r="D35" s="119"/>
      <c r="E35" s="119"/>
      <c r="F35" s="120"/>
      <c r="G35" s="100" t="str">
        <f>IF($H35="","",_xludf.IFNA(VLOOKUP($H35,수출신고!$A:$G,6,0),""))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IF($X35="","",_xludf.IFNA(VLOOKUP($X35,수출신고!$A:$G,4,0),"국내계류중"))</f>
        <v/>
      </c>
      <c r="Z35" s="110" t="e">
        <f ca="1">_xludf.IFNA(VLOOKUP(W35,환율!$A:$H,8,0),"")</f>
        <v>#NAME?</v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IF($H36="","",_xludf.IFNA(VLOOKUP($H36,수출신고!$A:$G,2,0),""))</f>
        <v/>
      </c>
      <c r="B36" s="118"/>
      <c r="C36" s="119"/>
      <c r="D36" s="119"/>
      <c r="E36" s="119"/>
      <c r="F36" s="120"/>
      <c r="G36" s="100" t="str">
        <f>IF($H36="","",_xludf.IFNA(VLOOKUP($H36,수출신고!$A:$G,6,0),""))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IF($X36="","",_xludf.IFNA(VLOOKUP($X36,수출신고!$A:$G,4,0),"국내계류중"))</f>
        <v/>
      </c>
      <c r="Z36" s="110" t="e">
        <f ca="1">_xludf.IFNA(VLOOKUP(W36,환율!$A:$H,8,0),"")</f>
        <v>#NAME?</v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IF($H37="","",_xludf.IFNA(VLOOKUP($H37,수출신고!$A:$G,2,0),""))</f>
        <v/>
      </c>
      <c r="B37" s="118"/>
      <c r="C37" s="119"/>
      <c r="D37" s="119"/>
      <c r="E37" s="119"/>
      <c r="F37" s="120"/>
      <c r="G37" s="100" t="str">
        <f>IF($H37="","",_xludf.IFNA(VLOOKUP($H37,수출신고!$A:$G,6,0),""))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IF($X37="","",_xludf.IFNA(VLOOKUP($X37,수출신고!$A:$G,4,0),"국내계류중"))</f>
        <v/>
      </c>
      <c r="Z37" s="110" t="e">
        <f ca="1">_xludf.IFNA(VLOOKUP(W37,환율!$A:$H,8,0),"")</f>
        <v>#NAME?</v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IF($H38="","",_xludf.IFNA(VLOOKUP($H38,수출신고!$A:$G,2,0),""))</f>
        <v/>
      </c>
      <c r="B38" s="118"/>
      <c r="C38" s="119"/>
      <c r="D38" s="119"/>
      <c r="E38" s="119"/>
      <c r="F38" s="120"/>
      <c r="G38" s="100" t="str">
        <f>IF($H38="","",_xludf.IFNA(VLOOKUP($H38,수출신고!$A:$G,6,0),""))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IF($X38="","",_xludf.IFNA(VLOOKUP($X38,수출신고!$A:$G,4,0),"국내계류중"))</f>
        <v/>
      </c>
      <c r="Z38" s="110" t="e">
        <f ca="1">_xludf.IFNA(VLOOKUP(W38,환율!$A:$H,8,0),"")</f>
        <v>#NAME?</v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IF($H39="","",_xludf.IFNA(VLOOKUP($H39,수출신고!$A:$G,2,0),""))</f>
        <v/>
      </c>
      <c r="B39" s="118"/>
      <c r="C39" s="119"/>
      <c r="D39" s="119"/>
      <c r="E39" s="119"/>
      <c r="F39" s="120"/>
      <c r="G39" s="100" t="str">
        <f>IF($H39="","",_xludf.IFNA(VLOOKUP($H39,수출신고!$A:$G,6,0),""))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IF($X39="","",_xludf.IFNA(VLOOKUP($X39,수출신고!$A:$G,4,0),"국내계류중"))</f>
        <v/>
      </c>
      <c r="Z39" s="110" t="e">
        <f ca="1">_xludf.IFNA(VLOOKUP(W39,환율!$A:$H,8,0),"")</f>
        <v>#NAME?</v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IF($H40="","",_xludf.IFNA(VLOOKUP($H40,수출신고!$A:$G,2,0),""))</f>
        <v/>
      </c>
      <c r="B40" s="118"/>
      <c r="C40" s="119"/>
      <c r="D40" s="119"/>
      <c r="E40" s="119"/>
      <c r="F40" s="120"/>
      <c r="G40" s="100" t="str">
        <f>IF($H40="","",_xludf.IFNA(VLOOKUP($H40,수출신고!$A:$G,6,0),""))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IF($X40="","",_xludf.IFNA(VLOOKUP($X40,수출신고!$A:$G,4,0),"국내계류중"))</f>
        <v/>
      </c>
      <c r="Z40" s="110" t="e">
        <f ca="1">_xludf.IFNA(VLOOKUP(W40,환율!$A:$H,8,0),"")</f>
        <v>#NAME?</v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IF($H41="","",_xludf.IFNA(VLOOKUP($H41,수출신고!$A:$G,2,0),""))</f>
        <v/>
      </c>
      <c r="B41" s="118"/>
      <c r="C41" s="119"/>
      <c r="D41" s="119"/>
      <c r="E41" s="119"/>
      <c r="F41" s="120"/>
      <c r="G41" s="100" t="str">
        <f>IF($H41="","",_xludf.IFNA(VLOOKUP($H41,수출신고!$A:$G,6,0),""))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IF($X41="","",_xludf.IFNA(VLOOKUP($X41,수출신고!$A:$G,4,0),"국내계류중"))</f>
        <v/>
      </c>
      <c r="Z41" s="110" t="e">
        <f ca="1">_xludf.IFNA(VLOOKUP(W41,환율!$A:$H,8,0),"")</f>
        <v>#NAME?</v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IF($H42="","",_xludf.IFNA(VLOOKUP($H42,수출신고!$A:$G,2,0),""))</f>
        <v/>
      </c>
      <c r="B42" s="118"/>
      <c r="C42" s="119"/>
      <c r="D42" s="119"/>
      <c r="E42" s="119"/>
      <c r="F42" s="120"/>
      <c r="G42" s="100" t="str">
        <f>IF($H42="","",_xludf.IFNA(VLOOKUP($H42,수출신고!$A:$G,6,0),""))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IF($X42="","",_xludf.IFNA(VLOOKUP($X42,수출신고!$A:$G,4,0),"국내계류중"))</f>
        <v/>
      </c>
      <c r="Z42" s="110" t="e">
        <f ca="1">_xludf.IFNA(VLOOKUP(W42,환율!$A:$H,8,0),"")</f>
        <v>#NAME?</v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IF($H43="","",_xludf.IFNA(VLOOKUP($H43,수출신고!$A:$G,2,0),""))</f>
        <v/>
      </c>
      <c r="B43" s="118"/>
      <c r="C43" s="119"/>
      <c r="D43" s="119"/>
      <c r="E43" s="119"/>
      <c r="F43" s="120"/>
      <c r="G43" s="100" t="str">
        <f>IF($H43="","",_xludf.IFNA(VLOOKUP($H43,수출신고!$A:$G,6,0),""))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IF($X43="","",_xludf.IFNA(VLOOKUP($X43,수출신고!$A:$G,4,0),"국내계류중"))</f>
        <v/>
      </c>
      <c r="Z43" s="110" t="e">
        <f ca="1">_xludf.IFNA(VLOOKUP(W43,환율!$A:$H,8,0),"")</f>
        <v>#NAME?</v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IF($H44="","",_xludf.IFNA(VLOOKUP($H44,수출신고!$A:$G,2,0),""))</f>
        <v/>
      </c>
      <c r="B44" s="118"/>
      <c r="C44" s="119"/>
      <c r="D44" s="119"/>
      <c r="E44" s="119"/>
      <c r="F44" s="120"/>
      <c r="G44" s="100" t="str">
        <f>IF($H44="","",_xludf.IFNA(VLOOKUP($H44,수출신고!$A:$G,6,0),""))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IF($X44="","",_xludf.IFNA(VLOOKUP($X44,수출신고!$A:$G,4,0),"국내계류중"))</f>
        <v/>
      </c>
      <c r="Z44" s="110" t="e">
        <f ca="1">_xludf.IFNA(VLOOKUP(W44,환율!$A:$H,8,0),"")</f>
        <v>#NAME?</v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IF($H45="","",_xludf.IFNA(VLOOKUP($H45,수출신고!$A:$G,2,0),""))</f>
        <v/>
      </c>
      <c r="B45" s="118"/>
      <c r="C45" s="119"/>
      <c r="D45" s="119"/>
      <c r="E45" s="119"/>
      <c r="F45" s="120"/>
      <c r="G45" s="100" t="str">
        <f>IF($H45="","",_xludf.IFNA(VLOOKUP($H45,수출신고!$A:$G,6,0),""))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IF($X45="","",_xludf.IFNA(VLOOKUP($X45,수출신고!$A:$G,4,0),"국내계류중"))</f>
        <v/>
      </c>
      <c r="Z45" s="110" t="e">
        <f ca="1">_xludf.IFNA(VLOOKUP(W45,환율!$A:$H,8,0),"")</f>
        <v>#NAME?</v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IF($H46="","",_xludf.IFNA(VLOOKUP($H46,수출신고!$A:$G,2,0),""))</f>
        <v/>
      </c>
      <c r="B46" s="118"/>
      <c r="C46" s="119"/>
      <c r="D46" s="119"/>
      <c r="E46" s="119"/>
      <c r="F46" s="120"/>
      <c r="G46" s="100" t="str">
        <f>IF($H46="","",_xludf.IFNA(VLOOKUP($H46,수출신고!$A:$G,6,0),""))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IF($X46="","",_xludf.IFNA(VLOOKUP($X46,수출신고!$A:$G,4,0),"국내계류중"))</f>
        <v/>
      </c>
      <c r="Z46" s="110" t="e">
        <f ca="1">_xludf.IFNA(VLOOKUP(W46,환율!$A:$H,8,0),"")</f>
        <v>#NAME?</v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IF($H47="","",_xludf.IFNA(VLOOKUP($H47,수출신고!$A:$G,2,0),""))</f>
        <v/>
      </c>
      <c r="B47" s="122"/>
      <c r="C47" s="123"/>
      <c r="D47" s="123"/>
      <c r="E47" s="123"/>
      <c r="F47" s="124"/>
      <c r="G47" s="100" t="str">
        <f>IF($H47="","",_xludf.IFNA(VLOOKUP($H47,수출신고!$A:$G,6,0),""))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IF($X47="","",_xludf.IFNA(VLOOKUP($X47,수출신고!$A:$G,4,0),"국내계류중"))</f>
        <v/>
      </c>
      <c r="Z47" s="110" t="e">
        <f ca="1">_xludf.IFNA(VLOOKUP(W47,환율!$A:$H,8,0),"")</f>
        <v>#NAME?</v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IF($H48="","",_xludf.IFNA(VLOOKUP($H48,수출신고!$A:$G,2,0),""))</f>
        <v/>
      </c>
      <c r="B48" s="125"/>
      <c r="C48" s="126"/>
      <c r="D48" s="127"/>
      <c r="E48" s="128"/>
      <c r="F48" s="129"/>
      <c r="G48" s="100" t="str">
        <f>IF($H48="","",_xludf.IFNA(VLOOKUP($H48,수출신고!$A:$G,6,0),""))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IF($X48="","",_xludf.IFNA(VLOOKUP($X48,수출신고!$A:$G,4,0),"국내계류중"))</f>
        <v/>
      </c>
      <c r="Z48" s="110" t="e">
        <f ca="1">_xludf.IFNA(VLOOKUP(W48,환율!$A:$H,8,0),"")</f>
        <v>#NAME?</v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IF($H49="","",_xludf.IFNA(VLOOKUP($H49,수출신고!$A:$G,2,0),""))</f>
        <v/>
      </c>
      <c r="B49" s="125"/>
      <c r="C49" s="126"/>
      <c r="D49" s="127"/>
      <c r="E49" s="128"/>
      <c r="F49" s="129"/>
      <c r="G49" s="100" t="str">
        <f>IF($H49="","",_xludf.IFNA(VLOOKUP($H49,수출신고!$A:$G,6,0),""))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IF($X49="","",_xludf.IFNA(VLOOKUP($X49,수출신고!$A:$G,4,0),"국내계류중"))</f>
        <v/>
      </c>
      <c r="Z49" s="110" t="e">
        <f ca="1">_xludf.IFNA(VLOOKUP(W49,환율!$A:$H,8,0),"")</f>
        <v>#NAME?</v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IF($H50="","",_xludf.IFNA(VLOOKUP($H50,수출신고!$A:$G,2,0),""))</f>
        <v/>
      </c>
      <c r="B50" s="125"/>
      <c r="C50" s="126"/>
      <c r="D50" s="127"/>
      <c r="E50" s="128"/>
      <c r="F50" s="129"/>
      <c r="G50" s="100" t="str">
        <f>IF($H50="","",_xludf.IFNA(VLOOKUP($H50,수출신고!$A:$G,6,0),""))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IF($X50="","",_xludf.IFNA(VLOOKUP($X50,수출신고!$A:$G,4,0),"국내계류중"))</f>
        <v/>
      </c>
      <c r="Z50" s="110" t="e">
        <f ca="1">_xludf.IFNA(VLOOKUP(W50,환율!$A:$H,8,0),"")</f>
        <v>#NAME?</v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IF($H51="","",_xludf.IFNA(VLOOKUP($H51,수출신고!$A:$G,2,0),""))</f>
        <v/>
      </c>
      <c r="B51" s="125"/>
      <c r="C51" s="127"/>
      <c r="D51" s="127"/>
      <c r="E51" s="127"/>
      <c r="F51" s="129"/>
      <c r="G51" s="100" t="str">
        <f>IF($H51="","",_xludf.IFNA(VLOOKUP($H51,수출신고!$A:$G,6,0),""))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IF($X51="","",_xludf.IFNA(VLOOKUP($X51,수출신고!$A:$G,4,0),"국내계류중"))</f>
        <v/>
      </c>
      <c r="Z51" s="110" t="e">
        <f ca="1">_xludf.IFNA(VLOOKUP(W51,환율!$A:$H,8,0),"")</f>
        <v>#NAME?</v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IF($H52="","",_xludf.IFNA(VLOOKUP($H52,수출신고!$A:$G,2,0),""))</f>
        <v/>
      </c>
      <c r="B52" s="125"/>
      <c r="C52" s="127"/>
      <c r="D52" s="127"/>
      <c r="E52" s="127"/>
      <c r="F52" s="129"/>
      <c r="G52" s="100" t="str">
        <f>IF($H52="","",_xludf.IFNA(VLOOKUP($H52,수출신고!$A:$G,6,0),""))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IF($X52="","",_xludf.IFNA(VLOOKUP($X52,수출신고!$A:$G,4,0),"국내계류중"))</f>
        <v/>
      </c>
      <c r="Z52" s="110" t="e">
        <f ca="1">_xludf.IFNA(VLOOKUP(W52,환율!$A:$H,8,0),"")</f>
        <v>#NAME?</v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IF($H53="","",_xludf.IFNA(VLOOKUP($H53,수출신고!$A:$G,2,0),""))</f>
        <v/>
      </c>
      <c r="B53" s="125"/>
      <c r="C53" s="127"/>
      <c r="D53" s="127"/>
      <c r="E53" s="127"/>
      <c r="F53" s="129"/>
      <c r="G53" s="100" t="str">
        <f>IF($H53="","",_xludf.IFNA(VLOOKUP($H53,수출신고!$A:$G,6,0),""))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IF($X53="","",_xludf.IFNA(VLOOKUP($X53,수출신고!$A:$G,4,0),"국내계류중"))</f>
        <v/>
      </c>
      <c r="Z53" s="110" t="e">
        <f ca="1">_xludf.IFNA(VLOOKUP(W53,환율!$A:$H,8,0),"")</f>
        <v>#NAME?</v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IF($H54="","",_xludf.IFNA(VLOOKUP($H54,수출신고!$A:$G,2,0),""))</f>
        <v/>
      </c>
      <c r="B54" s="133"/>
      <c r="C54" s="134"/>
      <c r="D54" s="134"/>
      <c r="E54" s="134"/>
      <c r="F54" s="135"/>
      <c r="G54" s="100" t="str">
        <f>IF($H54="","",_xludf.IFNA(VLOOKUP($H54,수출신고!$A:$G,6,0),""))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 t="e">
        <f ca="1">SUM(G3:G54)-SUM(K3:K54)</f>
        <v>#NAME?</v>
      </c>
      <c r="W54" s="108" t="str">
        <f t="shared" si="3"/>
        <v/>
      </c>
      <c r="X54" s="100" t="str">
        <f t="shared" si="4"/>
        <v/>
      </c>
      <c r="Y54" s="109" t="str">
        <f>IF($X54="","",_xludf.IFNA(VLOOKUP($X54,수출신고!$A:$G,4,0),"국내계류중"))</f>
        <v/>
      </c>
      <c r="Z54" s="110" t="e">
        <f ca="1">_xludf.IFNA(VLOOKUP(W54,환율!$A:$H,8,0),"")</f>
        <v>#NAME?</v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137"/>
      <c r="B55" s="167"/>
      <c r="C55" s="138"/>
      <c r="D55" s="139"/>
      <c r="E55" s="140" t="s">
        <v>1019</v>
      </c>
      <c r="F55" s="164"/>
      <c r="G55" s="141" t="e">
        <f ca="1">SUM(G3:G54)</f>
        <v>#NAME?</v>
      </c>
      <c r="H55" s="142"/>
      <c r="I55" s="142"/>
      <c r="J55" s="143"/>
      <c r="K55" s="140" t="s">
        <v>1019</v>
      </c>
      <c r="L55" s="140"/>
      <c r="M55" s="140"/>
      <c r="N55" s="140"/>
      <c r="O55" s="140"/>
      <c r="P55" s="140"/>
      <c r="Q55" s="140"/>
      <c r="R55" s="144">
        <f>SUM(R3:R54)</f>
        <v>0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 t="e">
        <f t="shared" ref="AA55:AG55" ca="1" si="12">SUM(AA3:AA54)</f>
        <v>#NAME?</v>
      </c>
      <c r="AB55" s="150" t="e">
        <f t="shared" ca="1" si="12"/>
        <v>#NAME?</v>
      </c>
      <c r="AC55" s="151">
        <f t="shared" ca="1" si="12"/>
        <v>0</v>
      </c>
      <c r="AD55" s="152" t="e">
        <f t="shared" ca="1" si="12"/>
        <v>#NAME?</v>
      </c>
      <c r="AE55" s="153">
        <f t="shared" si="12"/>
        <v>0</v>
      </c>
      <c r="AF55" s="154" t="e">
        <f t="shared" ca="1" si="12"/>
        <v>#VALUE!</v>
      </c>
      <c r="AG55" s="154">
        <f t="shared" ca="1" si="12"/>
        <v>0</v>
      </c>
    </row>
    <row r="56" spans="1:33" ht="16.5" customHeight="1">
      <c r="B56" s="40"/>
      <c r="F56" s="163"/>
      <c r="AB56" s="40"/>
      <c r="AD56" s="40"/>
      <c r="AF56" s="40"/>
      <c r="AG56" s="40"/>
    </row>
    <row r="57" spans="1:33" ht="16.5" customHeight="1">
      <c r="B57" s="40"/>
      <c r="F57" s="163"/>
      <c r="AB57" s="40"/>
      <c r="AD57" s="40"/>
      <c r="AF57" s="40"/>
      <c r="AG57" s="40"/>
    </row>
    <row r="58" spans="1:33" ht="16.5" customHeight="1">
      <c r="B58" s="40"/>
      <c r="F58" s="163"/>
      <c r="AB58" s="40"/>
      <c r="AD58" s="40"/>
      <c r="AF58" s="40"/>
      <c r="AG58" s="40"/>
    </row>
    <row r="59" spans="1:33" ht="16.5" customHeight="1">
      <c r="B59" s="40"/>
      <c r="F59" s="163"/>
      <c r="AB59" s="40"/>
      <c r="AD59" s="40"/>
      <c r="AF59" s="40"/>
      <c r="AG59" s="40"/>
    </row>
    <row r="60" spans="1:33" ht="16.5" customHeight="1">
      <c r="B60" s="40"/>
      <c r="F60" s="163"/>
      <c r="AB60" s="40"/>
      <c r="AD60" s="40"/>
      <c r="AF60" s="40"/>
      <c r="AG60" s="40"/>
    </row>
    <row r="61" spans="1:33" ht="16.5" customHeight="1">
      <c r="B61" s="40"/>
      <c r="F61" s="163"/>
      <c r="AB61" s="40"/>
      <c r="AD61" s="40"/>
      <c r="AF61" s="40"/>
      <c r="AG61" s="40"/>
    </row>
    <row r="62" spans="1:33" ht="16.5" customHeight="1">
      <c r="B62" s="40"/>
      <c r="F62" s="163"/>
      <c r="AB62" s="40"/>
      <c r="AD62" s="40"/>
      <c r="AF62" s="40"/>
      <c r="AG62" s="40"/>
    </row>
    <row r="63" spans="1:33" ht="16.5" customHeight="1">
      <c r="B63" s="40"/>
      <c r="F63" s="163"/>
      <c r="AB63" s="40"/>
      <c r="AD63" s="40"/>
      <c r="AF63" s="40"/>
      <c r="AG63" s="40"/>
    </row>
    <row r="64" spans="1:33" ht="16.5" customHeight="1">
      <c r="B64" s="40"/>
      <c r="F64" s="163"/>
      <c r="AB64" s="40"/>
      <c r="AD64" s="40"/>
      <c r="AF64" s="40"/>
      <c r="AG64" s="40"/>
    </row>
    <row r="65" spans="2:33" ht="16.5" customHeight="1">
      <c r="B65" s="40"/>
      <c r="F65" s="163"/>
      <c r="AB65" s="40"/>
      <c r="AD65" s="40"/>
      <c r="AF65" s="40"/>
      <c r="AG65" s="40"/>
    </row>
    <row r="66" spans="2:33" ht="16.5" customHeight="1">
      <c r="B66" s="40"/>
      <c r="F66" s="163"/>
      <c r="AB66" s="40"/>
      <c r="AD66" s="40"/>
      <c r="AF66" s="40"/>
      <c r="AG66" s="40"/>
    </row>
    <row r="67" spans="2:33" ht="16.5" customHeight="1">
      <c r="B67" s="40"/>
      <c r="F67" s="163"/>
      <c r="AB67" s="40"/>
      <c r="AD67" s="40"/>
      <c r="AF67" s="40"/>
      <c r="AG67" s="40"/>
    </row>
    <row r="68" spans="2:33" ht="16.5" customHeight="1">
      <c r="B68" s="40"/>
      <c r="F68" s="163"/>
      <c r="AB68" s="40"/>
      <c r="AD68" s="40"/>
      <c r="AF68" s="40"/>
      <c r="AG68" s="40"/>
    </row>
    <row r="69" spans="2:33" ht="16.5" customHeight="1">
      <c r="B69" s="40"/>
      <c r="F69" s="163"/>
      <c r="AB69" s="40"/>
      <c r="AD69" s="40"/>
      <c r="AF69" s="40"/>
      <c r="AG69" s="40"/>
    </row>
    <row r="70" spans="2:33" ht="16.5" customHeight="1">
      <c r="B70" s="40"/>
      <c r="F70" s="163"/>
      <c r="AB70" s="40"/>
      <c r="AD70" s="40"/>
      <c r="AF70" s="40"/>
      <c r="AG70" s="40"/>
    </row>
    <row r="71" spans="2:33" ht="16.5" customHeight="1">
      <c r="B71" s="40"/>
      <c r="F71" s="163"/>
      <c r="AB71" s="40"/>
      <c r="AD71" s="40"/>
      <c r="AF71" s="40"/>
      <c r="AG71" s="40"/>
    </row>
    <row r="72" spans="2:33" ht="16.5" customHeight="1">
      <c r="B72" s="40"/>
      <c r="F72" s="163"/>
      <c r="AB72" s="40"/>
      <c r="AD72" s="40"/>
      <c r="AF72" s="40"/>
      <c r="AG72" s="40"/>
    </row>
    <row r="73" spans="2:33" ht="16.5" customHeight="1">
      <c r="B73" s="40"/>
      <c r="F73" s="163"/>
      <c r="AB73" s="40"/>
      <c r="AD73" s="40"/>
      <c r="AF73" s="40"/>
      <c r="AG73" s="40"/>
    </row>
    <row r="74" spans="2:33" ht="16.5" customHeight="1">
      <c r="B74" s="40"/>
      <c r="F74" s="163"/>
      <c r="AB74" s="40"/>
      <c r="AD74" s="40"/>
      <c r="AF74" s="40"/>
      <c r="AG74" s="40"/>
    </row>
    <row r="75" spans="2:33" ht="16.5" customHeight="1">
      <c r="B75" s="40"/>
      <c r="F75" s="163"/>
      <c r="AB75" s="40"/>
      <c r="AD75" s="40"/>
      <c r="AF75" s="40"/>
      <c r="AG75" s="40"/>
    </row>
    <row r="76" spans="2:33" ht="16.5" customHeight="1">
      <c r="B76" s="40"/>
      <c r="F76" s="163"/>
      <c r="AB76" s="40"/>
      <c r="AD76" s="40"/>
      <c r="AF76" s="40"/>
      <c r="AG76" s="40"/>
    </row>
    <row r="77" spans="2:33" ht="16.5" customHeight="1">
      <c r="B77" s="40"/>
      <c r="F77" s="163"/>
      <c r="AB77" s="40"/>
      <c r="AD77" s="40"/>
      <c r="AF77" s="40"/>
      <c r="AG77" s="40"/>
    </row>
    <row r="78" spans="2:33" ht="16.5" customHeight="1">
      <c r="B78" s="40"/>
      <c r="F78" s="163"/>
      <c r="AB78" s="40"/>
      <c r="AD78" s="40"/>
      <c r="AF78" s="40"/>
      <c r="AG78" s="40"/>
    </row>
    <row r="79" spans="2:33" ht="16.5" customHeight="1">
      <c r="B79" s="40"/>
      <c r="F79" s="163"/>
      <c r="AB79" s="40"/>
      <c r="AD79" s="40"/>
      <c r="AF79" s="40"/>
      <c r="AG79" s="40"/>
    </row>
    <row r="80" spans="2:33" ht="16.5" customHeight="1">
      <c r="B80" s="40"/>
      <c r="F80" s="163"/>
      <c r="AB80" s="40"/>
      <c r="AD80" s="40"/>
      <c r="AF80" s="40"/>
      <c r="AG80" s="40"/>
    </row>
    <row r="81" spans="2:33" ht="16.5" customHeight="1">
      <c r="B81" s="40"/>
      <c r="F81" s="163"/>
      <c r="AB81" s="40"/>
      <c r="AD81" s="40"/>
      <c r="AF81" s="40"/>
      <c r="AG81" s="40"/>
    </row>
    <row r="82" spans="2:33" ht="16.5" customHeight="1">
      <c r="B82" s="40"/>
      <c r="F82" s="163"/>
      <c r="AB82" s="40"/>
      <c r="AD82" s="40"/>
      <c r="AF82" s="40"/>
      <c r="AG82" s="40"/>
    </row>
    <row r="83" spans="2:33" ht="16.5" customHeight="1">
      <c r="B83" s="40"/>
      <c r="F83" s="163"/>
      <c r="AB83" s="40"/>
      <c r="AD83" s="40"/>
      <c r="AF83" s="40"/>
      <c r="AG83" s="40"/>
    </row>
    <row r="84" spans="2:33" ht="16.5" customHeight="1">
      <c r="B84" s="40"/>
      <c r="F84" s="163"/>
      <c r="AB84" s="40"/>
      <c r="AD84" s="40"/>
      <c r="AF84" s="40"/>
      <c r="AG84" s="40"/>
    </row>
    <row r="85" spans="2:33" ht="16.5" customHeight="1">
      <c r="B85" s="40"/>
      <c r="F85" s="163"/>
      <c r="AB85" s="40"/>
      <c r="AD85" s="40"/>
      <c r="AF85" s="40"/>
      <c r="AG85" s="40"/>
    </row>
    <row r="86" spans="2:33" ht="16.5" customHeight="1">
      <c r="B86" s="40"/>
      <c r="F86" s="163"/>
      <c r="AB86" s="40"/>
      <c r="AD86" s="40"/>
      <c r="AF86" s="40"/>
      <c r="AG86" s="40"/>
    </row>
    <row r="87" spans="2:33" ht="16.5" customHeight="1">
      <c r="B87" s="40"/>
      <c r="F87" s="163"/>
      <c r="AB87" s="40"/>
      <c r="AD87" s="40"/>
      <c r="AF87" s="40"/>
      <c r="AG87" s="40"/>
    </row>
    <row r="88" spans="2:33" ht="16.5" customHeight="1">
      <c r="B88" s="40"/>
      <c r="F88" s="163"/>
      <c r="AB88" s="40"/>
      <c r="AD88" s="40"/>
      <c r="AF88" s="40"/>
      <c r="AG88" s="40"/>
    </row>
    <row r="89" spans="2:33" ht="16.5" customHeight="1">
      <c r="B89" s="40"/>
      <c r="F89" s="163"/>
      <c r="AB89" s="40"/>
      <c r="AD89" s="40"/>
      <c r="AF89" s="40"/>
      <c r="AG89" s="40"/>
    </row>
    <row r="90" spans="2:33" ht="16.5" customHeight="1">
      <c r="B90" s="40"/>
      <c r="F90" s="163"/>
      <c r="AB90" s="40"/>
      <c r="AD90" s="40"/>
      <c r="AF90" s="40"/>
      <c r="AG90" s="40"/>
    </row>
    <row r="91" spans="2:33" ht="16.5" customHeight="1">
      <c r="B91" s="40"/>
      <c r="F91" s="163"/>
      <c r="AB91" s="40"/>
      <c r="AD91" s="40"/>
      <c r="AF91" s="40"/>
      <c r="AG91" s="40"/>
    </row>
    <row r="92" spans="2:33" ht="16.5" customHeight="1">
      <c r="B92" s="40"/>
      <c r="F92" s="163"/>
      <c r="AB92" s="40"/>
      <c r="AD92" s="40"/>
      <c r="AF92" s="40"/>
      <c r="AG92" s="40"/>
    </row>
    <row r="93" spans="2:33" ht="16.5" customHeight="1">
      <c r="B93" s="40"/>
      <c r="F93" s="163"/>
      <c r="AB93" s="40"/>
      <c r="AD93" s="40"/>
      <c r="AF93" s="40"/>
      <c r="AG93" s="40"/>
    </row>
    <row r="94" spans="2:33" ht="16.5" customHeight="1">
      <c r="B94" s="40"/>
      <c r="F94" s="163"/>
      <c r="AB94" s="40"/>
      <c r="AD94" s="40"/>
      <c r="AF94" s="40"/>
      <c r="AG94" s="40"/>
    </row>
    <row r="95" spans="2:33" ht="16.5" customHeight="1">
      <c r="B95" s="40"/>
      <c r="F95" s="163"/>
      <c r="AB95" s="40"/>
      <c r="AD95" s="40"/>
      <c r="AF95" s="40"/>
      <c r="AG95" s="40"/>
    </row>
    <row r="96" spans="2:33" ht="16.5" customHeight="1">
      <c r="B96" s="40"/>
      <c r="F96" s="163"/>
      <c r="AB96" s="40"/>
      <c r="AD96" s="40"/>
      <c r="AF96" s="40"/>
      <c r="AG96" s="40"/>
    </row>
    <row r="97" spans="2:33" ht="16.5" customHeight="1">
      <c r="B97" s="40"/>
      <c r="F97" s="163"/>
      <c r="AB97" s="40"/>
      <c r="AD97" s="40"/>
      <c r="AF97" s="40"/>
      <c r="AG97" s="40"/>
    </row>
    <row r="98" spans="2:33" ht="16.5" customHeight="1">
      <c r="B98" s="40"/>
      <c r="F98" s="163"/>
      <c r="AB98" s="40"/>
      <c r="AD98" s="40"/>
      <c r="AF98" s="40"/>
      <c r="AG98" s="40"/>
    </row>
    <row r="99" spans="2:33" ht="16.5" customHeight="1">
      <c r="B99" s="40"/>
      <c r="F99" s="163"/>
      <c r="AB99" s="40"/>
      <c r="AD99" s="40"/>
      <c r="AF99" s="40"/>
      <c r="AG99" s="40"/>
    </row>
    <row r="100" spans="2:33" ht="16.5" customHeight="1">
      <c r="B100" s="40"/>
      <c r="F100" s="163"/>
      <c r="AB100" s="40"/>
      <c r="AD100" s="40"/>
      <c r="AF100" s="40"/>
      <c r="AG100" s="40"/>
    </row>
    <row r="101" spans="2:33" ht="16.5" customHeight="1">
      <c r="B101" s="40"/>
      <c r="F101" s="163"/>
      <c r="AB101" s="40"/>
      <c r="AD101" s="40"/>
      <c r="AF101" s="40"/>
      <c r="AG101" s="40"/>
    </row>
    <row r="102" spans="2:33" ht="16.5" customHeight="1">
      <c r="B102" s="40"/>
      <c r="F102" s="163"/>
      <c r="AB102" s="40"/>
      <c r="AD102" s="40"/>
      <c r="AF102" s="40"/>
      <c r="AG102" s="40"/>
    </row>
    <row r="103" spans="2:33" ht="16.5" customHeight="1">
      <c r="B103" s="40"/>
      <c r="F103" s="163"/>
      <c r="AB103" s="40"/>
      <c r="AD103" s="40"/>
      <c r="AF103" s="40"/>
      <c r="AG103" s="40"/>
    </row>
    <row r="104" spans="2:33" ht="16.5" customHeight="1">
      <c r="B104" s="40"/>
      <c r="F104" s="163"/>
      <c r="AB104" s="40"/>
      <c r="AD104" s="40"/>
      <c r="AF104" s="40"/>
      <c r="AG104" s="40"/>
    </row>
    <row r="105" spans="2:33" ht="16.5" customHeight="1">
      <c r="B105" s="40"/>
      <c r="F105" s="163"/>
      <c r="AB105" s="40"/>
      <c r="AD105" s="40"/>
      <c r="AF105" s="40"/>
      <c r="AG105" s="40"/>
    </row>
    <row r="106" spans="2:33" ht="16.5" customHeight="1">
      <c r="B106" s="40"/>
      <c r="F106" s="163"/>
      <c r="AB106" s="40"/>
      <c r="AD106" s="40"/>
      <c r="AF106" s="40"/>
      <c r="AG106" s="40"/>
    </row>
    <row r="107" spans="2:33" ht="16.5" customHeight="1">
      <c r="B107" s="40"/>
      <c r="F107" s="163"/>
      <c r="AB107" s="40"/>
      <c r="AD107" s="40"/>
      <c r="AF107" s="40"/>
      <c r="AG107" s="40"/>
    </row>
    <row r="108" spans="2:33" ht="16.5" customHeight="1">
      <c r="B108" s="40"/>
      <c r="F108" s="163"/>
      <c r="AB108" s="40"/>
      <c r="AD108" s="40"/>
      <c r="AF108" s="40"/>
      <c r="AG108" s="40"/>
    </row>
    <row r="109" spans="2:33" ht="16.5" customHeight="1">
      <c r="B109" s="40"/>
      <c r="F109" s="163"/>
      <c r="AB109" s="40"/>
      <c r="AD109" s="40"/>
      <c r="AF109" s="40"/>
      <c r="AG109" s="40"/>
    </row>
    <row r="110" spans="2:33" ht="16.5" customHeight="1">
      <c r="B110" s="40"/>
      <c r="F110" s="163"/>
      <c r="AB110" s="40"/>
      <c r="AD110" s="40"/>
      <c r="AF110" s="40"/>
      <c r="AG110" s="40"/>
    </row>
    <row r="111" spans="2:33" ht="16.5" customHeight="1">
      <c r="B111" s="40"/>
      <c r="F111" s="163"/>
      <c r="AB111" s="40"/>
      <c r="AD111" s="40"/>
      <c r="AF111" s="40"/>
      <c r="AG111" s="40"/>
    </row>
    <row r="112" spans="2:33" ht="16.5" customHeight="1">
      <c r="B112" s="40"/>
      <c r="F112" s="163"/>
      <c r="AB112" s="40"/>
      <c r="AD112" s="40"/>
      <c r="AF112" s="40"/>
      <c r="AG112" s="40"/>
    </row>
    <row r="113" spans="2:33" ht="16.5" customHeight="1">
      <c r="B113" s="40"/>
      <c r="F113" s="163"/>
      <c r="AB113" s="40"/>
      <c r="AD113" s="40"/>
      <c r="AF113" s="40"/>
      <c r="AG113" s="40"/>
    </row>
    <row r="114" spans="2:33" ht="16.5" customHeight="1">
      <c r="B114" s="40"/>
      <c r="F114" s="163"/>
      <c r="AB114" s="40"/>
      <c r="AD114" s="40"/>
      <c r="AF114" s="40"/>
      <c r="AG114" s="40"/>
    </row>
    <row r="115" spans="2:33" ht="16.5" customHeight="1">
      <c r="B115" s="40"/>
      <c r="F115" s="163"/>
      <c r="AB115" s="40"/>
      <c r="AD115" s="40"/>
      <c r="AF115" s="40"/>
      <c r="AG115" s="40"/>
    </row>
    <row r="116" spans="2:33" ht="16.5" customHeight="1">
      <c r="B116" s="40"/>
      <c r="F116" s="163"/>
      <c r="AB116" s="40"/>
      <c r="AD116" s="40"/>
      <c r="AF116" s="40"/>
      <c r="AG116" s="40"/>
    </row>
    <row r="117" spans="2:33" ht="16.5" customHeight="1">
      <c r="B117" s="40"/>
      <c r="F117" s="163"/>
      <c r="AB117" s="40"/>
      <c r="AD117" s="40"/>
      <c r="AF117" s="40"/>
      <c r="AG117" s="40"/>
    </row>
    <row r="118" spans="2:33" ht="16.5" customHeight="1">
      <c r="B118" s="40"/>
      <c r="F118" s="163"/>
      <c r="AB118" s="40"/>
      <c r="AD118" s="40"/>
      <c r="AF118" s="40"/>
      <c r="AG118" s="40"/>
    </row>
    <row r="119" spans="2:33" ht="16.5" customHeight="1">
      <c r="B119" s="40"/>
      <c r="F119" s="163"/>
      <c r="AB119" s="40"/>
      <c r="AD119" s="40"/>
      <c r="AF119" s="40"/>
      <c r="AG119" s="40"/>
    </row>
    <row r="120" spans="2:33" ht="16.5" customHeight="1">
      <c r="B120" s="40"/>
      <c r="F120" s="163"/>
      <c r="AB120" s="40"/>
      <c r="AD120" s="40"/>
      <c r="AF120" s="40"/>
      <c r="AG120" s="40"/>
    </row>
    <row r="121" spans="2:33" ht="16.5" customHeight="1">
      <c r="B121" s="40"/>
      <c r="F121" s="163"/>
      <c r="AB121" s="40"/>
      <c r="AD121" s="40"/>
      <c r="AF121" s="40"/>
      <c r="AG121" s="40"/>
    </row>
    <row r="122" spans="2:33" ht="16.5" customHeight="1">
      <c r="B122" s="40"/>
      <c r="F122" s="163"/>
      <c r="AB122" s="40"/>
      <c r="AD122" s="40"/>
      <c r="AF122" s="40"/>
      <c r="AG122" s="40"/>
    </row>
    <row r="123" spans="2:33" ht="16.5" customHeight="1">
      <c r="B123" s="40"/>
      <c r="F123" s="163"/>
      <c r="AB123" s="40"/>
      <c r="AD123" s="40"/>
      <c r="AF123" s="40"/>
      <c r="AG123" s="40"/>
    </row>
    <row r="124" spans="2:33" ht="16.5" customHeight="1">
      <c r="B124" s="40"/>
      <c r="F124" s="163"/>
      <c r="AB124" s="40"/>
      <c r="AD124" s="40"/>
      <c r="AF124" s="40"/>
      <c r="AG124" s="40"/>
    </row>
    <row r="125" spans="2:33" ht="16.5" customHeight="1">
      <c r="B125" s="40"/>
      <c r="F125" s="163"/>
      <c r="AB125" s="40"/>
      <c r="AD125" s="40"/>
      <c r="AF125" s="40"/>
      <c r="AG125" s="40"/>
    </row>
    <row r="126" spans="2:33" ht="16.5" customHeight="1">
      <c r="B126" s="40"/>
      <c r="F126" s="163"/>
      <c r="AB126" s="40"/>
      <c r="AD126" s="40"/>
      <c r="AF126" s="40"/>
      <c r="AG126" s="40"/>
    </row>
    <row r="127" spans="2:33" ht="16.5" customHeight="1">
      <c r="B127" s="40"/>
      <c r="F127" s="163"/>
      <c r="AB127" s="40"/>
      <c r="AD127" s="40"/>
      <c r="AF127" s="40"/>
      <c r="AG127" s="40"/>
    </row>
    <row r="128" spans="2:33" ht="16.5" customHeight="1">
      <c r="B128" s="40"/>
      <c r="F128" s="163"/>
      <c r="AB128" s="40"/>
      <c r="AD128" s="40"/>
      <c r="AF128" s="40"/>
      <c r="AG128" s="40"/>
    </row>
    <row r="129" spans="2:33" ht="16.5" customHeight="1">
      <c r="B129" s="40"/>
      <c r="F129" s="163"/>
      <c r="AB129" s="40"/>
      <c r="AD129" s="40"/>
      <c r="AF129" s="40"/>
      <c r="AG129" s="40"/>
    </row>
    <row r="130" spans="2:33" ht="16.5" customHeight="1">
      <c r="B130" s="40"/>
      <c r="F130" s="163"/>
      <c r="AB130" s="40"/>
      <c r="AD130" s="40"/>
      <c r="AF130" s="40"/>
      <c r="AG130" s="40"/>
    </row>
    <row r="131" spans="2:33" ht="16.5" customHeight="1">
      <c r="B131" s="40"/>
      <c r="F131" s="163"/>
      <c r="AB131" s="40"/>
      <c r="AD131" s="40"/>
      <c r="AF131" s="40"/>
      <c r="AG131" s="40"/>
    </row>
    <row r="132" spans="2:33" ht="16.5" customHeight="1">
      <c r="B132" s="40"/>
      <c r="F132" s="163"/>
      <c r="AB132" s="40"/>
      <c r="AD132" s="40"/>
      <c r="AF132" s="40"/>
      <c r="AG132" s="40"/>
    </row>
    <row r="133" spans="2:33" ht="16.5" customHeight="1">
      <c r="B133" s="40"/>
      <c r="F133" s="163"/>
      <c r="AB133" s="40"/>
      <c r="AD133" s="40"/>
      <c r="AF133" s="40"/>
      <c r="AG133" s="40"/>
    </row>
    <row r="134" spans="2:33" ht="16.5" customHeight="1">
      <c r="B134" s="40"/>
      <c r="F134" s="163"/>
      <c r="AB134" s="40"/>
      <c r="AD134" s="40"/>
      <c r="AF134" s="40"/>
      <c r="AG134" s="40"/>
    </row>
    <row r="135" spans="2:33" ht="16.5" customHeight="1">
      <c r="B135" s="40"/>
      <c r="F135" s="163"/>
      <c r="AB135" s="40"/>
      <c r="AD135" s="40"/>
      <c r="AF135" s="40"/>
      <c r="AG135" s="40"/>
    </row>
    <row r="136" spans="2:33" ht="16.5" customHeight="1">
      <c r="B136" s="40"/>
      <c r="F136" s="163"/>
      <c r="AB136" s="40"/>
      <c r="AD136" s="40"/>
      <c r="AF136" s="40"/>
      <c r="AG136" s="40"/>
    </row>
    <row r="137" spans="2:33" ht="16.5" customHeight="1">
      <c r="B137" s="40"/>
      <c r="F137" s="163"/>
      <c r="AB137" s="40"/>
      <c r="AD137" s="40"/>
      <c r="AF137" s="40"/>
      <c r="AG137" s="40"/>
    </row>
    <row r="138" spans="2:33" ht="16.5" customHeight="1">
      <c r="B138" s="40"/>
      <c r="F138" s="163"/>
      <c r="AB138" s="40"/>
      <c r="AD138" s="40"/>
      <c r="AF138" s="40"/>
      <c r="AG138" s="40"/>
    </row>
    <row r="139" spans="2:33" ht="16.5" customHeight="1">
      <c r="B139" s="40"/>
      <c r="F139" s="163"/>
      <c r="AB139" s="40"/>
      <c r="AD139" s="40"/>
      <c r="AF139" s="40"/>
      <c r="AG139" s="40"/>
    </row>
    <row r="140" spans="2:33" ht="16.5" customHeight="1">
      <c r="B140" s="40"/>
      <c r="F140" s="163"/>
      <c r="AB140" s="40"/>
      <c r="AD140" s="40"/>
      <c r="AF140" s="40"/>
      <c r="AG140" s="40"/>
    </row>
    <row r="141" spans="2:33" ht="16.5" customHeight="1">
      <c r="B141" s="40"/>
      <c r="F141" s="163"/>
      <c r="AB141" s="40"/>
      <c r="AD141" s="40"/>
      <c r="AF141" s="40"/>
      <c r="AG141" s="40"/>
    </row>
    <row r="142" spans="2:33" ht="16.5" customHeight="1">
      <c r="B142" s="40"/>
      <c r="F142" s="163"/>
      <c r="AB142" s="40"/>
      <c r="AD142" s="40"/>
      <c r="AF142" s="40"/>
      <c r="AG142" s="40"/>
    </row>
    <row r="143" spans="2:33" ht="16.5" customHeight="1">
      <c r="B143" s="40"/>
      <c r="F143" s="163"/>
      <c r="AB143" s="40"/>
      <c r="AD143" s="40"/>
      <c r="AF143" s="40"/>
      <c r="AG143" s="40"/>
    </row>
    <row r="144" spans="2:33" ht="16.5" customHeight="1">
      <c r="B144" s="40"/>
      <c r="F144" s="163"/>
      <c r="AB144" s="40"/>
      <c r="AD144" s="40"/>
      <c r="AF144" s="40"/>
      <c r="AG144" s="40"/>
    </row>
    <row r="145" spans="2:33" ht="16.5" customHeight="1">
      <c r="B145" s="40"/>
      <c r="F145" s="163"/>
      <c r="AB145" s="40"/>
      <c r="AD145" s="40"/>
      <c r="AF145" s="40"/>
      <c r="AG145" s="40"/>
    </row>
    <row r="146" spans="2:33" ht="16.5" customHeight="1">
      <c r="B146" s="40"/>
      <c r="F146" s="163"/>
      <c r="AB146" s="40"/>
      <c r="AD146" s="40"/>
      <c r="AF146" s="40"/>
      <c r="AG146" s="40"/>
    </row>
    <row r="147" spans="2:33" ht="16.5" customHeight="1">
      <c r="B147" s="40"/>
      <c r="F147" s="163"/>
      <c r="AB147" s="40"/>
      <c r="AD147" s="40"/>
      <c r="AF147" s="40"/>
      <c r="AG147" s="40"/>
    </row>
    <row r="148" spans="2:33" ht="16.5" customHeight="1">
      <c r="B148" s="40"/>
      <c r="F148" s="163"/>
      <c r="AB148" s="40"/>
      <c r="AD148" s="40"/>
      <c r="AF148" s="40"/>
      <c r="AG148" s="40"/>
    </row>
    <row r="149" spans="2:33" ht="16.5" customHeight="1">
      <c r="B149" s="40"/>
      <c r="F149" s="163"/>
      <c r="AB149" s="40"/>
      <c r="AD149" s="40"/>
      <c r="AF149" s="40"/>
      <c r="AG149" s="40"/>
    </row>
    <row r="150" spans="2:33" ht="16.5" customHeight="1">
      <c r="B150" s="40"/>
      <c r="F150" s="163"/>
      <c r="AB150" s="40"/>
      <c r="AD150" s="40"/>
      <c r="AF150" s="40"/>
      <c r="AG150" s="40"/>
    </row>
    <row r="151" spans="2:33" ht="16.5" customHeight="1">
      <c r="B151" s="40"/>
      <c r="F151" s="163"/>
      <c r="AB151" s="40"/>
      <c r="AD151" s="40"/>
      <c r="AF151" s="40"/>
      <c r="AG151" s="40"/>
    </row>
    <row r="152" spans="2:33" ht="16.5" customHeight="1">
      <c r="B152" s="40"/>
      <c r="F152" s="163"/>
      <c r="AB152" s="40"/>
      <c r="AD152" s="40"/>
      <c r="AF152" s="40"/>
      <c r="AG152" s="40"/>
    </row>
    <row r="153" spans="2:33" ht="16.5" customHeight="1">
      <c r="B153" s="40"/>
      <c r="F153" s="163"/>
      <c r="AB153" s="40"/>
      <c r="AD153" s="40"/>
      <c r="AF153" s="40"/>
      <c r="AG153" s="40"/>
    </row>
    <row r="154" spans="2:33" ht="16.5" customHeight="1">
      <c r="B154" s="40"/>
      <c r="F154" s="163"/>
      <c r="AB154" s="40"/>
      <c r="AD154" s="40"/>
      <c r="AF154" s="40"/>
      <c r="AG154" s="40"/>
    </row>
    <row r="155" spans="2:33" ht="16.5" customHeight="1">
      <c r="B155" s="40"/>
      <c r="F155" s="163"/>
      <c r="AB155" s="40"/>
      <c r="AD155" s="40"/>
      <c r="AF155" s="40"/>
      <c r="AG155" s="40"/>
    </row>
    <row r="156" spans="2:33" ht="16.5" customHeight="1">
      <c r="B156" s="40"/>
      <c r="F156" s="163"/>
      <c r="AB156" s="40"/>
      <c r="AD156" s="40"/>
      <c r="AF156" s="40"/>
      <c r="AG156" s="40"/>
    </row>
    <row r="157" spans="2:33" ht="16.5" customHeight="1">
      <c r="B157" s="40"/>
      <c r="F157" s="163"/>
      <c r="AB157" s="40"/>
      <c r="AD157" s="40"/>
      <c r="AF157" s="40"/>
      <c r="AG157" s="40"/>
    </row>
    <row r="158" spans="2:33" ht="16.5" customHeight="1">
      <c r="B158" s="40"/>
      <c r="F158" s="163"/>
      <c r="AB158" s="40"/>
      <c r="AD158" s="40"/>
      <c r="AF158" s="40"/>
      <c r="AG158" s="40"/>
    </row>
    <row r="159" spans="2:33" ht="16.5" customHeight="1">
      <c r="B159" s="40"/>
      <c r="F159" s="163"/>
      <c r="AB159" s="40"/>
      <c r="AD159" s="40"/>
      <c r="AF159" s="40"/>
      <c r="AG159" s="40"/>
    </row>
    <row r="160" spans="2:33" ht="16.5" customHeight="1">
      <c r="B160" s="40"/>
      <c r="F160" s="163"/>
      <c r="AB160" s="40"/>
      <c r="AD160" s="40"/>
      <c r="AF160" s="40"/>
      <c r="AG160" s="40"/>
    </row>
    <row r="161" spans="2:33" ht="16.5" customHeight="1">
      <c r="B161" s="40"/>
      <c r="F161" s="163"/>
      <c r="AB161" s="40"/>
      <c r="AD161" s="40"/>
      <c r="AF161" s="40"/>
      <c r="AG161" s="40"/>
    </row>
    <row r="162" spans="2:33" ht="16.5" customHeight="1">
      <c r="B162" s="40"/>
      <c r="F162" s="163"/>
      <c r="AB162" s="40"/>
      <c r="AD162" s="40"/>
      <c r="AF162" s="40"/>
      <c r="AG162" s="40"/>
    </row>
    <row r="163" spans="2:33" ht="16.5" customHeight="1">
      <c r="B163" s="40"/>
      <c r="F163" s="163"/>
      <c r="AB163" s="40"/>
      <c r="AD163" s="40"/>
      <c r="AF163" s="40"/>
      <c r="AG163" s="40"/>
    </row>
    <row r="164" spans="2:33" ht="16.5" customHeight="1">
      <c r="B164" s="40"/>
      <c r="F164" s="163"/>
      <c r="AB164" s="40"/>
      <c r="AD164" s="40"/>
      <c r="AF164" s="40"/>
      <c r="AG164" s="40"/>
    </row>
    <row r="165" spans="2:33" ht="16.5" customHeight="1">
      <c r="B165" s="40"/>
      <c r="F165" s="163"/>
      <c r="AB165" s="40"/>
      <c r="AD165" s="40"/>
      <c r="AF165" s="40"/>
      <c r="AG165" s="40"/>
    </row>
    <row r="166" spans="2:33" ht="16.5" customHeight="1">
      <c r="B166" s="40"/>
      <c r="F166" s="163"/>
      <c r="AB166" s="40"/>
      <c r="AD166" s="40"/>
      <c r="AF166" s="40"/>
      <c r="AG166" s="40"/>
    </row>
    <row r="167" spans="2:33" ht="16.5" customHeight="1">
      <c r="B167" s="40"/>
      <c r="F167" s="163"/>
      <c r="AB167" s="40"/>
      <c r="AD167" s="40"/>
      <c r="AF167" s="40"/>
      <c r="AG167" s="40"/>
    </row>
    <row r="168" spans="2:33" ht="16.5" customHeight="1">
      <c r="B168" s="40"/>
      <c r="F168" s="163"/>
      <c r="AB168" s="40"/>
      <c r="AD168" s="40"/>
      <c r="AF168" s="40"/>
      <c r="AG168" s="40"/>
    </row>
    <row r="169" spans="2:33" ht="16.5" customHeight="1">
      <c r="B169" s="40"/>
      <c r="F169" s="163"/>
      <c r="AB169" s="40"/>
      <c r="AD169" s="40"/>
      <c r="AF169" s="40"/>
      <c r="AG169" s="40"/>
    </row>
    <row r="170" spans="2:33" ht="16.5" customHeight="1">
      <c r="B170" s="40"/>
      <c r="F170" s="163"/>
      <c r="AB170" s="40"/>
      <c r="AD170" s="40"/>
      <c r="AF170" s="40"/>
      <c r="AG170" s="40"/>
    </row>
    <row r="171" spans="2:33" ht="16.5" customHeight="1">
      <c r="B171" s="40"/>
      <c r="F171" s="163"/>
      <c r="AB171" s="40"/>
      <c r="AD171" s="40"/>
      <c r="AF171" s="40"/>
      <c r="AG171" s="40"/>
    </row>
    <row r="172" spans="2:33" ht="16.5" customHeight="1">
      <c r="B172" s="40"/>
      <c r="F172" s="163"/>
      <c r="AB172" s="40"/>
      <c r="AD172" s="40"/>
      <c r="AF172" s="40"/>
      <c r="AG172" s="40"/>
    </row>
    <row r="173" spans="2:33" ht="16.5" customHeight="1">
      <c r="B173" s="40"/>
      <c r="F173" s="163"/>
      <c r="AB173" s="40"/>
      <c r="AD173" s="40"/>
      <c r="AF173" s="40"/>
      <c r="AG173" s="40"/>
    </row>
    <row r="174" spans="2:33" ht="16.5" customHeight="1">
      <c r="B174" s="40"/>
      <c r="F174" s="163"/>
      <c r="AB174" s="40"/>
      <c r="AD174" s="40"/>
      <c r="AF174" s="40"/>
      <c r="AG174" s="40"/>
    </row>
    <row r="175" spans="2:33" ht="16.5" customHeight="1">
      <c r="B175" s="40"/>
      <c r="F175" s="163"/>
      <c r="AB175" s="40"/>
      <c r="AD175" s="40"/>
      <c r="AF175" s="40"/>
      <c r="AG175" s="40"/>
    </row>
    <row r="176" spans="2:33" ht="16.5" customHeight="1">
      <c r="B176" s="40"/>
      <c r="F176" s="163"/>
      <c r="AB176" s="40"/>
      <c r="AD176" s="40"/>
      <c r="AF176" s="40"/>
      <c r="AG176" s="40"/>
    </row>
    <row r="177" spans="2:33" ht="16.5" customHeight="1">
      <c r="B177" s="40"/>
      <c r="F177" s="163"/>
      <c r="AB177" s="40"/>
      <c r="AD177" s="40"/>
      <c r="AF177" s="40"/>
      <c r="AG177" s="40"/>
    </row>
    <row r="178" spans="2:33" ht="16.5" customHeight="1">
      <c r="B178" s="40"/>
      <c r="F178" s="163"/>
      <c r="AB178" s="40"/>
      <c r="AD178" s="40"/>
      <c r="AF178" s="40"/>
      <c r="AG178" s="40"/>
    </row>
    <row r="179" spans="2:33" ht="16.5" customHeight="1">
      <c r="B179" s="40"/>
      <c r="F179" s="163"/>
      <c r="AB179" s="40"/>
      <c r="AD179" s="40"/>
      <c r="AF179" s="40"/>
      <c r="AG179" s="40"/>
    </row>
    <row r="180" spans="2:33" ht="16.5" customHeight="1">
      <c r="B180" s="40"/>
      <c r="F180" s="163"/>
      <c r="AB180" s="40"/>
      <c r="AD180" s="40"/>
      <c r="AF180" s="40"/>
      <c r="AG180" s="40"/>
    </row>
    <row r="181" spans="2:33" ht="16.5" customHeight="1">
      <c r="B181" s="40"/>
      <c r="F181" s="163"/>
      <c r="AB181" s="40"/>
      <c r="AD181" s="40"/>
      <c r="AF181" s="40"/>
      <c r="AG181" s="40"/>
    </row>
    <row r="182" spans="2:33" ht="16.5" customHeight="1">
      <c r="B182" s="40"/>
      <c r="F182" s="163"/>
      <c r="AB182" s="40"/>
      <c r="AD182" s="40"/>
      <c r="AF182" s="40"/>
      <c r="AG182" s="40"/>
    </row>
    <row r="183" spans="2:33" ht="16.5" customHeight="1">
      <c r="B183" s="40"/>
      <c r="F183" s="163"/>
      <c r="AB183" s="40"/>
      <c r="AD183" s="40"/>
      <c r="AF183" s="40"/>
      <c r="AG183" s="40"/>
    </row>
    <row r="184" spans="2:33" ht="16.5" customHeight="1">
      <c r="B184" s="40"/>
      <c r="F184" s="163"/>
      <c r="AB184" s="40"/>
      <c r="AD184" s="40"/>
      <c r="AF184" s="40"/>
      <c r="AG184" s="40"/>
    </row>
    <row r="185" spans="2:33" ht="16.5" customHeight="1">
      <c r="B185" s="40"/>
      <c r="F185" s="163"/>
      <c r="AB185" s="40"/>
      <c r="AD185" s="40"/>
      <c r="AF185" s="40"/>
      <c r="AG185" s="40"/>
    </row>
    <row r="186" spans="2:33" ht="16.5" customHeight="1">
      <c r="B186" s="40"/>
      <c r="F186" s="163"/>
      <c r="AB186" s="40"/>
      <c r="AD186" s="40"/>
      <c r="AF186" s="40"/>
      <c r="AG186" s="40"/>
    </row>
    <row r="187" spans="2:33" ht="16.5" customHeight="1">
      <c r="B187" s="40"/>
      <c r="F187" s="163"/>
      <c r="AB187" s="40"/>
      <c r="AD187" s="40"/>
      <c r="AF187" s="40"/>
      <c r="AG187" s="40"/>
    </row>
    <row r="188" spans="2:33" ht="16.5" customHeight="1">
      <c r="B188" s="40"/>
      <c r="F188" s="163"/>
      <c r="AB188" s="40"/>
      <c r="AD188" s="40"/>
      <c r="AF188" s="40"/>
      <c r="AG188" s="40"/>
    </row>
    <row r="189" spans="2:33" ht="16.5" customHeight="1">
      <c r="B189" s="40"/>
      <c r="F189" s="163"/>
      <c r="AB189" s="40"/>
      <c r="AD189" s="40"/>
      <c r="AF189" s="40"/>
      <c r="AG189" s="40"/>
    </row>
    <row r="190" spans="2:33" ht="16.5" customHeight="1">
      <c r="B190" s="40"/>
      <c r="F190" s="163"/>
      <c r="AB190" s="40"/>
      <c r="AD190" s="40"/>
      <c r="AF190" s="40"/>
      <c r="AG190" s="40"/>
    </row>
    <row r="191" spans="2:33" ht="16.5" customHeight="1">
      <c r="B191" s="40"/>
      <c r="F191" s="163"/>
      <c r="AB191" s="40"/>
      <c r="AD191" s="40"/>
      <c r="AF191" s="40"/>
      <c r="AG191" s="40"/>
    </row>
    <row r="192" spans="2:33" ht="16.5" customHeight="1">
      <c r="B192" s="40"/>
      <c r="F192" s="163"/>
      <c r="AB192" s="40"/>
      <c r="AD192" s="40"/>
      <c r="AF192" s="40"/>
      <c r="AG192" s="40"/>
    </row>
    <row r="193" spans="2:33" ht="16.5" customHeight="1">
      <c r="B193" s="40"/>
      <c r="F193" s="163"/>
      <c r="AB193" s="40"/>
      <c r="AD193" s="40"/>
      <c r="AF193" s="40"/>
      <c r="AG193" s="40"/>
    </row>
    <row r="194" spans="2:33" ht="16.5" customHeight="1">
      <c r="B194" s="40"/>
      <c r="F194" s="163"/>
      <c r="AB194" s="40"/>
      <c r="AD194" s="40"/>
      <c r="AF194" s="40"/>
      <c r="AG194" s="40"/>
    </row>
    <row r="195" spans="2:33" ht="16.5" customHeight="1">
      <c r="B195" s="40"/>
      <c r="F195" s="163"/>
      <c r="AB195" s="40"/>
      <c r="AD195" s="40"/>
      <c r="AF195" s="40"/>
      <c r="AG195" s="40"/>
    </row>
    <row r="196" spans="2:33" ht="16.5" customHeight="1">
      <c r="B196" s="40"/>
      <c r="F196" s="163"/>
      <c r="AB196" s="40"/>
      <c r="AD196" s="40"/>
      <c r="AF196" s="40"/>
      <c r="AG196" s="40"/>
    </row>
    <row r="197" spans="2:33" ht="16.5" customHeight="1">
      <c r="B197" s="40"/>
      <c r="F197" s="163"/>
      <c r="AB197" s="40"/>
      <c r="AD197" s="40"/>
      <c r="AF197" s="40"/>
      <c r="AG197" s="40"/>
    </row>
    <row r="198" spans="2:33" ht="16.5" customHeight="1">
      <c r="B198" s="40"/>
      <c r="F198" s="163"/>
      <c r="AB198" s="40"/>
      <c r="AD198" s="40"/>
      <c r="AF198" s="40"/>
      <c r="AG198" s="40"/>
    </row>
    <row r="199" spans="2:33" ht="16.5" customHeight="1">
      <c r="B199" s="40"/>
      <c r="F199" s="163"/>
      <c r="AB199" s="40"/>
      <c r="AD199" s="40"/>
      <c r="AF199" s="40"/>
      <c r="AG199" s="40"/>
    </row>
    <row r="200" spans="2:33" ht="16.5" customHeight="1">
      <c r="B200" s="40"/>
      <c r="F200" s="163"/>
      <c r="AB200" s="40"/>
      <c r="AD200" s="40"/>
      <c r="AF200" s="40"/>
      <c r="AG200" s="40"/>
    </row>
    <row r="201" spans="2:33" ht="16.5" customHeight="1">
      <c r="B201" s="40"/>
      <c r="F201" s="163"/>
      <c r="AB201" s="40"/>
      <c r="AD201" s="40"/>
      <c r="AF201" s="40"/>
      <c r="AG201" s="40"/>
    </row>
    <row r="202" spans="2:33" ht="16.5" customHeight="1">
      <c r="B202" s="40"/>
      <c r="F202" s="163"/>
      <c r="AB202" s="40"/>
      <c r="AD202" s="40"/>
      <c r="AF202" s="40"/>
      <c r="AG202" s="40"/>
    </row>
    <row r="203" spans="2:33" ht="16.5" customHeight="1">
      <c r="B203" s="40"/>
      <c r="F203" s="163"/>
      <c r="AB203" s="40"/>
      <c r="AD203" s="40"/>
      <c r="AF203" s="40"/>
      <c r="AG203" s="40"/>
    </row>
    <row r="204" spans="2:33" ht="16.5" customHeight="1">
      <c r="B204" s="40"/>
      <c r="F204" s="163"/>
      <c r="AB204" s="40"/>
      <c r="AD204" s="40"/>
      <c r="AF204" s="40"/>
      <c r="AG204" s="40"/>
    </row>
    <row r="205" spans="2:33" ht="16.5" customHeight="1">
      <c r="B205" s="40"/>
      <c r="F205" s="163"/>
      <c r="AB205" s="40"/>
      <c r="AD205" s="40"/>
      <c r="AF205" s="40"/>
      <c r="AG205" s="40"/>
    </row>
    <row r="206" spans="2:33" ht="16.5" customHeight="1">
      <c r="B206" s="40"/>
      <c r="F206" s="163"/>
      <c r="AB206" s="40"/>
      <c r="AD206" s="40"/>
      <c r="AF206" s="40"/>
      <c r="AG206" s="40"/>
    </row>
    <row r="207" spans="2:33" ht="16.5" customHeight="1">
      <c r="B207" s="40"/>
      <c r="F207" s="163"/>
      <c r="AB207" s="40"/>
      <c r="AD207" s="40"/>
      <c r="AF207" s="40"/>
      <c r="AG207" s="40"/>
    </row>
    <row r="208" spans="2:33" ht="16.5" customHeight="1">
      <c r="B208" s="40"/>
      <c r="F208" s="163"/>
      <c r="AB208" s="40"/>
      <c r="AD208" s="40"/>
      <c r="AF208" s="40"/>
      <c r="AG208" s="40"/>
    </row>
    <row r="209" spans="2:33" ht="16.5" customHeight="1">
      <c r="B209" s="40"/>
      <c r="F209" s="163"/>
      <c r="AB209" s="40"/>
      <c r="AD209" s="40"/>
      <c r="AF209" s="40"/>
      <c r="AG209" s="40"/>
    </row>
    <row r="210" spans="2:33" ht="16.5" customHeight="1">
      <c r="B210" s="40"/>
      <c r="F210" s="163"/>
      <c r="AB210" s="40"/>
      <c r="AD210" s="40"/>
      <c r="AF210" s="40"/>
      <c r="AG210" s="40"/>
    </row>
    <row r="211" spans="2:33" ht="16.5" customHeight="1">
      <c r="B211" s="40"/>
      <c r="F211" s="163"/>
      <c r="AB211" s="40"/>
      <c r="AD211" s="40"/>
      <c r="AF211" s="40"/>
      <c r="AG211" s="40"/>
    </row>
    <row r="212" spans="2:33" ht="16.5" customHeight="1">
      <c r="B212" s="40"/>
      <c r="F212" s="163"/>
      <c r="AB212" s="40"/>
      <c r="AD212" s="40"/>
      <c r="AF212" s="40"/>
      <c r="AG212" s="40"/>
    </row>
    <row r="213" spans="2:33" ht="16.5" customHeight="1">
      <c r="B213" s="40"/>
      <c r="F213" s="163"/>
      <c r="AB213" s="40"/>
      <c r="AD213" s="40"/>
      <c r="AF213" s="40"/>
      <c r="AG213" s="40"/>
    </row>
    <row r="214" spans="2:33" ht="16.5" customHeight="1">
      <c r="B214" s="40"/>
      <c r="F214" s="163"/>
      <c r="AB214" s="40"/>
      <c r="AD214" s="40"/>
      <c r="AF214" s="40"/>
      <c r="AG214" s="40"/>
    </row>
    <row r="215" spans="2:33" ht="16.5" customHeight="1">
      <c r="B215" s="40"/>
      <c r="F215" s="163"/>
      <c r="AB215" s="40"/>
      <c r="AD215" s="40"/>
      <c r="AF215" s="40"/>
      <c r="AG215" s="40"/>
    </row>
    <row r="216" spans="2:33" ht="16.5" customHeight="1">
      <c r="B216" s="40"/>
      <c r="F216" s="163"/>
      <c r="AB216" s="40"/>
      <c r="AD216" s="40"/>
      <c r="AF216" s="40"/>
      <c r="AG216" s="40"/>
    </row>
    <row r="217" spans="2:33" ht="16.5" customHeight="1">
      <c r="B217" s="40"/>
      <c r="F217" s="163"/>
      <c r="AB217" s="40"/>
      <c r="AD217" s="40"/>
      <c r="AF217" s="40"/>
      <c r="AG217" s="40"/>
    </row>
    <row r="218" spans="2:33" ht="16.5" customHeight="1">
      <c r="B218" s="40"/>
      <c r="F218" s="163"/>
      <c r="AB218" s="40"/>
      <c r="AD218" s="40"/>
      <c r="AF218" s="40"/>
      <c r="AG218" s="40"/>
    </row>
    <row r="219" spans="2:33" ht="16.5" customHeight="1">
      <c r="B219" s="40"/>
      <c r="F219" s="163"/>
      <c r="AB219" s="40"/>
      <c r="AD219" s="40"/>
      <c r="AF219" s="40"/>
      <c r="AG219" s="40"/>
    </row>
    <row r="220" spans="2:33" ht="16.5" customHeight="1">
      <c r="B220" s="40"/>
      <c r="F220" s="163"/>
      <c r="AB220" s="40"/>
      <c r="AD220" s="40"/>
      <c r="AF220" s="40"/>
      <c r="AG220" s="40"/>
    </row>
    <row r="221" spans="2:33" ht="16.5" customHeight="1">
      <c r="B221" s="40"/>
      <c r="F221" s="163"/>
      <c r="AB221" s="40"/>
      <c r="AD221" s="40"/>
      <c r="AF221" s="40"/>
      <c r="AG221" s="40"/>
    </row>
    <row r="222" spans="2:33" ht="16.5" customHeight="1">
      <c r="B222" s="40"/>
      <c r="F222" s="163"/>
      <c r="AB222" s="40"/>
      <c r="AD222" s="40"/>
      <c r="AF222" s="40"/>
      <c r="AG222" s="40"/>
    </row>
    <row r="223" spans="2:33" ht="16.5" customHeight="1">
      <c r="B223" s="40"/>
      <c r="F223" s="163"/>
      <c r="AB223" s="40"/>
      <c r="AD223" s="40"/>
      <c r="AF223" s="40"/>
      <c r="AG223" s="40"/>
    </row>
    <row r="224" spans="2:33" ht="16.5" customHeight="1">
      <c r="B224" s="40"/>
      <c r="F224" s="163"/>
      <c r="AB224" s="40"/>
      <c r="AD224" s="40"/>
      <c r="AF224" s="40"/>
      <c r="AG224" s="40"/>
    </row>
    <row r="225" spans="2:33" ht="16.5" customHeight="1">
      <c r="B225" s="40"/>
      <c r="F225" s="163"/>
      <c r="AB225" s="40"/>
      <c r="AD225" s="40"/>
      <c r="AF225" s="40"/>
      <c r="AG225" s="40"/>
    </row>
    <row r="226" spans="2:33" ht="16.5" customHeight="1">
      <c r="B226" s="40"/>
      <c r="F226" s="163"/>
      <c r="AB226" s="40"/>
      <c r="AD226" s="40"/>
      <c r="AF226" s="40"/>
      <c r="AG226" s="40"/>
    </row>
    <row r="227" spans="2:33" ht="16.5" customHeight="1">
      <c r="B227" s="40"/>
      <c r="F227" s="163"/>
      <c r="AB227" s="40"/>
      <c r="AD227" s="40"/>
      <c r="AF227" s="40"/>
      <c r="AG227" s="40"/>
    </row>
    <row r="228" spans="2:33" ht="16.5" customHeight="1">
      <c r="B228" s="40"/>
      <c r="F228" s="163"/>
      <c r="AB228" s="40"/>
      <c r="AD228" s="40"/>
      <c r="AF228" s="40"/>
      <c r="AG228" s="40"/>
    </row>
    <row r="229" spans="2:33" ht="16.5" customHeight="1">
      <c r="B229" s="40"/>
      <c r="F229" s="163"/>
      <c r="AB229" s="40"/>
      <c r="AD229" s="40"/>
      <c r="AF229" s="40"/>
      <c r="AG229" s="40"/>
    </row>
    <row r="230" spans="2:33" ht="16.5" customHeight="1">
      <c r="B230" s="40"/>
      <c r="F230" s="163"/>
      <c r="AB230" s="40"/>
      <c r="AD230" s="40"/>
      <c r="AF230" s="40"/>
      <c r="AG230" s="40"/>
    </row>
    <row r="231" spans="2:33" ht="16.5" customHeight="1">
      <c r="B231" s="40"/>
      <c r="F231" s="163"/>
      <c r="AB231" s="40"/>
      <c r="AD231" s="40"/>
      <c r="AF231" s="40"/>
      <c r="AG231" s="40"/>
    </row>
    <row r="232" spans="2:33" ht="16.5" customHeight="1">
      <c r="B232" s="40"/>
      <c r="F232" s="163"/>
      <c r="AB232" s="40"/>
      <c r="AD232" s="40"/>
      <c r="AF232" s="40"/>
      <c r="AG232" s="40"/>
    </row>
    <row r="233" spans="2:33" ht="16.5" customHeight="1">
      <c r="B233" s="40"/>
      <c r="F233" s="163"/>
      <c r="AB233" s="40"/>
      <c r="AD233" s="40"/>
      <c r="AF233" s="40"/>
      <c r="AG233" s="40"/>
    </row>
    <row r="234" spans="2:33" ht="16.5" customHeight="1">
      <c r="B234" s="40"/>
      <c r="F234" s="163"/>
      <c r="AB234" s="40"/>
      <c r="AD234" s="40"/>
      <c r="AF234" s="40"/>
      <c r="AG234" s="40"/>
    </row>
    <row r="235" spans="2:33" ht="16.5" customHeight="1">
      <c r="B235" s="40"/>
      <c r="F235" s="163"/>
      <c r="AB235" s="40"/>
      <c r="AD235" s="40"/>
      <c r="AF235" s="40"/>
      <c r="AG235" s="40"/>
    </row>
    <row r="236" spans="2:33" ht="16.5" customHeight="1">
      <c r="B236" s="40"/>
      <c r="F236" s="163"/>
      <c r="AB236" s="40"/>
      <c r="AD236" s="40"/>
      <c r="AF236" s="40"/>
      <c r="AG236" s="40"/>
    </row>
    <row r="237" spans="2:33" ht="16.5" customHeight="1">
      <c r="B237" s="40"/>
      <c r="F237" s="163"/>
      <c r="AB237" s="40"/>
      <c r="AD237" s="40"/>
      <c r="AF237" s="40"/>
      <c r="AG237" s="40"/>
    </row>
    <row r="238" spans="2:33" ht="16.5" customHeight="1">
      <c r="B238" s="40"/>
      <c r="F238" s="163"/>
      <c r="AB238" s="40"/>
      <c r="AD238" s="40"/>
      <c r="AF238" s="40"/>
      <c r="AG238" s="40"/>
    </row>
    <row r="239" spans="2:33" ht="16.5" customHeight="1">
      <c r="B239" s="40"/>
      <c r="F239" s="163"/>
      <c r="AB239" s="40"/>
      <c r="AD239" s="40"/>
      <c r="AF239" s="40"/>
      <c r="AG239" s="40"/>
    </row>
    <row r="240" spans="2:33" ht="16.5" customHeight="1">
      <c r="B240" s="40"/>
      <c r="F240" s="163"/>
      <c r="AB240" s="40"/>
      <c r="AD240" s="40"/>
      <c r="AF240" s="40"/>
      <c r="AG240" s="40"/>
    </row>
    <row r="241" spans="2:33" ht="16.5" customHeight="1">
      <c r="B241" s="40"/>
      <c r="F241" s="163"/>
      <c r="AB241" s="40"/>
      <c r="AD241" s="40"/>
      <c r="AF241" s="40"/>
      <c r="AG241" s="40"/>
    </row>
    <row r="242" spans="2:33" ht="16.5" customHeight="1">
      <c r="B242" s="40"/>
      <c r="F242" s="163"/>
      <c r="AB242" s="40"/>
      <c r="AD242" s="40"/>
      <c r="AF242" s="40"/>
      <c r="AG242" s="40"/>
    </row>
    <row r="243" spans="2:33" ht="16.5" customHeight="1">
      <c r="B243" s="40"/>
      <c r="F243" s="163"/>
      <c r="AB243" s="40"/>
      <c r="AD243" s="40"/>
      <c r="AF243" s="40"/>
      <c r="AG243" s="40"/>
    </row>
    <row r="244" spans="2:33" ht="16.5" customHeight="1">
      <c r="B244" s="40"/>
      <c r="F244" s="163"/>
      <c r="AB244" s="40"/>
      <c r="AD244" s="40"/>
      <c r="AF244" s="40"/>
      <c r="AG244" s="40"/>
    </row>
    <row r="245" spans="2:33" ht="16.5" customHeight="1">
      <c r="B245" s="40"/>
      <c r="F245" s="163"/>
      <c r="AB245" s="40"/>
      <c r="AD245" s="40"/>
      <c r="AF245" s="40"/>
      <c r="AG245" s="40"/>
    </row>
    <row r="246" spans="2:33" ht="16.5" customHeight="1">
      <c r="B246" s="40"/>
      <c r="F246" s="163"/>
      <c r="AB246" s="40"/>
      <c r="AD246" s="40"/>
      <c r="AF246" s="40"/>
      <c r="AG246" s="40"/>
    </row>
    <row r="247" spans="2:33" ht="16.5" customHeight="1">
      <c r="B247" s="40"/>
      <c r="F247" s="163"/>
      <c r="AB247" s="40"/>
      <c r="AD247" s="40"/>
      <c r="AF247" s="40"/>
      <c r="AG247" s="40"/>
    </row>
    <row r="248" spans="2:33" ht="16.5" customHeight="1">
      <c r="B248" s="40"/>
      <c r="F248" s="163"/>
      <c r="AB248" s="40"/>
      <c r="AD248" s="40"/>
      <c r="AF248" s="40"/>
      <c r="AG248" s="40"/>
    </row>
    <row r="249" spans="2:33" ht="16.5" customHeight="1">
      <c r="B249" s="40"/>
      <c r="F249" s="163"/>
      <c r="AB249" s="40"/>
      <c r="AD249" s="40"/>
      <c r="AF249" s="40"/>
      <c r="AG249" s="40"/>
    </row>
    <row r="250" spans="2:33" ht="16.5" customHeight="1">
      <c r="B250" s="40"/>
      <c r="F250" s="163"/>
      <c r="AB250" s="40"/>
      <c r="AD250" s="40"/>
      <c r="AF250" s="40"/>
      <c r="AG250" s="40"/>
    </row>
    <row r="251" spans="2:33" ht="16.5" customHeight="1">
      <c r="B251" s="40"/>
      <c r="F251" s="163"/>
      <c r="AB251" s="40"/>
      <c r="AD251" s="40"/>
      <c r="AF251" s="40"/>
      <c r="AG251" s="40"/>
    </row>
    <row r="252" spans="2:33" ht="16.5" customHeight="1">
      <c r="B252" s="40"/>
      <c r="F252" s="163"/>
      <c r="AB252" s="40"/>
      <c r="AD252" s="40"/>
      <c r="AF252" s="40"/>
      <c r="AG252" s="40"/>
    </row>
    <row r="253" spans="2:33" ht="16.5" customHeight="1">
      <c r="B253" s="40"/>
      <c r="F253" s="163"/>
      <c r="AB253" s="40"/>
      <c r="AD253" s="40"/>
      <c r="AF253" s="40"/>
      <c r="AG253" s="40"/>
    </row>
    <row r="254" spans="2:33" ht="16.5" customHeight="1">
      <c r="B254" s="40"/>
      <c r="F254" s="163"/>
      <c r="AB254" s="40"/>
      <c r="AD254" s="40"/>
      <c r="AF254" s="40"/>
      <c r="AG254" s="40"/>
    </row>
    <row r="255" spans="2:33" ht="16.5" customHeight="1">
      <c r="B255" s="40"/>
      <c r="F255" s="163"/>
      <c r="AB255" s="40"/>
      <c r="AD255" s="40"/>
      <c r="AF255" s="40"/>
      <c r="AG255" s="40"/>
    </row>
    <row r="256" spans="2:33" ht="16.5" customHeight="1">
      <c r="B256" s="40"/>
      <c r="F256" s="163"/>
      <c r="AB256" s="40"/>
      <c r="AD256" s="40"/>
      <c r="AF256" s="40"/>
      <c r="AG256" s="40"/>
    </row>
    <row r="257" spans="2:33" ht="16.5" customHeight="1">
      <c r="B257" s="40"/>
      <c r="F257" s="163"/>
      <c r="AB257" s="40"/>
      <c r="AD257" s="40"/>
      <c r="AF257" s="40"/>
      <c r="AG257" s="40"/>
    </row>
    <row r="258" spans="2:33" ht="16.5" customHeight="1">
      <c r="B258" s="40"/>
      <c r="F258" s="163"/>
      <c r="AB258" s="40"/>
      <c r="AD258" s="40"/>
      <c r="AF258" s="40"/>
      <c r="AG258" s="40"/>
    </row>
    <row r="259" spans="2:33" ht="16.5" customHeight="1">
      <c r="B259" s="40"/>
      <c r="F259" s="163"/>
      <c r="AB259" s="40"/>
      <c r="AD259" s="40"/>
      <c r="AF259" s="40"/>
      <c r="AG259" s="40"/>
    </row>
    <row r="260" spans="2:33" ht="16.5" customHeight="1">
      <c r="B260" s="40"/>
      <c r="F260" s="163"/>
      <c r="AB260" s="40"/>
      <c r="AD260" s="40"/>
      <c r="AF260" s="40"/>
      <c r="AG260" s="40"/>
    </row>
    <row r="261" spans="2:33" ht="16.5" customHeight="1">
      <c r="B261" s="40"/>
      <c r="F261" s="163"/>
      <c r="AB261" s="40"/>
      <c r="AD261" s="40"/>
      <c r="AF261" s="40"/>
      <c r="AG261" s="40"/>
    </row>
    <row r="262" spans="2:33" ht="16.5" customHeight="1">
      <c r="B262" s="40"/>
      <c r="F262" s="163"/>
      <c r="AB262" s="40"/>
      <c r="AD262" s="40"/>
      <c r="AF262" s="40"/>
      <c r="AG262" s="40"/>
    </row>
    <row r="263" spans="2:33" ht="16.5" customHeight="1">
      <c r="B263" s="40"/>
      <c r="F263" s="163"/>
      <c r="AB263" s="40"/>
      <c r="AD263" s="40"/>
      <c r="AF263" s="40"/>
      <c r="AG263" s="40"/>
    </row>
    <row r="264" spans="2:33" ht="16.5" customHeight="1">
      <c r="B264" s="40"/>
      <c r="F264" s="163"/>
      <c r="AB264" s="40"/>
      <c r="AD264" s="40"/>
      <c r="AF264" s="40"/>
      <c r="AG264" s="40"/>
    </row>
    <row r="265" spans="2:33" ht="16.5" customHeight="1">
      <c r="B265" s="40"/>
      <c r="F265" s="163"/>
      <c r="AB265" s="40"/>
      <c r="AD265" s="40"/>
      <c r="AF265" s="40"/>
      <c r="AG265" s="40"/>
    </row>
    <row r="266" spans="2:33" ht="16.5" customHeight="1">
      <c r="B266" s="40"/>
      <c r="F266" s="163"/>
      <c r="AB266" s="40"/>
      <c r="AD266" s="40"/>
      <c r="AF266" s="40"/>
      <c r="AG266" s="40"/>
    </row>
    <row r="267" spans="2:33" ht="16.5" customHeight="1">
      <c r="B267" s="40"/>
      <c r="F267" s="163"/>
      <c r="AB267" s="40"/>
      <c r="AD267" s="40"/>
      <c r="AF267" s="40"/>
      <c r="AG267" s="40"/>
    </row>
    <row r="268" spans="2:33" ht="16.5" customHeight="1">
      <c r="B268" s="40"/>
      <c r="F268" s="163"/>
      <c r="AB268" s="40"/>
      <c r="AD268" s="40"/>
      <c r="AF268" s="40"/>
      <c r="AG268" s="40"/>
    </row>
    <row r="269" spans="2:33" ht="16.5" customHeight="1">
      <c r="B269" s="40"/>
      <c r="F269" s="163"/>
      <c r="AB269" s="40"/>
      <c r="AD269" s="40"/>
      <c r="AF269" s="40"/>
      <c r="AG269" s="40"/>
    </row>
    <row r="270" spans="2:33" ht="16.5" customHeight="1">
      <c r="B270" s="40"/>
      <c r="F270" s="163"/>
      <c r="AB270" s="40"/>
      <c r="AD270" s="40"/>
      <c r="AF270" s="40"/>
      <c r="AG270" s="40"/>
    </row>
    <row r="271" spans="2:33" ht="16.5" customHeight="1">
      <c r="B271" s="40"/>
      <c r="F271" s="163"/>
      <c r="AB271" s="40"/>
      <c r="AD271" s="40"/>
      <c r="AF271" s="40"/>
      <c r="AG271" s="40"/>
    </row>
    <row r="272" spans="2:33" ht="16.5" customHeight="1">
      <c r="B272" s="40"/>
      <c r="F272" s="163"/>
      <c r="AB272" s="40"/>
      <c r="AD272" s="40"/>
      <c r="AF272" s="40"/>
      <c r="AG272" s="40"/>
    </row>
    <row r="273" spans="2:33" ht="16.5" customHeight="1">
      <c r="B273" s="40"/>
      <c r="F273" s="163"/>
      <c r="AB273" s="40"/>
      <c r="AD273" s="40"/>
      <c r="AF273" s="40"/>
      <c r="AG273" s="40"/>
    </row>
    <row r="274" spans="2:33" ht="16.5" customHeight="1">
      <c r="B274" s="40"/>
      <c r="F274" s="163"/>
      <c r="AB274" s="40"/>
      <c r="AD274" s="40"/>
      <c r="AF274" s="40"/>
      <c r="AG274" s="40"/>
    </row>
    <row r="275" spans="2:33" ht="16.5" customHeight="1">
      <c r="B275" s="40"/>
      <c r="F275" s="163"/>
      <c r="AB275" s="40"/>
      <c r="AD275" s="40"/>
      <c r="AF275" s="40"/>
      <c r="AG275" s="40"/>
    </row>
    <row r="276" spans="2:33" ht="16.5" customHeight="1">
      <c r="B276" s="40"/>
      <c r="F276" s="163"/>
      <c r="AB276" s="40"/>
      <c r="AD276" s="40"/>
      <c r="AF276" s="40"/>
      <c r="AG276" s="40"/>
    </row>
    <row r="277" spans="2:33" ht="16.5" customHeight="1">
      <c r="B277" s="40"/>
      <c r="F277" s="163"/>
      <c r="AB277" s="40"/>
      <c r="AD277" s="40"/>
      <c r="AF277" s="40"/>
      <c r="AG277" s="40"/>
    </row>
    <row r="278" spans="2:33" ht="16.5" customHeight="1">
      <c r="B278" s="40"/>
      <c r="F278" s="163"/>
      <c r="AB278" s="40"/>
      <c r="AD278" s="40"/>
      <c r="AF278" s="40"/>
      <c r="AG278" s="40"/>
    </row>
    <row r="279" spans="2:33" ht="16.5" customHeight="1">
      <c r="B279" s="40"/>
      <c r="F279" s="163"/>
      <c r="AB279" s="40"/>
      <c r="AD279" s="40"/>
      <c r="AF279" s="40"/>
      <c r="AG279" s="40"/>
    </row>
    <row r="280" spans="2:33" ht="16.5" customHeight="1">
      <c r="B280" s="40"/>
      <c r="F280" s="163"/>
      <c r="AB280" s="40"/>
      <c r="AD280" s="40"/>
      <c r="AF280" s="40"/>
      <c r="AG280" s="40"/>
    </row>
    <row r="281" spans="2:33" ht="16.5" customHeight="1">
      <c r="B281" s="40"/>
      <c r="F281" s="163"/>
      <c r="AB281" s="40"/>
      <c r="AD281" s="40"/>
      <c r="AF281" s="40"/>
      <c r="AG281" s="40"/>
    </row>
    <row r="282" spans="2:33" ht="16.5" customHeight="1">
      <c r="B282" s="40"/>
      <c r="F282" s="163"/>
      <c r="AB282" s="40"/>
      <c r="AD282" s="40"/>
      <c r="AF282" s="40"/>
      <c r="AG282" s="40"/>
    </row>
    <row r="283" spans="2:33" ht="16.5" customHeight="1">
      <c r="B283" s="40"/>
      <c r="F283" s="163"/>
      <c r="AB283" s="40"/>
      <c r="AD283" s="40"/>
      <c r="AF283" s="40"/>
      <c r="AG283" s="40"/>
    </row>
    <row r="284" spans="2:33" ht="16.5" customHeight="1">
      <c r="B284" s="40"/>
      <c r="F284" s="163"/>
      <c r="AB284" s="40"/>
      <c r="AD284" s="40"/>
      <c r="AF284" s="40"/>
      <c r="AG284" s="40"/>
    </row>
    <row r="285" spans="2:33" ht="16.5" customHeight="1">
      <c r="B285" s="40"/>
      <c r="F285" s="163"/>
      <c r="AB285" s="40"/>
      <c r="AD285" s="40"/>
      <c r="AF285" s="40"/>
      <c r="AG285" s="40"/>
    </row>
    <row r="286" spans="2:33" ht="16.5" customHeight="1">
      <c r="B286" s="40"/>
      <c r="F286" s="163"/>
      <c r="AB286" s="40"/>
      <c r="AD286" s="40"/>
      <c r="AF286" s="40"/>
      <c r="AG286" s="40"/>
    </row>
    <row r="287" spans="2:33" ht="16.5" customHeight="1">
      <c r="B287" s="40"/>
      <c r="F287" s="163"/>
      <c r="AB287" s="40"/>
      <c r="AD287" s="40"/>
      <c r="AF287" s="40"/>
      <c r="AG287" s="40"/>
    </row>
    <row r="288" spans="2:33" ht="16.5" customHeight="1">
      <c r="B288" s="40"/>
      <c r="F288" s="163"/>
      <c r="AB288" s="40"/>
      <c r="AD288" s="40"/>
      <c r="AF288" s="40"/>
      <c r="AG288" s="40"/>
    </row>
    <row r="289" spans="2:33" ht="16.5" customHeight="1">
      <c r="B289" s="40"/>
      <c r="F289" s="163"/>
      <c r="AB289" s="40"/>
      <c r="AD289" s="40"/>
      <c r="AF289" s="40"/>
      <c r="AG289" s="40"/>
    </row>
    <row r="290" spans="2:33" ht="16.5" customHeight="1">
      <c r="B290" s="40"/>
      <c r="F290" s="163"/>
      <c r="AB290" s="40"/>
      <c r="AD290" s="40"/>
      <c r="AF290" s="40"/>
      <c r="AG290" s="40"/>
    </row>
    <row r="291" spans="2:33" ht="16.5" customHeight="1">
      <c r="B291" s="40"/>
      <c r="F291" s="163"/>
      <c r="AB291" s="40"/>
      <c r="AD291" s="40"/>
      <c r="AF291" s="40"/>
      <c r="AG291" s="40"/>
    </row>
    <row r="292" spans="2:33" ht="16.5" customHeight="1">
      <c r="B292" s="40"/>
      <c r="F292" s="163"/>
      <c r="AB292" s="40"/>
      <c r="AD292" s="40"/>
      <c r="AF292" s="40"/>
      <c r="AG292" s="40"/>
    </row>
    <row r="293" spans="2:33" ht="16.5" customHeight="1">
      <c r="B293" s="40"/>
      <c r="F293" s="163"/>
      <c r="AB293" s="40"/>
      <c r="AD293" s="40"/>
      <c r="AF293" s="40"/>
      <c r="AG293" s="40"/>
    </row>
    <row r="294" spans="2:33" ht="16.5" customHeight="1">
      <c r="B294" s="40"/>
      <c r="F294" s="163"/>
      <c r="AB294" s="40"/>
      <c r="AD294" s="40"/>
      <c r="AF294" s="40"/>
      <c r="AG294" s="40"/>
    </row>
    <row r="295" spans="2:33" ht="16.5" customHeight="1">
      <c r="B295" s="40"/>
      <c r="F295" s="163"/>
      <c r="AB295" s="40"/>
      <c r="AD295" s="40"/>
      <c r="AF295" s="40"/>
      <c r="AG295" s="40"/>
    </row>
    <row r="296" spans="2:33" ht="16.5" customHeight="1">
      <c r="B296" s="40"/>
      <c r="F296" s="163"/>
      <c r="AB296" s="40"/>
      <c r="AD296" s="40"/>
      <c r="AF296" s="40"/>
      <c r="AG296" s="40"/>
    </row>
    <row r="297" spans="2:33" ht="16.5" customHeight="1">
      <c r="B297" s="40"/>
      <c r="F297" s="163"/>
      <c r="AB297" s="40"/>
      <c r="AD297" s="40"/>
      <c r="AF297" s="40"/>
      <c r="AG297" s="40"/>
    </row>
    <row r="298" spans="2:33" ht="16.5" customHeight="1">
      <c r="B298" s="40"/>
      <c r="F298" s="163"/>
      <c r="AB298" s="40"/>
      <c r="AD298" s="40"/>
      <c r="AF298" s="40"/>
      <c r="AG298" s="40"/>
    </row>
    <row r="299" spans="2:33" ht="16.5" customHeight="1">
      <c r="B299" s="40"/>
      <c r="F299" s="163"/>
      <c r="AB299" s="40"/>
      <c r="AD299" s="40"/>
      <c r="AF299" s="40"/>
      <c r="AG299" s="40"/>
    </row>
    <row r="300" spans="2:33" ht="16.5" customHeight="1">
      <c r="B300" s="40"/>
      <c r="F300" s="163"/>
      <c r="AB300" s="40"/>
      <c r="AD300" s="40"/>
      <c r="AF300" s="40"/>
      <c r="AG300" s="40"/>
    </row>
    <row r="301" spans="2:33" ht="16.5" customHeight="1">
      <c r="B301" s="40"/>
      <c r="F301" s="163"/>
      <c r="AB301" s="40"/>
      <c r="AD301" s="40"/>
      <c r="AF301" s="40"/>
      <c r="AG301" s="40"/>
    </row>
    <row r="302" spans="2:33" ht="16.5" customHeight="1">
      <c r="B302" s="40"/>
      <c r="F302" s="163"/>
      <c r="AB302" s="40"/>
      <c r="AD302" s="40"/>
      <c r="AF302" s="40"/>
      <c r="AG302" s="40"/>
    </row>
    <row r="303" spans="2:33" ht="16.5" customHeight="1">
      <c r="B303" s="40"/>
      <c r="F303" s="163"/>
      <c r="AB303" s="40"/>
      <c r="AD303" s="40"/>
      <c r="AF303" s="40"/>
      <c r="AG303" s="40"/>
    </row>
    <row r="304" spans="2:33" ht="16.5" customHeight="1">
      <c r="B304" s="40"/>
      <c r="F304" s="163"/>
      <c r="AB304" s="40"/>
      <c r="AD304" s="40"/>
      <c r="AF304" s="40"/>
      <c r="AG304" s="40"/>
    </row>
    <row r="305" spans="2:33" ht="16.5" customHeight="1">
      <c r="B305" s="40"/>
      <c r="F305" s="163"/>
      <c r="AB305" s="40"/>
      <c r="AD305" s="40"/>
      <c r="AF305" s="40"/>
      <c r="AG305" s="40"/>
    </row>
    <row r="306" spans="2:33" ht="16.5" customHeight="1">
      <c r="B306" s="40"/>
      <c r="F306" s="163"/>
      <c r="AB306" s="40"/>
      <c r="AD306" s="40"/>
      <c r="AF306" s="40"/>
      <c r="AG306" s="40"/>
    </row>
    <row r="307" spans="2:33" ht="16.5" customHeight="1">
      <c r="B307" s="40"/>
      <c r="F307" s="163"/>
      <c r="AB307" s="40"/>
      <c r="AD307" s="40"/>
      <c r="AF307" s="40"/>
      <c r="AG307" s="40"/>
    </row>
    <row r="308" spans="2:33" ht="16.5" customHeight="1">
      <c r="B308" s="40"/>
      <c r="F308" s="163"/>
      <c r="AB308" s="40"/>
      <c r="AD308" s="40"/>
      <c r="AF308" s="40"/>
      <c r="AG308" s="40"/>
    </row>
    <row r="309" spans="2:33" ht="16.5" customHeight="1">
      <c r="B309" s="40"/>
      <c r="F309" s="163"/>
      <c r="AB309" s="40"/>
      <c r="AD309" s="40"/>
      <c r="AF309" s="40"/>
      <c r="AG309" s="40"/>
    </row>
    <row r="310" spans="2:33" ht="16.5" customHeight="1">
      <c r="B310" s="40"/>
      <c r="F310" s="163"/>
      <c r="AB310" s="40"/>
      <c r="AD310" s="40"/>
      <c r="AF310" s="40"/>
      <c r="AG310" s="40"/>
    </row>
    <row r="311" spans="2:33" ht="16.5" customHeight="1">
      <c r="B311" s="40"/>
      <c r="F311" s="163"/>
      <c r="AB311" s="40"/>
      <c r="AD311" s="40"/>
      <c r="AF311" s="40"/>
      <c r="AG311" s="40"/>
    </row>
    <row r="312" spans="2:33" ht="16.5" customHeight="1">
      <c r="B312" s="40"/>
      <c r="F312" s="163"/>
      <c r="AB312" s="40"/>
      <c r="AD312" s="40"/>
      <c r="AF312" s="40"/>
      <c r="AG312" s="40"/>
    </row>
    <row r="313" spans="2:33" ht="16.5" customHeight="1">
      <c r="B313" s="40"/>
      <c r="F313" s="163"/>
      <c r="AB313" s="40"/>
      <c r="AD313" s="40"/>
      <c r="AF313" s="40"/>
      <c r="AG313" s="40"/>
    </row>
    <row r="314" spans="2:33" ht="16.5" customHeight="1">
      <c r="B314" s="40"/>
      <c r="F314" s="163"/>
      <c r="AB314" s="40"/>
      <c r="AD314" s="40"/>
      <c r="AF314" s="40"/>
      <c r="AG314" s="40"/>
    </row>
    <row r="315" spans="2:33" ht="16.5" customHeight="1">
      <c r="B315" s="40"/>
      <c r="F315" s="163"/>
      <c r="AB315" s="40"/>
      <c r="AD315" s="40"/>
      <c r="AF315" s="40"/>
      <c r="AG315" s="40"/>
    </row>
    <row r="316" spans="2:33" ht="16.5" customHeight="1">
      <c r="B316" s="40"/>
      <c r="F316" s="163"/>
      <c r="AB316" s="40"/>
      <c r="AD316" s="40"/>
      <c r="AF316" s="40"/>
      <c r="AG316" s="40"/>
    </row>
    <row r="317" spans="2:33" ht="16.5" customHeight="1">
      <c r="B317" s="40"/>
      <c r="F317" s="163"/>
      <c r="AB317" s="40"/>
      <c r="AD317" s="40"/>
      <c r="AF317" s="40"/>
      <c r="AG317" s="40"/>
    </row>
    <row r="318" spans="2:33" ht="16.5" customHeight="1">
      <c r="B318" s="40"/>
      <c r="F318" s="163"/>
      <c r="AB318" s="40"/>
      <c r="AD318" s="40"/>
      <c r="AF318" s="40"/>
      <c r="AG318" s="40"/>
    </row>
    <row r="319" spans="2:33" ht="16.5" customHeight="1">
      <c r="B319" s="40"/>
      <c r="F319" s="163"/>
      <c r="AB319" s="40"/>
      <c r="AD319" s="40"/>
      <c r="AF319" s="40"/>
      <c r="AG319" s="40"/>
    </row>
    <row r="320" spans="2:33" ht="16.5" customHeight="1">
      <c r="B320" s="40"/>
      <c r="F320" s="163"/>
      <c r="AB320" s="40"/>
      <c r="AD320" s="40"/>
      <c r="AF320" s="40"/>
      <c r="AG320" s="40"/>
    </row>
    <row r="321" spans="2:33" ht="16.5" customHeight="1">
      <c r="B321" s="40"/>
      <c r="F321" s="163"/>
      <c r="AB321" s="40"/>
      <c r="AD321" s="40"/>
      <c r="AF321" s="40"/>
      <c r="AG321" s="40"/>
    </row>
    <row r="322" spans="2:33" ht="16.5" customHeight="1">
      <c r="B322" s="40"/>
      <c r="F322" s="163"/>
      <c r="AB322" s="40"/>
      <c r="AD322" s="40"/>
      <c r="AF322" s="40"/>
      <c r="AG322" s="40"/>
    </row>
    <row r="323" spans="2:33" ht="16.5" customHeight="1">
      <c r="B323" s="40"/>
      <c r="F323" s="163"/>
      <c r="AB323" s="40"/>
      <c r="AD323" s="40"/>
      <c r="AF323" s="40"/>
      <c r="AG323" s="40"/>
    </row>
    <row r="324" spans="2:33" ht="16.5" customHeight="1">
      <c r="B324" s="40"/>
      <c r="F324" s="163"/>
      <c r="AB324" s="40"/>
      <c r="AD324" s="40"/>
      <c r="AF324" s="40"/>
      <c r="AG324" s="40"/>
    </row>
    <row r="325" spans="2:33" ht="16.5" customHeight="1">
      <c r="B325" s="40"/>
      <c r="F325" s="163"/>
      <c r="AB325" s="40"/>
      <c r="AD325" s="40"/>
      <c r="AF325" s="40"/>
      <c r="AG325" s="40"/>
    </row>
    <row r="326" spans="2:33" ht="16.5" customHeight="1">
      <c r="B326" s="40"/>
      <c r="F326" s="163"/>
      <c r="AB326" s="40"/>
      <c r="AD326" s="40"/>
      <c r="AF326" s="40"/>
      <c r="AG326" s="40"/>
    </row>
    <row r="327" spans="2:33" ht="16.5" customHeight="1">
      <c r="B327" s="40"/>
      <c r="F327" s="163"/>
      <c r="AB327" s="40"/>
      <c r="AD327" s="40"/>
      <c r="AF327" s="40"/>
      <c r="AG327" s="40"/>
    </row>
    <row r="328" spans="2:33" ht="16.5" customHeight="1">
      <c r="B328" s="40"/>
      <c r="F328" s="163"/>
      <c r="AB328" s="40"/>
      <c r="AD328" s="40"/>
      <c r="AF328" s="40"/>
      <c r="AG328" s="40"/>
    </row>
    <row r="329" spans="2:33" ht="16.5" customHeight="1">
      <c r="B329" s="40"/>
      <c r="F329" s="163"/>
      <c r="AB329" s="40"/>
      <c r="AD329" s="40"/>
      <c r="AF329" s="40"/>
      <c r="AG329" s="40"/>
    </row>
    <row r="330" spans="2:33" ht="16.5" customHeight="1">
      <c r="B330" s="40"/>
      <c r="F330" s="163"/>
      <c r="AB330" s="40"/>
      <c r="AD330" s="40"/>
      <c r="AF330" s="40"/>
      <c r="AG330" s="40"/>
    </row>
    <row r="331" spans="2:33" ht="16.5" customHeight="1">
      <c r="B331" s="40"/>
      <c r="F331" s="163"/>
      <c r="AB331" s="40"/>
      <c r="AD331" s="40"/>
      <c r="AF331" s="40"/>
      <c r="AG331" s="40"/>
    </row>
    <row r="332" spans="2:33" ht="16.5" customHeight="1">
      <c r="B332" s="40"/>
      <c r="F332" s="163"/>
      <c r="AB332" s="40"/>
      <c r="AD332" s="40"/>
      <c r="AF332" s="40"/>
      <c r="AG332" s="40"/>
    </row>
    <row r="333" spans="2:33" ht="16.5" customHeight="1">
      <c r="B333" s="40"/>
      <c r="F333" s="163"/>
      <c r="AB333" s="40"/>
      <c r="AD333" s="40"/>
      <c r="AF333" s="40"/>
      <c r="AG333" s="40"/>
    </row>
    <row r="334" spans="2:33" ht="16.5" customHeight="1">
      <c r="B334" s="40"/>
      <c r="F334" s="163"/>
      <c r="AB334" s="40"/>
      <c r="AD334" s="40"/>
      <c r="AF334" s="40"/>
      <c r="AG334" s="40"/>
    </row>
    <row r="335" spans="2:33" ht="16.5" customHeight="1">
      <c r="B335" s="40"/>
      <c r="F335" s="163"/>
      <c r="AB335" s="40"/>
      <c r="AD335" s="40"/>
      <c r="AF335" s="40"/>
      <c r="AG335" s="40"/>
    </row>
    <row r="336" spans="2:33" ht="16.5" customHeight="1">
      <c r="B336" s="40"/>
      <c r="F336" s="163"/>
      <c r="AB336" s="40"/>
      <c r="AD336" s="40"/>
      <c r="AF336" s="40"/>
      <c r="AG336" s="40"/>
    </row>
    <row r="337" spans="2:33" ht="16.5" customHeight="1">
      <c r="B337" s="40"/>
      <c r="F337" s="163"/>
      <c r="AB337" s="40"/>
      <c r="AD337" s="40"/>
      <c r="AF337" s="40"/>
      <c r="AG337" s="40"/>
    </row>
    <row r="338" spans="2:33" ht="16.5" customHeight="1">
      <c r="B338" s="40"/>
      <c r="F338" s="163"/>
      <c r="AB338" s="40"/>
      <c r="AD338" s="40"/>
      <c r="AF338" s="40"/>
      <c r="AG338" s="40"/>
    </row>
    <row r="339" spans="2:33" ht="16.5" customHeight="1">
      <c r="B339" s="40"/>
      <c r="F339" s="163"/>
      <c r="AB339" s="40"/>
      <c r="AD339" s="40"/>
      <c r="AF339" s="40"/>
      <c r="AG339" s="40"/>
    </row>
    <row r="340" spans="2:33" ht="16.5" customHeight="1">
      <c r="B340" s="40"/>
      <c r="F340" s="163"/>
      <c r="AB340" s="40"/>
      <c r="AD340" s="40"/>
      <c r="AF340" s="40"/>
      <c r="AG340" s="40"/>
    </row>
    <row r="341" spans="2:33" ht="16.5" customHeight="1">
      <c r="B341" s="40"/>
      <c r="F341" s="163"/>
      <c r="AB341" s="40"/>
      <c r="AD341" s="40"/>
      <c r="AF341" s="40"/>
      <c r="AG341" s="40"/>
    </row>
    <row r="342" spans="2:33" ht="16.5" customHeight="1">
      <c r="B342" s="40"/>
      <c r="F342" s="163"/>
      <c r="AB342" s="40"/>
      <c r="AD342" s="40"/>
      <c r="AF342" s="40"/>
      <c r="AG342" s="40"/>
    </row>
    <row r="343" spans="2:33" ht="16.5" customHeight="1">
      <c r="B343" s="40"/>
      <c r="F343" s="163"/>
      <c r="AB343" s="40"/>
      <c r="AD343" s="40"/>
      <c r="AF343" s="40"/>
      <c r="AG343" s="40"/>
    </row>
    <row r="344" spans="2:33" ht="16.5" customHeight="1">
      <c r="B344" s="40"/>
      <c r="F344" s="163"/>
      <c r="AB344" s="40"/>
      <c r="AD344" s="40"/>
      <c r="AF344" s="40"/>
      <c r="AG344" s="40"/>
    </row>
    <row r="345" spans="2:33" ht="16.5" customHeight="1">
      <c r="B345" s="40"/>
      <c r="F345" s="163"/>
      <c r="AB345" s="40"/>
      <c r="AD345" s="40"/>
      <c r="AF345" s="40"/>
      <c r="AG345" s="40"/>
    </row>
    <row r="346" spans="2:33" ht="16.5" customHeight="1">
      <c r="B346" s="40"/>
      <c r="F346" s="163"/>
      <c r="AB346" s="40"/>
      <c r="AD346" s="40"/>
      <c r="AF346" s="40"/>
      <c r="AG346" s="40"/>
    </row>
    <row r="347" spans="2:33" ht="16.5" customHeight="1">
      <c r="B347" s="40"/>
      <c r="F347" s="163"/>
      <c r="AB347" s="40"/>
      <c r="AD347" s="40"/>
      <c r="AF347" s="40"/>
      <c r="AG347" s="40"/>
    </row>
    <row r="348" spans="2:33" ht="16.5" customHeight="1">
      <c r="B348" s="40"/>
      <c r="F348" s="163"/>
      <c r="AB348" s="40"/>
      <c r="AD348" s="40"/>
      <c r="AF348" s="40"/>
      <c r="AG348" s="40"/>
    </row>
    <row r="349" spans="2:33" ht="16.5" customHeight="1">
      <c r="B349" s="40"/>
      <c r="F349" s="163"/>
      <c r="AB349" s="40"/>
      <c r="AD349" s="40"/>
      <c r="AF349" s="40"/>
      <c r="AG349" s="40"/>
    </row>
    <row r="350" spans="2:33" ht="16.5" customHeight="1">
      <c r="B350" s="40"/>
      <c r="F350" s="163"/>
      <c r="AB350" s="40"/>
      <c r="AD350" s="40"/>
      <c r="AF350" s="40"/>
      <c r="AG350" s="40"/>
    </row>
    <row r="351" spans="2:33" ht="16.5" customHeight="1">
      <c r="B351" s="40"/>
      <c r="F351" s="163"/>
      <c r="AB351" s="40"/>
      <c r="AD351" s="40"/>
      <c r="AF351" s="40"/>
      <c r="AG351" s="40"/>
    </row>
    <row r="352" spans="2:33" ht="16.5" customHeight="1">
      <c r="B352" s="40"/>
      <c r="F352" s="163"/>
      <c r="AB352" s="40"/>
      <c r="AD352" s="40"/>
      <c r="AF352" s="40"/>
      <c r="AG352" s="40"/>
    </row>
    <row r="353" spans="2:33" ht="16.5" customHeight="1">
      <c r="B353" s="40"/>
      <c r="F353" s="163"/>
      <c r="AB353" s="40"/>
      <c r="AD353" s="40"/>
      <c r="AF353" s="40"/>
      <c r="AG353" s="40"/>
    </row>
    <row r="354" spans="2:33" ht="16.5" customHeight="1">
      <c r="B354" s="40"/>
      <c r="F354" s="163"/>
      <c r="AB354" s="40"/>
      <c r="AD354" s="40"/>
      <c r="AF354" s="40"/>
      <c r="AG354" s="40"/>
    </row>
    <row r="355" spans="2:33" ht="16.5" customHeight="1">
      <c r="B355" s="40"/>
      <c r="F355" s="163"/>
      <c r="AB355" s="40"/>
      <c r="AD355" s="40"/>
      <c r="AF355" s="40"/>
      <c r="AG355" s="40"/>
    </row>
    <row r="356" spans="2:33" ht="16.5" customHeight="1">
      <c r="B356" s="40"/>
      <c r="F356" s="163"/>
      <c r="AB356" s="40"/>
      <c r="AD356" s="40"/>
      <c r="AF356" s="40"/>
      <c r="AG356" s="40"/>
    </row>
    <row r="357" spans="2:33" ht="16.5" customHeight="1">
      <c r="B357" s="40"/>
      <c r="F357" s="163"/>
      <c r="AB357" s="40"/>
      <c r="AD357" s="40"/>
      <c r="AF357" s="40"/>
      <c r="AG357" s="40"/>
    </row>
    <row r="358" spans="2:33" ht="16.5" customHeight="1">
      <c r="B358" s="40"/>
      <c r="F358" s="163"/>
      <c r="AB358" s="40"/>
      <c r="AD358" s="40"/>
      <c r="AF358" s="40"/>
      <c r="AG358" s="40"/>
    </row>
    <row r="359" spans="2:33" ht="16.5" customHeight="1">
      <c r="B359" s="40"/>
      <c r="F359" s="163"/>
      <c r="AB359" s="40"/>
      <c r="AD359" s="40"/>
      <c r="AF359" s="40"/>
      <c r="AG359" s="40"/>
    </row>
    <row r="360" spans="2:33" ht="16.5" customHeight="1">
      <c r="B360" s="40"/>
      <c r="F360" s="163"/>
      <c r="AB360" s="40"/>
      <c r="AD360" s="40"/>
      <c r="AF360" s="40"/>
      <c r="AG360" s="40"/>
    </row>
    <row r="361" spans="2:33" ht="16.5" customHeight="1">
      <c r="B361" s="40"/>
      <c r="F361" s="163"/>
      <c r="AB361" s="40"/>
      <c r="AD361" s="40"/>
      <c r="AF361" s="40"/>
      <c r="AG361" s="40"/>
    </row>
    <row r="362" spans="2:33" ht="16.5" customHeight="1">
      <c r="B362" s="40"/>
      <c r="F362" s="163"/>
      <c r="AB362" s="40"/>
      <c r="AD362" s="40"/>
      <c r="AF362" s="40"/>
      <c r="AG362" s="40"/>
    </row>
    <row r="363" spans="2:33" ht="16.5" customHeight="1">
      <c r="B363" s="40"/>
      <c r="F363" s="163"/>
      <c r="AB363" s="40"/>
      <c r="AD363" s="40"/>
      <c r="AF363" s="40"/>
      <c r="AG363" s="40"/>
    </row>
    <row r="364" spans="2:33" ht="16.5" customHeight="1">
      <c r="B364" s="40"/>
      <c r="F364" s="163"/>
      <c r="AB364" s="40"/>
      <c r="AD364" s="40"/>
      <c r="AF364" s="40"/>
      <c r="AG364" s="40"/>
    </row>
    <row r="365" spans="2:33" ht="16.5" customHeight="1">
      <c r="B365" s="40"/>
      <c r="F365" s="163"/>
      <c r="AB365" s="40"/>
      <c r="AD365" s="40"/>
      <c r="AF365" s="40"/>
      <c r="AG365" s="40"/>
    </row>
    <row r="366" spans="2:33" ht="16.5" customHeight="1">
      <c r="B366" s="40"/>
      <c r="F366" s="163"/>
      <c r="AB366" s="40"/>
      <c r="AD366" s="40"/>
      <c r="AF366" s="40"/>
      <c r="AG366" s="40"/>
    </row>
    <row r="367" spans="2:33" ht="16.5" customHeight="1">
      <c r="B367" s="40"/>
      <c r="F367" s="163"/>
      <c r="AB367" s="40"/>
      <c r="AD367" s="40"/>
      <c r="AF367" s="40"/>
      <c r="AG367" s="40"/>
    </row>
    <row r="368" spans="2:33" ht="16.5" customHeight="1">
      <c r="B368" s="40"/>
      <c r="F368" s="163"/>
      <c r="AB368" s="40"/>
      <c r="AD368" s="40"/>
      <c r="AF368" s="40"/>
      <c r="AG368" s="40"/>
    </row>
    <row r="369" spans="2:33" ht="16.5" customHeight="1">
      <c r="B369" s="40"/>
      <c r="F369" s="163"/>
      <c r="AB369" s="40"/>
      <c r="AD369" s="40"/>
      <c r="AF369" s="40"/>
      <c r="AG369" s="40"/>
    </row>
    <row r="370" spans="2:33" ht="16.5" customHeight="1">
      <c r="B370" s="40"/>
      <c r="F370" s="163"/>
      <c r="AB370" s="40"/>
      <c r="AD370" s="40"/>
      <c r="AF370" s="40"/>
      <c r="AG370" s="40"/>
    </row>
    <row r="371" spans="2:33" ht="16.5" customHeight="1">
      <c r="B371" s="40"/>
      <c r="F371" s="163"/>
      <c r="AB371" s="40"/>
      <c r="AD371" s="40"/>
      <c r="AF371" s="40"/>
      <c r="AG371" s="40"/>
    </row>
    <row r="372" spans="2:33" ht="16.5" customHeight="1">
      <c r="B372" s="40"/>
      <c r="F372" s="163"/>
      <c r="AB372" s="40"/>
      <c r="AD372" s="40"/>
      <c r="AF372" s="40"/>
      <c r="AG372" s="40"/>
    </row>
    <row r="373" spans="2:33" ht="16.5" customHeight="1">
      <c r="B373" s="40"/>
      <c r="F373" s="163"/>
      <c r="AB373" s="40"/>
      <c r="AD373" s="40"/>
      <c r="AF373" s="40"/>
      <c r="AG373" s="40"/>
    </row>
    <row r="374" spans="2:33" ht="16.5" customHeight="1">
      <c r="B374" s="40"/>
      <c r="F374" s="163"/>
      <c r="AB374" s="40"/>
      <c r="AD374" s="40"/>
      <c r="AF374" s="40"/>
      <c r="AG374" s="40"/>
    </row>
    <row r="375" spans="2:33" ht="16.5" customHeight="1">
      <c r="B375" s="40"/>
      <c r="F375" s="163"/>
      <c r="AB375" s="40"/>
      <c r="AD375" s="40"/>
      <c r="AF375" s="40"/>
      <c r="AG375" s="40"/>
    </row>
    <row r="376" spans="2:33" ht="16.5" customHeight="1">
      <c r="B376" s="40"/>
      <c r="F376" s="163"/>
      <c r="AB376" s="40"/>
      <c r="AD376" s="40"/>
      <c r="AF376" s="40"/>
      <c r="AG376" s="40"/>
    </row>
    <row r="377" spans="2:33" ht="16.5" customHeight="1">
      <c r="B377" s="40"/>
      <c r="F377" s="163"/>
      <c r="AB377" s="40"/>
      <c r="AD377" s="40"/>
      <c r="AF377" s="40"/>
      <c r="AG377" s="40"/>
    </row>
    <row r="378" spans="2:33" ht="16.5" customHeight="1">
      <c r="B378" s="40"/>
      <c r="F378" s="163"/>
      <c r="AB378" s="40"/>
      <c r="AD378" s="40"/>
      <c r="AF378" s="40"/>
      <c r="AG378" s="40"/>
    </row>
    <row r="379" spans="2:33" ht="16.5" customHeight="1">
      <c r="B379" s="40"/>
      <c r="F379" s="163"/>
      <c r="AB379" s="40"/>
      <c r="AD379" s="40"/>
      <c r="AF379" s="40"/>
      <c r="AG379" s="40"/>
    </row>
    <row r="380" spans="2:33" ht="16.5" customHeight="1">
      <c r="B380" s="40"/>
      <c r="F380" s="163"/>
      <c r="AB380" s="40"/>
      <c r="AD380" s="40"/>
      <c r="AF380" s="40"/>
      <c r="AG380" s="40"/>
    </row>
    <row r="381" spans="2:33" ht="16.5" customHeight="1">
      <c r="B381" s="40"/>
      <c r="F381" s="163"/>
      <c r="AB381" s="40"/>
      <c r="AD381" s="40"/>
      <c r="AF381" s="40"/>
      <c r="AG381" s="40"/>
    </row>
    <row r="382" spans="2:33" ht="16.5" customHeight="1">
      <c r="B382" s="40"/>
      <c r="F382" s="163"/>
      <c r="AB382" s="40"/>
      <c r="AD382" s="40"/>
      <c r="AF382" s="40"/>
      <c r="AG382" s="40"/>
    </row>
    <row r="383" spans="2:33" ht="16.5" customHeight="1">
      <c r="B383" s="40"/>
      <c r="F383" s="163"/>
      <c r="AB383" s="40"/>
      <c r="AD383" s="40"/>
      <c r="AF383" s="40"/>
      <c r="AG383" s="40"/>
    </row>
    <row r="384" spans="2:33" ht="16.5" customHeight="1">
      <c r="B384" s="40"/>
      <c r="F384" s="163"/>
      <c r="AB384" s="40"/>
      <c r="AD384" s="40"/>
      <c r="AF384" s="40"/>
      <c r="AG384" s="40"/>
    </row>
    <row r="385" spans="2:33" ht="16.5" customHeight="1">
      <c r="B385" s="40"/>
      <c r="F385" s="163"/>
      <c r="AB385" s="40"/>
      <c r="AD385" s="40"/>
      <c r="AF385" s="40"/>
      <c r="AG385" s="40"/>
    </row>
    <row r="386" spans="2:33" ht="16.5" customHeight="1">
      <c r="B386" s="40"/>
      <c r="F386" s="163"/>
      <c r="AB386" s="40"/>
      <c r="AD386" s="40"/>
      <c r="AF386" s="40"/>
      <c r="AG386" s="40"/>
    </row>
    <row r="387" spans="2:33" ht="16.5" customHeight="1">
      <c r="B387" s="40"/>
      <c r="F387" s="163"/>
      <c r="AB387" s="40"/>
      <c r="AD387" s="40"/>
      <c r="AF387" s="40"/>
      <c r="AG387" s="40"/>
    </row>
    <row r="388" spans="2:33" ht="16.5" customHeight="1">
      <c r="B388" s="40"/>
      <c r="F388" s="163"/>
      <c r="AB388" s="40"/>
      <c r="AD388" s="40"/>
      <c r="AF388" s="40"/>
      <c r="AG388" s="40"/>
    </row>
    <row r="389" spans="2:33" ht="16.5" customHeight="1">
      <c r="B389" s="40"/>
      <c r="F389" s="163"/>
      <c r="AB389" s="40"/>
      <c r="AD389" s="40"/>
      <c r="AF389" s="40"/>
      <c r="AG389" s="40"/>
    </row>
    <row r="390" spans="2:33" ht="16.5" customHeight="1">
      <c r="B390" s="40"/>
      <c r="F390" s="163"/>
      <c r="AB390" s="40"/>
      <c r="AD390" s="40"/>
      <c r="AF390" s="40"/>
      <c r="AG390" s="40"/>
    </row>
    <row r="391" spans="2:33" ht="16.5" customHeight="1">
      <c r="B391" s="40"/>
      <c r="F391" s="163"/>
      <c r="AB391" s="40"/>
      <c r="AD391" s="40"/>
      <c r="AF391" s="40"/>
      <c r="AG391" s="40"/>
    </row>
    <row r="392" spans="2:33" ht="16.5" customHeight="1">
      <c r="B392" s="40"/>
      <c r="F392" s="163"/>
      <c r="AB392" s="40"/>
      <c r="AD392" s="40"/>
      <c r="AF392" s="40"/>
      <c r="AG392" s="40"/>
    </row>
    <row r="393" spans="2:33" ht="16.5" customHeight="1">
      <c r="B393" s="40"/>
      <c r="F393" s="163"/>
      <c r="AB393" s="40"/>
      <c r="AD393" s="40"/>
      <c r="AF393" s="40"/>
      <c r="AG393" s="40"/>
    </row>
    <row r="394" spans="2:33" ht="16.5" customHeight="1">
      <c r="B394" s="40"/>
      <c r="F394" s="163"/>
      <c r="AB394" s="40"/>
      <c r="AD394" s="40"/>
      <c r="AF394" s="40"/>
      <c r="AG394" s="40"/>
    </row>
    <row r="395" spans="2:33" ht="16.5" customHeight="1">
      <c r="B395" s="40"/>
      <c r="F395" s="163"/>
      <c r="AB395" s="40"/>
      <c r="AD395" s="40"/>
      <c r="AF395" s="40"/>
      <c r="AG395" s="40"/>
    </row>
    <row r="396" spans="2:33" ht="16.5" customHeight="1">
      <c r="B396" s="40"/>
      <c r="F396" s="163"/>
      <c r="AB396" s="40"/>
      <c r="AD396" s="40"/>
      <c r="AF396" s="40"/>
      <c r="AG396" s="40"/>
    </row>
    <row r="397" spans="2:33" ht="16.5" customHeight="1">
      <c r="B397" s="40"/>
      <c r="F397" s="163"/>
      <c r="AB397" s="40"/>
      <c r="AD397" s="40"/>
      <c r="AF397" s="40"/>
      <c r="AG397" s="40"/>
    </row>
    <row r="398" spans="2:33" ht="16.5" customHeight="1">
      <c r="B398" s="40"/>
      <c r="F398" s="163"/>
      <c r="AB398" s="40"/>
      <c r="AD398" s="40"/>
      <c r="AF398" s="40"/>
      <c r="AG398" s="40"/>
    </row>
    <row r="399" spans="2:33" ht="16.5" customHeight="1">
      <c r="B399" s="40"/>
      <c r="F399" s="163"/>
      <c r="AB399" s="40"/>
      <c r="AD399" s="40"/>
      <c r="AF399" s="40"/>
      <c r="AG399" s="40"/>
    </row>
    <row r="400" spans="2:33" ht="16.5" customHeight="1">
      <c r="B400" s="40"/>
      <c r="F400" s="163"/>
      <c r="AB400" s="40"/>
      <c r="AD400" s="40"/>
      <c r="AF400" s="40"/>
      <c r="AG400" s="40"/>
    </row>
    <row r="401" spans="2:33" ht="16.5" customHeight="1">
      <c r="B401" s="40"/>
      <c r="F401" s="163"/>
      <c r="AB401" s="40"/>
      <c r="AD401" s="40"/>
      <c r="AF401" s="40"/>
      <c r="AG401" s="40"/>
    </row>
    <row r="402" spans="2:33" ht="16.5" customHeight="1">
      <c r="B402" s="40"/>
      <c r="F402" s="163"/>
      <c r="AB402" s="40"/>
      <c r="AD402" s="40"/>
      <c r="AF402" s="40"/>
      <c r="AG402" s="40"/>
    </row>
    <row r="403" spans="2:33" ht="16.5" customHeight="1">
      <c r="B403" s="40"/>
      <c r="F403" s="163"/>
      <c r="AB403" s="40"/>
      <c r="AD403" s="40"/>
      <c r="AF403" s="40"/>
      <c r="AG403" s="40"/>
    </row>
    <row r="404" spans="2:33" ht="16.5" customHeight="1">
      <c r="B404" s="40"/>
      <c r="F404" s="163"/>
      <c r="AB404" s="40"/>
      <c r="AD404" s="40"/>
      <c r="AF404" s="40"/>
      <c r="AG404" s="40"/>
    </row>
    <row r="405" spans="2:33" ht="16.5" customHeight="1">
      <c r="B405" s="40"/>
      <c r="F405" s="163"/>
      <c r="AB405" s="40"/>
      <c r="AD405" s="40"/>
      <c r="AF405" s="40"/>
      <c r="AG405" s="40"/>
    </row>
    <row r="406" spans="2:33" ht="16.5" customHeight="1">
      <c r="B406" s="40"/>
      <c r="F406" s="163"/>
      <c r="AB406" s="40"/>
      <c r="AD406" s="40"/>
      <c r="AF406" s="40"/>
      <c r="AG406" s="40"/>
    </row>
    <row r="407" spans="2:33" ht="16.5" customHeight="1">
      <c r="B407" s="40"/>
      <c r="F407" s="163"/>
      <c r="AB407" s="40"/>
      <c r="AD407" s="40"/>
      <c r="AF407" s="40"/>
      <c r="AG407" s="40"/>
    </row>
    <row r="408" spans="2:33" ht="16.5" customHeight="1">
      <c r="B408" s="40"/>
      <c r="F408" s="163"/>
      <c r="AB408" s="40"/>
      <c r="AD408" s="40"/>
      <c r="AF408" s="40"/>
      <c r="AG408" s="40"/>
    </row>
    <row r="409" spans="2:33" ht="16.5" customHeight="1">
      <c r="B409" s="40"/>
      <c r="F409" s="163"/>
      <c r="AB409" s="40"/>
      <c r="AD409" s="40"/>
      <c r="AF409" s="40"/>
      <c r="AG409" s="40"/>
    </row>
    <row r="410" spans="2:33" ht="16.5" customHeight="1">
      <c r="B410" s="40"/>
      <c r="F410" s="163"/>
      <c r="AB410" s="40"/>
      <c r="AD410" s="40"/>
      <c r="AF410" s="40"/>
      <c r="AG410" s="40"/>
    </row>
    <row r="411" spans="2:33" ht="16.5" customHeight="1">
      <c r="B411" s="40"/>
      <c r="F411" s="163"/>
      <c r="AB411" s="40"/>
      <c r="AD411" s="40"/>
      <c r="AF411" s="40"/>
      <c r="AG411" s="40"/>
    </row>
    <row r="412" spans="2:33" ht="16.5" customHeight="1">
      <c r="B412" s="40"/>
      <c r="F412" s="163"/>
      <c r="AB412" s="40"/>
      <c r="AD412" s="40"/>
      <c r="AF412" s="40"/>
      <c r="AG412" s="40"/>
    </row>
    <row r="413" spans="2:33" ht="16.5" customHeight="1">
      <c r="B413" s="40"/>
      <c r="F413" s="163"/>
      <c r="AB413" s="40"/>
      <c r="AD413" s="40"/>
      <c r="AF413" s="40"/>
      <c r="AG413" s="40"/>
    </row>
    <row r="414" spans="2:33" ht="16.5" customHeight="1">
      <c r="B414" s="40"/>
      <c r="F414" s="163"/>
      <c r="AB414" s="40"/>
      <c r="AD414" s="40"/>
      <c r="AF414" s="40"/>
      <c r="AG414" s="40"/>
    </row>
    <row r="415" spans="2:33" ht="16.5" customHeight="1">
      <c r="B415" s="40"/>
      <c r="F415" s="163"/>
      <c r="AB415" s="40"/>
      <c r="AD415" s="40"/>
      <c r="AF415" s="40"/>
      <c r="AG415" s="40"/>
    </row>
    <row r="416" spans="2:33" ht="16.5" customHeight="1">
      <c r="B416" s="40"/>
      <c r="F416" s="163"/>
      <c r="AB416" s="40"/>
      <c r="AD416" s="40"/>
      <c r="AF416" s="40"/>
      <c r="AG416" s="40"/>
    </row>
    <row r="417" spans="2:33" ht="16.5" customHeight="1">
      <c r="B417" s="40"/>
      <c r="F417" s="163"/>
      <c r="AB417" s="40"/>
      <c r="AD417" s="40"/>
      <c r="AF417" s="40"/>
      <c r="AG417" s="40"/>
    </row>
    <row r="418" spans="2:33" ht="16.5" customHeight="1">
      <c r="B418" s="40"/>
      <c r="F418" s="163"/>
      <c r="AB418" s="40"/>
      <c r="AD418" s="40"/>
      <c r="AF418" s="40"/>
      <c r="AG418" s="40"/>
    </row>
    <row r="419" spans="2:33" ht="16.5" customHeight="1">
      <c r="B419" s="40"/>
      <c r="F419" s="163"/>
      <c r="AB419" s="40"/>
      <c r="AD419" s="40"/>
      <c r="AF419" s="40"/>
      <c r="AG419" s="40"/>
    </row>
    <row r="420" spans="2:33" ht="16.5" customHeight="1">
      <c r="B420" s="40"/>
      <c r="F420" s="163"/>
      <c r="AB420" s="40"/>
      <c r="AD420" s="40"/>
      <c r="AF420" s="40"/>
      <c r="AG420" s="40"/>
    </row>
    <row r="421" spans="2:33" ht="16.5" customHeight="1">
      <c r="B421" s="40"/>
      <c r="F421" s="163"/>
      <c r="AB421" s="40"/>
      <c r="AD421" s="40"/>
      <c r="AF421" s="40"/>
      <c r="AG421" s="40"/>
    </row>
    <row r="422" spans="2:33" ht="16.5" customHeight="1">
      <c r="B422" s="40"/>
      <c r="F422" s="163"/>
      <c r="AB422" s="40"/>
      <c r="AD422" s="40"/>
      <c r="AF422" s="40"/>
      <c r="AG422" s="40"/>
    </row>
    <row r="423" spans="2:33" ht="16.5" customHeight="1">
      <c r="B423" s="40"/>
      <c r="F423" s="163"/>
      <c r="AB423" s="40"/>
      <c r="AD423" s="40"/>
      <c r="AF423" s="40"/>
      <c r="AG423" s="40"/>
    </row>
    <row r="424" spans="2:33" ht="16.5" customHeight="1">
      <c r="B424" s="40"/>
      <c r="F424" s="163"/>
      <c r="AB424" s="40"/>
      <c r="AD424" s="40"/>
      <c r="AF424" s="40"/>
      <c r="AG424" s="40"/>
    </row>
    <row r="425" spans="2:33" ht="16.5" customHeight="1">
      <c r="B425" s="40"/>
      <c r="F425" s="163"/>
      <c r="AB425" s="40"/>
      <c r="AD425" s="40"/>
      <c r="AF425" s="40"/>
      <c r="AG425" s="40"/>
    </row>
    <row r="426" spans="2:33" ht="16.5" customHeight="1">
      <c r="B426" s="40"/>
      <c r="F426" s="163"/>
      <c r="AB426" s="40"/>
      <c r="AD426" s="40"/>
      <c r="AF426" s="40"/>
      <c r="AG426" s="40"/>
    </row>
    <row r="427" spans="2:33" ht="16.5" customHeight="1">
      <c r="B427" s="40"/>
      <c r="F427" s="163"/>
      <c r="AB427" s="40"/>
      <c r="AD427" s="40"/>
      <c r="AF427" s="40"/>
      <c r="AG427" s="40"/>
    </row>
    <row r="428" spans="2:33" ht="16.5" customHeight="1">
      <c r="B428" s="40"/>
      <c r="F428" s="163"/>
      <c r="AB428" s="40"/>
      <c r="AD428" s="40"/>
      <c r="AF428" s="40"/>
      <c r="AG428" s="40"/>
    </row>
    <row r="429" spans="2:33" ht="16.5" customHeight="1">
      <c r="B429" s="40"/>
      <c r="F429" s="163"/>
      <c r="AB429" s="40"/>
      <c r="AD429" s="40"/>
      <c r="AF429" s="40"/>
      <c r="AG429" s="40"/>
    </row>
    <row r="430" spans="2:33" ht="16.5" customHeight="1">
      <c r="B430" s="40"/>
      <c r="F430" s="163"/>
      <c r="AB430" s="40"/>
      <c r="AD430" s="40"/>
      <c r="AF430" s="40"/>
      <c r="AG430" s="40"/>
    </row>
    <row r="431" spans="2:33" ht="16.5" customHeight="1">
      <c r="B431" s="40"/>
      <c r="F431" s="163"/>
      <c r="AB431" s="40"/>
      <c r="AD431" s="40"/>
      <c r="AF431" s="40"/>
      <c r="AG431" s="40"/>
    </row>
    <row r="432" spans="2:33" ht="16.5" customHeight="1">
      <c r="B432" s="40"/>
      <c r="F432" s="163"/>
      <c r="AB432" s="40"/>
      <c r="AD432" s="40"/>
      <c r="AF432" s="40"/>
      <c r="AG432" s="40"/>
    </row>
    <row r="433" spans="2:33" ht="16.5" customHeight="1">
      <c r="B433" s="40"/>
      <c r="F433" s="163"/>
      <c r="AB433" s="40"/>
      <c r="AD433" s="40"/>
      <c r="AF433" s="40"/>
      <c r="AG433" s="40"/>
    </row>
    <row r="434" spans="2:33" ht="16.5" customHeight="1">
      <c r="B434" s="40"/>
      <c r="F434" s="163"/>
      <c r="AB434" s="40"/>
      <c r="AD434" s="40"/>
      <c r="AF434" s="40"/>
      <c r="AG434" s="40"/>
    </row>
    <row r="435" spans="2:33" ht="16.5" customHeight="1">
      <c r="B435" s="40"/>
      <c r="F435" s="163"/>
      <c r="AB435" s="40"/>
      <c r="AD435" s="40"/>
      <c r="AF435" s="40"/>
      <c r="AG435" s="40"/>
    </row>
    <row r="436" spans="2:33" ht="16.5" customHeight="1">
      <c r="B436" s="40"/>
      <c r="F436" s="163"/>
      <c r="AB436" s="40"/>
      <c r="AD436" s="40"/>
      <c r="AF436" s="40"/>
      <c r="AG436" s="40"/>
    </row>
    <row r="437" spans="2:33" ht="16.5" customHeight="1">
      <c r="B437" s="40"/>
      <c r="F437" s="163"/>
      <c r="AB437" s="40"/>
      <c r="AD437" s="40"/>
      <c r="AF437" s="40"/>
      <c r="AG437" s="40"/>
    </row>
    <row r="438" spans="2:33" ht="16.5" customHeight="1">
      <c r="B438" s="40"/>
      <c r="F438" s="163"/>
      <c r="AB438" s="40"/>
      <c r="AD438" s="40"/>
      <c r="AF438" s="40"/>
      <c r="AG438" s="40"/>
    </row>
    <row r="439" spans="2:33" ht="16.5" customHeight="1">
      <c r="B439" s="40"/>
      <c r="F439" s="163"/>
      <c r="AB439" s="40"/>
      <c r="AD439" s="40"/>
      <c r="AF439" s="40"/>
      <c r="AG439" s="40"/>
    </row>
    <row r="440" spans="2:33" ht="16.5" customHeight="1">
      <c r="B440" s="40"/>
      <c r="F440" s="163"/>
      <c r="AB440" s="40"/>
      <c r="AD440" s="40"/>
      <c r="AF440" s="40"/>
      <c r="AG440" s="40"/>
    </row>
    <row r="441" spans="2:33" ht="16.5" customHeight="1">
      <c r="B441" s="40"/>
      <c r="F441" s="163"/>
      <c r="AB441" s="40"/>
      <c r="AD441" s="40"/>
      <c r="AF441" s="40"/>
      <c r="AG441" s="40"/>
    </row>
    <row r="442" spans="2:33" ht="16.5" customHeight="1">
      <c r="B442" s="40"/>
      <c r="F442" s="163"/>
      <c r="AB442" s="40"/>
      <c r="AD442" s="40"/>
      <c r="AF442" s="40"/>
      <c r="AG442" s="40"/>
    </row>
    <row r="443" spans="2:33" ht="16.5" customHeight="1">
      <c r="B443" s="40"/>
      <c r="F443" s="163"/>
      <c r="AB443" s="40"/>
      <c r="AD443" s="40"/>
      <c r="AF443" s="40"/>
      <c r="AG443" s="40"/>
    </row>
    <row r="444" spans="2:33" ht="16.5" customHeight="1">
      <c r="B444" s="40"/>
      <c r="F444" s="163"/>
      <c r="AB444" s="40"/>
      <c r="AD444" s="40"/>
      <c r="AF444" s="40"/>
      <c r="AG444" s="40"/>
    </row>
    <row r="445" spans="2:33" ht="16.5" customHeight="1">
      <c r="B445" s="40"/>
      <c r="F445" s="163"/>
      <c r="AB445" s="40"/>
      <c r="AD445" s="40"/>
      <c r="AF445" s="40"/>
      <c r="AG445" s="40"/>
    </row>
    <row r="446" spans="2:33" ht="16.5" customHeight="1">
      <c r="B446" s="40"/>
      <c r="F446" s="163"/>
      <c r="AB446" s="40"/>
      <c r="AD446" s="40"/>
      <c r="AF446" s="40"/>
      <c r="AG446" s="40"/>
    </row>
    <row r="447" spans="2:33" ht="16.5" customHeight="1">
      <c r="B447" s="40"/>
      <c r="F447" s="163"/>
      <c r="AB447" s="40"/>
      <c r="AD447" s="40"/>
      <c r="AF447" s="40"/>
      <c r="AG447" s="40"/>
    </row>
    <row r="448" spans="2:33" ht="16.5" customHeight="1">
      <c r="B448" s="40"/>
      <c r="F448" s="163"/>
      <c r="AB448" s="40"/>
      <c r="AD448" s="40"/>
      <c r="AF448" s="40"/>
      <c r="AG448" s="40"/>
    </row>
    <row r="449" spans="2:33" ht="16.5" customHeight="1">
      <c r="B449" s="40"/>
      <c r="F449" s="163"/>
      <c r="AB449" s="40"/>
      <c r="AD449" s="40"/>
      <c r="AF449" s="40"/>
      <c r="AG449" s="40"/>
    </row>
    <row r="450" spans="2:33" ht="16.5" customHeight="1">
      <c r="B450" s="40"/>
      <c r="F450" s="163"/>
      <c r="AB450" s="40"/>
      <c r="AD450" s="40"/>
      <c r="AF450" s="40"/>
      <c r="AG450" s="40"/>
    </row>
    <row r="451" spans="2:33" ht="16.5" customHeight="1">
      <c r="B451" s="40"/>
      <c r="F451" s="163"/>
      <c r="AB451" s="40"/>
      <c r="AD451" s="40"/>
      <c r="AF451" s="40"/>
      <c r="AG451" s="40"/>
    </row>
    <row r="452" spans="2:33" ht="16.5" customHeight="1">
      <c r="B452" s="40"/>
      <c r="F452" s="163"/>
      <c r="AB452" s="40"/>
      <c r="AD452" s="40"/>
      <c r="AF452" s="40"/>
      <c r="AG452" s="40"/>
    </row>
    <row r="453" spans="2:33" ht="16.5" customHeight="1">
      <c r="B453" s="40"/>
      <c r="F453" s="163"/>
      <c r="AB453" s="40"/>
      <c r="AD453" s="40"/>
      <c r="AF453" s="40"/>
      <c r="AG453" s="40"/>
    </row>
    <row r="454" spans="2:33" ht="16.5" customHeight="1">
      <c r="B454" s="40"/>
      <c r="F454" s="163"/>
      <c r="AB454" s="40"/>
      <c r="AD454" s="40"/>
      <c r="AF454" s="40"/>
      <c r="AG454" s="40"/>
    </row>
    <row r="455" spans="2:33" ht="16.5" customHeight="1">
      <c r="B455" s="40"/>
      <c r="F455" s="163"/>
      <c r="AB455" s="40"/>
      <c r="AD455" s="40"/>
      <c r="AF455" s="40"/>
      <c r="AG455" s="40"/>
    </row>
    <row r="456" spans="2:33" ht="16.5" customHeight="1">
      <c r="B456" s="40"/>
      <c r="F456" s="163"/>
      <c r="AB456" s="40"/>
      <c r="AD456" s="40"/>
      <c r="AF456" s="40"/>
      <c r="AG456" s="40"/>
    </row>
    <row r="457" spans="2:33" ht="16.5" customHeight="1">
      <c r="B457" s="40"/>
      <c r="F457" s="163"/>
      <c r="AB457" s="40"/>
      <c r="AD457" s="40"/>
      <c r="AF457" s="40"/>
      <c r="AG457" s="40"/>
    </row>
    <row r="458" spans="2:33" ht="16.5" customHeight="1">
      <c r="B458" s="40"/>
      <c r="F458" s="163"/>
      <c r="AB458" s="40"/>
      <c r="AD458" s="40"/>
      <c r="AF458" s="40"/>
      <c r="AG458" s="40"/>
    </row>
    <row r="459" spans="2:33" ht="16.5" customHeight="1">
      <c r="B459" s="40"/>
      <c r="F459" s="163"/>
      <c r="AB459" s="40"/>
      <c r="AD459" s="40"/>
      <c r="AF459" s="40"/>
      <c r="AG459" s="40"/>
    </row>
    <row r="460" spans="2:33" ht="16.5" customHeight="1">
      <c r="B460" s="40"/>
      <c r="F460" s="163"/>
      <c r="AB460" s="40"/>
      <c r="AD460" s="40"/>
      <c r="AF460" s="40"/>
      <c r="AG460" s="40"/>
    </row>
    <row r="461" spans="2:33" ht="16.5" customHeight="1">
      <c r="B461" s="40"/>
      <c r="F461" s="163"/>
      <c r="AB461" s="40"/>
      <c r="AD461" s="40"/>
      <c r="AF461" s="40"/>
      <c r="AG461" s="40"/>
    </row>
    <row r="462" spans="2:33" ht="16.5" customHeight="1">
      <c r="B462" s="40"/>
      <c r="F462" s="163"/>
      <c r="AB462" s="40"/>
      <c r="AD462" s="40"/>
      <c r="AF462" s="40"/>
      <c r="AG462" s="40"/>
    </row>
    <row r="463" spans="2:33" ht="16.5" customHeight="1">
      <c r="B463" s="40"/>
      <c r="F463" s="163"/>
      <c r="AB463" s="40"/>
      <c r="AD463" s="40"/>
      <c r="AF463" s="40"/>
      <c r="AG463" s="40"/>
    </row>
    <row r="464" spans="2:33" ht="16.5" customHeight="1">
      <c r="B464" s="40"/>
      <c r="F464" s="163"/>
      <c r="AB464" s="40"/>
      <c r="AD464" s="40"/>
      <c r="AF464" s="40"/>
      <c r="AG464" s="40"/>
    </row>
    <row r="465" spans="2:33" ht="16.5" customHeight="1">
      <c r="B465" s="40"/>
      <c r="F465" s="163"/>
      <c r="AB465" s="40"/>
      <c r="AD465" s="40"/>
      <c r="AF465" s="40"/>
      <c r="AG465" s="40"/>
    </row>
    <row r="466" spans="2:33" ht="16.5" customHeight="1">
      <c r="B466" s="40"/>
      <c r="F466" s="163"/>
      <c r="AB466" s="40"/>
      <c r="AD466" s="40"/>
      <c r="AF466" s="40"/>
      <c r="AG466" s="40"/>
    </row>
    <row r="467" spans="2:33" ht="16.5" customHeight="1">
      <c r="B467" s="40"/>
      <c r="F467" s="163"/>
      <c r="AB467" s="40"/>
      <c r="AD467" s="40"/>
      <c r="AF467" s="40"/>
      <c r="AG467" s="40"/>
    </row>
    <row r="468" spans="2:33" ht="16.5" customHeight="1">
      <c r="B468" s="40"/>
      <c r="F468" s="163"/>
      <c r="AB468" s="40"/>
      <c r="AD468" s="40"/>
      <c r="AF468" s="40"/>
      <c r="AG468" s="40"/>
    </row>
    <row r="469" spans="2:33" ht="16.5" customHeight="1">
      <c r="B469" s="40"/>
      <c r="F469" s="163"/>
      <c r="AB469" s="40"/>
      <c r="AD469" s="40"/>
      <c r="AF469" s="40"/>
      <c r="AG469" s="40"/>
    </row>
    <row r="470" spans="2:33" ht="16.5" customHeight="1">
      <c r="B470" s="40"/>
      <c r="F470" s="163"/>
      <c r="AB470" s="40"/>
      <c r="AD470" s="40"/>
      <c r="AF470" s="40"/>
      <c r="AG470" s="40"/>
    </row>
    <row r="471" spans="2:33" ht="16.5" customHeight="1">
      <c r="B471" s="40"/>
      <c r="F471" s="163"/>
      <c r="AB471" s="40"/>
      <c r="AD471" s="40"/>
      <c r="AF471" s="40"/>
      <c r="AG471" s="40"/>
    </row>
    <row r="472" spans="2:33" ht="16.5" customHeight="1">
      <c r="B472" s="40"/>
      <c r="F472" s="163"/>
      <c r="AB472" s="40"/>
      <c r="AD472" s="40"/>
      <c r="AF472" s="40"/>
      <c r="AG472" s="40"/>
    </row>
    <row r="473" spans="2:33" ht="16.5" customHeight="1">
      <c r="B473" s="40"/>
      <c r="F473" s="163"/>
      <c r="AB473" s="40"/>
      <c r="AD473" s="40"/>
      <c r="AF473" s="40"/>
      <c r="AG473" s="40"/>
    </row>
    <row r="474" spans="2:33" ht="16.5" customHeight="1">
      <c r="B474" s="40"/>
      <c r="F474" s="163"/>
      <c r="AB474" s="40"/>
      <c r="AD474" s="40"/>
      <c r="AF474" s="40"/>
      <c r="AG474" s="40"/>
    </row>
    <row r="475" spans="2:33" ht="16.5" customHeight="1">
      <c r="B475" s="40"/>
      <c r="F475" s="163"/>
      <c r="AB475" s="40"/>
      <c r="AD475" s="40"/>
      <c r="AF475" s="40"/>
      <c r="AG475" s="40"/>
    </row>
    <row r="476" spans="2:33" ht="16.5" customHeight="1">
      <c r="B476" s="40"/>
      <c r="F476" s="163"/>
      <c r="AB476" s="40"/>
      <c r="AD476" s="40"/>
      <c r="AF476" s="40"/>
      <c r="AG476" s="40"/>
    </row>
    <row r="477" spans="2:33" ht="16.5" customHeight="1">
      <c r="B477" s="40"/>
      <c r="F477" s="163"/>
      <c r="AB477" s="40"/>
      <c r="AD477" s="40"/>
      <c r="AF477" s="40"/>
      <c r="AG477" s="40"/>
    </row>
    <row r="478" spans="2:33" ht="16.5" customHeight="1">
      <c r="B478" s="40"/>
      <c r="F478" s="163"/>
      <c r="AB478" s="40"/>
      <c r="AD478" s="40"/>
      <c r="AF478" s="40"/>
      <c r="AG478" s="40"/>
    </row>
    <row r="479" spans="2:33" ht="16.5" customHeight="1">
      <c r="B479" s="40"/>
      <c r="F479" s="163"/>
      <c r="AB479" s="40"/>
      <c r="AD479" s="40"/>
      <c r="AF479" s="40"/>
      <c r="AG479" s="40"/>
    </row>
    <row r="480" spans="2:33" ht="16.5" customHeight="1">
      <c r="B480" s="40"/>
      <c r="F480" s="163"/>
      <c r="AB480" s="40"/>
      <c r="AD480" s="40"/>
      <c r="AF480" s="40"/>
      <c r="AG480" s="40"/>
    </row>
    <row r="481" spans="2:33" ht="16.5" customHeight="1">
      <c r="B481" s="40"/>
      <c r="F481" s="163"/>
      <c r="AB481" s="40"/>
      <c r="AD481" s="40"/>
      <c r="AF481" s="40"/>
      <c r="AG481" s="40"/>
    </row>
    <row r="482" spans="2:33" ht="16.5" customHeight="1">
      <c r="B482" s="40"/>
      <c r="F482" s="163"/>
      <c r="AB482" s="40"/>
      <c r="AD482" s="40"/>
      <c r="AF482" s="40"/>
      <c r="AG482" s="40"/>
    </row>
    <row r="483" spans="2:33" ht="16.5" customHeight="1">
      <c r="B483" s="40"/>
      <c r="F483" s="163"/>
      <c r="AB483" s="40"/>
      <c r="AD483" s="40"/>
      <c r="AF483" s="40"/>
      <c r="AG483" s="40"/>
    </row>
    <row r="484" spans="2:33" ht="16.5" customHeight="1">
      <c r="B484" s="40"/>
      <c r="F484" s="163"/>
      <c r="AB484" s="40"/>
      <c r="AD484" s="40"/>
      <c r="AF484" s="40"/>
      <c r="AG484" s="40"/>
    </row>
    <row r="485" spans="2:33" ht="16.5" customHeight="1">
      <c r="B485" s="40"/>
      <c r="F485" s="163"/>
      <c r="AB485" s="40"/>
      <c r="AD485" s="40"/>
      <c r="AF485" s="40"/>
      <c r="AG485" s="40"/>
    </row>
    <row r="486" spans="2:33" ht="16.5" customHeight="1">
      <c r="B486" s="40"/>
      <c r="F486" s="163"/>
      <c r="AB486" s="40"/>
      <c r="AD486" s="40"/>
      <c r="AF486" s="40"/>
      <c r="AG486" s="40"/>
    </row>
    <row r="487" spans="2:33" ht="16.5" customHeight="1">
      <c r="B487" s="40"/>
      <c r="F487" s="163"/>
      <c r="AB487" s="40"/>
      <c r="AD487" s="40"/>
      <c r="AF487" s="40"/>
      <c r="AG487" s="40"/>
    </row>
    <row r="488" spans="2:33" ht="16.5" customHeight="1">
      <c r="B488" s="40"/>
      <c r="F488" s="163"/>
      <c r="AB488" s="40"/>
      <c r="AD488" s="40"/>
      <c r="AF488" s="40"/>
      <c r="AG488" s="40"/>
    </row>
    <row r="489" spans="2:33" ht="16.5" customHeight="1">
      <c r="B489" s="40"/>
      <c r="F489" s="163"/>
      <c r="AB489" s="40"/>
      <c r="AD489" s="40"/>
      <c r="AF489" s="40"/>
      <c r="AG489" s="40"/>
    </row>
    <row r="490" spans="2:33" ht="16.5" customHeight="1">
      <c r="B490" s="40"/>
      <c r="F490" s="163"/>
      <c r="AB490" s="40"/>
      <c r="AD490" s="40"/>
      <c r="AF490" s="40"/>
      <c r="AG490" s="40"/>
    </row>
    <row r="491" spans="2:33" ht="16.5" customHeight="1">
      <c r="B491" s="40"/>
      <c r="F491" s="163"/>
      <c r="AB491" s="40"/>
      <c r="AD491" s="40"/>
      <c r="AF491" s="40"/>
      <c r="AG491" s="40"/>
    </row>
    <row r="492" spans="2:33" ht="16.5" customHeight="1">
      <c r="B492" s="40"/>
      <c r="F492" s="163"/>
      <c r="AB492" s="40"/>
      <c r="AD492" s="40"/>
      <c r="AF492" s="40"/>
      <c r="AG492" s="40"/>
    </row>
    <row r="493" spans="2:33" ht="16.5" customHeight="1">
      <c r="B493" s="40"/>
      <c r="F493" s="163"/>
      <c r="AB493" s="40"/>
      <c r="AD493" s="40"/>
      <c r="AF493" s="40"/>
      <c r="AG493" s="40"/>
    </row>
    <row r="494" spans="2:33" ht="16.5" customHeight="1">
      <c r="B494" s="40"/>
      <c r="F494" s="163"/>
      <c r="AB494" s="40"/>
      <c r="AD494" s="40"/>
      <c r="AF494" s="40"/>
      <c r="AG494" s="40"/>
    </row>
    <row r="495" spans="2:33" ht="16.5" customHeight="1">
      <c r="B495" s="40"/>
      <c r="F495" s="163"/>
      <c r="AB495" s="40"/>
      <c r="AD495" s="40"/>
      <c r="AF495" s="40"/>
      <c r="AG495" s="40"/>
    </row>
    <row r="496" spans="2:33" ht="16.5" customHeight="1">
      <c r="B496" s="40"/>
      <c r="F496" s="163"/>
      <c r="AB496" s="40"/>
      <c r="AD496" s="40"/>
      <c r="AF496" s="40"/>
      <c r="AG496" s="40"/>
    </row>
    <row r="497" spans="2:33" ht="16.5" customHeight="1">
      <c r="B497" s="40"/>
      <c r="F497" s="163"/>
      <c r="AB497" s="40"/>
      <c r="AD497" s="40"/>
      <c r="AF497" s="40"/>
      <c r="AG497" s="40"/>
    </row>
    <row r="498" spans="2:33" ht="16.5" customHeight="1">
      <c r="B498" s="40"/>
      <c r="F498" s="163"/>
      <c r="AB498" s="40"/>
      <c r="AD498" s="40"/>
      <c r="AF498" s="40"/>
      <c r="AG498" s="40"/>
    </row>
    <row r="499" spans="2:33" ht="16.5" customHeight="1">
      <c r="B499" s="40"/>
      <c r="F499" s="163"/>
      <c r="AB499" s="40"/>
      <c r="AD499" s="40"/>
      <c r="AF499" s="40"/>
      <c r="AG499" s="40"/>
    </row>
    <row r="500" spans="2:33" ht="16.5" customHeight="1">
      <c r="B500" s="40"/>
      <c r="F500" s="163"/>
      <c r="AB500" s="40"/>
      <c r="AD500" s="40"/>
      <c r="AF500" s="40"/>
      <c r="AG500" s="40"/>
    </row>
    <row r="501" spans="2:33" ht="16.5" customHeight="1">
      <c r="B501" s="40"/>
      <c r="F501" s="163"/>
      <c r="AB501" s="40"/>
      <c r="AD501" s="40"/>
      <c r="AF501" s="40"/>
      <c r="AG501" s="40"/>
    </row>
    <row r="502" spans="2:33" ht="16.5" customHeight="1">
      <c r="B502" s="40"/>
      <c r="F502" s="163"/>
      <c r="AB502" s="40"/>
      <c r="AD502" s="40"/>
      <c r="AF502" s="40"/>
      <c r="AG502" s="40"/>
    </row>
    <row r="503" spans="2:33" ht="16.5" customHeight="1">
      <c r="B503" s="40"/>
      <c r="F503" s="163"/>
      <c r="AB503" s="40"/>
      <c r="AD503" s="40"/>
      <c r="AF503" s="40"/>
      <c r="AG503" s="40"/>
    </row>
    <row r="504" spans="2:33" ht="16.5" customHeight="1">
      <c r="B504" s="40"/>
      <c r="F504" s="163"/>
      <c r="AB504" s="40"/>
      <c r="AD504" s="40"/>
      <c r="AF504" s="40"/>
      <c r="AG504" s="40"/>
    </row>
    <row r="505" spans="2:33" ht="16.5" customHeight="1">
      <c r="B505" s="40"/>
      <c r="F505" s="163"/>
      <c r="AB505" s="40"/>
      <c r="AD505" s="40"/>
      <c r="AF505" s="40"/>
      <c r="AG505" s="40"/>
    </row>
    <row r="506" spans="2:33" ht="16.5" customHeight="1">
      <c r="B506" s="40"/>
      <c r="F506" s="163"/>
      <c r="AB506" s="40"/>
      <c r="AD506" s="40"/>
      <c r="AF506" s="40"/>
      <c r="AG506" s="40"/>
    </row>
    <row r="507" spans="2:33" ht="16.5" customHeight="1">
      <c r="B507" s="40"/>
      <c r="F507" s="163"/>
      <c r="AB507" s="40"/>
      <c r="AD507" s="40"/>
      <c r="AF507" s="40"/>
      <c r="AG507" s="40"/>
    </row>
    <row r="508" spans="2:33" ht="16.5" customHeight="1">
      <c r="B508" s="40"/>
      <c r="F508" s="163"/>
      <c r="AB508" s="40"/>
      <c r="AD508" s="40"/>
      <c r="AF508" s="40"/>
      <c r="AG508" s="40"/>
    </row>
    <row r="509" spans="2:33" ht="16.5" customHeight="1">
      <c r="B509" s="40"/>
      <c r="F509" s="163"/>
      <c r="AB509" s="40"/>
      <c r="AD509" s="40"/>
      <c r="AF509" s="40"/>
      <c r="AG509" s="40"/>
    </row>
    <row r="510" spans="2:33" ht="16.5" customHeight="1">
      <c r="B510" s="40"/>
      <c r="F510" s="163"/>
      <c r="AB510" s="40"/>
      <c r="AD510" s="40"/>
      <c r="AF510" s="40"/>
      <c r="AG510" s="40"/>
    </row>
    <row r="511" spans="2:33" ht="16.5" customHeight="1">
      <c r="B511" s="40"/>
      <c r="F511" s="163"/>
      <c r="AB511" s="40"/>
      <c r="AD511" s="40"/>
      <c r="AF511" s="40"/>
      <c r="AG511" s="40"/>
    </row>
    <row r="512" spans="2:33" ht="16.5" customHeight="1">
      <c r="B512" s="40"/>
      <c r="F512" s="163"/>
      <c r="AB512" s="40"/>
      <c r="AD512" s="40"/>
      <c r="AF512" s="40"/>
      <c r="AG512" s="40"/>
    </row>
    <row r="513" spans="2:33" ht="16.5" customHeight="1">
      <c r="B513" s="40"/>
      <c r="F513" s="163"/>
      <c r="AB513" s="40"/>
      <c r="AD513" s="40"/>
      <c r="AF513" s="40"/>
      <c r="AG513" s="40"/>
    </row>
    <row r="514" spans="2:33" ht="16.5" customHeight="1">
      <c r="B514" s="40"/>
      <c r="F514" s="163"/>
      <c r="AB514" s="40"/>
      <c r="AD514" s="40"/>
      <c r="AF514" s="40"/>
      <c r="AG514" s="40"/>
    </row>
    <row r="515" spans="2:33" ht="16.5" customHeight="1">
      <c r="B515" s="40"/>
      <c r="F515" s="163"/>
      <c r="AB515" s="40"/>
      <c r="AD515" s="40"/>
      <c r="AF515" s="40"/>
      <c r="AG515" s="40"/>
    </row>
    <row r="516" spans="2:33" ht="16.5" customHeight="1">
      <c r="B516" s="40"/>
      <c r="F516" s="163"/>
      <c r="AB516" s="40"/>
      <c r="AD516" s="40"/>
      <c r="AF516" s="40"/>
      <c r="AG516" s="40"/>
    </row>
    <row r="517" spans="2:33" ht="16.5" customHeight="1">
      <c r="B517" s="40"/>
      <c r="F517" s="163"/>
      <c r="AB517" s="40"/>
      <c r="AD517" s="40"/>
      <c r="AF517" s="40"/>
      <c r="AG517" s="40"/>
    </row>
    <row r="518" spans="2:33" ht="16.5" customHeight="1">
      <c r="B518" s="40"/>
      <c r="F518" s="163"/>
      <c r="AB518" s="40"/>
      <c r="AD518" s="40"/>
      <c r="AF518" s="40"/>
      <c r="AG518" s="40"/>
    </row>
    <row r="519" spans="2:33" ht="16.5" customHeight="1">
      <c r="B519" s="40"/>
      <c r="F519" s="163"/>
      <c r="AB519" s="40"/>
      <c r="AD519" s="40"/>
      <c r="AF519" s="40"/>
      <c r="AG519" s="40"/>
    </row>
    <row r="520" spans="2:33" ht="16.5" customHeight="1">
      <c r="B520" s="40"/>
      <c r="F520" s="163"/>
      <c r="AB520" s="40"/>
      <c r="AD520" s="40"/>
      <c r="AF520" s="40"/>
      <c r="AG520" s="40"/>
    </row>
    <row r="521" spans="2:33" ht="16.5" customHeight="1">
      <c r="B521" s="40"/>
      <c r="F521" s="163"/>
      <c r="AB521" s="40"/>
      <c r="AD521" s="40"/>
      <c r="AF521" s="40"/>
      <c r="AG521" s="40"/>
    </row>
    <row r="522" spans="2:33" ht="16.5" customHeight="1">
      <c r="B522" s="40"/>
      <c r="F522" s="163"/>
      <c r="AB522" s="40"/>
      <c r="AD522" s="40"/>
      <c r="AF522" s="40"/>
      <c r="AG522" s="40"/>
    </row>
    <row r="523" spans="2:33" ht="16.5" customHeight="1">
      <c r="B523" s="40"/>
      <c r="F523" s="163"/>
      <c r="AB523" s="40"/>
      <c r="AD523" s="40"/>
      <c r="AF523" s="40"/>
      <c r="AG523" s="40"/>
    </row>
    <row r="524" spans="2:33" ht="16.5" customHeight="1">
      <c r="B524" s="40"/>
      <c r="F524" s="163"/>
      <c r="AB524" s="40"/>
      <c r="AD524" s="40"/>
      <c r="AF524" s="40"/>
      <c r="AG524" s="40"/>
    </row>
    <row r="525" spans="2:33" ht="16.5" customHeight="1">
      <c r="B525" s="40"/>
      <c r="F525" s="163"/>
      <c r="AB525" s="40"/>
      <c r="AD525" s="40"/>
      <c r="AF525" s="40"/>
      <c r="AG525" s="40"/>
    </row>
    <row r="526" spans="2:33" ht="16.5" customHeight="1">
      <c r="B526" s="40"/>
      <c r="F526" s="163"/>
      <c r="AB526" s="40"/>
      <c r="AD526" s="40"/>
      <c r="AF526" s="40"/>
      <c r="AG526" s="40"/>
    </row>
    <row r="527" spans="2:33" ht="16.5" customHeight="1">
      <c r="B527" s="40"/>
      <c r="F527" s="163"/>
      <c r="AB527" s="40"/>
      <c r="AD527" s="40"/>
      <c r="AF527" s="40"/>
      <c r="AG527" s="40"/>
    </row>
    <row r="528" spans="2:33" ht="16.5" customHeight="1">
      <c r="B528" s="40"/>
      <c r="F528" s="163"/>
      <c r="AB528" s="40"/>
      <c r="AD528" s="40"/>
      <c r="AF528" s="40"/>
      <c r="AG528" s="40"/>
    </row>
    <row r="529" spans="2:33" ht="16.5" customHeight="1">
      <c r="B529" s="40"/>
      <c r="F529" s="163"/>
      <c r="AB529" s="40"/>
      <c r="AD529" s="40"/>
      <c r="AF529" s="40"/>
      <c r="AG529" s="40"/>
    </row>
    <row r="530" spans="2:33" ht="16.5" customHeight="1">
      <c r="B530" s="40"/>
      <c r="F530" s="163"/>
      <c r="AB530" s="40"/>
      <c r="AD530" s="40"/>
      <c r="AF530" s="40"/>
      <c r="AG530" s="40"/>
    </row>
    <row r="531" spans="2:33" ht="16.5" customHeight="1">
      <c r="B531" s="40"/>
      <c r="F531" s="163"/>
      <c r="AB531" s="40"/>
      <c r="AD531" s="40"/>
      <c r="AF531" s="40"/>
      <c r="AG531" s="40"/>
    </row>
    <row r="532" spans="2:33" ht="16.5" customHeight="1">
      <c r="B532" s="40"/>
      <c r="F532" s="163"/>
      <c r="AB532" s="40"/>
      <c r="AD532" s="40"/>
      <c r="AF532" s="40"/>
      <c r="AG532" s="40"/>
    </row>
    <row r="533" spans="2:33" ht="16.5" customHeight="1">
      <c r="B533" s="40"/>
      <c r="F533" s="163"/>
      <c r="AB533" s="40"/>
      <c r="AD533" s="40"/>
      <c r="AF533" s="40"/>
      <c r="AG533" s="40"/>
    </row>
    <row r="534" spans="2:33" ht="16.5" customHeight="1">
      <c r="B534" s="40"/>
      <c r="F534" s="163"/>
      <c r="AB534" s="40"/>
      <c r="AD534" s="40"/>
      <c r="AF534" s="40"/>
      <c r="AG534" s="40"/>
    </row>
    <row r="535" spans="2:33" ht="16.5" customHeight="1">
      <c r="B535" s="40"/>
      <c r="F535" s="163"/>
      <c r="AB535" s="40"/>
      <c r="AD535" s="40"/>
      <c r="AF535" s="40"/>
      <c r="AG535" s="40"/>
    </row>
    <row r="536" spans="2:33" ht="16.5" customHeight="1">
      <c r="B536" s="40"/>
      <c r="F536" s="163"/>
      <c r="AB536" s="40"/>
      <c r="AD536" s="40"/>
      <c r="AF536" s="40"/>
      <c r="AG536" s="40"/>
    </row>
    <row r="537" spans="2:33" ht="16.5" customHeight="1">
      <c r="B537" s="40"/>
      <c r="F537" s="163"/>
      <c r="AB537" s="40"/>
      <c r="AD537" s="40"/>
      <c r="AF537" s="40"/>
      <c r="AG537" s="40"/>
    </row>
    <row r="538" spans="2:33" ht="16.5" customHeight="1">
      <c r="B538" s="40"/>
      <c r="F538" s="163"/>
      <c r="AB538" s="40"/>
      <c r="AD538" s="40"/>
      <c r="AF538" s="40"/>
      <c r="AG538" s="40"/>
    </row>
    <row r="539" spans="2:33" ht="16.5" customHeight="1">
      <c r="B539" s="40"/>
      <c r="F539" s="163"/>
      <c r="AB539" s="40"/>
      <c r="AD539" s="40"/>
      <c r="AF539" s="40"/>
      <c r="AG539" s="40"/>
    </row>
    <row r="540" spans="2:33" ht="16.5" customHeight="1">
      <c r="B540" s="40"/>
      <c r="F540" s="163"/>
      <c r="AB540" s="40"/>
      <c r="AD540" s="40"/>
      <c r="AF540" s="40"/>
      <c r="AG540" s="40"/>
    </row>
    <row r="541" spans="2:33" ht="16.5" customHeight="1">
      <c r="B541" s="40"/>
      <c r="F541" s="163"/>
      <c r="AB541" s="40"/>
      <c r="AD541" s="40"/>
      <c r="AF541" s="40"/>
      <c r="AG541" s="40"/>
    </row>
    <row r="542" spans="2:33" ht="16.5" customHeight="1">
      <c r="B542" s="40"/>
      <c r="F542" s="163"/>
      <c r="AB542" s="40"/>
      <c r="AD542" s="40"/>
      <c r="AF542" s="40"/>
      <c r="AG542" s="40"/>
    </row>
    <row r="543" spans="2:33" ht="16.5" customHeight="1">
      <c r="B543" s="40"/>
      <c r="F543" s="163"/>
      <c r="AB543" s="40"/>
      <c r="AD543" s="40"/>
      <c r="AF543" s="40"/>
      <c r="AG543" s="40"/>
    </row>
    <row r="544" spans="2:33" ht="16.5" customHeight="1">
      <c r="B544" s="40"/>
      <c r="F544" s="163"/>
      <c r="AB544" s="40"/>
      <c r="AD544" s="40"/>
      <c r="AF544" s="40"/>
      <c r="AG544" s="40"/>
    </row>
    <row r="545" spans="2:33" ht="16.5" customHeight="1">
      <c r="B545" s="40"/>
      <c r="F545" s="163"/>
      <c r="AB545" s="40"/>
      <c r="AD545" s="40"/>
      <c r="AF545" s="40"/>
      <c r="AG545" s="40"/>
    </row>
    <row r="546" spans="2:33" ht="16.5" customHeight="1">
      <c r="B546" s="40"/>
      <c r="F546" s="163"/>
      <c r="AB546" s="40"/>
      <c r="AD546" s="40"/>
      <c r="AF546" s="40"/>
      <c r="AG546" s="40"/>
    </row>
    <row r="547" spans="2:33" ht="16.5" customHeight="1">
      <c r="B547" s="40"/>
      <c r="F547" s="163"/>
      <c r="AB547" s="40"/>
      <c r="AD547" s="40"/>
      <c r="AF547" s="40"/>
      <c r="AG547" s="40"/>
    </row>
    <row r="548" spans="2:33" ht="16.5" customHeight="1">
      <c r="B548" s="40"/>
      <c r="F548" s="163"/>
      <c r="AB548" s="40"/>
      <c r="AD548" s="40"/>
      <c r="AF548" s="40"/>
      <c r="AG548" s="40"/>
    </row>
    <row r="549" spans="2:33" ht="16.5" customHeight="1">
      <c r="B549" s="40"/>
      <c r="F549" s="163"/>
      <c r="AB549" s="40"/>
      <c r="AD549" s="40"/>
      <c r="AF549" s="40"/>
      <c r="AG549" s="40"/>
    </row>
    <row r="550" spans="2:33" ht="16.5" customHeight="1">
      <c r="B550" s="40"/>
      <c r="F550" s="163"/>
      <c r="AB550" s="40"/>
      <c r="AD550" s="40"/>
      <c r="AF550" s="40"/>
      <c r="AG550" s="40"/>
    </row>
    <row r="551" spans="2:33" ht="16.5" customHeight="1">
      <c r="B551" s="40"/>
      <c r="F551" s="163"/>
      <c r="AB551" s="40"/>
      <c r="AD551" s="40"/>
      <c r="AF551" s="40"/>
      <c r="AG551" s="40"/>
    </row>
    <row r="552" spans="2:33" ht="16.5" customHeight="1">
      <c r="B552" s="40"/>
      <c r="F552" s="163"/>
      <c r="AB552" s="40"/>
      <c r="AD552" s="40"/>
      <c r="AF552" s="40"/>
      <c r="AG552" s="40"/>
    </row>
    <row r="553" spans="2:33" ht="16.5" customHeight="1">
      <c r="B553" s="40"/>
      <c r="F553" s="163"/>
      <c r="AB553" s="40"/>
      <c r="AD553" s="40"/>
      <c r="AF553" s="40"/>
      <c r="AG553" s="40"/>
    </row>
    <row r="554" spans="2:33" ht="16.5" customHeight="1">
      <c r="B554" s="40"/>
      <c r="F554" s="163"/>
      <c r="AB554" s="40"/>
      <c r="AD554" s="40"/>
      <c r="AF554" s="40"/>
      <c r="AG554" s="40"/>
    </row>
    <row r="555" spans="2:33" ht="16.5" customHeight="1">
      <c r="B555" s="40"/>
      <c r="F555" s="163"/>
      <c r="AB555" s="40"/>
      <c r="AD555" s="40"/>
      <c r="AF555" s="40"/>
      <c r="AG555" s="40"/>
    </row>
    <row r="556" spans="2:33" ht="16.5" customHeight="1">
      <c r="B556" s="40"/>
      <c r="F556" s="163"/>
      <c r="AB556" s="40"/>
      <c r="AD556" s="40"/>
      <c r="AF556" s="40"/>
      <c r="AG556" s="40"/>
    </row>
    <row r="557" spans="2:33" ht="16.5" customHeight="1">
      <c r="B557" s="40"/>
      <c r="F557" s="163"/>
      <c r="AB557" s="40"/>
      <c r="AD557" s="40"/>
      <c r="AF557" s="40"/>
      <c r="AG557" s="40"/>
    </row>
    <row r="558" spans="2:33" ht="16.5" customHeight="1">
      <c r="B558" s="40"/>
      <c r="F558" s="163"/>
      <c r="AB558" s="40"/>
      <c r="AD558" s="40"/>
      <c r="AF558" s="40"/>
      <c r="AG558" s="40"/>
    </row>
    <row r="559" spans="2:33" ht="16.5" customHeight="1">
      <c r="B559" s="40"/>
      <c r="F559" s="163"/>
      <c r="AB559" s="40"/>
      <c r="AD559" s="40"/>
      <c r="AF559" s="40"/>
      <c r="AG559" s="40"/>
    </row>
    <row r="560" spans="2:33" ht="16.5" customHeight="1">
      <c r="B560" s="40"/>
      <c r="F560" s="163"/>
      <c r="AB560" s="40"/>
      <c r="AD560" s="40"/>
      <c r="AF560" s="40"/>
      <c r="AG560" s="40"/>
    </row>
    <row r="561" spans="2:33" ht="16.5" customHeight="1">
      <c r="B561" s="40"/>
      <c r="F561" s="163"/>
      <c r="AB561" s="40"/>
      <c r="AD561" s="40"/>
      <c r="AF561" s="40"/>
      <c r="AG561" s="40"/>
    </row>
    <row r="562" spans="2:33" ht="16.5" customHeight="1">
      <c r="B562" s="40"/>
      <c r="F562" s="163"/>
      <c r="AB562" s="40"/>
      <c r="AD562" s="40"/>
      <c r="AF562" s="40"/>
      <c r="AG562" s="40"/>
    </row>
    <row r="563" spans="2:33" ht="16.5" customHeight="1">
      <c r="B563" s="40"/>
      <c r="F563" s="163"/>
      <c r="AB563" s="40"/>
      <c r="AD563" s="40"/>
      <c r="AF563" s="40"/>
      <c r="AG563" s="40"/>
    </row>
    <row r="564" spans="2:33" ht="16.5" customHeight="1">
      <c r="B564" s="40"/>
      <c r="F564" s="163"/>
      <c r="AB564" s="40"/>
      <c r="AD564" s="40"/>
      <c r="AF564" s="40"/>
      <c r="AG564" s="40"/>
    </row>
    <row r="565" spans="2:33" ht="16.5" customHeight="1">
      <c r="B565" s="40"/>
      <c r="F565" s="163"/>
      <c r="AB565" s="40"/>
      <c r="AD565" s="40"/>
      <c r="AF565" s="40"/>
      <c r="AG565" s="40"/>
    </row>
    <row r="566" spans="2:33" ht="16.5" customHeight="1">
      <c r="B566" s="40"/>
      <c r="F566" s="163"/>
      <c r="AB566" s="40"/>
      <c r="AD566" s="40"/>
      <c r="AF566" s="40"/>
      <c r="AG566" s="40"/>
    </row>
    <row r="567" spans="2:33" ht="16.5" customHeight="1">
      <c r="B567" s="40"/>
      <c r="F567" s="163"/>
      <c r="AB567" s="40"/>
      <c r="AD567" s="40"/>
      <c r="AF567" s="40"/>
      <c r="AG567" s="40"/>
    </row>
    <row r="568" spans="2:33" ht="16.5" customHeight="1">
      <c r="B568" s="40"/>
      <c r="F568" s="163"/>
      <c r="AB568" s="40"/>
      <c r="AD568" s="40"/>
      <c r="AF568" s="40"/>
      <c r="AG568" s="40"/>
    </row>
    <row r="569" spans="2:33" ht="16.5" customHeight="1">
      <c r="B569" s="40"/>
      <c r="F569" s="163"/>
      <c r="AB569" s="40"/>
      <c r="AD569" s="40"/>
      <c r="AF569" s="40"/>
      <c r="AG569" s="40"/>
    </row>
    <row r="570" spans="2:33" ht="16.5" customHeight="1">
      <c r="B570" s="40"/>
      <c r="F570" s="163"/>
      <c r="AB570" s="40"/>
      <c r="AD570" s="40"/>
      <c r="AF570" s="40"/>
      <c r="AG570" s="40"/>
    </row>
    <row r="571" spans="2:33" ht="16.5" customHeight="1">
      <c r="B571" s="40"/>
      <c r="F571" s="163"/>
      <c r="AB571" s="40"/>
      <c r="AD571" s="40"/>
      <c r="AF571" s="40"/>
      <c r="AG571" s="40"/>
    </row>
    <row r="572" spans="2:33" ht="16.5" customHeight="1">
      <c r="B572" s="40"/>
      <c r="F572" s="163"/>
      <c r="AB572" s="40"/>
      <c r="AD572" s="40"/>
      <c r="AF572" s="40"/>
      <c r="AG572" s="40"/>
    </row>
    <row r="573" spans="2:33" ht="16.5" customHeight="1">
      <c r="B573" s="40"/>
      <c r="F573" s="163"/>
      <c r="AB573" s="40"/>
      <c r="AD573" s="40"/>
      <c r="AF573" s="40"/>
      <c r="AG573" s="40"/>
    </row>
    <row r="574" spans="2:33" ht="16.5" customHeight="1">
      <c r="B574" s="40"/>
      <c r="F574" s="163"/>
      <c r="AB574" s="40"/>
      <c r="AD574" s="40"/>
      <c r="AF574" s="40"/>
      <c r="AG574" s="40"/>
    </row>
    <row r="575" spans="2:33" ht="16.5" customHeight="1">
      <c r="B575" s="40"/>
      <c r="F575" s="163"/>
      <c r="AB575" s="40"/>
      <c r="AD575" s="40"/>
      <c r="AF575" s="40"/>
      <c r="AG575" s="40"/>
    </row>
    <row r="576" spans="2:33" ht="16.5" customHeight="1">
      <c r="B576" s="40"/>
      <c r="F576" s="163"/>
      <c r="AB576" s="40"/>
      <c r="AD576" s="40"/>
      <c r="AF576" s="40"/>
      <c r="AG576" s="40"/>
    </row>
    <row r="577" spans="2:33" ht="16.5" customHeight="1">
      <c r="B577" s="40"/>
      <c r="F577" s="163"/>
      <c r="AB577" s="40"/>
      <c r="AD577" s="40"/>
      <c r="AF577" s="40"/>
      <c r="AG577" s="40"/>
    </row>
    <row r="578" spans="2:33" ht="16.5" customHeight="1">
      <c r="B578" s="40"/>
      <c r="F578" s="163"/>
      <c r="AB578" s="40"/>
      <c r="AD578" s="40"/>
      <c r="AF578" s="40"/>
      <c r="AG578" s="40"/>
    </row>
    <row r="579" spans="2:33" ht="16.5" customHeight="1">
      <c r="B579" s="40"/>
      <c r="F579" s="163"/>
      <c r="AB579" s="40"/>
      <c r="AD579" s="40"/>
      <c r="AF579" s="40"/>
      <c r="AG579" s="40"/>
    </row>
    <row r="580" spans="2:33" ht="16.5" customHeight="1">
      <c r="B580" s="40"/>
      <c r="F580" s="163"/>
      <c r="AB580" s="40"/>
      <c r="AD580" s="40"/>
      <c r="AF580" s="40"/>
      <c r="AG580" s="40"/>
    </row>
    <row r="581" spans="2:33" ht="16.5" customHeight="1">
      <c r="B581" s="40"/>
      <c r="F581" s="163"/>
      <c r="AB581" s="40"/>
      <c r="AD581" s="40"/>
      <c r="AF581" s="40"/>
      <c r="AG581" s="40"/>
    </row>
    <row r="582" spans="2:33" ht="16.5" customHeight="1">
      <c r="B582" s="40"/>
      <c r="F582" s="163"/>
      <c r="AB582" s="40"/>
      <c r="AD582" s="40"/>
      <c r="AF582" s="40"/>
      <c r="AG582" s="40"/>
    </row>
    <row r="583" spans="2:33" ht="16.5" customHeight="1">
      <c r="B583" s="40"/>
      <c r="F583" s="163"/>
      <c r="AB583" s="40"/>
      <c r="AD583" s="40"/>
      <c r="AF583" s="40"/>
      <c r="AG583" s="40"/>
    </row>
    <row r="584" spans="2:33" ht="16.5" customHeight="1">
      <c r="B584" s="40"/>
      <c r="F584" s="163"/>
      <c r="AB584" s="40"/>
      <c r="AD584" s="40"/>
      <c r="AF584" s="40"/>
      <c r="AG584" s="40"/>
    </row>
    <row r="585" spans="2:33" ht="16.5" customHeight="1">
      <c r="B585" s="40"/>
      <c r="F585" s="163"/>
      <c r="AB585" s="40"/>
      <c r="AD585" s="40"/>
      <c r="AF585" s="40"/>
      <c r="AG585" s="40"/>
    </row>
    <row r="586" spans="2:33" ht="16.5" customHeight="1">
      <c r="B586" s="40"/>
      <c r="F586" s="163"/>
      <c r="AB586" s="40"/>
      <c r="AD586" s="40"/>
      <c r="AF586" s="40"/>
      <c r="AG586" s="40"/>
    </row>
    <row r="587" spans="2:33" ht="16.5" customHeight="1">
      <c r="B587" s="40"/>
      <c r="F587" s="163"/>
      <c r="AB587" s="40"/>
      <c r="AD587" s="40"/>
      <c r="AF587" s="40"/>
      <c r="AG587" s="40"/>
    </row>
    <row r="588" spans="2:33" ht="16.5" customHeight="1">
      <c r="B588" s="40"/>
      <c r="F588" s="163"/>
      <c r="AB588" s="40"/>
      <c r="AD588" s="40"/>
      <c r="AF588" s="40"/>
      <c r="AG588" s="40"/>
    </row>
    <row r="589" spans="2:33" ht="16.5" customHeight="1">
      <c r="B589" s="40"/>
      <c r="F589" s="163"/>
      <c r="AB589" s="40"/>
      <c r="AD589" s="40"/>
      <c r="AF589" s="40"/>
      <c r="AG589" s="40"/>
    </row>
    <row r="590" spans="2:33" ht="16.5" customHeight="1">
      <c r="B590" s="40"/>
      <c r="F590" s="163"/>
      <c r="AB590" s="40"/>
      <c r="AD590" s="40"/>
      <c r="AF590" s="40"/>
      <c r="AG590" s="40"/>
    </row>
    <row r="591" spans="2:33" ht="16.5" customHeight="1">
      <c r="B591" s="40"/>
      <c r="F591" s="163"/>
      <c r="AB591" s="40"/>
      <c r="AD591" s="40"/>
      <c r="AF591" s="40"/>
      <c r="AG591" s="40"/>
    </row>
    <row r="592" spans="2:33" ht="16.5" customHeight="1">
      <c r="B592" s="40"/>
      <c r="F592" s="163"/>
      <c r="AB592" s="40"/>
      <c r="AD592" s="40"/>
      <c r="AF592" s="40"/>
      <c r="AG592" s="40"/>
    </row>
    <row r="593" spans="2:33" ht="16.5" customHeight="1">
      <c r="B593" s="40"/>
      <c r="F593" s="163"/>
      <c r="AB593" s="40"/>
      <c r="AD593" s="40"/>
      <c r="AF593" s="40"/>
      <c r="AG593" s="40"/>
    </row>
    <row r="594" spans="2:33" ht="16.5" customHeight="1">
      <c r="B594" s="40"/>
      <c r="F594" s="163"/>
      <c r="AB594" s="40"/>
      <c r="AD594" s="40"/>
      <c r="AF594" s="40"/>
      <c r="AG594" s="40"/>
    </row>
    <row r="595" spans="2:33" ht="16.5" customHeight="1">
      <c r="B595" s="40"/>
      <c r="F595" s="163"/>
      <c r="AB595" s="40"/>
      <c r="AD595" s="40"/>
      <c r="AF595" s="40"/>
      <c r="AG595" s="40"/>
    </row>
    <row r="596" spans="2:33" ht="16.5" customHeight="1">
      <c r="B596" s="40"/>
      <c r="F596" s="163"/>
      <c r="AB596" s="40"/>
      <c r="AD596" s="40"/>
      <c r="AF596" s="40"/>
      <c r="AG596" s="40"/>
    </row>
    <row r="597" spans="2:33" ht="16.5" customHeight="1">
      <c r="B597" s="40"/>
      <c r="F597" s="163"/>
      <c r="AB597" s="40"/>
      <c r="AD597" s="40"/>
      <c r="AF597" s="40"/>
      <c r="AG597" s="40"/>
    </row>
    <row r="598" spans="2:33" ht="16.5" customHeight="1">
      <c r="B598" s="40"/>
      <c r="F598" s="163"/>
      <c r="AB598" s="40"/>
      <c r="AD598" s="40"/>
      <c r="AF598" s="40"/>
      <c r="AG598" s="40"/>
    </row>
    <row r="599" spans="2:33" ht="16.5" customHeight="1">
      <c r="B599" s="40"/>
      <c r="F599" s="163"/>
      <c r="AB599" s="40"/>
      <c r="AD599" s="40"/>
      <c r="AF599" s="40"/>
      <c r="AG599" s="40"/>
    </row>
    <row r="600" spans="2:33" ht="16.5" customHeight="1">
      <c r="B600" s="40"/>
      <c r="F600" s="163"/>
      <c r="AB600" s="40"/>
      <c r="AD600" s="40"/>
      <c r="AF600" s="40"/>
      <c r="AG600" s="40"/>
    </row>
    <row r="601" spans="2:33" ht="16.5" customHeight="1">
      <c r="B601" s="40"/>
      <c r="F601" s="163"/>
      <c r="AB601" s="40"/>
      <c r="AD601" s="40"/>
      <c r="AF601" s="40"/>
      <c r="AG601" s="40"/>
    </row>
    <row r="602" spans="2:33" ht="16.5" customHeight="1">
      <c r="B602" s="40"/>
      <c r="F602" s="163"/>
      <c r="AB602" s="40"/>
      <c r="AD602" s="40"/>
      <c r="AF602" s="40"/>
      <c r="AG602" s="40"/>
    </row>
    <row r="603" spans="2:33" ht="16.5" customHeight="1">
      <c r="B603" s="40"/>
      <c r="F603" s="163"/>
      <c r="AB603" s="40"/>
      <c r="AD603" s="40"/>
      <c r="AF603" s="40"/>
      <c r="AG603" s="40"/>
    </row>
    <row r="604" spans="2:33" ht="16.5" customHeight="1">
      <c r="B604" s="40"/>
      <c r="F604" s="163"/>
      <c r="AB604" s="40"/>
      <c r="AD604" s="40"/>
      <c r="AF604" s="40"/>
      <c r="AG604" s="40"/>
    </row>
    <row r="605" spans="2:33" ht="16.5" customHeight="1">
      <c r="B605" s="40"/>
      <c r="F605" s="163"/>
      <c r="AB605" s="40"/>
      <c r="AD605" s="40"/>
      <c r="AF605" s="40"/>
      <c r="AG605" s="40"/>
    </row>
    <row r="606" spans="2:33" ht="16.5" customHeight="1">
      <c r="B606" s="40"/>
      <c r="F606" s="163"/>
      <c r="AB606" s="40"/>
      <c r="AD606" s="40"/>
      <c r="AF606" s="40"/>
      <c r="AG606" s="40"/>
    </row>
    <row r="607" spans="2:33" ht="16.5" customHeight="1">
      <c r="B607" s="40"/>
      <c r="F607" s="163"/>
      <c r="AB607" s="40"/>
      <c r="AD607" s="40"/>
      <c r="AF607" s="40"/>
      <c r="AG607" s="40"/>
    </row>
    <row r="608" spans="2:33" ht="16.5" customHeight="1">
      <c r="B608" s="40"/>
      <c r="F608" s="163"/>
      <c r="AB608" s="40"/>
      <c r="AD608" s="40"/>
      <c r="AF608" s="40"/>
      <c r="AG608" s="40"/>
    </row>
    <row r="609" spans="2:33" ht="16.5" customHeight="1">
      <c r="B609" s="40"/>
      <c r="F609" s="163"/>
      <c r="AB609" s="40"/>
      <c r="AD609" s="40"/>
      <c r="AF609" s="40"/>
      <c r="AG609" s="40"/>
    </row>
    <row r="610" spans="2:33" ht="16.5" customHeight="1">
      <c r="B610" s="40"/>
      <c r="F610" s="163"/>
      <c r="AB610" s="40"/>
      <c r="AD610" s="40"/>
      <c r="AF610" s="40"/>
      <c r="AG610" s="40"/>
    </row>
    <row r="611" spans="2:33" ht="16.5" customHeight="1">
      <c r="B611" s="40"/>
      <c r="F611" s="163"/>
      <c r="AB611" s="40"/>
      <c r="AD611" s="40"/>
      <c r="AF611" s="40"/>
      <c r="AG611" s="40"/>
    </row>
    <row r="612" spans="2:33" ht="16.5" customHeight="1">
      <c r="B612" s="40"/>
      <c r="F612" s="163"/>
      <c r="AB612" s="40"/>
      <c r="AD612" s="40"/>
      <c r="AF612" s="40"/>
      <c r="AG612" s="40"/>
    </row>
    <row r="613" spans="2:33" ht="16.5" customHeight="1">
      <c r="B613" s="40"/>
      <c r="F613" s="163"/>
      <c r="AB613" s="40"/>
      <c r="AD613" s="40"/>
      <c r="AF613" s="40"/>
      <c r="AG613" s="40"/>
    </row>
    <row r="614" spans="2:33" ht="16.5" customHeight="1">
      <c r="B614" s="40"/>
      <c r="F614" s="163"/>
      <c r="AB614" s="40"/>
      <c r="AD614" s="40"/>
      <c r="AF614" s="40"/>
      <c r="AG614" s="40"/>
    </row>
    <row r="615" spans="2:33" ht="16.5" customHeight="1">
      <c r="B615" s="40"/>
      <c r="F615" s="163"/>
      <c r="AB615" s="40"/>
      <c r="AD615" s="40"/>
      <c r="AF615" s="40"/>
      <c r="AG615" s="40"/>
    </row>
    <row r="616" spans="2:33" ht="16.5" customHeight="1">
      <c r="B616" s="40"/>
      <c r="F616" s="163"/>
      <c r="AB616" s="40"/>
      <c r="AD616" s="40"/>
      <c r="AF616" s="40"/>
      <c r="AG616" s="40"/>
    </row>
    <row r="617" spans="2:33" ht="16.5" customHeight="1">
      <c r="B617" s="40"/>
      <c r="F617" s="163"/>
      <c r="AB617" s="40"/>
      <c r="AD617" s="40"/>
      <c r="AF617" s="40"/>
      <c r="AG617" s="40"/>
    </row>
    <row r="618" spans="2:33" ht="16.5" customHeight="1">
      <c r="B618" s="40"/>
      <c r="F618" s="163"/>
      <c r="AB618" s="40"/>
      <c r="AD618" s="40"/>
      <c r="AF618" s="40"/>
      <c r="AG618" s="40"/>
    </row>
    <row r="619" spans="2:33" ht="16.5" customHeight="1">
      <c r="B619" s="40"/>
      <c r="F619" s="163"/>
      <c r="AB619" s="40"/>
      <c r="AD619" s="40"/>
      <c r="AF619" s="40"/>
      <c r="AG619" s="40"/>
    </row>
    <row r="620" spans="2:33" ht="16.5" customHeight="1">
      <c r="B620" s="40"/>
      <c r="F620" s="163"/>
      <c r="AB620" s="40"/>
      <c r="AD620" s="40"/>
      <c r="AF620" s="40"/>
      <c r="AG620" s="40"/>
    </row>
    <row r="621" spans="2:33" ht="16.5" customHeight="1">
      <c r="B621" s="40"/>
      <c r="F621" s="163"/>
      <c r="AB621" s="40"/>
      <c r="AD621" s="40"/>
      <c r="AF621" s="40"/>
      <c r="AG621" s="40"/>
    </row>
    <row r="622" spans="2:33" ht="16.5" customHeight="1">
      <c r="B622" s="40"/>
      <c r="F622" s="163"/>
      <c r="AB622" s="40"/>
      <c r="AD622" s="40"/>
      <c r="AF622" s="40"/>
      <c r="AG622" s="40"/>
    </row>
    <row r="623" spans="2:33" ht="16.5" customHeight="1">
      <c r="B623" s="40"/>
      <c r="F623" s="163"/>
      <c r="AB623" s="40"/>
      <c r="AD623" s="40"/>
      <c r="AF623" s="40"/>
      <c r="AG623" s="40"/>
    </row>
    <row r="624" spans="2:33" ht="16.5" customHeight="1">
      <c r="B624" s="40"/>
      <c r="F624" s="163"/>
      <c r="AB624" s="40"/>
      <c r="AD624" s="40"/>
      <c r="AF624" s="40"/>
      <c r="AG624" s="40"/>
    </row>
    <row r="625" spans="2:33" ht="16.5" customHeight="1">
      <c r="B625" s="40"/>
      <c r="F625" s="163"/>
      <c r="AB625" s="40"/>
      <c r="AD625" s="40"/>
      <c r="AF625" s="40"/>
      <c r="AG625" s="40"/>
    </row>
    <row r="626" spans="2:33" ht="16.5" customHeight="1">
      <c r="B626" s="40"/>
      <c r="F626" s="163"/>
      <c r="AB626" s="40"/>
      <c r="AD626" s="40"/>
      <c r="AF626" s="40"/>
      <c r="AG626" s="40"/>
    </row>
    <row r="627" spans="2:33" ht="16.5" customHeight="1">
      <c r="B627" s="40"/>
      <c r="F627" s="163"/>
      <c r="AB627" s="40"/>
      <c r="AD627" s="40"/>
      <c r="AF627" s="40"/>
      <c r="AG627" s="40"/>
    </row>
    <row r="628" spans="2:33" ht="16.5" customHeight="1">
      <c r="B628" s="40"/>
      <c r="F628" s="163"/>
      <c r="AB628" s="40"/>
      <c r="AD628" s="40"/>
      <c r="AF628" s="40"/>
      <c r="AG628" s="40"/>
    </row>
    <row r="629" spans="2:33" ht="16.5" customHeight="1">
      <c r="B629" s="40"/>
      <c r="F629" s="163"/>
      <c r="AB629" s="40"/>
      <c r="AD629" s="40"/>
      <c r="AF629" s="40"/>
      <c r="AG629" s="40"/>
    </row>
    <row r="630" spans="2:33" ht="16.5" customHeight="1">
      <c r="B630" s="40"/>
      <c r="F630" s="163"/>
      <c r="AB630" s="40"/>
      <c r="AD630" s="40"/>
      <c r="AF630" s="40"/>
      <c r="AG630" s="40"/>
    </row>
    <row r="631" spans="2:33" ht="16.5" customHeight="1">
      <c r="B631" s="40"/>
      <c r="F631" s="163"/>
      <c r="AB631" s="40"/>
      <c r="AD631" s="40"/>
      <c r="AF631" s="40"/>
      <c r="AG631" s="40"/>
    </row>
    <row r="632" spans="2:33" ht="16.5" customHeight="1">
      <c r="B632" s="40"/>
      <c r="F632" s="163"/>
      <c r="AB632" s="40"/>
      <c r="AD632" s="40"/>
      <c r="AF632" s="40"/>
      <c r="AG632" s="40"/>
    </row>
    <row r="633" spans="2:33" ht="16.5" customHeight="1">
      <c r="B633" s="40"/>
      <c r="F633" s="163"/>
      <c r="AB633" s="40"/>
      <c r="AD633" s="40"/>
      <c r="AF633" s="40"/>
      <c r="AG633" s="40"/>
    </row>
    <row r="634" spans="2:33" ht="16.5" customHeight="1">
      <c r="B634" s="40"/>
      <c r="F634" s="163"/>
      <c r="AB634" s="40"/>
      <c r="AD634" s="40"/>
      <c r="AF634" s="40"/>
      <c r="AG634" s="40"/>
    </row>
    <row r="635" spans="2:33" ht="16.5" customHeight="1">
      <c r="B635" s="40"/>
      <c r="F635" s="163"/>
      <c r="AB635" s="40"/>
      <c r="AD635" s="40"/>
      <c r="AF635" s="40"/>
      <c r="AG635" s="40"/>
    </row>
    <row r="636" spans="2:33" ht="16.5" customHeight="1">
      <c r="B636" s="40"/>
      <c r="F636" s="163"/>
      <c r="AB636" s="40"/>
      <c r="AD636" s="40"/>
      <c r="AF636" s="40"/>
      <c r="AG636" s="40"/>
    </row>
    <row r="637" spans="2:33" ht="16.5" customHeight="1">
      <c r="B637" s="40"/>
      <c r="F637" s="163"/>
      <c r="AB637" s="40"/>
      <c r="AD637" s="40"/>
      <c r="AF637" s="40"/>
      <c r="AG637" s="40"/>
    </row>
    <row r="638" spans="2:33" ht="16.5" customHeight="1">
      <c r="B638" s="40"/>
      <c r="F638" s="163"/>
      <c r="AB638" s="40"/>
      <c r="AD638" s="40"/>
      <c r="AF638" s="40"/>
      <c r="AG638" s="40"/>
    </row>
    <row r="639" spans="2:33" ht="16.5" customHeight="1">
      <c r="B639" s="40"/>
      <c r="F639" s="163"/>
      <c r="AB639" s="40"/>
      <c r="AD639" s="40"/>
      <c r="AF639" s="40"/>
      <c r="AG639" s="40"/>
    </row>
    <row r="640" spans="2:33" ht="16.5" customHeight="1">
      <c r="B640" s="40"/>
      <c r="F640" s="163"/>
      <c r="AB640" s="40"/>
      <c r="AD640" s="40"/>
      <c r="AF640" s="40"/>
      <c r="AG640" s="40"/>
    </row>
    <row r="641" spans="2:33" ht="16.5" customHeight="1">
      <c r="B641" s="40"/>
      <c r="F641" s="163"/>
      <c r="AB641" s="40"/>
      <c r="AD641" s="40"/>
      <c r="AF641" s="40"/>
      <c r="AG641" s="40"/>
    </row>
    <row r="642" spans="2:33" ht="16.5" customHeight="1">
      <c r="B642" s="40"/>
      <c r="F642" s="163"/>
      <c r="AB642" s="40"/>
      <c r="AD642" s="40"/>
      <c r="AF642" s="40"/>
      <c r="AG642" s="40"/>
    </row>
    <row r="643" spans="2:33" ht="16.5" customHeight="1">
      <c r="B643" s="40"/>
      <c r="F643" s="163"/>
      <c r="AB643" s="40"/>
      <c r="AD643" s="40"/>
      <c r="AF643" s="40"/>
      <c r="AG643" s="40"/>
    </row>
    <row r="644" spans="2:33" ht="16.5" customHeight="1">
      <c r="B644" s="40"/>
      <c r="F644" s="163"/>
      <c r="AB644" s="40"/>
      <c r="AD644" s="40"/>
      <c r="AF644" s="40"/>
      <c r="AG644" s="40"/>
    </row>
    <row r="645" spans="2:33" ht="16.5" customHeight="1">
      <c r="B645" s="40"/>
      <c r="F645" s="163"/>
      <c r="AB645" s="40"/>
      <c r="AD645" s="40"/>
      <c r="AF645" s="40"/>
      <c r="AG645" s="40"/>
    </row>
    <row r="646" spans="2:33" ht="16.5" customHeight="1">
      <c r="B646" s="40"/>
      <c r="F646" s="163"/>
      <c r="AB646" s="40"/>
      <c r="AD646" s="40"/>
      <c r="AF646" s="40"/>
      <c r="AG646" s="40"/>
    </row>
    <row r="647" spans="2:33" ht="16.5" customHeight="1">
      <c r="B647" s="40"/>
      <c r="F647" s="163"/>
      <c r="AB647" s="40"/>
      <c r="AD647" s="40"/>
      <c r="AF647" s="40"/>
      <c r="AG647" s="40"/>
    </row>
    <row r="648" spans="2:33" ht="16.5" customHeight="1">
      <c r="B648" s="40"/>
      <c r="F648" s="163"/>
      <c r="AB648" s="40"/>
      <c r="AD648" s="40"/>
      <c r="AF648" s="40"/>
      <c r="AG648" s="40"/>
    </row>
    <row r="649" spans="2:33" ht="16.5" customHeight="1">
      <c r="B649" s="40"/>
      <c r="F649" s="163"/>
      <c r="AB649" s="40"/>
      <c r="AD649" s="40"/>
      <c r="AF649" s="40"/>
      <c r="AG649" s="40"/>
    </row>
    <row r="650" spans="2:33" ht="16.5" customHeight="1">
      <c r="B650" s="40"/>
      <c r="F650" s="163"/>
      <c r="AB650" s="40"/>
      <c r="AD650" s="40"/>
      <c r="AF650" s="40"/>
      <c r="AG650" s="40"/>
    </row>
    <row r="651" spans="2:33" ht="16.5" customHeight="1">
      <c r="B651" s="40"/>
      <c r="F651" s="163"/>
      <c r="AB651" s="40"/>
      <c r="AD651" s="40"/>
      <c r="AF651" s="40"/>
      <c r="AG651" s="40"/>
    </row>
    <row r="652" spans="2:33" ht="16.5" customHeight="1">
      <c r="B652" s="40"/>
      <c r="F652" s="163"/>
      <c r="AB652" s="40"/>
      <c r="AD652" s="40"/>
      <c r="AF652" s="40"/>
      <c r="AG652" s="40"/>
    </row>
    <row r="653" spans="2:33" ht="16.5" customHeight="1">
      <c r="B653" s="40"/>
      <c r="F653" s="163"/>
      <c r="AB653" s="40"/>
      <c r="AD653" s="40"/>
      <c r="AF653" s="40"/>
      <c r="AG653" s="40"/>
    </row>
    <row r="654" spans="2:33" ht="16.5" customHeight="1">
      <c r="B654" s="40"/>
      <c r="F654" s="163"/>
      <c r="AB654" s="40"/>
      <c r="AD654" s="40"/>
      <c r="AF654" s="40"/>
      <c r="AG654" s="40"/>
    </row>
    <row r="655" spans="2:33" ht="16.5" customHeight="1">
      <c r="B655" s="40"/>
      <c r="F655" s="163"/>
      <c r="AB655" s="40"/>
      <c r="AD655" s="40"/>
      <c r="AF655" s="40"/>
      <c r="AG655" s="40"/>
    </row>
    <row r="656" spans="2:33" ht="16.5" customHeight="1">
      <c r="B656" s="40"/>
      <c r="F656" s="163"/>
      <c r="AB656" s="40"/>
      <c r="AD656" s="40"/>
      <c r="AF656" s="40"/>
      <c r="AG656" s="40"/>
    </row>
    <row r="657" spans="2:33" ht="16.5" customHeight="1">
      <c r="B657" s="40"/>
      <c r="F657" s="163"/>
      <c r="AB657" s="40"/>
      <c r="AD657" s="40"/>
      <c r="AF657" s="40"/>
      <c r="AG657" s="40"/>
    </row>
    <row r="658" spans="2:33" ht="16.5" customHeight="1">
      <c r="B658" s="40"/>
      <c r="F658" s="163"/>
      <c r="AB658" s="40"/>
      <c r="AD658" s="40"/>
      <c r="AF658" s="40"/>
      <c r="AG658" s="40"/>
    </row>
    <row r="659" spans="2:33" ht="16.5" customHeight="1">
      <c r="B659" s="40"/>
      <c r="F659" s="163"/>
      <c r="AB659" s="40"/>
      <c r="AD659" s="40"/>
      <c r="AF659" s="40"/>
      <c r="AG659" s="40"/>
    </row>
    <row r="660" spans="2:33" ht="16.5" customHeight="1">
      <c r="B660" s="40"/>
      <c r="F660" s="163"/>
      <c r="AB660" s="40"/>
      <c r="AD660" s="40"/>
      <c r="AF660" s="40"/>
      <c r="AG660" s="40"/>
    </row>
    <row r="661" spans="2:33" ht="16.5" customHeight="1">
      <c r="B661" s="40"/>
      <c r="F661" s="163"/>
      <c r="AB661" s="40"/>
      <c r="AD661" s="40"/>
      <c r="AF661" s="40"/>
      <c r="AG661" s="40"/>
    </row>
    <row r="662" spans="2:33" ht="16.5" customHeight="1">
      <c r="B662" s="40"/>
      <c r="F662" s="163"/>
      <c r="AB662" s="40"/>
      <c r="AD662" s="40"/>
      <c r="AF662" s="40"/>
      <c r="AG662" s="40"/>
    </row>
    <row r="663" spans="2:33" ht="16.5" customHeight="1">
      <c r="B663" s="40"/>
      <c r="F663" s="163"/>
      <c r="AB663" s="40"/>
      <c r="AD663" s="40"/>
      <c r="AF663" s="40"/>
      <c r="AG663" s="40"/>
    </row>
    <row r="664" spans="2:33" ht="16.5" customHeight="1">
      <c r="B664" s="40"/>
      <c r="F664" s="163"/>
      <c r="AB664" s="40"/>
      <c r="AD664" s="40"/>
      <c r="AF664" s="40"/>
      <c r="AG664" s="40"/>
    </row>
    <row r="665" spans="2:33" ht="16.5" customHeight="1">
      <c r="B665" s="40"/>
      <c r="F665" s="163"/>
      <c r="AB665" s="40"/>
      <c r="AD665" s="40"/>
      <c r="AF665" s="40"/>
      <c r="AG665" s="40"/>
    </row>
    <row r="666" spans="2:33" ht="16.5" customHeight="1">
      <c r="B666" s="40"/>
      <c r="F666" s="163"/>
      <c r="AB666" s="40"/>
      <c r="AD666" s="40"/>
      <c r="AF666" s="40"/>
      <c r="AG666" s="40"/>
    </row>
    <row r="667" spans="2:33" ht="16.5" customHeight="1">
      <c r="B667" s="40"/>
      <c r="F667" s="163"/>
      <c r="AB667" s="40"/>
      <c r="AD667" s="40"/>
      <c r="AF667" s="40"/>
      <c r="AG667" s="40"/>
    </row>
    <row r="668" spans="2:33" ht="16.5" customHeight="1">
      <c r="B668" s="40"/>
      <c r="F668" s="163"/>
      <c r="AB668" s="40"/>
      <c r="AD668" s="40"/>
      <c r="AF668" s="40"/>
      <c r="AG668" s="40"/>
    </row>
    <row r="669" spans="2:33" ht="16.5" customHeight="1">
      <c r="B669" s="40"/>
      <c r="F669" s="163"/>
      <c r="AB669" s="40"/>
      <c r="AD669" s="40"/>
      <c r="AF669" s="40"/>
      <c r="AG669" s="40"/>
    </row>
    <row r="670" spans="2:33" ht="16.5" customHeight="1">
      <c r="B670" s="40"/>
      <c r="F670" s="163"/>
      <c r="AB670" s="40"/>
      <c r="AD670" s="40"/>
      <c r="AF670" s="40"/>
      <c r="AG670" s="40"/>
    </row>
    <row r="671" spans="2:33" ht="16.5" customHeight="1">
      <c r="B671" s="40"/>
      <c r="F671" s="163"/>
      <c r="AB671" s="40"/>
      <c r="AD671" s="40"/>
      <c r="AF671" s="40"/>
      <c r="AG671" s="40"/>
    </row>
    <row r="672" spans="2:33" ht="16.5" customHeight="1">
      <c r="B672" s="40"/>
      <c r="F672" s="163"/>
      <c r="AB672" s="40"/>
      <c r="AD672" s="40"/>
      <c r="AF672" s="40"/>
      <c r="AG672" s="40"/>
    </row>
    <row r="673" spans="2:33" ht="16.5" customHeight="1">
      <c r="B673" s="40"/>
      <c r="F673" s="163"/>
      <c r="AB673" s="40"/>
      <c r="AD673" s="40"/>
      <c r="AF673" s="40"/>
      <c r="AG673" s="40"/>
    </row>
    <row r="674" spans="2:33" ht="16.5" customHeight="1">
      <c r="B674" s="40"/>
      <c r="F674" s="163"/>
      <c r="AB674" s="40"/>
      <c r="AD674" s="40"/>
      <c r="AF674" s="40"/>
      <c r="AG674" s="40"/>
    </row>
    <row r="675" spans="2:33" ht="16.5" customHeight="1">
      <c r="B675" s="40"/>
      <c r="F675" s="163"/>
      <c r="AB675" s="40"/>
      <c r="AD675" s="40"/>
      <c r="AF675" s="40"/>
      <c r="AG675" s="40"/>
    </row>
    <row r="676" spans="2:33" ht="16.5" customHeight="1">
      <c r="B676" s="40"/>
      <c r="F676" s="163"/>
      <c r="AB676" s="40"/>
      <c r="AD676" s="40"/>
      <c r="AF676" s="40"/>
      <c r="AG676" s="40"/>
    </row>
    <row r="677" spans="2:33" ht="16.5" customHeight="1">
      <c r="B677" s="40"/>
      <c r="F677" s="163"/>
      <c r="AB677" s="40"/>
      <c r="AD677" s="40"/>
      <c r="AF677" s="40"/>
      <c r="AG677" s="40"/>
    </row>
    <row r="678" spans="2:33" ht="16.5" customHeight="1">
      <c r="B678" s="40"/>
      <c r="F678" s="163"/>
      <c r="AB678" s="40"/>
      <c r="AD678" s="40"/>
      <c r="AF678" s="40"/>
      <c r="AG678" s="40"/>
    </row>
    <row r="679" spans="2:33" ht="16.5" customHeight="1">
      <c r="B679" s="40"/>
      <c r="F679" s="163"/>
      <c r="AB679" s="40"/>
      <c r="AD679" s="40"/>
      <c r="AF679" s="40"/>
      <c r="AG679" s="40"/>
    </row>
    <row r="680" spans="2:33" ht="16.5" customHeight="1">
      <c r="B680" s="40"/>
      <c r="F680" s="163"/>
      <c r="AB680" s="40"/>
      <c r="AD680" s="40"/>
      <c r="AF680" s="40"/>
      <c r="AG680" s="40"/>
    </row>
    <row r="681" spans="2:33" ht="16.5" customHeight="1">
      <c r="B681" s="40"/>
      <c r="F681" s="163"/>
      <c r="AB681" s="40"/>
      <c r="AD681" s="40"/>
      <c r="AF681" s="40"/>
      <c r="AG681" s="40"/>
    </row>
    <row r="682" spans="2:33" ht="16.5" customHeight="1">
      <c r="B682" s="40"/>
      <c r="F682" s="163"/>
      <c r="AB682" s="40"/>
      <c r="AD682" s="40"/>
      <c r="AF682" s="40"/>
      <c r="AG682" s="40"/>
    </row>
    <row r="683" spans="2:33" ht="16.5" customHeight="1">
      <c r="B683" s="40"/>
      <c r="F683" s="163"/>
      <c r="AB683" s="40"/>
      <c r="AD683" s="40"/>
      <c r="AF683" s="40"/>
      <c r="AG683" s="40"/>
    </row>
    <row r="684" spans="2:33" ht="16.5" customHeight="1">
      <c r="B684" s="40"/>
      <c r="F684" s="163"/>
      <c r="AB684" s="40"/>
      <c r="AD684" s="40"/>
      <c r="AF684" s="40"/>
      <c r="AG684" s="40"/>
    </row>
    <row r="685" spans="2:33" ht="16.5" customHeight="1">
      <c r="B685" s="40"/>
      <c r="F685" s="163"/>
      <c r="AB685" s="40"/>
      <c r="AD685" s="40"/>
      <c r="AF685" s="40"/>
      <c r="AG685" s="40"/>
    </row>
    <row r="686" spans="2:33" ht="16.5" customHeight="1">
      <c r="B686" s="40"/>
      <c r="F686" s="163"/>
      <c r="AB686" s="40"/>
      <c r="AD686" s="40"/>
      <c r="AF686" s="40"/>
      <c r="AG686" s="40"/>
    </row>
    <row r="687" spans="2:33" ht="16.5" customHeight="1">
      <c r="B687" s="40"/>
      <c r="F687" s="163"/>
      <c r="AB687" s="40"/>
      <c r="AD687" s="40"/>
      <c r="AF687" s="40"/>
      <c r="AG687" s="40"/>
    </row>
    <row r="688" spans="2:33" ht="16.5" customHeight="1">
      <c r="B688" s="40"/>
      <c r="F688" s="163"/>
      <c r="AB688" s="40"/>
      <c r="AD688" s="40"/>
      <c r="AF688" s="40"/>
      <c r="AG688" s="40"/>
    </row>
    <row r="689" spans="2:33" ht="16.5" customHeight="1">
      <c r="B689" s="40"/>
      <c r="F689" s="163"/>
      <c r="AB689" s="40"/>
      <c r="AD689" s="40"/>
      <c r="AF689" s="40"/>
      <c r="AG689" s="40"/>
    </row>
    <row r="690" spans="2:33" ht="16.5" customHeight="1">
      <c r="B690" s="40"/>
      <c r="F690" s="163"/>
      <c r="AB690" s="40"/>
      <c r="AD690" s="40"/>
      <c r="AF690" s="40"/>
      <c r="AG690" s="40"/>
    </row>
    <row r="691" spans="2:33" ht="16.5" customHeight="1">
      <c r="B691" s="40"/>
      <c r="F691" s="163"/>
      <c r="AB691" s="40"/>
      <c r="AD691" s="40"/>
      <c r="AF691" s="40"/>
      <c r="AG691" s="40"/>
    </row>
    <row r="692" spans="2:33" ht="16.5" customHeight="1">
      <c r="B692" s="40"/>
      <c r="F692" s="163"/>
      <c r="AB692" s="40"/>
      <c r="AD692" s="40"/>
      <c r="AF692" s="40"/>
      <c r="AG692" s="40"/>
    </row>
    <row r="693" spans="2:33" ht="16.5" customHeight="1">
      <c r="B693" s="40"/>
      <c r="F693" s="163"/>
      <c r="AB693" s="40"/>
      <c r="AD693" s="40"/>
      <c r="AF693" s="40"/>
      <c r="AG693" s="40"/>
    </row>
    <row r="694" spans="2:33" ht="16.5" customHeight="1">
      <c r="B694" s="40"/>
      <c r="F694" s="163"/>
      <c r="AB694" s="40"/>
      <c r="AD694" s="40"/>
      <c r="AF694" s="40"/>
      <c r="AG694" s="40"/>
    </row>
    <row r="695" spans="2:33" ht="16.5" customHeight="1">
      <c r="B695" s="40"/>
      <c r="F695" s="163"/>
      <c r="AB695" s="40"/>
      <c r="AD695" s="40"/>
      <c r="AF695" s="40"/>
      <c r="AG695" s="40"/>
    </row>
    <row r="696" spans="2:33" ht="16.5" customHeight="1">
      <c r="B696" s="40"/>
      <c r="F696" s="163"/>
      <c r="AB696" s="40"/>
      <c r="AD696" s="40"/>
      <c r="AF696" s="40"/>
      <c r="AG696" s="40"/>
    </row>
    <row r="697" spans="2:33" ht="16.5" customHeight="1">
      <c r="B697" s="40"/>
      <c r="F697" s="163"/>
      <c r="AB697" s="40"/>
      <c r="AD697" s="40"/>
      <c r="AF697" s="40"/>
      <c r="AG697" s="40"/>
    </row>
    <row r="698" spans="2:33" ht="16.5" customHeight="1">
      <c r="B698" s="40"/>
      <c r="F698" s="163"/>
      <c r="AB698" s="40"/>
      <c r="AD698" s="40"/>
      <c r="AF698" s="40"/>
      <c r="AG698" s="40"/>
    </row>
    <row r="699" spans="2:33" ht="16.5" customHeight="1">
      <c r="B699" s="40"/>
      <c r="F699" s="163"/>
      <c r="AB699" s="40"/>
      <c r="AD699" s="40"/>
      <c r="AF699" s="40"/>
      <c r="AG699" s="40"/>
    </row>
    <row r="700" spans="2:33" ht="16.5" customHeight="1">
      <c r="B700" s="40"/>
      <c r="F700" s="163"/>
      <c r="AB700" s="40"/>
      <c r="AD700" s="40"/>
      <c r="AF700" s="40"/>
      <c r="AG700" s="40"/>
    </row>
    <row r="701" spans="2:33" ht="16.5" customHeight="1">
      <c r="B701" s="40"/>
      <c r="F701" s="163"/>
      <c r="AB701" s="40"/>
      <c r="AD701" s="40"/>
      <c r="AF701" s="40"/>
      <c r="AG701" s="40"/>
    </row>
    <row r="702" spans="2:33" ht="16.5" customHeight="1">
      <c r="B702" s="40"/>
      <c r="F702" s="163"/>
      <c r="AB702" s="40"/>
      <c r="AD702" s="40"/>
      <c r="AF702" s="40"/>
      <c r="AG702" s="40"/>
    </row>
    <row r="703" spans="2:33" ht="16.5" customHeight="1">
      <c r="B703" s="40"/>
      <c r="F703" s="163"/>
      <c r="AB703" s="40"/>
      <c r="AD703" s="40"/>
      <c r="AF703" s="40"/>
      <c r="AG703" s="40"/>
    </row>
    <row r="704" spans="2:33" ht="16.5" customHeight="1">
      <c r="B704" s="40"/>
      <c r="F704" s="163"/>
      <c r="AB704" s="40"/>
      <c r="AD704" s="40"/>
      <c r="AF704" s="40"/>
      <c r="AG704" s="40"/>
    </row>
    <row r="705" spans="2:33" ht="16.5" customHeight="1">
      <c r="B705" s="40"/>
      <c r="F705" s="163"/>
      <c r="AB705" s="40"/>
      <c r="AD705" s="40"/>
      <c r="AF705" s="40"/>
      <c r="AG705" s="40"/>
    </row>
    <row r="706" spans="2:33" ht="16.5" customHeight="1">
      <c r="B706" s="40"/>
      <c r="F706" s="163"/>
      <c r="AB706" s="40"/>
      <c r="AD706" s="40"/>
      <c r="AF706" s="40"/>
      <c r="AG706" s="40"/>
    </row>
    <row r="707" spans="2:33" ht="16.5" customHeight="1">
      <c r="B707" s="40"/>
      <c r="F707" s="163"/>
      <c r="AB707" s="40"/>
      <c r="AD707" s="40"/>
      <c r="AF707" s="40"/>
      <c r="AG707" s="40"/>
    </row>
    <row r="708" spans="2:33" ht="16.5" customHeight="1">
      <c r="B708" s="40"/>
      <c r="F708" s="163"/>
      <c r="AB708" s="40"/>
      <c r="AD708" s="40"/>
      <c r="AF708" s="40"/>
      <c r="AG708" s="40"/>
    </row>
    <row r="709" spans="2:33" ht="16.5" customHeight="1">
      <c r="B709" s="40"/>
      <c r="F709" s="163"/>
      <c r="AB709" s="40"/>
      <c r="AD709" s="40"/>
      <c r="AF709" s="40"/>
      <c r="AG709" s="40"/>
    </row>
    <row r="710" spans="2:33" ht="16.5" customHeight="1">
      <c r="B710" s="40"/>
      <c r="F710" s="163"/>
      <c r="AB710" s="40"/>
      <c r="AD710" s="40"/>
      <c r="AF710" s="40"/>
      <c r="AG710" s="40"/>
    </row>
    <row r="711" spans="2:33" ht="16.5" customHeight="1">
      <c r="B711" s="40"/>
      <c r="F711" s="163"/>
      <c r="AB711" s="40"/>
      <c r="AD711" s="40"/>
      <c r="AF711" s="40"/>
      <c r="AG711" s="40"/>
    </row>
    <row r="712" spans="2:33" ht="16.5" customHeight="1">
      <c r="B712" s="40"/>
      <c r="F712" s="163"/>
      <c r="AB712" s="40"/>
      <c r="AD712" s="40"/>
      <c r="AF712" s="40"/>
      <c r="AG712" s="40"/>
    </row>
    <row r="713" spans="2:33" ht="16.5" customHeight="1">
      <c r="B713" s="40"/>
      <c r="F713" s="163"/>
      <c r="AB713" s="40"/>
      <c r="AD713" s="40"/>
      <c r="AF713" s="40"/>
      <c r="AG713" s="40"/>
    </row>
    <row r="714" spans="2:33" ht="16.5" customHeight="1">
      <c r="B714" s="40"/>
      <c r="F714" s="163"/>
      <c r="AB714" s="40"/>
      <c r="AD714" s="40"/>
      <c r="AF714" s="40"/>
      <c r="AG714" s="40"/>
    </row>
    <row r="715" spans="2:33" ht="16.5" customHeight="1">
      <c r="B715" s="40"/>
      <c r="F715" s="163"/>
      <c r="AB715" s="40"/>
      <c r="AD715" s="40"/>
      <c r="AF715" s="40"/>
      <c r="AG715" s="40"/>
    </row>
    <row r="716" spans="2:33" ht="16.5" customHeight="1">
      <c r="B716" s="40"/>
      <c r="F716" s="163"/>
      <c r="AB716" s="40"/>
      <c r="AD716" s="40"/>
      <c r="AF716" s="40"/>
      <c r="AG716" s="40"/>
    </row>
    <row r="717" spans="2:33" ht="16.5" customHeight="1">
      <c r="B717" s="40"/>
      <c r="F717" s="163"/>
      <c r="AB717" s="40"/>
      <c r="AD717" s="40"/>
      <c r="AF717" s="40"/>
      <c r="AG717" s="40"/>
    </row>
    <row r="718" spans="2:33" ht="16.5" customHeight="1">
      <c r="B718" s="40"/>
      <c r="F718" s="163"/>
      <c r="AB718" s="40"/>
      <c r="AD718" s="40"/>
      <c r="AF718" s="40"/>
      <c r="AG718" s="40"/>
    </row>
    <row r="719" spans="2:33" ht="16.5" customHeight="1">
      <c r="B719" s="40"/>
      <c r="F719" s="163"/>
      <c r="AB719" s="40"/>
      <c r="AD719" s="40"/>
      <c r="AF719" s="40"/>
      <c r="AG719" s="40"/>
    </row>
    <row r="720" spans="2:33" ht="16.5" customHeight="1">
      <c r="B720" s="40"/>
      <c r="F720" s="163"/>
      <c r="AB720" s="40"/>
      <c r="AD720" s="40"/>
      <c r="AF720" s="40"/>
      <c r="AG720" s="40"/>
    </row>
    <row r="721" spans="2:33" ht="16.5" customHeight="1">
      <c r="B721" s="40"/>
      <c r="F721" s="163"/>
      <c r="AB721" s="40"/>
      <c r="AD721" s="40"/>
      <c r="AF721" s="40"/>
      <c r="AG721" s="40"/>
    </row>
    <row r="722" spans="2:33" ht="16.5" customHeight="1">
      <c r="B722" s="40"/>
      <c r="F722" s="163"/>
      <c r="AB722" s="40"/>
      <c r="AD722" s="40"/>
      <c r="AF722" s="40"/>
      <c r="AG722" s="40"/>
    </row>
    <row r="723" spans="2:33" ht="16.5" customHeight="1">
      <c r="B723" s="40"/>
      <c r="F723" s="163"/>
      <c r="AB723" s="40"/>
      <c r="AD723" s="40"/>
      <c r="AF723" s="40"/>
      <c r="AG723" s="40"/>
    </row>
    <row r="724" spans="2:33" ht="16.5" customHeight="1">
      <c r="B724" s="40"/>
      <c r="F724" s="163"/>
      <c r="AB724" s="40"/>
      <c r="AD724" s="40"/>
      <c r="AF724" s="40"/>
      <c r="AG724" s="40"/>
    </row>
    <row r="725" spans="2:33" ht="16.5" customHeight="1">
      <c r="B725" s="40"/>
      <c r="F725" s="163"/>
      <c r="AB725" s="40"/>
      <c r="AD725" s="40"/>
      <c r="AF725" s="40"/>
      <c r="AG725" s="40"/>
    </row>
    <row r="726" spans="2:33" ht="16.5" customHeight="1">
      <c r="B726" s="40"/>
      <c r="F726" s="163"/>
      <c r="AB726" s="40"/>
      <c r="AD726" s="40"/>
      <c r="AF726" s="40"/>
      <c r="AG726" s="40"/>
    </row>
    <row r="727" spans="2:33" ht="16.5" customHeight="1">
      <c r="B727" s="40"/>
      <c r="F727" s="163"/>
      <c r="AB727" s="40"/>
      <c r="AD727" s="40"/>
      <c r="AF727" s="40"/>
      <c r="AG727" s="40"/>
    </row>
    <row r="728" spans="2:33" ht="16.5" customHeight="1">
      <c r="B728" s="40"/>
      <c r="F728" s="163"/>
      <c r="AB728" s="40"/>
      <c r="AD728" s="40"/>
      <c r="AF728" s="40"/>
      <c r="AG728" s="40"/>
    </row>
    <row r="729" spans="2:33" ht="16.5" customHeight="1">
      <c r="B729" s="40"/>
      <c r="F729" s="163"/>
      <c r="AB729" s="40"/>
      <c r="AD729" s="40"/>
      <c r="AF729" s="40"/>
      <c r="AG729" s="40"/>
    </row>
    <row r="730" spans="2:33" ht="16.5" customHeight="1">
      <c r="B730" s="40"/>
      <c r="F730" s="163"/>
      <c r="AB730" s="40"/>
      <c r="AD730" s="40"/>
      <c r="AF730" s="40"/>
      <c r="AG730" s="40"/>
    </row>
    <row r="731" spans="2:33" ht="16.5" customHeight="1">
      <c r="B731" s="40"/>
      <c r="F731" s="163"/>
      <c r="AB731" s="40"/>
      <c r="AD731" s="40"/>
      <c r="AF731" s="40"/>
      <c r="AG731" s="40"/>
    </row>
    <row r="732" spans="2:33" ht="16.5" customHeight="1">
      <c r="B732" s="40"/>
      <c r="F732" s="163"/>
      <c r="AB732" s="40"/>
      <c r="AD732" s="40"/>
      <c r="AF732" s="40"/>
      <c r="AG732" s="40"/>
    </row>
    <row r="733" spans="2:33" ht="16.5" customHeight="1">
      <c r="B733" s="40"/>
      <c r="F733" s="163"/>
      <c r="AB733" s="40"/>
      <c r="AD733" s="40"/>
      <c r="AF733" s="40"/>
      <c r="AG733" s="40"/>
    </row>
    <row r="734" spans="2:33" ht="16.5" customHeight="1">
      <c r="B734" s="40"/>
      <c r="F734" s="163"/>
      <c r="AB734" s="40"/>
      <c r="AD734" s="40"/>
      <c r="AF734" s="40"/>
      <c r="AG734" s="40"/>
    </row>
    <row r="735" spans="2:33" ht="16.5" customHeight="1">
      <c r="B735" s="40"/>
      <c r="F735" s="163"/>
      <c r="AB735" s="40"/>
      <c r="AD735" s="40"/>
      <c r="AF735" s="40"/>
      <c r="AG735" s="40"/>
    </row>
    <row r="736" spans="2:33" ht="16.5" customHeight="1">
      <c r="B736" s="40"/>
      <c r="F736" s="163"/>
      <c r="AB736" s="40"/>
      <c r="AD736" s="40"/>
      <c r="AF736" s="40"/>
      <c r="AG736" s="40"/>
    </row>
    <row r="737" spans="2:33" ht="16.5" customHeight="1">
      <c r="B737" s="40"/>
      <c r="F737" s="163"/>
      <c r="AB737" s="40"/>
      <c r="AD737" s="40"/>
      <c r="AF737" s="40"/>
      <c r="AG737" s="40"/>
    </row>
    <row r="738" spans="2:33" ht="16.5" customHeight="1">
      <c r="B738" s="40"/>
      <c r="F738" s="163"/>
      <c r="AB738" s="40"/>
      <c r="AD738" s="40"/>
      <c r="AF738" s="40"/>
      <c r="AG738" s="40"/>
    </row>
    <row r="739" spans="2:33" ht="16.5" customHeight="1">
      <c r="B739" s="40"/>
      <c r="F739" s="163"/>
      <c r="AB739" s="40"/>
      <c r="AD739" s="40"/>
      <c r="AF739" s="40"/>
      <c r="AG739" s="40"/>
    </row>
    <row r="740" spans="2:33" ht="16.5" customHeight="1">
      <c r="B740" s="40"/>
      <c r="F740" s="163"/>
      <c r="AB740" s="40"/>
      <c r="AD740" s="40"/>
      <c r="AF740" s="40"/>
      <c r="AG740" s="40"/>
    </row>
    <row r="741" spans="2:33" ht="16.5" customHeight="1">
      <c r="B741" s="40"/>
      <c r="F741" s="163"/>
      <c r="AB741" s="40"/>
      <c r="AD741" s="40"/>
      <c r="AF741" s="40"/>
      <c r="AG741" s="40"/>
    </row>
    <row r="742" spans="2:33" ht="16.5" customHeight="1">
      <c r="B742" s="40"/>
      <c r="F742" s="163"/>
      <c r="AB742" s="40"/>
      <c r="AD742" s="40"/>
      <c r="AF742" s="40"/>
      <c r="AG742" s="40"/>
    </row>
    <row r="743" spans="2:33" ht="16.5" customHeight="1">
      <c r="B743" s="40"/>
      <c r="F743" s="163"/>
      <c r="AB743" s="40"/>
      <c r="AD743" s="40"/>
      <c r="AF743" s="40"/>
      <c r="AG743" s="40"/>
    </row>
    <row r="744" spans="2:33" ht="16.5" customHeight="1">
      <c r="B744" s="40"/>
      <c r="F744" s="163"/>
      <c r="AB744" s="40"/>
      <c r="AD744" s="40"/>
      <c r="AF744" s="40"/>
      <c r="AG744" s="40"/>
    </row>
    <row r="745" spans="2:33" ht="16.5" customHeight="1">
      <c r="B745" s="40"/>
      <c r="F745" s="163"/>
      <c r="AB745" s="40"/>
      <c r="AD745" s="40"/>
      <c r="AF745" s="40"/>
      <c r="AG745" s="40"/>
    </row>
    <row r="746" spans="2:33" ht="16.5" customHeight="1">
      <c r="B746" s="40"/>
      <c r="F746" s="163"/>
      <c r="AB746" s="40"/>
      <c r="AD746" s="40"/>
      <c r="AF746" s="40"/>
      <c r="AG746" s="40"/>
    </row>
    <row r="747" spans="2:33" ht="16.5" customHeight="1">
      <c r="B747" s="40"/>
      <c r="F747" s="163"/>
      <c r="AB747" s="40"/>
      <c r="AD747" s="40"/>
      <c r="AF747" s="40"/>
      <c r="AG747" s="40"/>
    </row>
    <row r="748" spans="2:33" ht="16.5" customHeight="1">
      <c r="B748" s="40"/>
      <c r="F748" s="163"/>
      <c r="AB748" s="40"/>
      <c r="AD748" s="40"/>
      <c r="AF748" s="40"/>
      <c r="AG748" s="40"/>
    </row>
    <row r="749" spans="2:33" ht="16.5" customHeight="1">
      <c r="B749" s="40"/>
      <c r="F749" s="163"/>
      <c r="AB749" s="40"/>
      <c r="AD749" s="40"/>
      <c r="AF749" s="40"/>
      <c r="AG749" s="40"/>
    </row>
    <row r="750" spans="2:33" ht="16.5" customHeight="1">
      <c r="B750" s="40"/>
      <c r="F750" s="163"/>
      <c r="AB750" s="40"/>
      <c r="AD750" s="40"/>
      <c r="AF750" s="40"/>
      <c r="AG750" s="40"/>
    </row>
    <row r="751" spans="2:33" ht="16.5" customHeight="1">
      <c r="B751" s="40"/>
      <c r="F751" s="163"/>
      <c r="AB751" s="40"/>
      <c r="AD751" s="40"/>
      <c r="AF751" s="40"/>
      <c r="AG751" s="40"/>
    </row>
    <row r="752" spans="2:33" ht="16.5" customHeight="1">
      <c r="B752" s="40"/>
      <c r="F752" s="163"/>
      <c r="AB752" s="40"/>
      <c r="AD752" s="40"/>
      <c r="AF752" s="40"/>
      <c r="AG752" s="40"/>
    </row>
    <row r="753" spans="2:33" ht="16.5" customHeight="1">
      <c r="B753" s="40"/>
      <c r="F753" s="163"/>
      <c r="AB753" s="40"/>
      <c r="AD753" s="40"/>
      <c r="AF753" s="40"/>
      <c r="AG753" s="40"/>
    </row>
    <row r="754" spans="2:33" ht="16.5" customHeight="1">
      <c r="B754" s="40"/>
      <c r="F754" s="163"/>
      <c r="AB754" s="40"/>
      <c r="AD754" s="40"/>
      <c r="AF754" s="40"/>
      <c r="AG754" s="40"/>
    </row>
    <row r="755" spans="2:33" ht="16.5" customHeight="1">
      <c r="B755" s="40"/>
      <c r="F755" s="163"/>
      <c r="AB755" s="40"/>
      <c r="AD755" s="40"/>
      <c r="AF755" s="40"/>
      <c r="AG755" s="40"/>
    </row>
    <row r="756" spans="2:33" ht="16.5" customHeight="1">
      <c r="B756" s="40"/>
      <c r="F756" s="163"/>
      <c r="AB756" s="40"/>
      <c r="AD756" s="40"/>
      <c r="AF756" s="40"/>
      <c r="AG756" s="40"/>
    </row>
    <row r="757" spans="2:33" ht="16.5" customHeight="1">
      <c r="B757" s="40"/>
      <c r="F757" s="163"/>
      <c r="AB757" s="40"/>
      <c r="AD757" s="40"/>
      <c r="AF757" s="40"/>
      <c r="AG757" s="40"/>
    </row>
    <row r="758" spans="2:33" ht="16.5" customHeight="1">
      <c r="B758" s="40"/>
      <c r="F758" s="163"/>
      <c r="AB758" s="40"/>
      <c r="AD758" s="40"/>
      <c r="AF758" s="40"/>
      <c r="AG758" s="40"/>
    </row>
    <row r="759" spans="2:33" ht="16.5" customHeight="1">
      <c r="B759" s="40"/>
      <c r="F759" s="163"/>
      <c r="AB759" s="40"/>
      <c r="AD759" s="40"/>
      <c r="AF759" s="40"/>
      <c r="AG759" s="40"/>
    </row>
    <row r="760" spans="2:33" ht="16.5" customHeight="1">
      <c r="B760" s="40"/>
      <c r="F760" s="163"/>
      <c r="AB760" s="40"/>
      <c r="AD760" s="40"/>
      <c r="AF760" s="40"/>
      <c r="AG760" s="40"/>
    </row>
    <row r="761" spans="2:33" ht="16.5" customHeight="1">
      <c r="B761" s="40"/>
      <c r="F761" s="163"/>
      <c r="AB761" s="40"/>
      <c r="AD761" s="40"/>
      <c r="AF761" s="40"/>
      <c r="AG761" s="40"/>
    </row>
    <row r="762" spans="2:33" ht="16.5" customHeight="1">
      <c r="B762" s="40"/>
      <c r="F762" s="163"/>
      <c r="AB762" s="40"/>
      <c r="AD762" s="40"/>
      <c r="AF762" s="40"/>
      <c r="AG762" s="40"/>
    </row>
    <row r="763" spans="2:33" ht="16.5" customHeight="1">
      <c r="B763" s="40"/>
      <c r="F763" s="163"/>
      <c r="AB763" s="40"/>
      <c r="AD763" s="40"/>
      <c r="AF763" s="40"/>
      <c r="AG763" s="40"/>
    </row>
    <row r="764" spans="2:33" ht="16.5" customHeight="1">
      <c r="B764" s="40"/>
      <c r="F764" s="163"/>
      <c r="AB764" s="40"/>
      <c r="AD764" s="40"/>
      <c r="AF764" s="40"/>
      <c r="AG764" s="40"/>
    </row>
    <row r="765" spans="2:33" ht="16.5" customHeight="1">
      <c r="B765" s="40"/>
      <c r="F765" s="163"/>
      <c r="AB765" s="40"/>
      <c r="AD765" s="40"/>
      <c r="AF765" s="40"/>
      <c r="AG765" s="40"/>
    </row>
    <row r="766" spans="2:33" ht="16.5" customHeight="1">
      <c r="B766" s="40"/>
      <c r="F766" s="163"/>
      <c r="AB766" s="40"/>
      <c r="AD766" s="40"/>
      <c r="AF766" s="40"/>
      <c r="AG766" s="40"/>
    </row>
    <row r="767" spans="2:33" ht="16.5" customHeight="1">
      <c r="B767" s="40"/>
      <c r="F767" s="163"/>
      <c r="AB767" s="40"/>
      <c r="AD767" s="40"/>
      <c r="AF767" s="40"/>
      <c r="AG767" s="40"/>
    </row>
    <row r="768" spans="2:33" ht="16.5" customHeight="1">
      <c r="B768" s="40"/>
      <c r="F768" s="163"/>
      <c r="AB768" s="40"/>
      <c r="AD768" s="40"/>
      <c r="AF768" s="40"/>
      <c r="AG768" s="40"/>
    </row>
    <row r="769" spans="2:33" ht="16.5" customHeight="1">
      <c r="B769" s="40"/>
      <c r="F769" s="163"/>
      <c r="AB769" s="40"/>
      <c r="AD769" s="40"/>
      <c r="AF769" s="40"/>
      <c r="AG769" s="40"/>
    </row>
    <row r="770" spans="2:33" ht="16.5" customHeight="1">
      <c r="B770" s="40"/>
      <c r="F770" s="163"/>
      <c r="AB770" s="40"/>
      <c r="AD770" s="40"/>
      <c r="AF770" s="40"/>
      <c r="AG770" s="40"/>
    </row>
    <row r="771" spans="2:33" ht="16.5" customHeight="1">
      <c r="B771" s="40"/>
      <c r="F771" s="163"/>
      <c r="AB771" s="40"/>
      <c r="AD771" s="40"/>
      <c r="AF771" s="40"/>
      <c r="AG771" s="40"/>
    </row>
    <row r="772" spans="2:33" ht="16.5" customHeight="1">
      <c r="B772" s="40"/>
      <c r="F772" s="163"/>
      <c r="AB772" s="40"/>
      <c r="AD772" s="40"/>
      <c r="AF772" s="40"/>
      <c r="AG772" s="40"/>
    </row>
    <row r="773" spans="2:33" ht="16.5" customHeight="1">
      <c r="B773" s="40"/>
      <c r="F773" s="163"/>
      <c r="AB773" s="40"/>
      <c r="AD773" s="40"/>
      <c r="AF773" s="40"/>
      <c r="AG773" s="40"/>
    </row>
    <row r="774" spans="2:33" ht="16.5" customHeight="1">
      <c r="B774" s="40"/>
      <c r="F774" s="163"/>
      <c r="AB774" s="40"/>
      <c r="AD774" s="40"/>
      <c r="AF774" s="40"/>
      <c r="AG774" s="40"/>
    </row>
    <row r="775" spans="2:33" ht="16.5" customHeight="1">
      <c r="B775" s="40"/>
      <c r="F775" s="163"/>
      <c r="AB775" s="40"/>
      <c r="AD775" s="40"/>
      <c r="AF775" s="40"/>
      <c r="AG775" s="40"/>
    </row>
    <row r="776" spans="2:33" ht="16.5" customHeight="1">
      <c r="B776" s="40"/>
      <c r="F776" s="163"/>
      <c r="AB776" s="40"/>
      <c r="AD776" s="40"/>
      <c r="AF776" s="40"/>
      <c r="AG776" s="40"/>
    </row>
    <row r="777" spans="2:33" ht="16.5" customHeight="1">
      <c r="B777" s="40"/>
      <c r="F777" s="163"/>
      <c r="AB777" s="40"/>
      <c r="AD777" s="40"/>
      <c r="AF777" s="40"/>
      <c r="AG777" s="40"/>
    </row>
    <row r="778" spans="2:33" ht="16.5" customHeight="1">
      <c r="B778" s="40"/>
      <c r="F778" s="163"/>
      <c r="AB778" s="40"/>
      <c r="AD778" s="40"/>
      <c r="AF778" s="40"/>
      <c r="AG778" s="40"/>
    </row>
    <row r="779" spans="2:33" ht="16.5" customHeight="1">
      <c r="B779" s="40"/>
      <c r="F779" s="163"/>
      <c r="AB779" s="40"/>
      <c r="AD779" s="40"/>
      <c r="AF779" s="40"/>
      <c r="AG779" s="40"/>
    </row>
    <row r="780" spans="2:33" ht="16.5" customHeight="1">
      <c r="B780" s="40"/>
      <c r="F780" s="163"/>
      <c r="AB780" s="40"/>
      <c r="AD780" s="40"/>
      <c r="AF780" s="40"/>
      <c r="AG780" s="40"/>
    </row>
    <row r="781" spans="2:33" ht="16.5" customHeight="1">
      <c r="B781" s="40"/>
      <c r="F781" s="163"/>
      <c r="AB781" s="40"/>
      <c r="AD781" s="40"/>
      <c r="AF781" s="40"/>
      <c r="AG781" s="40"/>
    </row>
    <row r="782" spans="2:33" ht="16.5" customHeight="1">
      <c r="B782" s="40"/>
      <c r="F782" s="163"/>
      <c r="AB782" s="40"/>
      <c r="AD782" s="40"/>
      <c r="AF782" s="40"/>
      <c r="AG782" s="40"/>
    </row>
    <row r="783" spans="2:33" ht="16.5" customHeight="1">
      <c r="B783" s="40"/>
      <c r="F783" s="163"/>
      <c r="AB783" s="40"/>
      <c r="AD783" s="40"/>
      <c r="AF783" s="40"/>
      <c r="AG783" s="40"/>
    </row>
    <row r="784" spans="2:33" ht="16.5" customHeight="1">
      <c r="B784" s="40"/>
      <c r="F784" s="163"/>
      <c r="AB784" s="40"/>
      <c r="AD784" s="40"/>
      <c r="AF784" s="40"/>
      <c r="AG784" s="40"/>
    </row>
    <row r="785" spans="2:33" ht="16.5" customHeight="1">
      <c r="B785" s="40"/>
      <c r="F785" s="163"/>
      <c r="AB785" s="40"/>
      <c r="AD785" s="40"/>
      <c r="AF785" s="40"/>
      <c r="AG785" s="40"/>
    </row>
    <row r="786" spans="2:33" ht="16.5" customHeight="1">
      <c r="B786" s="40"/>
      <c r="F786" s="163"/>
      <c r="AB786" s="40"/>
      <c r="AD786" s="40"/>
      <c r="AF786" s="40"/>
      <c r="AG786" s="40"/>
    </row>
    <row r="787" spans="2:33" ht="16.5" customHeight="1">
      <c r="B787" s="40"/>
      <c r="F787" s="163"/>
      <c r="AB787" s="40"/>
      <c r="AD787" s="40"/>
      <c r="AF787" s="40"/>
      <c r="AG787" s="40"/>
    </row>
    <row r="788" spans="2:33" ht="16.5" customHeight="1">
      <c r="B788" s="40"/>
      <c r="F788" s="163"/>
      <c r="AB788" s="40"/>
      <c r="AD788" s="40"/>
      <c r="AF788" s="40"/>
      <c r="AG788" s="40"/>
    </row>
    <row r="789" spans="2:33" ht="16.5" customHeight="1">
      <c r="B789" s="40"/>
      <c r="F789" s="163"/>
      <c r="AB789" s="40"/>
      <c r="AD789" s="40"/>
      <c r="AF789" s="40"/>
      <c r="AG789" s="40"/>
    </row>
    <row r="790" spans="2:33" ht="16.5" customHeight="1">
      <c r="B790" s="40"/>
      <c r="F790" s="163"/>
      <c r="AB790" s="40"/>
      <c r="AD790" s="40"/>
      <c r="AF790" s="40"/>
      <c r="AG790" s="40"/>
    </row>
    <row r="791" spans="2:33" ht="16.5" customHeight="1">
      <c r="B791" s="40"/>
      <c r="F791" s="163"/>
      <c r="AB791" s="40"/>
      <c r="AD791" s="40"/>
      <c r="AF791" s="40"/>
      <c r="AG791" s="40"/>
    </row>
    <row r="792" spans="2:33" ht="16.5" customHeight="1">
      <c r="B792" s="40"/>
      <c r="F792" s="163"/>
      <c r="AB792" s="40"/>
      <c r="AD792" s="40"/>
      <c r="AF792" s="40"/>
      <c r="AG792" s="40"/>
    </row>
    <row r="793" spans="2:33" ht="16.5" customHeight="1">
      <c r="B793" s="40"/>
      <c r="F793" s="163"/>
      <c r="AB793" s="40"/>
      <c r="AD793" s="40"/>
      <c r="AF793" s="40"/>
      <c r="AG793" s="40"/>
    </row>
    <row r="794" spans="2:33" ht="16.5" customHeight="1">
      <c r="B794" s="40"/>
      <c r="F794" s="163"/>
      <c r="AB794" s="40"/>
      <c r="AD794" s="40"/>
      <c r="AF794" s="40"/>
      <c r="AG794" s="40"/>
    </row>
    <row r="795" spans="2:33" ht="16.5" customHeight="1">
      <c r="B795" s="40"/>
      <c r="F795" s="163"/>
      <c r="AB795" s="40"/>
      <c r="AD795" s="40"/>
      <c r="AF795" s="40"/>
      <c r="AG795" s="40"/>
    </row>
    <row r="796" spans="2:33" ht="16.5" customHeight="1">
      <c r="B796" s="40"/>
      <c r="F796" s="163"/>
      <c r="AB796" s="40"/>
      <c r="AD796" s="40"/>
      <c r="AF796" s="40"/>
      <c r="AG796" s="40"/>
    </row>
    <row r="797" spans="2:33" ht="16.5" customHeight="1">
      <c r="B797" s="40"/>
      <c r="F797" s="163"/>
      <c r="AB797" s="40"/>
      <c r="AD797" s="40"/>
      <c r="AF797" s="40"/>
      <c r="AG797" s="40"/>
    </row>
    <row r="798" spans="2:33" ht="16.5" customHeight="1">
      <c r="B798" s="40"/>
      <c r="F798" s="163"/>
      <c r="AB798" s="40"/>
      <c r="AD798" s="40"/>
      <c r="AF798" s="40"/>
      <c r="AG798" s="40"/>
    </row>
    <row r="799" spans="2:33" ht="16.5" customHeight="1">
      <c r="B799" s="40"/>
      <c r="F799" s="163"/>
      <c r="AB799" s="40"/>
      <c r="AD799" s="40"/>
      <c r="AF799" s="40"/>
      <c r="AG799" s="40"/>
    </row>
    <row r="800" spans="2:33" ht="16.5" customHeight="1">
      <c r="B800" s="40"/>
      <c r="F800" s="163"/>
      <c r="AB800" s="40"/>
      <c r="AD800" s="40"/>
      <c r="AF800" s="40"/>
      <c r="AG800" s="40"/>
    </row>
    <row r="801" spans="2:33" ht="16.5" customHeight="1">
      <c r="B801" s="40"/>
      <c r="F801" s="163"/>
      <c r="AB801" s="40"/>
      <c r="AD801" s="40"/>
      <c r="AF801" s="40"/>
      <c r="AG801" s="40"/>
    </row>
    <row r="802" spans="2:33" ht="16.5" customHeight="1">
      <c r="B802" s="40"/>
      <c r="F802" s="163"/>
      <c r="AB802" s="40"/>
      <c r="AD802" s="40"/>
      <c r="AF802" s="40"/>
      <c r="AG802" s="40"/>
    </row>
    <row r="803" spans="2:33" ht="16.5" customHeight="1">
      <c r="B803" s="40"/>
      <c r="F803" s="163"/>
      <c r="AB803" s="40"/>
      <c r="AD803" s="40"/>
      <c r="AF803" s="40"/>
      <c r="AG803" s="40"/>
    </row>
    <row r="804" spans="2:33" ht="16.5" customHeight="1">
      <c r="B804" s="40"/>
      <c r="F804" s="163"/>
      <c r="AB804" s="40"/>
      <c r="AD804" s="40"/>
      <c r="AF804" s="40"/>
      <c r="AG804" s="40"/>
    </row>
    <row r="805" spans="2:33" ht="16.5" customHeight="1">
      <c r="B805" s="40"/>
      <c r="F805" s="163"/>
      <c r="AB805" s="40"/>
      <c r="AD805" s="40"/>
      <c r="AF805" s="40"/>
      <c r="AG805" s="40"/>
    </row>
    <row r="806" spans="2:33" ht="16.5" customHeight="1">
      <c r="B806" s="40"/>
      <c r="F806" s="163"/>
      <c r="AB806" s="40"/>
      <c r="AD806" s="40"/>
      <c r="AF806" s="40"/>
      <c r="AG806" s="40"/>
    </row>
    <row r="807" spans="2:33" ht="16.5" customHeight="1">
      <c r="B807" s="40"/>
      <c r="F807" s="163"/>
      <c r="AB807" s="40"/>
      <c r="AD807" s="40"/>
      <c r="AF807" s="40"/>
      <c r="AG807" s="40"/>
    </row>
    <row r="808" spans="2:33" ht="16.5" customHeight="1">
      <c r="B808" s="40"/>
      <c r="F808" s="163"/>
      <c r="AB808" s="40"/>
      <c r="AD808" s="40"/>
      <c r="AF808" s="40"/>
      <c r="AG808" s="40"/>
    </row>
    <row r="809" spans="2:33" ht="16.5" customHeight="1">
      <c r="B809" s="40"/>
      <c r="F809" s="163"/>
      <c r="AB809" s="40"/>
      <c r="AD809" s="40"/>
      <c r="AF809" s="40"/>
      <c r="AG809" s="40"/>
    </row>
    <row r="810" spans="2:33" ht="16.5" customHeight="1">
      <c r="B810" s="40"/>
      <c r="F810" s="163"/>
      <c r="AB810" s="40"/>
      <c r="AD810" s="40"/>
      <c r="AF810" s="40"/>
      <c r="AG810" s="40"/>
    </row>
    <row r="811" spans="2:33" ht="16.5" customHeight="1">
      <c r="B811" s="40"/>
      <c r="F811" s="163"/>
      <c r="AB811" s="40"/>
      <c r="AD811" s="40"/>
      <c r="AF811" s="40"/>
      <c r="AG811" s="40"/>
    </row>
    <row r="812" spans="2:33" ht="16.5" customHeight="1">
      <c r="B812" s="40"/>
      <c r="F812" s="163"/>
      <c r="AB812" s="40"/>
      <c r="AD812" s="40"/>
      <c r="AF812" s="40"/>
      <c r="AG812" s="40"/>
    </row>
    <row r="813" spans="2:33" ht="16.5" customHeight="1">
      <c r="B813" s="40"/>
      <c r="F813" s="163"/>
      <c r="AB813" s="40"/>
      <c r="AD813" s="40"/>
      <c r="AF813" s="40"/>
      <c r="AG813" s="40"/>
    </row>
    <row r="814" spans="2:33" ht="16.5" customHeight="1">
      <c r="B814" s="40"/>
      <c r="F814" s="163"/>
      <c r="AB814" s="40"/>
      <c r="AD814" s="40"/>
      <c r="AF814" s="40"/>
      <c r="AG814" s="40"/>
    </row>
    <row r="815" spans="2:33" ht="16.5" customHeight="1">
      <c r="B815" s="40"/>
      <c r="F815" s="163"/>
      <c r="AB815" s="40"/>
      <c r="AD815" s="40"/>
      <c r="AF815" s="40"/>
      <c r="AG815" s="40"/>
    </row>
    <row r="816" spans="2:33" ht="16.5" customHeight="1">
      <c r="B816" s="40"/>
      <c r="F816" s="163"/>
      <c r="AB816" s="40"/>
      <c r="AD816" s="40"/>
      <c r="AF816" s="40"/>
      <c r="AG816" s="40"/>
    </row>
    <row r="817" spans="2:33" ht="16.5" customHeight="1">
      <c r="B817" s="40"/>
      <c r="F817" s="163"/>
      <c r="AB817" s="40"/>
      <c r="AD817" s="40"/>
      <c r="AF817" s="40"/>
      <c r="AG817" s="40"/>
    </row>
    <row r="818" spans="2:33" ht="16.5" customHeight="1">
      <c r="B818" s="40"/>
      <c r="F818" s="163"/>
      <c r="AB818" s="40"/>
      <c r="AD818" s="40"/>
      <c r="AF818" s="40"/>
      <c r="AG818" s="40"/>
    </row>
    <row r="819" spans="2:33" ht="16.5" customHeight="1">
      <c r="B819" s="40"/>
      <c r="F819" s="163"/>
      <c r="AB819" s="40"/>
      <c r="AD819" s="40"/>
      <c r="AF819" s="40"/>
      <c r="AG819" s="40"/>
    </row>
    <row r="820" spans="2:33" ht="16.5" customHeight="1">
      <c r="B820" s="40"/>
      <c r="F820" s="163"/>
      <c r="AB820" s="40"/>
      <c r="AD820" s="40"/>
      <c r="AF820" s="40"/>
      <c r="AG820" s="40"/>
    </row>
    <row r="821" spans="2:33" ht="16.5" customHeight="1">
      <c r="B821" s="40"/>
      <c r="F821" s="163"/>
      <c r="AB821" s="40"/>
      <c r="AD821" s="40"/>
      <c r="AF821" s="40"/>
      <c r="AG821" s="40"/>
    </row>
    <row r="822" spans="2:33" ht="16.5" customHeight="1">
      <c r="B822" s="40"/>
      <c r="F822" s="163"/>
      <c r="AB822" s="40"/>
      <c r="AD822" s="40"/>
      <c r="AF822" s="40"/>
      <c r="AG822" s="40"/>
    </row>
    <row r="823" spans="2:33" ht="16.5" customHeight="1">
      <c r="B823" s="40"/>
      <c r="F823" s="163"/>
      <c r="AB823" s="40"/>
      <c r="AD823" s="40"/>
      <c r="AF823" s="40"/>
      <c r="AG823" s="40"/>
    </row>
    <row r="824" spans="2:33" ht="16.5" customHeight="1">
      <c r="B824" s="40"/>
      <c r="F824" s="163"/>
      <c r="AB824" s="40"/>
      <c r="AD824" s="40"/>
      <c r="AF824" s="40"/>
      <c r="AG824" s="40"/>
    </row>
    <row r="825" spans="2:33" ht="16.5" customHeight="1">
      <c r="B825" s="40"/>
      <c r="F825" s="163"/>
      <c r="AB825" s="40"/>
      <c r="AD825" s="40"/>
      <c r="AF825" s="40"/>
      <c r="AG825" s="40"/>
    </row>
    <row r="826" spans="2:33" ht="16.5" customHeight="1">
      <c r="B826" s="40"/>
      <c r="F826" s="163"/>
      <c r="AB826" s="40"/>
      <c r="AD826" s="40"/>
      <c r="AF826" s="40"/>
      <c r="AG826" s="40"/>
    </row>
    <row r="827" spans="2:33" ht="16.5" customHeight="1">
      <c r="B827" s="40"/>
      <c r="F827" s="163"/>
      <c r="AB827" s="40"/>
      <c r="AD827" s="40"/>
      <c r="AF827" s="40"/>
      <c r="AG827" s="40"/>
    </row>
    <row r="828" spans="2:33" ht="16.5" customHeight="1">
      <c r="B828" s="40"/>
      <c r="F828" s="163"/>
      <c r="AB828" s="40"/>
      <c r="AD828" s="40"/>
      <c r="AF828" s="40"/>
      <c r="AG828" s="40"/>
    </row>
    <row r="829" spans="2:33" ht="16.5" customHeight="1">
      <c r="B829" s="40"/>
      <c r="F829" s="163"/>
      <c r="AB829" s="40"/>
      <c r="AD829" s="40"/>
      <c r="AF829" s="40"/>
      <c r="AG829" s="40"/>
    </row>
    <row r="830" spans="2:33" ht="16.5" customHeight="1">
      <c r="B830" s="40"/>
      <c r="F830" s="163"/>
      <c r="AB830" s="40"/>
      <c r="AD830" s="40"/>
      <c r="AF830" s="40"/>
      <c r="AG830" s="40"/>
    </row>
    <row r="831" spans="2:33" ht="16.5" customHeight="1">
      <c r="B831" s="40"/>
      <c r="F831" s="163"/>
      <c r="AB831" s="40"/>
      <c r="AD831" s="40"/>
      <c r="AF831" s="40"/>
      <c r="AG831" s="40"/>
    </row>
    <row r="832" spans="2:33" ht="16.5" customHeight="1">
      <c r="B832" s="40"/>
      <c r="F832" s="163"/>
      <c r="AB832" s="40"/>
      <c r="AD832" s="40"/>
      <c r="AF832" s="40"/>
      <c r="AG832" s="40"/>
    </row>
    <row r="833" spans="2:33" ht="16.5" customHeight="1">
      <c r="B833" s="40"/>
      <c r="F833" s="163"/>
      <c r="AB833" s="40"/>
      <c r="AD833" s="40"/>
      <c r="AF833" s="40"/>
      <c r="AG833" s="40"/>
    </row>
    <row r="834" spans="2:33" ht="16.5" customHeight="1">
      <c r="B834" s="40"/>
      <c r="F834" s="163"/>
      <c r="AB834" s="40"/>
      <c r="AD834" s="40"/>
      <c r="AF834" s="40"/>
      <c r="AG834" s="40"/>
    </row>
    <row r="835" spans="2:33" ht="16.5" customHeight="1">
      <c r="B835" s="40"/>
      <c r="F835" s="163"/>
      <c r="AB835" s="40"/>
      <c r="AD835" s="40"/>
      <c r="AF835" s="40"/>
      <c r="AG835" s="40"/>
    </row>
    <row r="836" spans="2:33" ht="16.5" customHeight="1">
      <c r="B836" s="40"/>
      <c r="F836" s="163"/>
      <c r="AB836" s="40"/>
      <c r="AD836" s="40"/>
      <c r="AF836" s="40"/>
      <c r="AG836" s="40"/>
    </row>
    <row r="837" spans="2:33" ht="16.5" customHeight="1">
      <c r="B837" s="40"/>
      <c r="F837" s="163"/>
      <c r="AB837" s="40"/>
      <c r="AD837" s="40"/>
      <c r="AF837" s="40"/>
      <c r="AG837" s="40"/>
    </row>
    <row r="838" spans="2:33" ht="16.5" customHeight="1">
      <c r="B838" s="40"/>
      <c r="F838" s="163"/>
      <c r="AB838" s="40"/>
      <c r="AD838" s="40"/>
      <c r="AF838" s="40"/>
      <c r="AG838" s="40"/>
    </row>
    <row r="839" spans="2:33" ht="16.5" customHeight="1">
      <c r="B839" s="40"/>
      <c r="F839" s="163"/>
      <c r="AB839" s="40"/>
      <c r="AD839" s="40"/>
      <c r="AF839" s="40"/>
      <c r="AG839" s="40"/>
    </row>
    <row r="840" spans="2:33" ht="16.5" customHeight="1">
      <c r="B840" s="40"/>
      <c r="F840" s="163"/>
      <c r="AB840" s="40"/>
      <c r="AD840" s="40"/>
      <c r="AF840" s="40"/>
      <c r="AG840" s="40"/>
    </row>
    <row r="841" spans="2:33" ht="16.5" customHeight="1">
      <c r="B841" s="40"/>
      <c r="F841" s="163"/>
      <c r="AB841" s="40"/>
      <c r="AD841" s="40"/>
      <c r="AF841" s="40"/>
      <c r="AG841" s="40"/>
    </row>
    <row r="842" spans="2:33" ht="16.5" customHeight="1">
      <c r="B842" s="40"/>
      <c r="F842" s="163"/>
      <c r="AB842" s="40"/>
      <c r="AD842" s="40"/>
      <c r="AF842" s="40"/>
      <c r="AG842" s="40"/>
    </row>
    <row r="843" spans="2:33" ht="16.5" customHeight="1">
      <c r="B843" s="40"/>
      <c r="F843" s="163"/>
      <c r="AB843" s="40"/>
      <c r="AD843" s="40"/>
      <c r="AF843" s="40"/>
      <c r="AG843" s="40"/>
    </row>
    <row r="844" spans="2:33" ht="16.5" customHeight="1">
      <c r="B844" s="40"/>
      <c r="F844" s="163"/>
      <c r="AB844" s="40"/>
      <c r="AD844" s="40"/>
      <c r="AF844" s="40"/>
      <c r="AG844" s="40"/>
    </row>
    <row r="845" spans="2:33" ht="16.5" customHeight="1">
      <c r="B845" s="40"/>
      <c r="F845" s="163"/>
      <c r="AB845" s="40"/>
      <c r="AD845" s="40"/>
      <c r="AF845" s="40"/>
      <c r="AG845" s="40"/>
    </row>
    <row r="846" spans="2:33" ht="16.5" customHeight="1">
      <c r="B846" s="40"/>
      <c r="F846" s="163"/>
      <c r="AB846" s="40"/>
      <c r="AD846" s="40"/>
      <c r="AF846" s="40"/>
      <c r="AG846" s="40"/>
    </row>
    <row r="847" spans="2:33" ht="16.5" customHeight="1">
      <c r="B847" s="40"/>
      <c r="F847" s="163"/>
      <c r="AB847" s="40"/>
      <c r="AD847" s="40"/>
      <c r="AF847" s="40"/>
      <c r="AG847" s="40"/>
    </row>
    <row r="848" spans="2:33" ht="16.5" customHeight="1">
      <c r="B848" s="40"/>
      <c r="F848" s="163"/>
      <c r="AB848" s="40"/>
      <c r="AD848" s="40"/>
      <c r="AF848" s="40"/>
      <c r="AG848" s="40"/>
    </row>
    <row r="849" spans="2:33" ht="16.5" customHeight="1">
      <c r="B849" s="40"/>
      <c r="F849" s="163"/>
      <c r="AB849" s="40"/>
      <c r="AD849" s="40"/>
      <c r="AF849" s="40"/>
      <c r="AG849" s="40"/>
    </row>
    <row r="850" spans="2:33" ht="16.5" customHeight="1">
      <c r="B850" s="40"/>
      <c r="F850" s="163"/>
      <c r="AB850" s="40"/>
      <c r="AD850" s="40"/>
      <c r="AF850" s="40"/>
      <c r="AG850" s="40"/>
    </row>
    <row r="851" spans="2:33" ht="16.5" customHeight="1">
      <c r="B851" s="40"/>
      <c r="F851" s="163"/>
      <c r="AB851" s="40"/>
      <c r="AD851" s="40"/>
      <c r="AF851" s="40"/>
      <c r="AG851" s="40"/>
    </row>
    <row r="852" spans="2:33" ht="16.5" customHeight="1">
      <c r="B852" s="40"/>
      <c r="F852" s="163"/>
      <c r="AB852" s="40"/>
      <c r="AD852" s="40"/>
      <c r="AF852" s="40"/>
      <c r="AG852" s="40"/>
    </row>
    <row r="853" spans="2:33" ht="16.5" customHeight="1">
      <c r="B853" s="40"/>
      <c r="F853" s="163"/>
      <c r="AB853" s="40"/>
      <c r="AD853" s="40"/>
      <c r="AF853" s="40"/>
      <c r="AG853" s="40"/>
    </row>
    <row r="854" spans="2:33" ht="16.5" customHeight="1">
      <c r="B854" s="40"/>
      <c r="F854" s="163"/>
      <c r="AB854" s="40"/>
      <c r="AD854" s="40"/>
      <c r="AF854" s="40"/>
      <c r="AG854" s="40"/>
    </row>
    <row r="855" spans="2:33" ht="16.5" customHeight="1">
      <c r="B855" s="40"/>
      <c r="F855" s="163"/>
      <c r="AB855" s="40"/>
      <c r="AD855" s="40"/>
      <c r="AF855" s="40"/>
      <c r="AG855" s="40"/>
    </row>
    <row r="856" spans="2:33" ht="16.5" customHeight="1">
      <c r="B856" s="40"/>
      <c r="F856" s="163"/>
      <c r="AB856" s="40"/>
      <c r="AD856" s="40"/>
      <c r="AF856" s="40"/>
      <c r="AG856" s="40"/>
    </row>
    <row r="857" spans="2:33" ht="16.5" customHeight="1">
      <c r="B857" s="40"/>
      <c r="F857" s="163"/>
      <c r="AB857" s="40"/>
      <c r="AD857" s="40"/>
      <c r="AF857" s="40"/>
      <c r="AG857" s="40"/>
    </row>
    <row r="858" spans="2:33" ht="16.5" customHeight="1">
      <c r="B858" s="40"/>
      <c r="F858" s="163"/>
      <c r="AB858" s="40"/>
      <c r="AD858" s="40"/>
      <c r="AF858" s="40"/>
      <c r="AG858" s="40"/>
    </row>
    <row r="859" spans="2:33" ht="16.5" customHeight="1">
      <c r="B859" s="40"/>
      <c r="F859" s="163"/>
      <c r="AB859" s="40"/>
      <c r="AD859" s="40"/>
      <c r="AF859" s="40"/>
      <c r="AG859" s="40"/>
    </row>
    <row r="860" spans="2:33" ht="16.5" customHeight="1">
      <c r="B860" s="40"/>
      <c r="F860" s="163"/>
      <c r="AB860" s="40"/>
      <c r="AD860" s="40"/>
      <c r="AF860" s="40"/>
      <c r="AG860" s="40"/>
    </row>
    <row r="861" spans="2:33" ht="16.5" customHeight="1">
      <c r="B861" s="40"/>
      <c r="F861" s="163"/>
      <c r="AB861" s="40"/>
      <c r="AD861" s="40"/>
      <c r="AF861" s="40"/>
      <c r="AG861" s="40"/>
    </row>
    <row r="862" spans="2:33" ht="16.5" customHeight="1">
      <c r="B862" s="40"/>
      <c r="F862" s="163"/>
      <c r="AB862" s="40"/>
      <c r="AD862" s="40"/>
      <c r="AF862" s="40"/>
      <c r="AG862" s="40"/>
    </row>
    <row r="863" spans="2:33" ht="16.5" customHeight="1">
      <c r="B863" s="40"/>
      <c r="F863" s="163"/>
      <c r="AB863" s="40"/>
      <c r="AD863" s="40"/>
      <c r="AF863" s="40"/>
      <c r="AG863" s="40"/>
    </row>
    <row r="864" spans="2:33" ht="16.5" customHeight="1">
      <c r="B864" s="40"/>
      <c r="F864" s="163"/>
      <c r="AB864" s="40"/>
      <c r="AD864" s="40"/>
      <c r="AF864" s="40"/>
      <c r="AG864" s="40"/>
    </row>
    <row r="865" spans="2:33" ht="16.5" customHeight="1">
      <c r="B865" s="40"/>
      <c r="F865" s="163"/>
      <c r="AB865" s="40"/>
      <c r="AD865" s="40"/>
      <c r="AF865" s="40"/>
      <c r="AG865" s="40"/>
    </row>
    <row r="866" spans="2:33" ht="16.5" customHeight="1">
      <c r="B866" s="40"/>
      <c r="F866" s="163"/>
      <c r="AB866" s="40"/>
      <c r="AD866" s="40"/>
      <c r="AF866" s="40"/>
      <c r="AG866" s="40"/>
    </row>
    <row r="867" spans="2:33" ht="16.5" customHeight="1">
      <c r="B867" s="40"/>
      <c r="F867" s="163"/>
      <c r="AB867" s="40"/>
      <c r="AD867" s="40"/>
      <c r="AF867" s="40"/>
      <c r="AG867" s="40"/>
    </row>
    <row r="868" spans="2:33" ht="16.5" customHeight="1">
      <c r="B868" s="40"/>
      <c r="F868" s="163"/>
      <c r="AB868" s="40"/>
      <c r="AD868" s="40"/>
      <c r="AF868" s="40"/>
      <c r="AG868" s="40"/>
    </row>
    <row r="869" spans="2:33" ht="16.5" customHeight="1">
      <c r="B869" s="40"/>
      <c r="F869" s="163"/>
      <c r="AB869" s="40"/>
      <c r="AD869" s="40"/>
      <c r="AF869" s="40"/>
      <c r="AG869" s="40"/>
    </row>
    <row r="870" spans="2:33" ht="16.5" customHeight="1">
      <c r="B870" s="40"/>
      <c r="F870" s="163"/>
      <c r="AB870" s="40"/>
      <c r="AD870" s="40"/>
      <c r="AF870" s="40"/>
      <c r="AG870" s="40"/>
    </row>
    <row r="871" spans="2:33" ht="16.5" customHeight="1">
      <c r="B871" s="40"/>
      <c r="F871" s="163"/>
      <c r="AB871" s="40"/>
      <c r="AD871" s="40"/>
      <c r="AF871" s="40"/>
      <c r="AG871" s="40"/>
    </row>
    <row r="872" spans="2:33" ht="16.5" customHeight="1">
      <c r="B872" s="40"/>
      <c r="F872" s="163"/>
      <c r="AB872" s="40"/>
      <c r="AD872" s="40"/>
      <c r="AF872" s="40"/>
      <c r="AG872" s="40"/>
    </row>
    <row r="873" spans="2:33" ht="16.5" customHeight="1">
      <c r="B873" s="40"/>
      <c r="F873" s="163"/>
      <c r="AB873" s="40"/>
      <c r="AD873" s="40"/>
      <c r="AF873" s="40"/>
      <c r="AG873" s="40"/>
    </row>
    <row r="874" spans="2:33" ht="16.5" customHeight="1">
      <c r="B874" s="40"/>
      <c r="F874" s="163"/>
      <c r="AB874" s="40"/>
      <c r="AD874" s="40"/>
      <c r="AF874" s="40"/>
      <c r="AG874" s="40"/>
    </row>
    <row r="875" spans="2:33" ht="16.5" customHeight="1">
      <c r="B875" s="40"/>
      <c r="F875" s="163"/>
      <c r="AB875" s="40"/>
      <c r="AD875" s="40"/>
      <c r="AF875" s="40"/>
      <c r="AG875" s="40"/>
    </row>
    <row r="876" spans="2:33" ht="16.5" customHeight="1">
      <c r="B876" s="40"/>
      <c r="F876" s="163"/>
      <c r="AB876" s="40"/>
      <c r="AD876" s="40"/>
      <c r="AF876" s="40"/>
      <c r="AG876" s="40"/>
    </row>
    <row r="877" spans="2:33" ht="16.5" customHeight="1">
      <c r="B877" s="40"/>
      <c r="F877" s="163"/>
      <c r="AB877" s="40"/>
      <c r="AD877" s="40"/>
      <c r="AF877" s="40"/>
      <c r="AG877" s="40"/>
    </row>
    <row r="878" spans="2:33" ht="16.5" customHeight="1">
      <c r="B878" s="40"/>
      <c r="F878" s="163"/>
      <c r="AB878" s="40"/>
      <c r="AD878" s="40"/>
      <c r="AF878" s="40"/>
      <c r="AG878" s="40"/>
    </row>
    <row r="879" spans="2:33" ht="16.5" customHeight="1">
      <c r="B879" s="40"/>
      <c r="F879" s="163"/>
      <c r="AB879" s="40"/>
      <c r="AD879" s="40"/>
      <c r="AF879" s="40"/>
      <c r="AG879" s="40"/>
    </row>
    <row r="880" spans="2:33" ht="16.5" customHeight="1">
      <c r="B880" s="40"/>
      <c r="F880" s="163"/>
      <c r="AB880" s="40"/>
      <c r="AD880" s="40"/>
      <c r="AF880" s="40"/>
      <c r="AG880" s="40"/>
    </row>
    <row r="881" spans="2:33" ht="16.5" customHeight="1">
      <c r="B881" s="40"/>
      <c r="F881" s="163"/>
      <c r="AB881" s="40"/>
      <c r="AD881" s="40"/>
      <c r="AF881" s="40"/>
      <c r="AG881" s="40"/>
    </row>
    <row r="882" spans="2:33" ht="16.5" customHeight="1">
      <c r="B882" s="40"/>
      <c r="F882" s="163"/>
      <c r="AB882" s="40"/>
      <c r="AD882" s="40"/>
      <c r="AF882" s="40"/>
      <c r="AG882" s="40"/>
    </row>
    <row r="883" spans="2:33" ht="16.5" customHeight="1">
      <c r="B883" s="40"/>
      <c r="F883" s="163"/>
      <c r="AB883" s="40"/>
      <c r="AD883" s="40"/>
      <c r="AF883" s="40"/>
      <c r="AG883" s="40"/>
    </row>
    <row r="884" spans="2:33" ht="16.5" customHeight="1">
      <c r="B884" s="40"/>
      <c r="F884" s="163"/>
      <c r="AB884" s="40"/>
      <c r="AD884" s="40"/>
      <c r="AF884" s="40"/>
      <c r="AG884" s="40"/>
    </row>
    <row r="885" spans="2:33" ht="16.5" customHeight="1">
      <c r="B885" s="40"/>
      <c r="F885" s="163"/>
      <c r="AB885" s="40"/>
      <c r="AD885" s="40"/>
      <c r="AF885" s="40"/>
      <c r="AG885" s="40"/>
    </row>
    <row r="886" spans="2:33" ht="16.5" customHeight="1">
      <c r="B886" s="40"/>
      <c r="F886" s="163"/>
      <c r="AB886" s="40"/>
      <c r="AD886" s="40"/>
      <c r="AF886" s="40"/>
      <c r="AG886" s="40"/>
    </row>
    <row r="887" spans="2:33" ht="16.5" customHeight="1">
      <c r="B887" s="40"/>
      <c r="F887" s="163"/>
      <c r="AB887" s="40"/>
      <c r="AD887" s="40"/>
      <c r="AF887" s="40"/>
      <c r="AG887" s="40"/>
    </row>
    <row r="888" spans="2:33" ht="16.5" customHeight="1">
      <c r="B888" s="40"/>
      <c r="F888" s="163"/>
      <c r="AB888" s="40"/>
      <c r="AD888" s="40"/>
      <c r="AF888" s="40"/>
      <c r="AG888" s="40"/>
    </row>
    <row r="889" spans="2:33" ht="16.5" customHeight="1">
      <c r="B889" s="40"/>
      <c r="F889" s="163"/>
      <c r="AB889" s="40"/>
      <c r="AD889" s="40"/>
      <c r="AF889" s="40"/>
      <c r="AG889" s="40"/>
    </row>
    <row r="890" spans="2:33" ht="16.5" customHeight="1">
      <c r="B890" s="40"/>
      <c r="F890" s="163"/>
      <c r="AB890" s="40"/>
      <c r="AD890" s="40"/>
      <c r="AF890" s="40"/>
      <c r="AG890" s="40"/>
    </row>
    <row r="891" spans="2:33" ht="16.5" customHeight="1">
      <c r="B891" s="40"/>
      <c r="F891" s="163"/>
      <c r="AB891" s="40"/>
      <c r="AD891" s="40"/>
      <c r="AF891" s="40"/>
      <c r="AG891" s="40"/>
    </row>
    <row r="892" spans="2:33" ht="16.5" customHeight="1">
      <c r="B892" s="40"/>
      <c r="F892" s="163"/>
      <c r="AB892" s="40"/>
      <c r="AD892" s="40"/>
      <c r="AF892" s="40"/>
      <c r="AG892" s="40"/>
    </row>
    <row r="893" spans="2:33" ht="16.5" customHeight="1">
      <c r="B893" s="40"/>
      <c r="F893" s="163"/>
      <c r="AB893" s="40"/>
      <c r="AD893" s="40"/>
      <c r="AF893" s="40"/>
      <c r="AG893" s="40"/>
    </row>
    <row r="894" spans="2:33" ht="16.5" customHeight="1">
      <c r="B894" s="40"/>
      <c r="F894" s="163"/>
      <c r="AB894" s="40"/>
      <c r="AD894" s="40"/>
      <c r="AF894" s="40"/>
      <c r="AG894" s="40"/>
    </row>
    <row r="895" spans="2:33" ht="16.5" customHeight="1">
      <c r="B895" s="40"/>
      <c r="F895" s="163"/>
      <c r="AB895" s="40"/>
      <c r="AD895" s="40"/>
      <c r="AF895" s="40"/>
      <c r="AG895" s="40"/>
    </row>
    <row r="896" spans="2:33" ht="16.5" customHeight="1">
      <c r="B896" s="40"/>
      <c r="F896" s="163"/>
      <c r="AB896" s="40"/>
      <c r="AD896" s="40"/>
      <c r="AF896" s="40"/>
      <c r="AG896" s="40"/>
    </row>
    <row r="897" spans="2:33" ht="16.5" customHeight="1">
      <c r="B897" s="40"/>
      <c r="F897" s="163"/>
      <c r="AB897" s="40"/>
      <c r="AD897" s="40"/>
      <c r="AF897" s="40"/>
      <c r="AG897" s="40"/>
    </row>
    <row r="898" spans="2:33" ht="16.5" customHeight="1">
      <c r="B898" s="40"/>
      <c r="F898" s="163"/>
      <c r="AB898" s="40"/>
      <c r="AD898" s="40"/>
      <c r="AF898" s="40"/>
      <c r="AG898" s="40"/>
    </row>
    <row r="899" spans="2:33" ht="16.5" customHeight="1">
      <c r="B899" s="40"/>
      <c r="F899" s="163"/>
      <c r="AB899" s="40"/>
      <c r="AD899" s="40"/>
      <c r="AF899" s="40"/>
      <c r="AG899" s="40"/>
    </row>
    <row r="900" spans="2:33" ht="16.5" customHeight="1">
      <c r="B900" s="40"/>
      <c r="F900" s="163"/>
      <c r="AB900" s="40"/>
      <c r="AD900" s="40"/>
      <c r="AF900" s="40"/>
      <c r="AG900" s="40"/>
    </row>
    <row r="901" spans="2:33" ht="16.5" customHeight="1">
      <c r="B901" s="40"/>
      <c r="F901" s="163"/>
      <c r="AB901" s="40"/>
      <c r="AD901" s="40"/>
      <c r="AF901" s="40"/>
      <c r="AG901" s="40"/>
    </row>
    <row r="902" spans="2:33" ht="16.5" customHeight="1">
      <c r="B902" s="40"/>
      <c r="F902" s="163"/>
      <c r="AB902" s="40"/>
      <c r="AD902" s="40"/>
      <c r="AF902" s="40"/>
      <c r="AG902" s="40"/>
    </row>
    <row r="903" spans="2:33" ht="16.5" customHeight="1">
      <c r="B903" s="40"/>
      <c r="F903" s="163"/>
      <c r="AB903" s="40"/>
      <c r="AD903" s="40"/>
      <c r="AF903" s="40"/>
      <c r="AG903" s="40"/>
    </row>
    <row r="904" spans="2:33" ht="16.5" customHeight="1">
      <c r="B904" s="40"/>
      <c r="F904" s="163"/>
      <c r="AB904" s="40"/>
      <c r="AD904" s="40"/>
      <c r="AF904" s="40"/>
      <c r="AG904" s="40"/>
    </row>
    <row r="905" spans="2:33" ht="16.5" customHeight="1">
      <c r="B905" s="40"/>
      <c r="F905" s="163"/>
      <c r="AB905" s="40"/>
      <c r="AD905" s="40"/>
      <c r="AF905" s="40"/>
      <c r="AG905" s="40"/>
    </row>
    <row r="906" spans="2:33" ht="16.5" customHeight="1">
      <c r="B906" s="40"/>
      <c r="F906" s="163"/>
      <c r="AB906" s="40"/>
      <c r="AD906" s="40"/>
      <c r="AF906" s="40"/>
      <c r="AG906" s="40"/>
    </row>
    <row r="907" spans="2:33" ht="16.5" customHeight="1">
      <c r="B907" s="40"/>
      <c r="F907" s="163"/>
      <c r="AB907" s="40"/>
      <c r="AD907" s="40"/>
      <c r="AF907" s="40"/>
      <c r="AG907" s="40"/>
    </row>
    <row r="908" spans="2:33" ht="16.5" customHeight="1">
      <c r="B908" s="40"/>
      <c r="F908" s="163"/>
      <c r="AB908" s="40"/>
      <c r="AD908" s="40"/>
      <c r="AF908" s="40"/>
      <c r="AG908" s="40"/>
    </row>
    <row r="909" spans="2:33" ht="16.5" customHeight="1">
      <c r="B909" s="40"/>
      <c r="F909" s="163"/>
      <c r="AB909" s="40"/>
      <c r="AD909" s="40"/>
      <c r="AF909" s="40"/>
      <c r="AG909" s="40"/>
    </row>
    <row r="910" spans="2:33" ht="16.5" customHeight="1">
      <c r="B910" s="40"/>
      <c r="F910" s="163"/>
      <c r="AB910" s="40"/>
      <c r="AD910" s="40"/>
      <c r="AF910" s="40"/>
      <c r="AG910" s="40"/>
    </row>
    <row r="911" spans="2:33" ht="16.5" customHeight="1">
      <c r="B911" s="40"/>
      <c r="F911" s="163"/>
      <c r="AB911" s="40"/>
      <c r="AD911" s="40"/>
      <c r="AF911" s="40"/>
      <c r="AG911" s="40"/>
    </row>
    <row r="912" spans="2:33" ht="16.5" customHeight="1">
      <c r="B912" s="40"/>
      <c r="F912" s="163"/>
      <c r="AB912" s="40"/>
      <c r="AD912" s="40"/>
      <c r="AF912" s="40"/>
      <c r="AG912" s="40"/>
    </row>
    <row r="913" spans="2:33" ht="16.5" customHeight="1">
      <c r="B913" s="40"/>
      <c r="F913" s="163"/>
      <c r="AB913" s="40"/>
      <c r="AD913" s="40"/>
      <c r="AF913" s="40"/>
      <c r="AG913" s="40"/>
    </row>
    <row r="914" spans="2:33" ht="16.5" customHeight="1">
      <c r="B914" s="40"/>
      <c r="F914" s="163"/>
      <c r="AB914" s="40"/>
      <c r="AD914" s="40"/>
      <c r="AF914" s="40"/>
      <c r="AG914" s="40"/>
    </row>
    <row r="915" spans="2:33" ht="16.5" customHeight="1">
      <c r="B915" s="40"/>
      <c r="F915" s="163"/>
      <c r="AB915" s="40"/>
      <c r="AD915" s="40"/>
      <c r="AF915" s="40"/>
      <c r="AG915" s="40"/>
    </row>
    <row r="916" spans="2:33" ht="16.5" customHeight="1">
      <c r="B916" s="40"/>
      <c r="F916" s="163"/>
      <c r="AB916" s="40"/>
      <c r="AD916" s="40"/>
      <c r="AF916" s="40"/>
      <c r="AG916" s="40"/>
    </row>
    <row r="917" spans="2:33" ht="16.5" customHeight="1">
      <c r="B917" s="40"/>
      <c r="F917" s="163"/>
      <c r="AB917" s="40"/>
      <c r="AD917" s="40"/>
      <c r="AF917" s="40"/>
      <c r="AG917" s="40"/>
    </row>
    <row r="918" spans="2:33" ht="16.5" customHeight="1">
      <c r="B918" s="40"/>
      <c r="F918" s="163"/>
      <c r="AB918" s="40"/>
      <c r="AD918" s="40"/>
      <c r="AF918" s="40"/>
      <c r="AG918" s="40"/>
    </row>
    <row r="919" spans="2:33" ht="16.5" customHeight="1">
      <c r="B919" s="40"/>
      <c r="F919" s="163"/>
      <c r="AB919" s="40"/>
      <c r="AD919" s="40"/>
      <c r="AF919" s="40"/>
      <c r="AG919" s="40"/>
    </row>
    <row r="920" spans="2:33" ht="16.5" customHeight="1">
      <c r="B920" s="40"/>
      <c r="F920" s="163"/>
      <c r="AB920" s="40"/>
      <c r="AD920" s="40"/>
      <c r="AF920" s="40"/>
      <c r="AG920" s="40"/>
    </row>
    <row r="921" spans="2:33" ht="16.5" customHeight="1">
      <c r="B921" s="40"/>
      <c r="F921" s="163"/>
      <c r="AB921" s="40"/>
      <c r="AD921" s="40"/>
      <c r="AF921" s="40"/>
      <c r="AG921" s="40"/>
    </row>
    <row r="922" spans="2:33" ht="16.5" customHeight="1">
      <c r="B922" s="40"/>
      <c r="F922" s="163"/>
      <c r="AB922" s="40"/>
      <c r="AD922" s="40"/>
      <c r="AF922" s="40"/>
      <c r="AG922" s="40"/>
    </row>
    <row r="923" spans="2:33" ht="16.5" customHeight="1">
      <c r="B923" s="40"/>
      <c r="F923" s="163"/>
      <c r="AB923" s="40"/>
      <c r="AD923" s="40"/>
      <c r="AF923" s="40"/>
      <c r="AG923" s="40"/>
    </row>
    <row r="924" spans="2:33" ht="16.5" customHeight="1">
      <c r="B924" s="40"/>
      <c r="F924" s="163"/>
      <c r="AB924" s="40"/>
      <c r="AD924" s="40"/>
      <c r="AF924" s="40"/>
      <c r="AG924" s="40"/>
    </row>
    <row r="925" spans="2:33" ht="16.5" customHeight="1">
      <c r="B925" s="40"/>
      <c r="F925" s="163"/>
      <c r="AB925" s="40"/>
      <c r="AD925" s="40"/>
      <c r="AF925" s="40"/>
      <c r="AG925" s="40"/>
    </row>
    <row r="926" spans="2:33" ht="16.5" customHeight="1">
      <c r="B926" s="40"/>
      <c r="F926" s="163"/>
      <c r="AB926" s="40"/>
      <c r="AD926" s="40"/>
      <c r="AF926" s="40"/>
      <c r="AG926" s="40"/>
    </row>
    <row r="927" spans="2:33" ht="16.5" customHeight="1">
      <c r="B927" s="40"/>
      <c r="F927" s="163"/>
      <c r="AB927" s="40"/>
      <c r="AD927" s="40"/>
      <c r="AF927" s="40"/>
      <c r="AG927" s="40"/>
    </row>
    <row r="928" spans="2:33" ht="16.5" customHeight="1">
      <c r="B928" s="40"/>
      <c r="F928" s="163"/>
      <c r="AB928" s="40"/>
      <c r="AD928" s="40"/>
      <c r="AF928" s="40"/>
      <c r="AG928" s="40"/>
    </row>
    <row r="929" spans="2:33" ht="16.5" customHeight="1">
      <c r="B929" s="40"/>
      <c r="F929" s="163"/>
      <c r="AB929" s="40"/>
      <c r="AD929" s="40"/>
      <c r="AF929" s="40"/>
      <c r="AG929" s="40"/>
    </row>
    <row r="930" spans="2:33" ht="16.5" customHeight="1">
      <c r="B930" s="40"/>
      <c r="F930" s="163"/>
      <c r="AB930" s="40"/>
      <c r="AD930" s="40"/>
      <c r="AF930" s="40"/>
      <c r="AG930" s="40"/>
    </row>
    <row r="931" spans="2:33" ht="16.5" customHeight="1">
      <c r="B931" s="40"/>
      <c r="F931" s="163"/>
      <c r="AB931" s="40"/>
      <c r="AD931" s="40"/>
      <c r="AF931" s="40"/>
      <c r="AG931" s="40"/>
    </row>
    <row r="932" spans="2:33" ht="16.5" customHeight="1">
      <c r="B932" s="40"/>
      <c r="F932" s="163"/>
      <c r="AB932" s="40"/>
      <c r="AD932" s="40"/>
      <c r="AF932" s="40"/>
      <c r="AG932" s="40"/>
    </row>
    <row r="933" spans="2:33" ht="16.5" customHeight="1">
      <c r="B933" s="40"/>
      <c r="F933" s="163"/>
      <c r="AB933" s="40"/>
      <c r="AD933" s="40"/>
      <c r="AF933" s="40"/>
      <c r="AG933" s="40"/>
    </row>
    <row r="934" spans="2:33" ht="16.5" customHeight="1">
      <c r="B934" s="40"/>
      <c r="F934" s="163"/>
      <c r="AB934" s="40"/>
      <c r="AD934" s="40"/>
      <c r="AF934" s="40"/>
      <c r="AG934" s="40"/>
    </row>
    <row r="935" spans="2:33" ht="16.5" customHeight="1">
      <c r="B935" s="40"/>
      <c r="F935" s="163"/>
      <c r="AB935" s="40"/>
      <c r="AD935" s="40"/>
      <c r="AF935" s="40"/>
      <c r="AG935" s="40"/>
    </row>
    <row r="936" spans="2:33" ht="16.5" customHeight="1">
      <c r="B936" s="40"/>
      <c r="F936" s="163"/>
      <c r="AB936" s="40"/>
      <c r="AD936" s="40"/>
      <c r="AF936" s="40"/>
      <c r="AG936" s="40"/>
    </row>
    <row r="937" spans="2:33" ht="16.5" customHeight="1">
      <c r="B937" s="40"/>
      <c r="F937" s="163"/>
      <c r="AB937" s="40"/>
      <c r="AD937" s="40"/>
      <c r="AF937" s="40"/>
      <c r="AG937" s="40"/>
    </row>
    <row r="938" spans="2:33" ht="16.5" customHeight="1">
      <c r="B938" s="40"/>
      <c r="F938" s="163"/>
      <c r="AB938" s="40"/>
      <c r="AD938" s="40"/>
      <c r="AF938" s="40"/>
      <c r="AG938" s="40"/>
    </row>
    <row r="939" spans="2:33" ht="16.5" customHeight="1">
      <c r="B939" s="40"/>
      <c r="F939" s="163"/>
      <c r="AB939" s="40"/>
      <c r="AD939" s="40"/>
      <c r="AF939" s="40"/>
      <c r="AG939" s="40"/>
    </row>
    <row r="940" spans="2:33" ht="16.5" customHeight="1">
      <c r="B940" s="40"/>
      <c r="F940" s="163"/>
      <c r="AB940" s="40"/>
      <c r="AD940" s="40"/>
      <c r="AF940" s="40"/>
      <c r="AG940" s="40"/>
    </row>
    <row r="941" spans="2:33" ht="16.5" customHeight="1">
      <c r="B941" s="40"/>
      <c r="F941" s="163"/>
      <c r="AB941" s="40"/>
      <c r="AD941" s="40"/>
      <c r="AF941" s="40"/>
      <c r="AG941" s="40"/>
    </row>
    <row r="942" spans="2:33" ht="16.5" customHeight="1">
      <c r="B942" s="40"/>
      <c r="F942" s="163"/>
      <c r="AB942" s="40"/>
      <c r="AD942" s="40"/>
      <c r="AF942" s="40"/>
      <c r="AG942" s="40"/>
    </row>
    <row r="943" spans="2:33" ht="16.5" customHeight="1">
      <c r="B943" s="40"/>
      <c r="F943" s="163"/>
      <c r="AB943" s="40"/>
      <c r="AD943" s="40"/>
      <c r="AF943" s="40"/>
      <c r="AG943" s="40"/>
    </row>
    <row r="944" spans="2:33" ht="16.5" customHeight="1">
      <c r="B944" s="40"/>
      <c r="F944" s="163"/>
      <c r="AB944" s="40"/>
      <c r="AD944" s="40"/>
      <c r="AF944" s="40"/>
      <c r="AG944" s="40"/>
    </row>
    <row r="945" spans="2:33" ht="16.5" customHeight="1">
      <c r="B945" s="40"/>
      <c r="F945" s="163"/>
      <c r="AB945" s="40"/>
      <c r="AD945" s="40"/>
      <c r="AF945" s="40"/>
      <c r="AG945" s="40"/>
    </row>
    <row r="946" spans="2:33" ht="16.5" customHeight="1">
      <c r="B946" s="40"/>
      <c r="F946" s="163"/>
      <c r="AB946" s="40"/>
      <c r="AD946" s="40"/>
      <c r="AF946" s="40"/>
      <c r="AG946" s="40"/>
    </row>
    <row r="947" spans="2:33" ht="16.5" customHeight="1">
      <c r="B947" s="40"/>
      <c r="F947" s="163"/>
      <c r="AB947" s="40"/>
      <c r="AD947" s="40"/>
      <c r="AF947" s="40"/>
      <c r="AG947" s="40"/>
    </row>
    <row r="948" spans="2:33" ht="16.5" customHeight="1">
      <c r="B948" s="40"/>
      <c r="F948" s="163"/>
      <c r="AB948" s="40"/>
      <c r="AD948" s="40"/>
      <c r="AF948" s="40"/>
      <c r="AG948" s="40"/>
    </row>
    <row r="949" spans="2:33" ht="16.5" customHeight="1">
      <c r="B949" s="40"/>
      <c r="F949" s="163"/>
      <c r="AB949" s="40"/>
      <c r="AD949" s="40"/>
      <c r="AF949" s="40"/>
      <c r="AG949" s="40"/>
    </row>
    <row r="950" spans="2:33" ht="16.5" customHeight="1">
      <c r="B950" s="40"/>
      <c r="F950" s="163"/>
      <c r="AB950" s="40"/>
      <c r="AD950" s="40"/>
      <c r="AF950" s="40"/>
      <c r="AG950" s="40"/>
    </row>
    <row r="951" spans="2:33" ht="16.5" customHeight="1">
      <c r="B951" s="40"/>
      <c r="F951" s="163"/>
      <c r="AB951" s="40"/>
      <c r="AD951" s="40"/>
      <c r="AF951" s="40"/>
      <c r="AG951" s="40"/>
    </row>
    <row r="952" spans="2:33" ht="16.5" customHeight="1">
      <c r="B952" s="40"/>
      <c r="F952" s="163"/>
      <c r="AB952" s="40"/>
      <c r="AD952" s="40"/>
      <c r="AF952" s="40"/>
      <c r="AG952" s="40"/>
    </row>
    <row r="953" spans="2:33" ht="16.5" customHeight="1">
      <c r="B953" s="40"/>
      <c r="F953" s="163"/>
      <c r="AB953" s="40"/>
      <c r="AD953" s="40"/>
      <c r="AF953" s="40"/>
      <c r="AG953" s="40"/>
    </row>
    <row r="954" spans="2:33" ht="16.5" customHeight="1">
      <c r="B954" s="40"/>
      <c r="F954" s="163"/>
      <c r="AB954" s="40"/>
      <c r="AD954" s="40"/>
      <c r="AF954" s="40"/>
      <c r="AG954" s="40"/>
    </row>
    <row r="955" spans="2:33" ht="16.5" customHeight="1">
      <c r="B955" s="40"/>
      <c r="F955" s="163"/>
      <c r="AB955" s="40"/>
      <c r="AD955" s="40"/>
      <c r="AF955" s="40"/>
      <c r="AG955" s="40"/>
    </row>
    <row r="956" spans="2:33" ht="16.5" customHeight="1">
      <c r="B956" s="40"/>
      <c r="F956" s="163"/>
      <c r="AB956" s="40"/>
      <c r="AD956" s="40"/>
      <c r="AF956" s="40"/>
      <c r="AG956" s="40"/>
    </row>
    <row r="957" spans="2:33" ht="16.5" customHeight="1">
      <c r="B957" s="40"/>
      <c r="F957" s="163"/>
      <c r="AB957" s="40"/>
      <c r="AD957" s="40"/>
      <c r="AF957" s="40"/>
      <c r="AG957" s="40"/>
    </row>
    <row r="958" spans="2:33" ht="16.5" customHeight="1">
      <c r="B958" s="40"/>
      <c r="F958" s="163"/>
      <c r="AB958" s="40"/>
      <c r="AD958" s="40"/>
      <c r="AF958" s="40"/>
      <c r="AG958" s="40"/>
    </row>
    <row r="959" spans="2:33" ht="16.5" customHeight="1">
      <c r="B959" s="40"/>
      <c r="F959" s="163"/>
      <c r="AB959" s="40"/>
      <c r="AD959" s="40"/>
      <c r="AF959" s="40"/>
      <c r="AG959" s="40"/>
    </row>
    <row r="960" spans="2:33" ht="16.5" customHeight="1">
      <c r="B960" s="40"/>
      <c r="F960" s="163"/>
      <c r="AB960" s="40"/>
      <c r="AD960" s="40"/>
      <c r="AF960" s="40"/>
      <c r="AG960" s="40"/>
    </row>
    <row r="961" spans="2:33" ht="16.5" customHeight="1">
      <c r="B961" s="40"/>
      <c r="F961" s="163"/>
      <c r="AB961" s="40"/>
      <c r="AD961" s="40"/>
      <c r="AF961" s="40"/>
      <c r="AG961" s="40"/>
    </row>
    <row r="962" spans="2:33" ht="16.5" customHeight="1">
      <c r="B962" s="40"/>
      <c r="F962" s="163"/>
      <c r="AB962" s="40"/>
      <c r="AD962" s="40"/>
      <c r="AF962" s="40"/>
      <c r="AG962" s="40"/>
    </row>
    <row r="963" spans="2:33" ht="16.5" customHeight="1">
      <c r="B963" s="40"/>
      <c r="F963" s="163"/>
      <c r="AB963" s="40"/>
      <c r="AD963" s="40"/>
      <c r="AF963" s="40"/>
      <c r="AG963" s="40"/>
    </row>
    <row r="964" spans="2:33" ht="16.5" customHeight="1">
      <c r="B964" s="40"/>
      <c r="F964" s="163"/>
      <c r="AB964" s="40"/>
      <c r="AD964" s="40"/>
      <c r="AF964" s="40"/>
      <c r="AG964" s="40"/>
    </row>
    <row r="965" spans="2:33" ht="16.5" customHeight="1">
      <c r="B965" s="40"/>
      <c r="F965" s="163"/>
      <c r="AB965" s="40"/>
      <c r="AD965" s="40"/>
      <c r="AF965" s="40"/>
      <c r="AG965" s="40"/>
    </row>
    <row r="966" spans="2:33" ht="16.5" customHeight="1">
      <c r="B966" s="40"/>
      <c r="F966" s="163"/>
      <c r="AB966" s="40"/>
      <c r="AD966" s="40"/>
      <c r="AF966" s="40"/>
      <c r="AG966" s="40"/>
    </row>
    <row r="967" spans="2:33" ht="16.5" customHeight="1">
      <c r="B967" s="40"/>
      <c r="F967" s="163"/>
      <c r="AB967" s="40"/>
      <c r="AD967" s="40"/>
      <c r="AF967" s="40"/>
      <c r="AG967" s="40"/>
    </row>
    <row r="968" spans="2:33" ht="16.5" customHeight="1">
      <c r="B968" s="40"/>
      <c r="F968" s="163"/>
      <c r="AB968" s="40"/>
      <c r="AD968" s="40"/>
      <c r="AF968" s="40"/>
      <c r="AG968" s="40"/>
    </row>
    <row r="969" spans="2:33" ht="16.5" customHeight="1">
      <c r="B969" s="40"/>
      <c r="F969" s="163"/>
      <c r="AB969" s="40"/>
      <c r="AD969" s="40"/>
      <c r="AF969" s="40"/>
      <c r="AG969" s="40"/>
    </row>
    <row r="970" spans="2:33" ht="16.5" customHeight="1">
      <c r="B970" s="40"/>
      <c r="F970" s="163"/>
      <c r="AB970" s="40"/>
      <c r="AD970" s="40"/>
      <c r="AF970" s="40"/>
      <c r="AG970" s="40"/>
    </row>
    <row r="971" spans="2:33" ht="16.5" customHeight="1">
      <c r="B971" s="40"/>
      <c r="F971" s="163"/>
      <c r="AB971" s="40"/>
      <c r="AD971" s="40"/>
      <c r="AF971" s="40"/>
      <c r="AG971" s="40"/>
    </row>
    <row r="972" spans="2:33" ht="16.5" customHeight="1">
      <c r="B972" s="40"/>
      <c r="F972" s="163"/>
      <c r="AB972" s="40"/>
      <c r="AD972" s="40"/>
      <c r="AF972" s="40"/>
      <c r="AG972" s="40"/>
    </row>
    <row r="973" spans="2:33" ht="16.5" customHeight="1">
      <c r="B973" s="40"/>
      <c r="F973" s="163"/>
      <c r="AB973" s="40"/>
      <c r="AD973" s="40"/>
      <c r="AF973" s="40"/>
      <c r="AG973" s="40"/>
    </row>
    <row r="974" spans="2:33" ht="16.5" customHeight="1">
      <c r="B974" s="40"/>
      <c r="F974" s="163"/>
      <c r="AB974" s="40"/>
      <c r="AD974" s="40"/>
      <c r="AF974" s="40"/>
      <c r="AG974" s="40"/>
    </row>
    <row r="975" spans="2:33" ht="16.5" customHeight="1">
      <c r="B975" s="40"/>
      <c r="F975" s="163"/>
      <c r="AB975" s="40"/>
      <c r="AD975" s="40"/>
      <c r="AF975" s="40"/>
      <c r="AG975" s="40"/>
    </row>
    <row r="976" spans="2:33" ht="16.5" customHeight="1">
      <c r="B976" s="40"/>
      <c r="F976" s="163"/>
      <c r="AB976" s="40"/>
      <c r="AD976" s="40"/>
      <c r="AF976" s="40"/>
      <c r="AG976" s="40"/>
    </row>
    <row r="977" spans="2:33" ht="16.5" customHeight="1">
      <c r="B977" s="40"/>
      <c r="F977" s="163"/>
      <c r="AB977" s="40"/>
      <c r="AD977" s="40"/>
      <c r="AF977" s="40"/>
      <c r="AG977" s="40"/>
    </row>
    <row r="978" spans="2:33" ht="16.5" customHeight="1">
      <c r="B978" s="40"/>
      <c r="F978" s="163"/>
      <c r="AB978" s="40"/>
      <c r="AD978" s="40"/>
      <c r="AF978" s="40"/>
      <c r="AG978" s="40"/>
    </row>
    <row r="979" spans="2:33" ht="16.5" customHeight="1">
      <c r="B979" s="40"/>
      <c r="F979" s="163"/>
      <c r="AB979" s="40"/>
      <c r="AD979" s="40"/>
      <c r="AF979" s="40"/>
      <c r="AG979" s="40"/>
    </row>
    <row r="980" spans="2:33" ht="16.5" customHeight="1">
      <c r="B980" s="40"/>
      <c r="F980" s="163"/>
      <c r="AB980" s="40"/>
      <c r="AD980" s="40"/>
      <c r="AF980" s="40"/>
      <c r="AG980" s="40"/>
    </row>
    <row r="981" spans="2:33" ht="16.5" customHeight="1">
      <c r="B981" s="40"/>
      <c r="F981" s="163"/>
      <c r="AB981" s="40"/>
      <c r="AD981" s="40"/>
      <c r="AF981" s="40"/>
      <c r="AG981" s="40"/>
    </row>
    <row r="982" spans="2:33" ht="16.5" customHeight="1">
      <c r="B982" s="40"/>
      <c r="F982" s="163"/>
      <c r="AB982" s="40"/>
      <c r="AD982" s="40"/>
      <c r="AF982" s="40"/>
      <c r="AG982" s="40"/>
    </row>
    <row r="983" spans="2:33" ht="16.5" customHeight="1">
      <c r="B983" s="40"/>
      <c r="F983" s="163"/>
      <c r="AB983" s="40"/>
      <c r="AD983" s="40"/>
      <c r="AF983" s="40"/>
      <c r="AG983" s="40"/>
    </row>
    <row r="984" spans="2:33" ht="16.5" customHeight="1">
      <c r="B984" s="40"/>
      <c r="F984" s="163"/>
      <c r="AB984" s="40"/>
      <c r="AD984" s="40"/>
      <c r="AF984" s="40"/>
      <c r="AG984" s="40"/>
    </row>
    <row r="985" spans="2:33" ht="16.5" customHeight="1">
      <c r="B985" s="40"/>
      <c r="F985" s="163"/>
      <c r="AB985" s="40"/>
      <c r="AD985" s="40"/>
      <c r="AF985" s="40"/>
      <c r="AG985" s="40"/>
    </row>
    <row r="986" spans="2:33" ht="16.5" customHeight="1">
      <c r="B986" s="40"/>
      <c r="F986" s="163"/>
      <c r="AB986" s="40"/>
      <c r="AD986" s="40"/>
      <c r="AF986" s="40"/>
      <c r="AG986" s="40"/>
    </row>
    <row r="987" spans="2:33" ht="16.5" customHeight="1">
      <c r="B987" s="40"/>
      <c r="F987" s="163"/>
      <c r="AB987" s="40"/>
      <c r="AD987" s="40"/>
      <c r="AF987" s="40"/>
      <c r="AG987" s="40"/>
    </row>
    <row r="988" spans="2:33" ht="16.5" customHeight="1">
      <c r="B988" s="40"/>
      <c r="F988" s="163"/>
      <c r="AB988" s="40"/>
      <c r="AD988" s="40"/>
      <c r="AF988" s="40"/>
      <c r="AG988" s="40"/>
    </row>
    <row r="989" spans="2:33" ht="16.5" customHeight="1">
      <c r="B989" s="40"/>
      <c r="F989" s="163"/>
      <c r="AB989" s="40"/>
      <c r="AD989" s="40"/>
      <c r="AF989" s="40"/>
      <c r="AG989" s="40"/>
    </row>
    <row r="990" spans="2:33" ht="16.5" customHeight="1">
      <c r="B990" s="40"/>
      <c r="F990" s="163"/>
      <c r="AB990" s="40"/>
      <c r="AD990" s="40"/>
      <c r="AF990" s="40"/>
      <c r="AG990" s="40"/>
    </row>
    <row r="991" spans="2:33" ht="16.5" customHeight="1">
      <c r="B991" s="40"/>
      <c r="F991" s="163"/>
      <c r="AB991" s="40"/>
      <c r="AD991" s="40"/>
      <c r="AF991" s="40"/>
      <c r="AG991" s="40"/>
    </row>
    <row r="992" spans="2:33" ht="16.5" customHeight="1">
      <c r="B992" s="40"/>
      <c r="F992" s="163"/>
      <c r="AB992" s="40"/>
      <c r="AD992" s="40"/>
      <c r="AF992" s="40"/>
      <c r="AG992" s="40"/>
    </row>
    <row r="993" spans="2:33" ht="16.5" customHeight="1">
      <c r="B993" s="40"/>
      <c r="F993" s="163"/>
      <c r="AB993" s="40"/>
      <c r="AD993" s="40"/>
      <c r="AF993" s="40"/>
      <c r="AG993" s="40"/>
    </row>
    <row r="994" spans="2:33" ht="16.5" customHeight="1">
      <c r="B994" s="40"/>
      <c r="F994" s="163"/>
      <c r="AB994" s="40"/>
      <c r="AD994" s="40"/>
      <c r="AF994" s="40"/>
      <c r="AG994" s="40"/>
    </row>
    <row r="995" spans="2:33" ht="16.5" customHeight="1">
      <c r="B995" s="40"/>
      <c r="F995" s="163"/>
      <c r="AB995" s="40"/>
      <c r="AD995" s="40"/>
      <c r="AF995" s="40"/>
      <c r="AG995" s="40"/>
    </row>
    <row r="996" spans="2:33" ht="16.5" customHeight="1">
      <c r="B996" s="40"/>
      <c r="F996" s="163"/>
      <c r="AB996" s="40"/>
      <c r="AD996" s="40"/>
      <c r="AF996" s="40"/>
      <c r="AG996" s="40"/>
    </row>
    <row r="997" spans="2:33" ht="16.5" customHeight="1">
      <c r="B997" s="40"/>
      <c r="F997" s="163"/>
      <c r="AB997" s="40"/>
      <c r="AD997" s="40"/>
      <c r="AF997" s="40"/>
      <c r="AG997" s="40"/>
    </row>
    <row r="998" spans="2:33" ht="16.5" customHeight="1">
      <c r="B998" s="40"/>
      <c r="F998" s="163"/>
      <c r="AB998" s="40"/>
      <c r="AD998" s="40"/>
      <c r="AF998" s="40"/>
      <c r="AG998" s="40"/>
    </row>
    <row r="999" spans="2:33" ht="16.5" customHeight="1">
      <c r="B999" s="40"/>
      <c r="F999" s="163"/>
      <c r="AB999" s="40"/>
      <c r="AD999" s="40"/>
      <c r="AF999" s="40"/>
      <c r="AG999" s="40"/>
    </row>
    <row r="1000" spans="2:33" ht="16.5" customHeight="1">
      <c r="B1000" s="40"/>
      <c r="F1000" s="163"/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000"/>
  <sheetViews>
    <sheetView workbookViewId="0"/>
  </sheetViews>
  <sheetFormatPr defaultColWidth="12.625" defaultRowHeight="15" customHeight="1"/>
  <cols>
    <col min="1" max="2" width="7.625" customWidth="1"/>
    <col min="3" max="3" width="12.375" customWidth="1"/>
    <col min="4" max="7" width="7.625" customWidth="1"/>
    <col min="8" max="8" width="7.625" hidden="1" customWidth="1"/>
    <col min="9" max="9" width="7.625" customWidth="1"/>
    <col min="10" max="10" width="7.5" customWidth="1"/>
    <col min="11" max="11" width="8.25" customWidth="1"/>
    <col min="12" max="12" width="7.375" customWidth="1"/>
    <col min="13" max="13" width="7.375" hidden="1" customWidth="1"/>
    <col min="14" max="14" width="6" customWidth="1"/>
    <col min="15" max="15" width="8.25" customWidth="1"/>
    <col min="16" max="16" width="6.625" customWidth="1"/>
    <col min="17" max="17" width="8.25" customWidth="1"/>
    <col min="18" max="18" width="6.625" customWidth="1"/>
    <col min="19" max="19" width="4.75" customWidth="1"/>
    <col min="20" max="20" width="10.25" customWidth="1"/>
    <col min="21" max="21" width="7.875" hidden="1" customWidth="1"/>
    <col min="22" max="22" width="13.125" customWidth="1"/>
    <col min="23" max="23" width="7.625" customWidth="1"/>
    <col min="24" max="24" width="8.125" customWidth="1"/>
    <col min="25" max="25" width="14.25" customWidth="1"/>
    <col min="26" max="26" width="9.875" customWidth="1"/>
    <col min="27" max="27" width="10" customWidth="1"/>
    <col min="28" max="28" width="9.625" customWidth="1"/>
    <col min="29" max="29" width="9.125" customWidth="1"/>
    <col min="30" max="30" width="12" customWidth="1"/>
    <col min="31" max="31" width="13.625" customWidth="1"/>
    <col min="32" max="33" width="12.5" customWidth="1"/>
  </cols>
  <sheetData>
    <row r="1" spans="1:33" ht="16.5" customHeight="1">
      <c r="A1" s="64" t="s">
        <v>998</v>
      </c>
      <c r="B1" s="65">
        <v>2020</v>
      </c>
      <c r="C1" s="65" t="s">
        <v>1092</v>
      </c>
      <c r="D1" s="65"/>
      <c r="E1" s="65"/>
      <c r="F1" s="65"/>
      <c r="G1" s="65"/>
      <c r="H1" s="66"/>
      <c r="J1" s="67" t="s">
        <v>5</v>
      </c>
      <c r="K1" s="68"/>
      <c r="L1" s="68"/>
      <c r="M1" s="68"/>
      <c r="N1" s="68"/>
      <c r="O1" s="68"/>
      <c r="P1" s="68"/>
      <c r="Q1" s="68"/>
      <c r="R1" s="68"/>
      <c r="S1" s="69"/>
      <c r="T1" s="70" t="s">
        <v>999</v>
      </c>
      <c r="U1" s="71"/>
      <c r="V1" s="72"/>
      <c r="W1" s="73"/>
      <c r="X1" s="73"/>
      <c r="Y1" s="74"/>
      <c r="Z1" s="75"/>
      <c r="AA1" s="75"/>
      <c r="AB1" s="76"/>
      <c r="AC1" s="77"/>
      <c r="AD1" s="78"/>
      <c r="AE1" s="79"/>
      <c r="AF1" s="79"/>
      <c r="AG1" s="79"/>
    </row>
    <row r="2" spans="1:33" ht="16.5" customHeight="1">
      <c r="A2" s="80" t="s">
        <v>1000</v>
      </c>
      <c r="B2" s="81" t="s">
        <v>1001</v>
      </c>
      <c r="C2" s="82" t="s">
        <v>1002</v>
      </c>
      <c r="D2" s="82"/>
      <c r="E2" s="82"/>
      <c r="F2" s="82" t="s">
        <v>1003</v>
      </c>
      <c r="G2" s="83" t="s">
        <v>1004</v>
      </c>
      <c r="H2" s="84"/>
      <c r="I2" s="85" t="s">
        <v>1005</v>
      </c>
      <c r="J2" s="1" t="s">
        <v>0</v>
      </c>
      <c r="K2" s="14" t="s">
        <v>1</v>
      </c>
      <c r="L2" s="14" t="s">
        <v>2</v>
      </c>
      <c r="M2" s="14" t="s">
        <v>3</v>
      </c>
      <c r="N2" s="15" t="s">
        <v>4</v>
      </c>
      <c r="O2" s="16" t="s">
        <v>5</v>
      </c>
      <c r="P2" s="17" t="s">
        <v>6</v>
      </c>
      <c r="Q2" s="18" t="s">
        <v>7</v>
      </c>
      <c r="R2" s="19" t="s">
        <v>8</v>
      </c>
      <c r="S2" s="20" t="s">
        <v>9</v>
      </c>
      <c r="T2" s="86" t="s">
        <v>1006</v>
      </c>
      <c r="U2" s="87"/>
      <c r="V2" s="88" t="s">
        <v>1007</v>
      </c>
      <c r="W2" s="89" t="s">
        <v>1000</v>
      </c>
      <c r="X2" s="90" t="s">
        <v>1002</v>
      </c>
      <c r="Y2" s="90" t="s">
        <v>1008</v>
      </c>
      <c r="Z2" s="91" t="s">
        <v>1009</v>
      </c>
      <c r="AA2" s="92" t="s">
        <v>1010</v>
      </c>
      <c r="AB2" s="93" t="s">
        <v>1011</v>
      </c>
      <c r="AC2" s="92" t="s">
        <v>1012</v>
      </c>
      <c r="AD2" s="93" t="s">
        <v>1013</v>
      </c>
      <c r="AE2" s="94" t="s">
        <v>1014</v>
      </c>
      <c r="AF2" s="95" t="s">
        <v>1015</v>
      </c>
      <c r="AG2" s="95" t="s">
        <v>1016</v>
      </c>
    </row>
    <row r="3" spans="1:33" ht="16.5" customHeight="1">
      <c r="A3" s="96" t="str">
        <f>IF($H3="","",_xludf.IFNA(VLOOKUP($H3,수출신고!$A:$G,2,0),""))</f>
        <v/>
      </c>
      <c r="B3" s="157"/>
      <c r="C3" s="98"/>
      <c r="D3" s="98"/>
      <c r="E3" s="98"/>
      <c r="F3" s="158"/>
      <c r="G3" s="100" t="str">
        <f>IF($H3="","",_xludf.IFNA(VLOOKUP($H3,수출신고!$A:$G,6,0),""))</f>
        <v/>
      </c>
      <c r="H3" s="101" t="str">
        <f t="shared" ref="H3:H54" si="0">RIGHT(C3,6)</f>
        <v/>
      </c>
      <c r="I3" s="85" t="s">
        <v>1018</v>
      </c>
      <c r="J3" s="157"/>
      <c r="K3" s="158"/>
      <c r="L3" s="158"/>
      <c r="M3" s="158"/>
      <c r="N3" s="159"/>
      <c r="O3" s="158"/>
      <c r="P3" s="160"/>
      <c r="Q3" s="158"/>
      <c r="R3" s="160"/>
      <c r="S3" s="161"/>
      <c r="T3" s="106" t="str">
        <f t="shared" ref="T3:T54" si="1">IF(J3="","",O3*P3)</f>
        <v/>
      </c>
      <c r="U3" s="107" t="str">
        <f t="shared" ref="U3:U54" si="2">RIGHT(N3,6)</f>
        <v/>
      </c>
      <c r="V3" s="88" t="e">
        <f ca="1">V54</f>
        <v>#NAME?</v>
      </c>
      <c r="W3" s="108" t="str">
        <f t="shared" ref="W3:W54" si="3">IF(A3="",IF(B3="","",B3),A3)</f>
        <v/>
      </c>
      <c r="X3" s="100" t="str">
        <f t="shared" ref="X3:X54" si="4">RIGHT(H3,7)</f>
        <v/>
      </c>
      <c r="Y3" s="109" t="str">
        <f>IF($X3="","",_xludf.IFNA(VLOOKUP($X3,수출신고!$A:$G,4,0),"국내계류중"))</f>
        <v/>
      </c>
      <c r="Z3" s="110" t="e">
        <f ca="1">_xludf.IFNA(VLOOKUP(W3,환율!$A:$H,8,0),"")</f>
        <v>#NAME?</v>
      </c>
      <c r="AA3" s="111" t="str">
        <f t="shared" ref="AA3:AA54" si="5">IF(G3&lt;&gt;"",G3,IF(F3&lt;&gt;"",F3,""))</f>
        <v/>
      </c>
      <c r="AB3" s="112" t="str">
        <f t="shared" ref="AB3:AB54" si="6">IF(AA3="","",SUMIF($U$3:$U$54,X3,$K$3:$K$54))</f>
        <v/>
      </c>
      <c r="AC3" s="113" t="str">
        <f t="shared" ref="AC3:AC54" si="7">IFERROR(AA3-AB3,"")</f>
        <v/>
      </c>
      <c r="AD3" s="114" t="str">
        <f t="shared" ref="AD3:AD54" si="8">IF(H3="","",AA3*Z3)</f>
        <v/>
      </c>
      <c r="AE3" s="115" t="str">
        <f t="shared" ref="AE3:AE54" si="9">IF(H3="","",SUMIF($U$3:$U$54,X3,$T$3:$T$54))</f>
        <v/>
      </c>
      <c r="AF3" s="114" t="str">
        <f t="shared" ref="AF3:AF54" si="10">IF(H3="","",IF(AC3&lt;&gt;0,AC3*Z3,0))</f>
        <v/>
      </c>
      <c r="AG3" s="114" t="str">
        <f t="shared" ref="AG3:AG54" si="11">IF(H3="","",IF(AC3=0,-(AD3-AE3),IF(AE3=0,"미수",-(AB3*Z3-AE3))))</f>
        <v/>
      </c>
    </row>
    <row r="4" spans="1:33" ht="16.5" customHeight="1">
      <c r="A4" s="96" t="str">
        <f>IF($H4="","",_xludf.IFNA(VLOOKUP($H4,수출신고!$A:$G,2,0),""))</f>
        <v/>
      </c>
      <c r="B4" s="157"/>
      <c r="C4" s="98"/>
      <c r="D4" s="98"/>
      <c r="E4" s="98"/>
      <c r="F4" s="158"/>
      <c r="G4" s="100" t="str">
        <f>IF($H4="","",_xludf.IFNA(VLOOKUP($H4,수출신고!$A:$G,6,0),""))</f>
        <v/>
      </c>
      <c r="H4" s="101" t="str">
        <f t="shared" si="0"/>
        <v/>
      </c>
      <c r="J4" s="157"/>
      <c r="K4" s="158"/>
      <c r="L4" s="158"/>
      <c r="M4" s="158"/>
      <c r="N4" s="159"/>
      <c r="O4" s="158"/>
      <c r="P4" s="160"/>
      <c r="Q4" s="158"/>
      <c r="R4" s="160"/>
      <c r="S4" s="161"/>
      <c r="T4" s="106" t="str">
        <f t="shared" si="1"/>
        <v/>
      </c>
      <c r="U4" s="107" t="str">
        <f t="shared" si="2"/>
        <v/>
      </c>
      <c r="V4" s="72"/>
      <c r="W4" s="108" t="str">
        <f t="shared" si="3"/>
        <v/>
      </c>
      <c r="X4" s="100" t="str">
        <f t="shared" si="4"/>
        <v/>
      </c>
      <c r="Y4" s="109" t="str">
        <f>IF($X4="","",_xludf.IFNA(VLOOKUP($X4,수출신고!$A:$G,4,0),"국내계류중"))</f>
        <v/>
      </c>
      <c r="Z4" s="110" t="e">
        <f ca="1">_xludf.IFNA(VLOOKUP(W4,환율!$A:$H,8,0),"")</f>
        <v>#NAME?</v>
      </c>
      <c r="AA4" s="111" t="str">
        <f t="shared" si="5"/>
        <v/>
      </c>
      <c r="AB4" s="112" t="str">
        <f t="shared" si="6"/>
        <v/>
      </c>
      <c r="AC4" s="113" t="str">
        <f t="shared" si="7"/>
        <v/>
      </c>
      <c r="AD4" s="114" t="str">
        <f t="shared" si="8"/>
        <v/>
      </c>
      <c r="AE4" s="115" t="str">
        <f t="shared" si="9"/>
        <v/>
      </c>
      <c r="AF4" s="114" t="str">
        <f t="shared" si="10"/>
        <v/>
      </c>
      <c r="AG4" s="114" t="str">
        <f t="shared" si="11"/>
        <v/>
      </c>
    </row>
    <row r="5" spans="1:33" ht="16.5" customHeight="1">
      <c r="A5" s="96" t="str">
        <f>IF($H5="","",_xludf.IFNA(VLOOKUP($H5,수출신고!$A:$G,2,0),""))</f>
        <v/>
      </c>
      <c r="B5" s="157"/>
      <c r="C5" s="98"/>
      <c r="D5" s="98"/>
      <c r="E5" s="98"/>
      <c r="F5" s="158"/>
      <c r="G5" s="100" t="str">
        <f>IF($H5="","",_xludf.IFNA(VLOOKUP($H5,수출신고!$A:$G,6,0),""))</f>
        <v/>
      </c>
      <c r="H5" s="101" t="str">
        <f t="shared" si="0"/>
        <v/>
      </c>
      <c r="I5" s="117"/>
      <c r="J5" s="157"/>
      <c r="K5" s="158"/>
      <c r="L5" s="158"/>
      <c r="M5" s="158"/>
      <c r="N5" s="159"/>
      <c r="O5" s="158"/>
      <c r="P5" s="160"/>
      <c r="Q5" s="158"/>
      <c r="R5" s="160"/>
      <c r="S5" s="161"/>
      <c r="T5" s="106" t="str">
        <f t="shared" si="1"/>
        <v/>
      </c>
      <c r="U5" s="107" t="str">
        <f t="shared" si="2"/>
        <v/>
      </c>
      <c r="V5" s="72"/>
      <c r="W5" s="108" t="str">
        <f t="shared" si="3"/>
        <v/>
      </c>
      <c r="X5" s="100" t="str">
        <f t="shared" si="4"/>
        <v/>
      </c>
      <c r="Y5" s="109" t="str">
        <f>IF($X5="","",_xludf.IFNA(VLOOKUP($X5,수출신고!$A:$G,4,0),"국내계류중"))</f>
        <v/>
      </c>
      <c r="Z5" s="110" t="e">
        <f ca="1">_xludf.IFNA(VLOOKUP(W5,환율!$A:$H,8,0),"")</f>
        <v>#NAME?</v>
      </c>
      <c r="AA5" s="111" t="str">
        <f t="shared" si="5"/>
        <v/>
      </c>
      <c r="AB5" s="112" t="str">
        <f t="shared" si="6"/>
        <v/>
      </c>
      <c r="AC5" s="113" t="str">
        <f t="shared" si="7"/>
        <v/>
      </c>
      <c r="AD5" s="114" t="str">
        <f t="shared" si="8"/>
        <v/>
      </c>
      <c r="AE5" s="115" t="str">
        <f t="shared" si="9"/>
        <v/>
      </c>
      <c r="AF5" s="114" t="str">
        <f t="shared" si="10"/>
        <v/>
      </c>
      <c r="AG5" s="114" t="str">
        <f t="shared" si="11"/>
        <v/>
      </c>
    </row>
    <row r="6" spans="1:33" ht="16.5" customHeight="1">
      <c r="A6" s="96" t="str">
        <f>IF($H6="","",_xludf.IFNA(VLOOKUP($H6,수출신고!$A:$G,2,0),""))</f>
        <v/>
      </c>
      <c r="B6" s="157"/>
      <c r="C6" s="98"/>
      <c r="D6" s="98"/>
      <c r="E6" s="98"/>
      <c r="F6" s="158"/>
      <c r="G6" s="100" t="str">
        <f>IF($H6="","",_xludf.IFNA(VLOOKUP($H6,수출신고!$A:$G,6,0),""))</f>
        <v/>
      </c>
      <c r="H6" s="101" t="str">
        <f t="shared" si="0"/>
        <v/>
      </c>
      <c r="I6" s="117" t="s">
        <v>12</v>
      </c>
      <c r="J6" s="157"/>
      <c r="K6" s="158"/>
      <c r="L6" s="158"/>
      <c r="M6" s="158"/>
      <c r="N6" s="159"/>
      <c r="O6" s="158"/>
      <c r="P6" s="160"/>
      <c r="Q6" s="158"/>
      <c r="R6" s="160"/>
      <c r="S6" s="161"/>
      <c r="T6" s="106" t="str">
        <f t="shared" si="1"/>
        <v/>
      </c>
      <c r="U6" s="107" t="str">
        <f t="shared" si="2"/>
        <v/>
      </c>
      <c r="V6" s="72"/>
      <c r="W6" s="108" t="str">
        <f t="shared" si="3"/>
        <v/>
      </c>
      <c r="X6" s="100" t="str">
        <f t="shared" si="4"/>
        <v/>
      </c>
      <c r="Y6" s="109" t="str">
        <f>IF($X6="","",_xludf.IFNA(VLOOKUP($X6,수출신고!$A:$G,4,0),"국내계류중"))</f>
        <v/>
      </c>
      <c r="Z6" s="110" t="e">
        <f ca="1">_xludf.IFNA(VLOOKUP(W6,환율!$A:$H,8,0),"")</f>
        <v>#NAME?</v>
      </c>
      <c r="AA6" s="111" t="str">
        <f t="shared" si="5"/>
        <v/>
      </c>
      <c r="AB6" s="112" t="str">
        <f t="shared" si="6"/>
        <v/>
      </c>
      <c r="AC6" s="113" t="str">
        <f t="shared" si="7"/>
        <v/>
      </c>
      <c r="AD6" s="114" t="str">
        <f t="shared" si="8"/>
        <v/>
      </c>
      <c r="AE6" s="115" t="str">
        <f t="shared" si="9"/>
        <v/>
      </c>
      <c r="AF6" s="114" t="str">
        <f t="shared" si="10"/>
        <v/>
      </c>
      <c r="AG6" s="114" t="str">
        <f t="shared" si="11"/>
        <v/>
      </c>
    </row>
    <row r="7" spans="1:33" ht="16.5" customHeight="1">
      <c r="A7" s="96" t="e">
        <f ca="1">IF($H7="","",_xludf.IFNA(VLOOKUP($H7,수출신고!$A:$G,2,0),""))</f>
        <v>#NAME?</v>
      </c>
      <c r="B7" s="1">
        <v>43843</v>
      </c>
      <c r="C7" s="119" t="s">
        <v>1093</v>
      </c>
      <c r="D7" s="119"/>
      <c r="E7" s="119" t="s">
        <v>1092</v>
      </c>
      <c r="F7" s="14">
        <v>40860</v>
      </c>
      <c r="G7" s="100" t="e">
        <f ca="1">IF($H7="","",_xludf.IFNA(VLOOKUP($H7,수출신고!$A:$G,6,0),""))</f>
        <v>#NAME?</v>
      </c>
      <c r="H7" s="101" t="str">
        <f t="shared" si="0"/>
        <v>MK/002</v>
      </c>
      <c r="J7" s="1" t="str">
        <f t="array" ref="J7">IFERROR(INDEX(외환대장!$A$2:$K$401, SMALL(IF(($C$1=외환대장!$L$2:$L$399),MATCH(ROW(외환대장!$L$2:$L$399), ROW(외환대장!$L$2:$L$399)), ""), ROWS($A$1:A1)), COLUMNS($A$1:A1)),"")</f>
        <v/>
      </c>
      <c r="K7" s="14" t="str">
        <f t="array" ref="K7">IFERROR(INDEX(외환대장!$A$2:$K$401, SMALL(IF(($C$1=외환대장!$L$2:$L$399),MATCH(ROW(외환대장!$L$2:$L$399), ROW(외환대장!$L$2:$L$399)), ""), ROWS($A$1:B1)), COLUMNS($A$1:B1)),"")</f>
        <v/>
      </c>
      <c r="L7" s="14" t="str">
        <f t="array" ref="L7">IFERROR(INDEX(외환대장!$A$2:$K$401, SMALL(IF(($C$1=외환대장!$L$2:$L$399),MATCH(ROW(외환대장!$L$2:$L$399), ROW(외환대장!$L$2:$L$399)), ""), ROWS($A$1:C1)), COLUMNS($A$1:C1)),"")</f>
        <v/>
      </c>
      <c r="M7" s="14" t="str">
        <f t="array" ref="M7">IFERROR(INDEX(외환대장!$A$2:$K$401, SMALL(IF(($C$1=외환대장!$L$2:$L$399),MATCH(ROW(외환대장!$L$2:$L$399), ROW(외환대장!$L$2:$L$399)), ""), ROWS($A$1:D1)), COLUMNS($A$1:D1)),"")</f>
        <v/>
      </c>
      <c r="N7" s="15" t="str">
        <f t="array" ref="N7">IFERROR(INDEX(외환대장!$A$2:$K$401, SMALL(IF(($C$1=외환대장!$L$2:$L$399),MATCH(ROW(외환대장!$L$2:$L$399), ROW(외환대장!$L$2:$L$399)), ""), ROWS($A$1:E1)), COLUMNS($A$1:E1)),"")</f>
        <v/>
      </c>
      <c r="O7" s="16" t="str">
        <f t="array" ref="O7">IFERROR(INDEX(외환대장!$A$2:$K$401, SMALL(IF(($C$1=외환대장!$L$2:$L$399),MATCH(ROW(외환대장!$L$2:$L$399), ROW(외환대장!$L$2:$L$399)), ""), ROWS($A$1:F1)), COLUMNS($A$1:F1)),"")</f>
        <v/>
      </c>
      <c r="P7" s="17" t="str">
        <f t="array" ref="P7">IFERROR(INDEX(외환대장!$A$2:$K$401, SMALL(IF(($C$1=외환대장!$L$2:$L$399),MATCH(ROW(외환대장!$L$2:$L$399), ROW(외환대장!$L$2:$L$399)), ""), ROWS($A$1:G1)), COLUMNS($A$1:G1)),"")</f>
        <v/>
      </c>
      <c r="Q7" s="18" t="str">
        <f t="array" ref="Q7">IFERROR(INDEX(외환대장!$A$2:$K$401, SMALL(IF(($C$1=외환대장!$L$2:$L$399),MATCH(ROW(외환대장!$L$2:$L$399), ROW(외환대장!$L$2:$L$399)), ""), ROWS($A$1:H1)), COLUMNS($A$1:H1)),"")</f>
        <v/>
      </c>
      <c r="R7" s="19" t="str">
        <f t="array" ref="R7">IFERROR(INDEX(외환대장!$A$2:$K$401, SMALL(IF(($C$1=외환대장!$L$2:$L$399),MATCH(ROW(외환대장!$L$2:$L$399), ROW(외환대장!$L$2:$L$399)), ""), ROWS($A$1:I1)), COLUMNS($A$1:I1)),"")</f>
        <v/>
      </c>
      <c r="S7" s="20" t="str">
        <f t="array" ref="S7">IFERROR(INDEX(외환대장!$A$2:$K$401, SMALL(IF(($C$1=외환대장!$L$2:$L$399),MATCH(ROW(외환대장!$L$2:$L$399), ROW(외환대장!$L$2:$L$399)), ""), ROWS($A$1:J1)), COLUMNS($A$1:J1)),"")</f>
        <v/>
      </c>
      <c r="T7" s="106" t="str">
        <f t="shared" si="1"/>
        <v/>
      </c>
      <c r="U7" s="107" t="str">
        <f t="shared" si="2"/>
        <v/>
      </c>
      <c r="V7" s="72"/>
      <c r="W7" s="108" t="e">
        <f t="shared" ca="1" si="3"/>
        <v>#NAME?</v>
      </c>
      <c r="X7" s="100" t="str">
        <f t="shared" si="4"/>
        <v>MK/002</v>
      </c>
      <c r="Y7" s="109" t="e">
        <f ca="1">IF($X7="","",_xludf.IFNA(VLOOKUP($X7,수출신고!$A:$G,4,0),"국내계류중"))</f>
        <v>#NAME?</v>
      </c>
      <c r="Z7" s="110" t="e">
        <f ca="1">_xludf.IFNA(VLOOKUP(W7,환율!$A:$H,8,0),"")</f>
        <v>#NAME?</v>
      </c>
      <c r="AA7" s="111" t="e">
        <f t="shared" ca="1" si="5"/>
        <v>#NAME?</v>
      </c>
      <c r="AB7" s="112" t="e">
        <f t="shared" ca="1" si="6"/>
        <v>#NAME?</v>
      </c>
      <c r="AC7" s="113" t="str">
        <f t="shared" ca="1" si="7"/>
        <v/>
      </c>
      <c r="AD7" s="114" t="e">
        <f t="shared" ca="1" si="8"/>
        <v>#NAME?</v>
      </c>
      <c r="AE7" s="115">
        <f t="shared" si="9"/>
        <v>0</v>
      </c>
      <c r="AF7" s="114" t="e">
        <f t="shared" ca="1" si="10"/>
        <v>#VALUE!</v>
      </c>
      <c r="AG7" s="114" t="str">
        <f t="shared" ca="1" si="11"/>
        <v>미수</v>
      </c>
    </row>
    <row r="8" spans="1:33" ht="16.5" customHeight="1">
      <c r="A8" s="96" t="str">
        <f>IF($H8="","",_xludf.IFNA(VLOOKUP($H8,수출신고!$A:$G,2,0),""))</f>
        <v/>
      </c>
      <c r="B8" s="1"/>
      <c r="C8" s="119"/>
      <c r="D8" s="119"/>
      <c r="E8" s="119"/>
      <c r="F8" s="14"/>
      <c r="G8" s="100" t="str">
        <f>IF($H8="","",_xludf.IFNA(VLOOKUP($H8,수출신고!$A:$G,6,0),""))</f>
        <v/>
      </c>
      <c r="H8" s="101" t="str">
        <f t="shared" si="0"/>
        <v/>
      </c>
      <c r="J8" s="1" t="str">
        <f t="array" ref="J8">IFERROR(INDEX(외환대장!$A$2:$K$401, SMALL(IF(($C$1=외환대장!$L$2:$L$399),MATCH(ROW(외환대장!$L$2:$L$399), ROW(외환대장!$L$2:$L$399)), ""), ROWS($A$1:A2)), COLUMNS($A$1:A2)),"")</f>
        <v/>
      </c>
      <c r="K8" s="14" t="str">
        <f t="array" ref="K8">IFERROR(INDEX(외환대장!$A$2:$K$401, SMALL(IF(($C$1=외환대장!$L$2:$L$399),MATCH(ROW(외환대장!$L$2:$L$399), ROW(외환대장!$L$2:$L$399)), ""), ROWS($A$1:B2)), COLUMNS($A$1:B2)),"")</f>
        <v/>
      </c>
      <c r="L8" s="14" t="str">
        <f t="array" ref="L8">IFERROR(INDEX(외환대장!$A$2:$K$401, SMALL(IF(($C$1=외환대장!$L$2:$L$399),MATCH(ROW(외환대장!$L$2:$L$399), ROW(외환대장!$L$2:$L$399)), ""), ROWS($A$1:C2)), COLUMNS($A$1:C2)),"")</f>
        <v/>
      </c>
      <c r="M8" s="14" t="str">
        <f t="array" ref="M8">IFERROR(INDEX(외환대장!$A$2:$K$401, SMALL(IF(($C$1=외환대장!$L$2:$L$399),MATCH(ROW(외환대장!$L$2:$L$399), ROW(외환대장!$L$2:$L$399)), ""), ROWS($A$1:D2)), COLUMNS($A$1:D2)),"")</f>
        <v/>
      </c>
      <c r="N8" s="15" t="str">
        <f t="array" ref="N8">IFERROR(INDEX(외환대장!$A$2:$K$401, SMALL(IF(($C$1=외환대장!$L$2:$L$399),MATCH(ROW(외환대장!$L$2:$L$399), ROW(외환대장!$L$2:$L$399)), ""), ROWS($A$1:E2)), COLUMNS($A$1:E2)),"")</f>
        <v/>
      </c>
      <c r="O8" s="16" t="str">
        <f t="array" ref="O8">IFERROR(INDEX(외환대장!$A$2:$K$401, SMALL(IF(($C$1=외환대장!$L$2:$L$399),MATCH(ROW(외환대장!$L$2:$L$399), ROW(외환대장!$L$2:$L$399)), ""), ROWS($A$1:F2)), COLUMNS($A$1:F2)),"")</f>
        <v/>
      </c>
      <c r="P8" s="17" t="str">
        <f t="array" ref="P8">IFERROR(INDEX(외환대장!$A$2:$K$401, SMALL(IF(($C$1=외환대장!$L$2:$L$399),MATCH(ROW(외환대장!$L$2:$L$399), ROW(외환대장!$L$2:$L$399)), ""), ROWS($A$1:G2)), COLUMNS($A$1:G2)),"")</f>
        <v/>
      </c>
      <c r="Q8" s="18" t="str">
        <f t="array" ref="Q8">IFERROR(INDEX(외환대장!$A$2:$K$401, SMALL(IF(($C$1=외환대장!$L$2:$L$399),MATCH(ROW(외환대장!$L$2:$L$399), ROW(외환대장!$L$2:$L$399)), ""), ROWS($A$1:H2)), COLUMNS($A$1:H2)),"")</f>
        <v/>
      </c>
      <c r="R8" s="19" t="str">
        <f t="array" ref="R8">IFERROR(INDEX(외환대장!$A$2:$K$401, SMALL(IF(($C$1=외환대장!$L$2:$L$399),MATCH(ROW(외환대장!$L$2:$L$399), ROW(외환대장!$L$2:$L$399)), ""), ROWS($A$1:I2)), COLUMNS($A$1:I2)),"")</f>
        <v/>
      </c>
      <c r="S8" s="20" t="str">
        <f t="array" ref="S8">IFERROR(INDEX(외환대장!$A$2:$K$401, SMALL(IF(($C$1=외환대장!$L$2:$L$399),MATCH(ROW(외환대장!$L$2:$L$399), ROW(외환대장!$L$2:$L$399)), ""), ROWS($A$1:J2)), COLUMNS($A$1:J2)),"")</f>
        <v/>
      </c>
      <c r="T8" s="106" t="str">
        <f t="shared" si="1"/>
        <v/>
      </c>
      <c r="U8" s="107" t="str">
        <f t="shared" si="2"/>
        <v/>
      </c>
      <c r="V8" s="72"/>
      <c r="W8" s="108" t="str">
        <f t="shared" si="3"/>
        <v/>
      </c>
      <c r="X8" s="100" t="str">
        <f t="shared" si="4"/>
        <v/>
      </c>
      <c r="Y8" s="109" t="str">
        <f>IF($X8="","",_xludf.IFNA(VLOOKUP($X8,수출신고!$A:$G,4,0),"국내계류중"))</f>
        <v/>
      </c>
      <c r="Z8" s="110" t="e">
        <f ca="1">_xludf.IFNA(VLOOKUP(W8,환율!$A:$H,8,0),"")</f>
        <v>#NAME?</v>
      </c>
      <c r="AA8" s="111" t="str">
        <f t="shared" si="5"/>
        <v/>
      </c>
      <c r="AB8" s="112" t="str">
        <f t="shared" si="6"/>
        <v/>
      </c>
      <c r="AC8" s="113" t="str">
        <f t="shared" si="7"/>
        <v/>
      </c>
      <c r="AD8" s="114" t="str">
        <f t="shared" si="8"/>
        <v/>
      </c>
      <c r="AE8" s="115" t="str">
        <f t="shared" si="9"/>
        <v/>
      </c>
      <c r="AF8" s="114" t="str">
        <f t="shared" si="10"/>
        <v/>
      </c>
      <c r="AG8" s="114" t="str">
        <f t="shared" si="11"/>
        <v/>
      </c>
    </row>
    <row r="9" spans="1:33" ht="16.5" customHeight="1">
      <c r="A9" s="96" t="str">
        <f>IF($H9="","",_xludf.IFNA(VLOOKUP($H9,수출신고!$A:$G,2,0),""))</f>
        <v/>
      </c>
      <c r="B9" s="1"/>
      <c r="C9" s="119"/>
      <c r="D9" s="119"/>
      <c r="E9" s="119"/>
      <c r="F9" s="14"/>
      <c r="G9" s="100" t="str">
        <f>IF($H9="","",_xludf.IFNA(VLOOKUP($H9,수출신고!$A:$G,6,0),""))</f>
        <v/>
      </c>
      <c r="H9" s="101" t="str">
        <f t="shared" si="0"/>
        <v/>
      </c>
      <c r="J9" s="1" t="str">
        <f t="array" ref="J9">IFERROR(INDEX(외환대장!$A$2:$K$401, SMALL(IF(($C$1=외환대장!$L$2:$L$399),MATCH(ROW(외환대장!$L$2:$L$399), ROW(외환대장!$L$2:$L$399)), ""), ROWS($A$1:A3)), COLUMNS($A$1:A3)),"")</f>
        <v/>
      </c>
      <c r="K9" s="14" t="str">
        <f t="array" ref="K9">IFERROR(INDEX(외환대장!$A$2:$K$401, SMALL(IF(($C$1=외환대장!$L$2:$L$399),MATCH(ROW(외환대장!$L$2:$L$399), ROW(외환대장!$L$2:$L$399)), ""), ROWS($A$1:B3)), COLUMNS($A$1:B3)),"")</f>
        <v/>
      </c>
      <c r="L9" s="14" t="str">
        <f t="array" ref="L9">IFERROR(INDEX(외환대장!$A$2:$K$401, SMALL(IF(($C$1=외환대장!$L$2:$L$399),MATCH(ROW(외환대장!$L$2:$L$399), ROW(외환대장!$L$2:$L$399)), ""), ROWS($A$1:C3)), COLUMNS($A$1:C3)),"")</f>
        <v/>
      </c>
      <c r="M9" s="14" t="str">
        <f t="array" ref="M9">IFERROR(INDEX(외환대장!$A$2:$K$401, SMALL(IF(($C$1=외환대장!$L$2:$L$399),MATCH(ROW(외환대장!$L$2:$L$399), ROW(외환대장!$L$2:$L$399)), ""), ROWS($A$1:D3)), COLUMNS($A$1:D3)),"")</f>
        <v/>
      </c>
      <c r="N9" s="15" t="str">
        <f t="array" ref="N9">IFERROR(INDEX(외환대장!$A$2:$K$401, SMALL(IF(($C$1=외환대장!$L$2:$L$399),MATCH(ROW(외환대장!$L$2:$L$399), ROW(외환대장!$L$2:$L$399)), ""), ROWS($A$1:E3)), COLUMNS($A$1:E3)),"")</f>
        <v/>
      </c>
      <c r="O9" s="16" t="str">
        <f t="array" ref="O9">IFERROR(INDEX(외환대장!$A$2:$K$401, SMALL(IF(($C$1=외환대장!$L$2:$L$399),MATCH(ROW(외환대장!$L$2:$L$399), ROW(외환대장!$L$2:$L$399)), ""), ROWS($A$1:F3)), COLUMNS($A$1:F3)),"")</f>
        <v/>
      </c>
      <c r="P9" s="17" t="str">
        <f t="array" ref="P9">IFERROR(INDEX(외환대장!$A$2:$K$401, SMALL(IF(($C$1=외환대장!$L$2:$L$399),MATCH(ROW(외환대장!$L$2:$L$399), ROW(외환대장!$L$2:$L$399)), ""), ROWS($A$1:G3)), COLUMNS($A$1:G3)),"")</f>
        <v/>
      </c>
      <c r="Q9" s="18" t="str">
        <f t="array" ref="Q9">IFERROR(INDEX(외환대장!$A$2:$K$401, SMALL(IF(($C$1=외환대장!$L$2:$L$399),MATCH(ROW(외환대장!$L$2:$L$399), ROW(외환대장!$L$2:$L$399)), ""), ROWS($A$1:H3)), COLUMNS($A$1:H3)),"")</f>
        <v/>
      </c>
      <c r="R9" s="19" t="str">
        <f t="array" ref="R9">IFERROR(INDEX(외환대장!$A$2:$K$401, SMALL(IF(($C$1=외환대장!$L$2:$L$399),MATCH(ROW(외환대장!$L$2:$L$399), ROW(외환대장!$L$2:$L$399)), ""), ROWS($A$1:I3)), COLUMNS($A$1:I3)),"")</f>
        <v/>
      </c>
      <c r="S9" s="20" t="str">
        <f t="array" ref="S9">IFERROR(INDEX(외환대장!$A$2:$K$401, SMALL(IF(($C$1=외환대장!$L$2:$L$399),MATCH(ROW(외환대장!$L$2:$L$399), ROW(외환대장!$L$2:$L$399)), ""), ROWS($A$1:J3)), COLUMNS($A$1:J3)),"")</f>
        <v/>
      </c>
      <c r="T9" s="106" t="str">
        <f t="shared" si="1"/>
        <v/>
      </c>
      <c r="U9" s="107" t="str">
        <f t="shared" si="2"/>
        <v/>
      </c>
      <c r="V9" s="72"/>
      <c r="W9" s="108" t="str">
        <f t="shared" si="3"/>
        <v/>
      </c>
      <c r="X9" s="100" t="str">
        <f t="shared" si="4"/>
        <v/>
      </c>
      <c r="Y9" s="109" t="str">
        <f>IF($X9="","",_xludf.IFNA(VLOOKUP($X9,수출신고!$A:$G,4,0),"국내계류중"))</f>
        <v/>
      </c>
      <c r="Z9" s="110" t="e">
        <f ca="1">_xludf.IFNA(VLOOKUP(W9,환율!$A:$H,8,0),"")</f>
        <v>#NAME?</v>
      </c>
      <c r="AA9" s="111" t="str">
        <f t="shared" si="5"/>
        <v/>
      </c>
      <c r="AB9" s="112" t="str">
        <f t="shared" si="6"/>
        <v/>
      </c>
      <c r="AC9" s="113" t="str">
        <f t="shared" si="7"/>
        <v/>
      </c>
      <c r="AD9" s="114" t="str">
        <f t="shared" si="8"/>
        <v/>
      </c>
      <c r="AE9" s="115" t="str">
        <f t="shared" si="9"/>
        <v/>
      </c>
      <c r="AF9" s="114" t="str">
        <f t="shared" si="10"/>
        <v/>
      </c>
      <c r="AG9" s="114" t="str">
        <f t="shared" si="11"/>
        <v/>
      </c>
    </row>
    <row r="10" spans="1:33" ht="16.5" customHeight="1">
      <c r="A10" s="96" t="str">
        <f>IF($H10="","",_xludf.IFNA(VLOOKUP($H10,수출신고!$A:$G,2,0),""))</f>
        <v/>
      </c>
      <c r="B10" s="1"/>
      <c r="C10" s="119"/>
      <c r="D10" s="119"/>
      <c r="E10" s="119"/>
      <c r="F10" s="14"/>
      <c r="G10" s="100" t="str">
        <f>IF($H10="","",_xludf.IFNA(VLOOKUP($H10,수출신고!$A:$G,6,0),""))</f>
        <v/>
      </c>
      <c r="H10" s="101" t="str">
        <f t="shared" si="0"/>
        <v/>
      </c>
      <c r="J10" s="1" t="str">
        <f t="array" ref="J10">IFERROR(INDEX(외환대장!$A$2:$K$401, SMALL(IF(($C$1=외환대장!$L$2:$L$399),MATCH(ROW(외환대장!$L$2:$L$399), ROW(외환대장!$L$2:$L$399)), ""), ROWS($A$1:A4)), COLUMNS($A$1:A4)),"")</f>
        <v/>
      </c>
      <c r="K10" s="14" t="str">
        <f t="array" ref="K10">IFERROR(INDEX(외환대장!$A$2:$K$401, SMALL(IF(($C$1=외환대장!$L$2:$L$399),MATCH(ROW(외환대장!$L$2:$L$399), ROW(외환대장!$L$2:$L$399)), ""), ROWS($A$1:B4)), COLUMNS($A$1:B4)),"")</f>
        <v/>
      </c>
      <c r="L10" s="14" t="str">
        <f t="array" ref="L10">IFERROR(INDEX(외환대장!$A$2:$K$401, SMALL(IF(($C$1=외환대장!$L$2:$L$399),MATCH(ROW(외환대장!$L$2:$L$399), ROW(외환대장!$L$2:$L$399)), ""), ROWS($A$1:C4)), COLUMNS($A$1:C4)),"")</f>
        <v/>
      </c>
      <c r="M10" s="14" t="str">
        <f t="array" ref="M10">IFERROR(INDEX(외환대장!$A$2:$K$401, SMALL(IF(($C$1=외환대장!$L$2:$L$399),MATCH(ROW(외환대장!$L$2:$L$399), ROW(외환대장!$L$2:$L$399)), ""), ROWS($A$1:D4)), COLUMNS($A$1:D4)),"")</f>
        <v/>
      </c>
      <c r="N10" s="15" t="str">
        <f t="array" ref="N10">IFERROR(INDEX(외환대장!$A$2:$K$401, SMALL(IF(($C$1=외환대장!$L$2:$L$399),MATCH(ROW(외환대장!$L$2:$L$399), ROW(외환대장!$L$2:$L$399)), ""), ROWS($A$1:E4)), COLUMNS($A$1:E4)),"")</f>
        <v/>
      </c>
      <c r="O10" s="16" t="str">
        <f t="array" ref="O10">IFERROR(INDEX(외환대장!$A$2:$K$401, SMALL(IF(($C$1=외환대장!$L$2:$L$399),MATCH(ROW(외환대장!$L$2:$L$399), ROW(외환대장!$L$2:$L$399)), ""), ROWS($A$1:F4)), COLUMNS($A$1:F4)),"")</f>
        <v/>
      </c>
      <c r="P10" s="17" t="str">
        <f t="array" ref="P10">IFERROR(INDEX(외환대장!$A$2:$K$401, SMALL(IF(($C$1=외환대장!$L$2:$L$399),MATCH(ROW(외환대장!$L$2:$L$399), ROW(외환대장!$L$2:$L$399)), ""), ROWS($A$1:G4)), COLUMNS($A$1:G4)),"")</f>
        <v/>
      </c>
      <c r="Q10" s="18" t="str">
        <f t="array" ref="Q10">IFERROR(INDEX(외환대장!$A$2:$K$401, SMALL(IF(($C$1=외환대장!$L$2:$L$399),MATCH(ROW(외환대장!$L$2:$L$399), ROW(외환대장!$L$2:$L$399)), ""), ROWS($A$1:H4)), COLUMNS($A$1:H4)),"")</f>
        <v/>
      </c>
      <c r="R10" s="19" t="str">
        <f t="array" ref="R10">IFERROR(INDEX(외환대장!$A$2:$K$401, SMALL(IF(($C$1=외환대장!$L$2:$L$399),MATCH(ROW(외환대장!$L$2:$L$399), ROW(외환대장!$L$2:$L$399)), ""), ROWS($A$1:I4)), COLUMNS($A$1:I4)),"")</f>
        <v/>
      </c>
      <c r="S10" s="20" t="str">
        <f t="array" ref="S10">IFERROR(INDEX(외환대장!$A$2:$K$401, SMALL(IF(($C$1=외환대장!$L$2:$L$399),MATCH(ROW(외환대장!$L$2:$L$399), ROW(외환대장!$L$2:$L$399)), ""), ROWS($A$1:J4)), COLUMNS($A$1:J4)),"")</f>
        <v/>
      </c>
      <c r="T10" s="106" t="str">
        <f t="shared" si="1"/>
        <v/>
      </c>
      <c r="U10" s="107" t="str">
        <f t="shared" si="2"/>
        <v/>
      </c>
      <c r="V10" s="72"/>
      <c r="W10" s="108" t="str">
        <f t="shared" si="3"/>
        <v/>
      </c>
      <c r="X10" s="100" t="str">
        <f t="shared" si="4"/>
        <v/>
      </c>
      <c r="Y10" s="109" t="str">
        <f>IF($X10="","",_xludf.IFNA(VLOOKUP($X10,수출신고!$A:$G,4,0),"국내계류중"))</f>
        <v/>
      </c>
      <c r="Z10" s="110" t="e">
        <f ca="1">_xludf.IFNA(VLOOKUP(W10,환율!$A:$H,8,0),"")</f>
        <v>#NAME?</v>
      </c>
      <c r="AA10" s="111" t="str">
        <f t="shared" si="5"/>
        <v/>
      </c>
      <c r="AB10" s="112" t="str">
        <f t="shared" si="6"/>
        <v/>
      </c>
      <c r="AC10" s="113" t="str">
        <f t="shared" si="7"/>
        <v/>
      </c>
      <c r="AD10" s="114" t="str">
        <f t="shared" si="8"/>
        <v/>
      </c>
      <c r="AE10" s="115" t="str">
        <f t="shared" si="9"/>
        <v/>
      </c>
      <c r="AF10" s="114" t="str">
        <f t="shared" si="10"/>
        <v/>
      </c>
      <c r="AG10" s="114" t="str">
        <f t="shared" si="11"/>
        <v/>
      </c>
    </row>
    <row r="11" spans="1:33" ht="16.5" customHeight="1">
      <c r="A11" s="96" t="str">
        <f>IF($H11="","",_xludf.IFNA(VLOOKUP($H11,수출신고!$A:$G,2,0),""))</f>
        <v/>
      </c>
      <c r="B11" s="1"/>
      <c r="C11" s="119"/>
      <c r="D11" s="119"/>
      <c r="E11" s="119"/>
      <c r="F11" s="14"/>
      <c r="G11" s="100" t="str">
        <f>IF($H11="","",_xludf.IFNA(VLOOKUP($H11,수출신고!$A:$G,6,0),""))</f>
        <v/>
      </c>
      <c r="H11" s="101" t="str">
        <f t="shared" si="0"/>
        <v/>
      </c>
      <c r="J11" s="1" t="str">
        <f t="array" ref="J11">IFERROR(INDEX(외환대장!$A$2:$K$401, SMALL(IF(($C$1=외환대장!$L$2:$L$399),MATCH(ROW(외환대장!$L$2:$L$399), ROW(외환대장!$L$2:$L$399)), ""), ROWS($A$1:A5)), COLUMNS($A$1:A5)),"")</f>
        <v/>
      </c>
      <c r="K11" s="14" t="str">
        <f t="array" ref="K11">IFERROR(INDEX(외환대장!$A$2:$K$401, SMALL(IF(($C$1=외환대장!$L$2:$L$399),MATCH(ROW(외환대장!$L$2:$L$399), ROW(외환대장!$L$2:$L$399)), ""), ROWS($A$1:B5)), COLUMNS($A$1:B5)),"")</f>
        <v/>
      </c>
      <c r="L11" s="14" t="str">
        <f t="array" ref="L11">IFERROR(INDEX(외환대장!$A$2:$K$401, SMALL(IF(($C$1=외환대장!$L$2:$L$399),MATCH(ROW(외환대장!$L$2:$L$399), ROW(외환대장!$L$2:$L$399)), ""), ROWS($A$1:C5)), COLUMNS($A$1:C5)),"")</f>
        <v/>
      </c>
      <c r="M11" s="14" t="str">
        <f t="array" ref="M11">IFERROR(INDEX(외환대장!$A$2:$K$401, SMALL(IF(($C$1=외환대장!$L$2:$L$399),MATCH(ROW(외환대장!$L$2:$L$399), ROW(외환대장!$L$2:$L$399)), ""), ROWS($A$1:D5)), COLUMNS($A$1:D5)),"")</f>
        <v/>
      </c>
      <c r="N11" s="15" t="str">
        <f t="array" ref="N11">IFERROR(INDEX(외환대장!$A$2:$K$401, SMALL(IF(($C$1=외환대장!$L$2:$L$399),MATCH(ROW(외환대장!$L$2:$L$399), ROW(외환대장!$L$2:$L$399)), ""), ROWS($A$1:E5)), COLUMNS($A$1:E5)),"")</f>
        <v/>
      </c>
      <c r="O11" s="16" t="str">
        <f t="array" ref="O11">IFERROR(INDEX(외환대장!$A$2:$K$401, SMALL(IF(($C$1=외환대장!$L$2:$L$399),MATCH(ROW(외환대장!$L$2:$L$399), ROW(외환대장!$L$2:$L$399)), ""), ROWS($A$1:F5)), COLUMNS($A$1:F5)),"")</f>
        <v/>
      </c>
      <c r="P11" s="17" t="str">
        <f t="array" ref="P11">IFERROR(INDEX(외환대장!$A$2:$K$401, SMALL(IF(($C$1=외환대장!$L$2:$L$399),MATCH(ROW(외환대장!$L$2:$L$399), ROW(외환대장!$L$2:$L$399)), ""), ROWS($A$1:G5)), COLUMNS($A$1:G5)),"")</f>
        <v/>
      </c>
      <c r="Q11" s="18" t="str">
        <f t="array" ref="Q11">IFERROR(INDEX(외환대장!$A$2:$K$401, SMALL(IF(($C$1=외환대장!$L$2:$L$399),MATCH(ROW(외환대장!$L$2:$L$399), ROW(외환대장!$L$2:$L$399)), ""), ROWS($A$1:H5)), COLUMNS($A$1:H5)),"")</f>
        <v/>
      </c>
      <c r="R11" s="19" t="str">
        <f t="array" ref="R11">IFERROR(INDEX(외환대장!$A$2:$K$401, SMALL(IF(($C$1=외환대장!$L$2:$L$399),MATCH(ROW(외환대장!$L$2:$L$399), ROW(외환대장!$L$2:$L$399)), ""), ROWS($A$1:I5)), COLUMNS($A$1:I5)),"")</f>
        <v/>
      </c>
      <c r="S11" s="20" t="str">
        <f t="array" ref="S11">IFERROR(INDEX(외환대장!$A$2:$K$401, SMALL(IF(($C$1=외환대장!$L$2:$L$399),MATCH(ROW(외환대장!$L$2:$L$399), ROW(외환대장!$L$2:$L$399)), ""), ROWS($A$1:J5)), COLUMNS($A$1:J5)),"")</f>
        <v/>
      </c>
      <c r="T11" s="106" t="str">
        <f t="shared" si="1"/>
        <v/>
      </c>
      <c r="U11" s="107" t="str">
        <f t="shared" si="2"/>
        <v/>
      </c>
      <c r="V11" s="72"/>
      <c r="W11" s="108" t="str">
        <f t="shared" si="3"/>
        <v/>
      </c>
      <c r="X11" s="100" t="str">
        <f t="shared" si="4"/>
        <v/>
      </c>
      <c r="Y11" s="109" t="str">
        <f>IF($X11="","",_xludf.IFNA(VLOOKUP($X11,수출신고!$A:$G,4,0),"국내계류중"))</f>
        <v/>
      </c>
      <c r="Z11" s="110" t="e">
        <f ca="1">_xludf.IFNA(VLOOKUP(W11,환율!$A:$H,8,0),"")</f>
        <v>#NAME?</v>
      </c>
      <c r="AA11" s="111" t="str">
        <f t="shared" si="5"/>
        <v/>
      </c>
      <c r="AB11" s="112" t="str">
        <f t="shared" si="6"/>
        <v/>
      </c>
      <c r="AC11" s="113" t="str">
        <f t="shared" si="7"/>
        <v/>
      </c>
      <c r="AD11" s="114" t="str">
        <f t="shared" si="8"/>
        <v/>
      </c>
      <c r="AE11" s="115" t="str">
        <f t="shared" si="9"/>
        <v/>
      </c>
      <c r="AF11" s="114" t="str">
        <f t="shared" si="10"/>
        <v/>
      </c>
      <c r="AG11" s="114" t="str">
        <f t="shared" si="11"/>
        <v/>
      </c>
    </row>
    <row r="12" spans="1:33" ht="16.5" customHeight="1">
      <c r="A12" s="96" t="str">
        <f>IF($H12="","",_xludf.IFNA(VLOOKUP($H12,수출신고!$A:$G,2,0),""))</f>
        <v/>
      </c>
      <c r="B12" s="1"/>
      <c r="C12" s="119"/>
      <c r="D12" s="119"/>
      <c r="E12" s="119"/>
      <c r="F12" s="14"/>
      <c r="G12" s="100" t="str">
        <f>IF($H12="","",_xludf.IFNA(VLOOKUP($H12,수출신고!$A:$G,6,0),""))</f>
        <v/>
      </c>
      <c r="H12" s="101" t="str">
        <f t="shared" si="0"/>
        <v/>
      </c>
      <c r="J12" s="1" t="str">
        <f t="array" ref="J12">IFERROR(INDEX(외환대장!$A$2:$K$401, SMALL(IF(($C$1=외환대장!$L$2:$L$399),MATCH(ROW(외환대장!$L$2:$L$399), ROW(외환대장!$L$2:$L$399)), ""), ROWS($A$1:A6)), COLUMNS($A$1:A6)),"")</f>
        <v/>
      </c>
      <c r="K12" s="14" t="str">
        <f t="array" ref="K12">IFERROR(INDEX(외환대장!$A$2:$K$401, SMALL(IF(($C$1=외환대장!$L$2:$L$399),MATCH(ROW(외환대장!$L$2:$L$399), ROW(외환대장!$L$2:$L$399)), ""), ROWS($A$1:B6)), COLUMNS($A$1:B6)),"")</f>
        <v/>
      </c>
      <c r="L12" s="14" t="str">
        <f t="array" ref="L12">IFERROR(INDEX(외환대장!$A$2:$K$401, SMALL(IF(($C$1=외환대장!$L$2:$L$399),MATCH(ROW(외환대장!$L$2:$L$399), ROW(외환대장!$L$2:$L$399)), ""), ROWS($A$1:C6)), COLUMNS($A$1:C6)),"")</f>
        <v/>
      </c>
      <c r="M12" s="14" t="str">
        <f t="array" ref="M12">IFERROR(INDEX(외환대장!$A$2:$K$401, SMALL(IF(($C$1=외환대장!$L$2:$L$399),MATCH(ROW(외환대장!$L$2:$L$399), ROW(외환대장!$L$2:$L$399)), ""), ROWS($A$1:D6)), COLUMNS($A$1:D6)),"")</f>
        <v/>
      </c>
      <c r="N12" s="15" t="str">
        <f t="array" ref="N12">IFERROR(INDEX(외환대장!$A$2:$K$401, SMALL(IF(($C$1=외환대장!$L$2:$L$399),MATCH(ROW(외환대장!$L$2:$L$399), ROW(외환대장!$L$2:$L$399)), ""), ROWS($A$1:E6)), COLUMNS($A$1:E6)),"")</f>
        <v/>
      </c>
      <c r="O12" s="16" t="str">
        <f t="array" ref="O12">IFERROR(INDEX(외환대장!$A$2:$K$401, SMALL(IF(($C$1=외환대장!$L$2:$L$399),MATCH(ROW(외환대장!$L$2:$L$399), ROW(외환대장!$L$2:$L$399)), ""), ROWS($A$1:F6)), COLUMNS($A$1:F6)),"")</f>
        <v/>
      </c>
      <c r="P12" s="17" t="str">
        <f t="array" ref="P12">IFERROR(INDEX(외환대장!$A$2:$K$401, SMALL(IF(($C$1=외환대장!$L$2:$L$399),MATCH(ROW(외환대장!$L$2:$L$399), ROW(외환대장!$L$2:$L$399)), ""), ROWS($A$1:G6)), COLUMNS($A$1:G6)),"")</f>
        <v/>
      </c>
      <c r="Q12" s="18" t="str">
        <f t="array" ref="Q12">IFERROR(INDEX(외환대장!$A$2:$K$401, SMALL(IF(($C$1=외환대장!$L$2:$L$399),MATCH(ROW(외환대장!$L$2:$L$399), ROW(외환대장!$L$2:$L$399)), ""), ROWS($A$1:H6)), COLUMNS($A$1:H6)),"")</f>
        <v/>
      </c>
      <c r="R12" s="19" t="str">
        <f t="array" ref="R12">IFERROR(INDEX(외환대장!$A$2:$K$401, SMALL(IF(($C$1=외환대장!$L$2:$L$399),MATCH(ROW(외환대장!$L$2:$L$399), ROW(외환대장!$L$2:$L$399)), ""), ROWS($A$1:I6)), COLUMNS($A$1:I6)),"")</f>
        <v/>
      </c>
      <c r="S12" s="20" t="str">
        <f t="array" ref="S12">IFERROR(INDEX(외환대장!$A$2:$K$401, SMALL(IF(($C$1=외환대장!$L$2:$L$399),MATCH(ROW(외환대장!$L$2:$L$399), ROW(외환대장!$L$2:$L$399)), ""), ROWS($A$1:J6)), COLUMNS($A$1:J6)),"")</f>
        <v/>
      </c>
      <c r="T12" s="106" t="str">
        <f t="shared" si="1"/>
        <v/>
      </c>
      <c r="U12" s="107" t="str">
        <f t="shared" si="2"/>
        <v/>
      </c>
      <c r="V12" s="72"/>
      <c r="W12" s="108" t="str">
        <f t="shared" si="3"/>
        <v/>
      </c>
      <c r="X12" s="100" t="str">
        <f t="shared" si="4"/>
        <v/>
      </c>
      <c r="Y12" s="109" t="str">
        <f>IF($X12="","",_xludf.IFNA(VLOOKUP($X12,수출신고!$A:$G,4,0),"국내계류중"))</f>
        <v/>
      </c>
      <c r="Z12" s="110" t="e">
        <f ca="1">_xludf.IFNA(VLOOKUP(W12,환율!$A:$H,8,0),"")</f>
        <v>#NAME?</v>
      </c>
      <c r="AA12" s="111" t="str">
        <f t="shared" si="5"/>
        <v/>
      </c>
      <c r="AB12" s="112" t="str">
        <f t="shared" si="6"/>
        <v/>
      </c>
      <c r="AC12" s="113" t="str">
        <f t="shared" si="7"/>
        <v/>
      </c>
      <c r="AD12" s="114" t="str">
        <f t="shared" si="8"/>
        <v/>
      </c>
      <c r="AE12" s="115" t="str">
        <f t="shared" si="9"/>
        <v/>
      </c>
      <c r="AF12" s="114" t="str">
        <f t="shared" si="10"/>
        <v/>
      </c>
      <c r="AG12" s="114" t="str">
        <f t="shared" si="11"/>
        <v/>
      </c>
    </row>
    <row r="13" spans="1:33" ht="16.5" customHeight="1">
      <c r="A13" s="96" t="str">
        <f>IF($H13="","",_xludf.IFNA(VLOOKUP($H13,수출신고!$A:$G,2,0),""))</f>
        <v/>
      </c>
      <c r="B13" s="1"/>
      <c r="C13" s="119"/>
      <c r="D13" s="119"/>
      <c r="E13" s="119"/>
      <c r="F13" s="14"/>
      <c r="G13" s="100" t="str">
        <f>IF($H13="","",_xludf.IFNA(VLOOKUP($H13,수출신고!$A:$G,6,0),""))</f>
        <v/>
      </c>
      <c r="H13" s="101" t="str">
        <f t="shared" si="0"/>
        <v/>
      </c>
      <c r="J13" s="1" t="str">
        <f t="array" ref="J13">IFERROR(INDEX(외환대장!$A$2:$K$401, SMALL(IF(($C$1=외환대장!$L$2:$L$399),MATCH(ROW(외환대장!$L$2:$L$399), ROW(외환대장!$L$2:$L$399)), ""), ROWS($A$1:A7)), COLUMNS($A$1:A7)),"")</f>
        <v/>
      </c>
      <c r="K13" s="14" t="str">
        <f t="array" ref="K13">IFERROR(INDEX(외환대장!$A$2:$K$401, SMALL(IF(($C$1=외환대장!$L$2:$L$399),MATCH(ROW(외환대장!$L$2:$L$399), ROW(외환대장!$L$2:$L$399)), ""), ROWS($A$1:B7)), COLUMNS($A$1:B7)),"")</f>
        <v/>
      </c>
      <c r="L13" s="14" t="str">
        <f t="array" ref="L13">IFERROR(INDEX(외환대장!$A$2:$K$401, SMALL(IF(($C$1=외환대장!$L$2:$L$399),MATCH(ROW(외환대장!$L$2:$L$399), ROW(외환대장!$L$2:$L$399)), ""), ROWS($A$1:C7)), COLUMNS($A$1:C7)),"")</f>
        <v/>
      </c>
      <c r="M13" s="14" t="str">
        <f t="array" ref="M13">IFERROR(INDEX(외환대장!$A$2:$K$401, SMALL(IF(($C$1=외환대장!$L$2:$L$399),MATCH(ROW(외환대장!$L$2:$L$399), ROW(외환대장!$L$2:$L$399)), ""), ROWS($A$1:D7)), COLUMNS($A$1:D7)),"")</f>
        <v/>
      </c>
      <c r="N13" s="15" t="str">
        <f t="array" ref="N13">IFERROR(INDEX(외환대장!$A$2:$K$401, SMALL(IF(($C$1=외환대장!$L$2:$L$399),MATCH(ROW(외환대장!$L$2:$L$399), ROW(외환대장!$L$2:$L$399)), ""), ROWS($A$1:E7)), COLUMNS($A$1:E7)),"")</f>
        <v/>
      </c>
      <c r="O13" s="16" t="str">
        <f t="array" ref="O13">IFERROR(INDEX(외환대장!$A$2:$K$401, SMALL(IF(($C$1=외환대장!$L$2:$L$399),MATCH(ROW(외환대장!$L$2:$L$399), ROW(외환대장!$L$2:$L$399)), ""), ROWS($A$1:F7)), COLUMNS($A$1:F7)),"")</f>
        <v/>
      </c>
      <c r="P13" s="17" t="str">
        <f t="array" ref="P13">IFERROR(INDEX(외환대장!$A$2:$K$401, SMALL(IF(($C$1=외환대장!$L$2:$L$399),MATCH(ROW(외환대장!$L$2:$L$399), ROW(외환대장!$L$2:$L$399)), ""), ROWS($A$1:G7)), COLUMNS($A$1:G7)),"")</f>
        <v/>
      </c>
      <c r="Q13" s="18" t="str">
        <f t="array" ref="Q13">IFERROR(INDEX(외환대장!$A$2:$K$401, SMALL(IF(($C$1=외환대장!$L$2:$L$399),MATCH(ROW(외환대장!$L$2:$L$399), ROW(외환대장!$L$2:$L$399)), ""), ROWS($A$1:H7)), COLUMNS($A$1:H7)),"")</f>
        <v/>
      </c>
      <c r="R13" s="19" t="str">
        <f t="array" ref="R13">IFERROR(INDEX(외환대장!$A$2:$K$401, SMALL(IF(($C$1=외환대장!$L$2:$L$399),MATCH(ROW(외환대장!$L$2:$L$399), ROW(외환대장!$L$2:$L$399)), ""), ROWS($A$1:I7)), COLUMNS($A$1:I7)),"")</f>
        <v/>
      </c>
      <c r="S13" s="20" t="str">
        <f t="array" ref="S13">IFERROR(INDEX(외환대장!$A$2:$K$401, SMALL(IF(($C$1=외환대장!$L$2:$L$399),MATCH(ROW(외환대장!$L$2:$L$399), ROW(외환대장!$L$2:$L$399)), ""), ROWS($A$1:J7)), COLUMNS($A$1:J7)),"")</f>
        <v/>
      </c>
      <c r="T13" s="106" t="str">
        <f t="shared" si="1"/>
        <v/>
      </c>
      <c r="U13" s="107" t="str">
        <f t="shared" si="2"/>
        <v/>
      </c>
      <c r="V13" s="72"/>
      <c r="W13" s="108" t="str">
        <f t="shared" si="3"/>
        <v/>
      </c>
      <c r="X13" s="100" t="str">
        <f t="shared" si="4"/>
        <v/>
      </c>
      <c r="Y13" s="109" t="str">
        <f>IF($X13="","",_xludf.IFNA(VLOOKUP($X13,수출신고!$A:$G,4,0),"국내계류중"))</f>
        <v/>
      </c>
      <c r="Z13" s="110" t="e">
        <f ca="1">_xludf.IFNA(VLOOKUP(W13,환율!$A:$H,8,0),"")</f>
        <v>#NAME?</v>
      </c>
      <c r="AA13" s="111" t="str">
        <f t="shared" si="5"/>
        <v/>
      </c>
      <c r="AB13" s="112" t="str">
        <f t="shared" si="6"/>
        <v/>
      </c>
      <c r="AC13" s="113" t="str">
        <f t="shared" si="7"/>
        <v/>
      </c>
      <c r="AD13" s="114" t="str">
        <f t="shared" si="8"/>
        <v/>
      </c>
      <c r="AE13" s="115" t="str">
        <f t="shared" si="9"/>
        <v/>
      </c>
      <c r="AF13" s="114" t="str">
        <f t="shared" si="10"/>
        <v/>
      </c>
      <c r="AG13" s="114" t="str">
        <f t="shared" si="11"/>
        <v/>
      </c>
    </row>
    <row r="14" spans="1:33" ht="16.5" customHeight="1">
      <c r="A14" s="96" t="str">
        <f>IF($H14="","",_xludf.IFNA(VLOOKUP($H14,수출신고!$A:$G,2,0),""))</f>
        <v/>
      </c>
      <c r="B14" s="1"/>
      <c r="C14" s="119"/>
      <c r="D14" s="119"/>
      <c r="E14" s="119"/>
      <c r="F14" s="14"/>
      <c r="G14" s="100" t="str">
        <f>IF($H14="","",_xludf.IFNA(VLOOKUP($H14,수출신고!$A:$G,6,0),""))</f>
        <v/>
      </c>
      <c r="H14" s="101" t="str">
        <f t="shared" si="0"/>
        <v/>
      </c>
      <c r="J14" s="1" t="str">
        <f t="array" ref="J14">IFERROR(INDEX(외환대장!$A$2:$K$401, SMALL(IF(($C$1=외환대장!$L$2:$L$399),MATCH(ROW(외환대장!$L$2:$L$399), ROW(외환대장!$L$2:$L$399)), ""), ROWS($A$1:A8)), COLUMNS($A$1:A8)),"")</f>
        <v/>
      </c>
      <c r="K14" s="14" t="str">
        <f t="array" ref="K14">IFERROR(INDEX(외환대장!$A$2:$K$401, SMALL(IF(($C$1=외환대장!$L$2:$L$399),MATCH(ROW(외환대장!$L$2:$L$399), ROW(외환대장!$L$2:$L$399)), ""), ROWS($A$1:B8)), COLUMNS($A$1:B8)),"")</f>
        <v/>
      </c>
      <c r="L14" s="14" t="str">
        <f t="array" ref="L14">IFERROR(INDEX(외환대장!$A$2:$K$401, SMALL(IF(($C$1=외환대장!$L$2:$L$399),MATCH(ROW(외환대장!$L$2:$L$399), ROW(외환대장!$L$2:$L$399)), ""), ROWS($A$1:C8)), COLUMNS($A$1:C8)),"")</f>
        <v/>
      </c>
      <c r="M14" s="14" t="str">
        <f t="array" ref="M14">IFERROR(INDEX(외환대장!$A$2:$K$401, SMALL(IF(($C$1=외환대장!$L$2:$L$399),MATCH(ROW(외환대장!$L$2:$L$399), ROW(외환대장!$L$2:$L$399)), ""), ROWS($A$1:D8)), COLUMNS($A$1:D8)),"")</f>
        <v/>
      </c>
      <c r="N14" s="15" t="str">
        <f t="array" ref="N14">IFERROR(INDEX(외환대장!$A$2:$K$401, SMALL(IF(($C$1=외환대장!$L$2:$L$399),MATCH(ROW(외환대장!$L$2:$L$399), ROW(외환대장!$L$2:$L$399)), ""), ROWS($A$1:E8)), COLUMNS($A$1:E8)),"")</f>
        <v/>
      </c>
      <c r="O14" s="16" t="str">
        <f t="array" ref="O14">IFERROR(INDEX(외환대장!$A$2:$K$401, SMALL(IF(($C$1=외환대장!$L$2:$L$399),MATCH(ROW(외환대장!$L$2:$L$399), ROW(외환대장!$L$2:$L$399)), ""), ROWS($A$1:F8)), COLUMNS($A$1:F8)),"")</f>
        <v/>
      </c>
      <c r="P14" s="17" t="str">
        <f t="array" ref="P14">IFERROR(INDEX(외환대장!$A$2:$K$401, SMALL(IF(($C$1=외환대장!$L$2:$L$399),MATCH(ROW(외환대장!$L$2:$L$399), ROW(외환대장!$L$2:$L$399)), ""), ROWS($A$1:G8)), COLUMNS($A$1:G8)),"")</f>
        <v/>
      </c>
      <c r="Q14" s="18" t="str">
        <f t="array" ref="Q14">IFERROR(INDEX(외환대장!$A$2:$K$401, SMALL(IF(($C$1=외환대장!$L$2:$L$399),MATCH(ROW(외환대장!$L$2:$L$399), ROW(외환대장!$L$2:$L$399)), ""), ROWS($A$1:H8)), COLUMNS($A$1:H8)),"")</f>
        <v/>
      </c>
      <c r="R14" s="19" t="str">
        <f t="array" ref="R14">IFERROR(INDEX(외환대장!$A$2:$K$401, SMALL(IF(($C$1=외환대장!$L$2:$L$399),MATCH(ROW(외환대장!$L$2:$L$399), ROW(외환대장!$L$2:$L$399)), ""), ROWS($A$1:I8)), COLUMNS($A$1:I8)),"")</f>
        <v/>
      </c>
      <c r="S14" s="20" t="str">
        <f t="array" ref="S14">IFERROR(INDEX(외환대장!$A$2:$K$401, SMALL(IF(($C$1=외환대장!$L$2:$L$399),MATCH(ROW(외환대장!$L$2:$L$399), ROW(외환대장!$L$2:$L$399)), ""), ROWS($A$1:J8)), COLUMNS($A$1:J8)),"")</f>
        <v/>
      </c>
      <c r="T14" s="106" t="str">
        <f t="shared" si="1"/>
        <v/>
      </c>
      <c r="U14" s="107" t="str">
        <f t="shared" si="2"/>
        <v/>
      </c>
      <c r="V14" s="72"/>
      <c r="W14" s="108" t="str">
        <f t="shared" si="3"/>
        <v/>
      </c>
      <c r="X14" s="100" t="str">
        <f t="shared" si="4"/>
        <v/>
      </c>
      <c r="Y14" s="109" t="str">
        <f>IF($X14="","",_xludf.IFNA(VLOOKUP($X14,수출신고!$A:$G,4,0),"국내계류중"))</f>
        <v/>
      </c>
      <c r="Z14" s="110" t="e">
        <f ca="1">_xludf.IFNA(VLOOKUP(W14,환율!$A:$H,8,0),"")</f>
        <v>#NAME?</v>
      </c>
      <c r="AA14" s="111" t="str">
        <f t="shared" si="5"/>
        <v/>
      </c>
      <c r="AB14" s="112" t="str">
        <f t="shared" si="6"/>
        <v/>
      </c>
      <c r="AC14" s="113" t="str">
        <f t="shared" si="7"/>
        <v/>
      </c>
      <c r="AD14" s="114" t="str">
        <f t="shared" si="8"/>
        <v/>
      </c>
      <c r="AE14" s="115" t="str">
        <f t="shared" si="9"/>
        <v/>
      </c>
      <c r="AF14" s="114" t="str">
        <f t="shared" si="10"/>
        <v/>
      </c>
      <c r="AG14" s="114" t="str">
        <f t="shared" si="11"/>
        <v/>
      </c>
    </row>
    <row r="15" spans="1:33" ht="16.5" customHeight="1">
      <c r="A15" s="96" t="str">
        <f>IF($H15="","",_xludf.IFNA(VLOOKUP($H15,수출신고!$A:$G,2,0),""))</f>
        <v/>
      </c>
      <c r="B15" s="1"/>
      <c r="C15" s="119"/>
      <c r="D15" s="119"/>
      <c r="E15" s="119"/>
      <c r="F15" s="14"/>
      <c r="G15" s="100" t="str">
        <f>IF($H15="","",_xludf.IFNA(VLOOKUP($H15,수출신고!$A:$G,6,0),""))</f>
        <v/>
      </c>
      <c r="H15" s="101" t="str">
        <f t="shared" si="0"/>
        <v/>
      </c>
      <c r="J15" s="1" t="str">
        <f t="array" ref="J15">IFERROR(INDEX(외환대장!$A$2:$K$401, SMALL(IF(($C$1=외환대장!$L$2:$L$399),MATCH(ROW(외환대장!$L$2:$L$399), ROW(외환대장!$L$2:$L$399)), ""), ROWS($A$1:A9)), COLUMNS($A$1:A9)),"")</f>
        <v/>
      </c>
      <c r="K15" s="14" t="str">
        <f t="array" ref="K15">IFERROR(INDEX(외환대장!$A$2:$K$401, SMALL(IF(($C$1=외환대장!$L$2:$L$399),MATCH(ROW(외환대장!$L$2:$L$399), ROW(외환대장!$L$2:$L$399)), ""), ROWS($A$1:B9)), COLUMNS($A$1:B9)),"")</f>
        <v/>
      </c>
      <c r="L15" s="14" t="str">
        <f t="array" ref="L15">IFERROR(INDEX(외환대장!$A$2:$K$401, SMALL(IF(($C$1=외환대장!$L$2:$L$399),MATCH(ROW(외환대장!$L$2:$L$399), ROW(외환대장!$L$2:$L$399)), ""), ROWS($A$1:C9)), COLUMNS($A$1:C9)),"")</f>
        <v/>
      </c>
      <c r="M15" s="14" t="str">
        <f t="array" ref="M15">IFERROR(INDEX(외환대장!$A$2:$K$401, SMALL(IF(($C$1=외환대장!$L$2:$L$399),MATCH(ROW(외환대장!$L$2:$L$399), ROW(외환대장!$L$2:$L$399)), ""), ROWS($A$1:D9)), COLUMNS($A$1:D9)),"")</f>
        <v/>
      </c>
      <c r="N15" s="15" t="str">
        <f t="array" ref="N15">IFERROR(INDEX(외환대장!$A$2:$K$401, SMALL(IF(($C$1=외환대장!$L$2:$L$399),MATCH(ROW(외환대장!$L$2:$L$399), ROW(외환대장!$L$2:$L$399)), ""), ROWS($A$1:E9)), COLUMNS($A$1:E9)),"")</f>
        <v/>
      </c>
      <c r="O15" s="16" t="str">
        <f t="array" ref="O15">IFERROR(INDEX(외환대장!$A$2:$K$401, SMALL(IF(($C$1=외환대장!$L$2:$L$399),MATCH(ROW(외환대장!$L$2:$L$399), ROW(외환대장!$L$2:$L$399)), ""), ROWS($A$1:F9)), COLUMNS($A$1:F9)),"")</f>
        <v/>
      </c>
      <c r="P15" s="17" t="str">
        <f t="array" ref="P15">IFERROR(INDEX(외환대장!$A$2:$K$401, SMALL(IF(($C$1=외환대장!$L$2:$L$399),MATCH(ROW(외환대장!$L$2:$L$399), ROW(외환대장!$L$2:$L$399)), ""), ROWS($A$1:G9)), COLUMNS($A$1:G9)),"")</f>
        <v/>
      </c>
      <c r="Q15" s="18" t="str">
        <f t="array" ref="Q15">IFERROR(INDEX(외환대장!$A$2:$K$401, SMALL(IF(($C$1=외환대장!$L$2:$L$399),MATCH(ROW(외환대장!$L$2:$L$399), ROW(외환대장!$L$2:$L$399)), ""), ROWS($A$1:H9)), COLUMNS($A$1:H9)),"")</f>
        <v/>
      </c>
      <c r="R15" s="19" t="str">
        <f t="array" ref="R15">IFERROR(INDEX(외환대장!$A$2:$K$401, SMALL(IF(($C$1=외환대장!$L$2:$L$399),MATCH(ROW(외환대장!$L$2:$L$399), ROW(외환대장!$L$2:$L$399)), ""), ROWS($A$1:I9)), COLUMNS($A$1:I9)),"")</f>
        <v/>
      </c>
      <c r="S15" s="20" t="str">
        <f t="array" ref="S15">IFERROR(INDEX(외환대장!$A$2:$K$401, SMALL(IF(($C$1=외환대장!$L$2:$L$399),MATCH(ROW(외환대장!$L$2:$L$399), ROW(외환대장!$L$2:$L$399)), ""), ROWS($A$1:J9)), COLUMNS($A$1:J9)),"")</f>
        <v/>
      </c>
      <c r="T15" s="106" t="str">
        <f t="shared" si="1"/>
        <v/>
      </c>
      <c r="U15" s="107" t="str">
        <f t="shared" si="2"/>
        <v/>
      </c>
      <c r="V15" s="72"/>
      <c r="W15" s="108" t="str">
        <f t="shared" si="3"/>
        <v/>
      </c>
      <c r="X15" s="100" t="str">
        <f t="shared" si="4"/>
        <v/>
      </c>
      <c r="Y15" s="109" t="str">
        <f>IF($X15="","",_xludf.IFNA(VLOOKUP($X15,수출신고!$A:$G,4,0),"국내계류중"))</f>
        <v/>
      </c>
      <c r="Z15" s="110" t="e">
        <f ca="1">_xludf.IFNA(VLOOKUP(W15,환율!$A:$H,8,0),"")</f>
        <v>#NAME?</v>
      </c>
      <c r="AA15" s="111" t="str">
        <f t="shared" si="5"/>
        <v/>
      </c>
      <c r="AB15" s="112" t="str">
        <f t="shared" si="6"/>
        <v/>
      </c>
      <c r="AC15" s="113" t="str">
        <f t="shared" si="7"/>
        <v/>
      </c>
      <c r="AD15" s="114" t="str">
        <f t="shared" si="8"/>
        <v/>
      </c>
      <c r="AE15" s="115" t="str">
        <f t="shared" si="9"/>
        <v/>
      </c>
      <c r="AF15" s="114" t="str">
        <f t="shared" si="10"/>
        <v/>
      </c>
      <c r="AG15" s="114" t="str">
        <f t="shared" si="11"/>
        <v/>
      </c>
    </row>
    <row r="16" spans="1:33" ht="16.5" customHeight="1">
      <c r="A16" s="96" t="str">
        <f>IF($H16="","",_xludf.IFNA(VLOOKUP($H16,수출신고!$A:$G,2,0),""))</f>
        <v/>
      </c>
      <c r="B16" s="1"/>
      <c r="C16" s="119"/>
      <c r="D16" s="119"/>
      <c r="E16" s="119"/>
      <c r="F16" s="14"/>
      <c r="G16" s="100" t="str">
        <f>IF($H16="","",_xludf.IFNA(VLOOKUP($H16,수출신고!$A:$G,6,0),""))</f>
        <v/>
      </c>
      <c r="H16" s="101" t="str">
        <f t="shared" si="0"/>
        <v/>
      </c>
      <c r="J16" s="1" t="str">
        <f t="array" ref="J16">IFERROR(INDEX(외환대장!$A$2:$K$401, SMALL(IF(($C$1=외환대장!$L$2:$L$399),MATCH(ROW(외환대장!$L$2:$L$399), ROW(외환대장!$L$2:$L$399)), ""), ROWS($A$1:A10)), COLUMNS($A$1:A10)),"")</f>
        <v/>
      </c>
      <c r="K16" s="14" t="str">
        <f t="array" ref="K16">IFERROR(INDEX(외환대장!$A$2:$K$401, SMALL(IF(($C$1=외환대장!$L$2:$L$399),MATCH(ROW(외환대장!$L$2:$L$399), ROW(외환대장!$L$2:$L$399)), ""), ROWS($A$1:B10)), COLUMNS($A$1:B10)),"")</f>
        <v/>
      </c>
      <c r="L16" s="14" t="str">
        <f t="array" ref="L16">IFERROR(INDEX(외환대장!$A$2:$K$401, SMALL(IF(($C$1=외환대장!$L$2:$L$399),MATCH(ROW(외환대장!$L$2:$L$399), ROW(외환대장!$L$2:$L$399)), ""), ROWS($A$1:C10)), COLUMNS($A$1:C10)),"")</f>
        <v/>
      </c>
      <c r="M16" s="14" t="str">
        <f t="array" ref="M16">IFERROR(INDEX(외환대장!$A$2:$K$401, SMALL(IF(($C$1=외환대장!$L$2:$L$399),MATCH(ROW(외환대장!$L$2:$L$399), ROW(외환대장!$L$2:$L$399)), ""), ROWS($A$1:D10)), COLUMNS($A$1:D10)),"")</f>
        <v/>
      </c>
      <c r="N16" s="15" t="str">
        <f t="array" ref="N16">IFERROR(INDEX(외환대장!$A$2:$K$401, SMALL(IF(($C$1=외환대장!$L$2:$L$399),MATCH(ROW(외환대장!$L$2:$L$399), ROW(외환대장!$L$2:$L$399)), ""), ROWS($A$1:E10)), COLUMNS($A$1:E10)),"")</f>
        <v/>
      </c>
      <c r="O16" s="16" t="str">
        <f t="array" ref="O16">IFERROR(INDEX(외환대장!$A$2:$K$401, SMALL(IF(($C$1=외환대장!$L$2:$L$399),MATCH(ROW(외환대장!$L$2:$L$399), ROW(외환대장!$L$2:$L$399)), ""), ROWS($A$1:F10)), COLUMNS($A$1:F10)),"")</f>
        <v/>
      </c>
      <c r="P16" s="17" t="str">
        <f t="array" ref="P16">IFERROR(INDEX(외환대장!$A$2:$K$401, SMALL(IF(($C$1=외환대장!$L$2:$L$399),MATCH(ROW(외환대장!$L$2:$L$399), ROW(외환대장!$L$2:$L$399)), ""), ROWS($A$1:G10)), COLUMNS($A$1:G10)),"")</f>
        <v/>
      </c>
      <c r="Q16" s="18" t="str">
        <f t="array" ref="Q16">IFERROR(INDEX(외환대장!$A$2:$K$401, SMALL(IF(($C$1=외환대장!$L$2:$L$399),MATCH(ROW(외환대장!$L$2:$L$399), ROW(외환대장!$L$2:$L$399)), ""), ROWS($A$1:H10)), COLUMNS($A$1:H10)),"")</f>
        <v/>
      </c>
      <c r="R16" s="19" t="str">
        <f t="array" ref="R16">IFERROR(INDEX(외환대장!$A$2:$K$401, SMALL(IF(($C$1=외환대장!$L$2:$L$399),MATCH(ROW(외환대장!$L$2:$L$399), ROW(외환대장!$L$2:$L$399)), ""), ROWS($A$1:I10)), COLUMNS($A$1:I10)),"")</f>
        <v/>
      </c>
      <c r="S16" s="20" t="str">
        <f t="array" ref="S16">IFERROR(INDEX(외환대장!$A$2:$K$401, SMALL(IF(($C$1=외환대장!$L$2:$L$399),MATCH(ROW(외환대장!$L$2:$L$399), ROW(외환대장!$L$2:$L$399)), ""), ROWS($A$1:J10)), COLUMNS($A$1:J10)),"")</f>
        <v/>
      </c>
      <c r="T16" s="106" t="str">
        <f t="shared" si="1"/>
        <v/>
      </c>
      <c r="U16" s="107" t="str">
        <f t="shared" si="2"/>
        <v/>
      </c>
      <c r="V16" s="72"/>
      <c r="W16" s="108" t="str">
        <f t="shared" si="3"/>
        <v/>
      </c>
      <c r="X16" s="100" t="str">
        <f t="shared" si="4"/>
        <v/>
      </c>
      <c r="Y16" s="109" t="str">
        <f>IF($X16="","",_xludf.IFNA(VLOOKUP($X16,수출신고!$A:$G,4,0),"국내계류중"))</f>
        <v/>
      </c>
      <c r="Z16" s="110" t="e">
        <f ca="1">_xludf.IFNA(VLOOKUP(W16,환율!$A:$H,8,0),"")</f>
        <v>#NAME?</v>
      </c>
      <c r="AA16" s="111" t="str">
        <f t="shared" si="5"/>
        <v/>
      </c>
      <c r="AB16" s="112" t="str">
        <f t="shared" si="6"/>
        <v/>
      </c>
      <c r="AC16" s="113" t="str">
        <f t="shared" si="7"/>
        <v/>
      </c>
      <c r="AD16" s="114" t="str">
        <f t="shared" si="8"/>
        <v/>
      </c>
      <c r="AE16" s="115" t="str">
        <f t="shared" si="9"/>
        <v/>
      </c>
      <c r="AF16" s="114" t="str">
        <f t="shared" si="10"/>
        <v/>
      </c>
      <c r="AG16" s="114" t="str">
        <f t="shared" si="11"/>
        <v/>
      </c>
    </row>
    <row r="17" spans="1:33" ht="16.5" customHeight="1">
      <c r="A17" s="96" t="str">
        <f>IF($H17="","",_xludf.IFNA(VLOOKUP($H17,수출신고!$A:$G,2,0),""))</f>
        <v/>
      </c>
      <c r="B17" s="1"/>
      <c r="C17" s="119"/>
      <c r="D17" s="119"/>
      <c r="E17" s="119"/>
      <c r="F17" s="14"/>
      <c r="G17" s="100" t="str">
        <f>IF($H17="","",_xludf.IFNA(VLOOKUP($H17,수출신고!$A:$G,6,0),""))</f>
        <v/>
      </c>
      <c r="H17" s="101" t="str">
        <f t="shared" si="0"/>
        <v/>
      </c>
      <c r="J17" s="1" t="str">
        <f t="array" ref="J17">IFERROR(INDEX(외환대장!$A$2:$K$401, SMALL(IF(($C$1=외환대장!$L$2:$L$399),MATCH(ROW(외환대장!$L$2:$L$399), ROW(외환대장!$L$2:$L$399)), ""), ROWS($A$1:A11)), COLUMNS($A$1:A11)),"")</f>
        <v/>
      </c>
      <c r="K17" s="14" t="str">
        <f t="array" ref="K17">IFERROR(INDEX(외환대장!$A$2:$K$401, SMALL(IF(($C$1=외환대장!$L$2:$L$399),MATCH(ROW(외환대장!$L$2:$L$399), ROW(외환대장!$L$2:$L$399)), ""), ROWS($A$1:B11)), COLUMNS($A$1:B11)),"")</f>
        <v/>
      </c>
      <c r="L17" s="14" t="str">
        <f t="array" ref="L17">IFERROR(INDEX(외환대장!$A$2:$K$401, SMALL(IF(($C$1=외환대장!$L$2:$L$399),MATCH(ROW(외환대장!$L$2:$L$399), ROW(외환대장!$L$2:$L$399)), ""), ROWS($A$1:C11)), COLUMNS($A$1:C11)),"")</f>
        <v/>
      </c>
      <c r="M17" s="14" t="str">
        <f t="array" ref="M17">IFERROR(INDEX(외환대장!$A$2:$K$401, SMALL(IF(($C$1=외환대장!$L$2:$L$399),MATCH(ROW(외환대장!$L$2:$L$399), ROW(외환대장!$L$2:$L$399)), ""), ROWS($A$1:D11)), COLUMNS($A$1:D11)),"")</f>
        <v/>
      </c>
      <c r="N17" s="15" t="str">
        <f t="array" ref="N17">IFERROR(INDEX(외환대장!$A$2:$K$401, SMALL(IF(($C$1=외환대장!$L$2:$L$399),MATCH(ROW(외환대장!$L$2:$L$399), ROW(외환대장!$L$2:$L$399)), ""), ROWS($A$1:E11)), COLUMNS($A$1:E11)),"")</f>
        <v/>
      </c>
      <c r="O17" s="16" t="str">
        <f t="array" ref="O17">IFERROR(INDEX(외환대장!$A$2:$K$401, SMALL(IF(($C$1=외환대장!$L$2:$L$399),MATCH(ROW(외환대장!$L$2:$L$399), ROW(외환대장!$L$2:$L$399)), ""), ROWS($A$1:F11)), COLUMNS($A$1:F11)),"")</f>
        <v/>
      </c>
      <c r="P17" s="17" t="str">
        <f t="array" ref="P17">IFERROR(INDEX(외환대장!$A$2:$K$401, SMALL(IF(($C$1=외환대장!$L$2:$L$399),MATCH(ROW(외환대장!$L$2:$L$399), ROW(외환대장!$L$2:$L$399)), ""), ROWS($A$1:G11)), COLUMNS($A$1:G11)),"")</f>
        <v/>
      </c>
      <c r="Q17" s="18" t="str">
        <f t="array" ref="Q17">IFERROR(INDEX(외환대장!$A$2:$K$401, SMALL(IF(($C$1=외환대장!$L$2:$L$399),MATCH(ROW(외환대장!$L$2:$L$399), ROW(외환대장!$L$2:$L$399)), ""), ROWS($A$1:H11)), COLUMNS($A$1:H11)),"")</f>
        <v/>
      </c>
      <c r="R17" s="19" t="str">
        <f t="array" ref="R17">IFERROR(INDEX(외환대장!$A$2:$K$401, SMALL(IF(($C$1=외환대장!$L$2:$L$399),MATCH(ROW(외환대장!$L$2:$L$399), ROW(외환대장!$L$2:$L$399)), ""), ROWS($A$1:I11)), COLUMNS($A$1:I11)),"")</f>
        <v/>
      </c>
      <c r="S17" s="20" t="str">
        <f t="array" ref="S17">IFERROR(INDEX(외환대장!$A$2:$K$401, SMALL(IF(($C$1=외환대장!$L$2:$L$399),MATCH(ROW(외환대장!$L$2:$L$399), ROW(외환대장!$L$2:$L$399)), ""), ROWS($A$1:J11)), COLUMNS($A$1:J11)),"")</f>
        <v/>
      </c>
      <c r="T17" s="106" t="str">
        <f t="shared" si="1"/>
        <v/>
      </c>
      <c r="U17" s="107" t="str">
        <f t="shared" si="2"/>
        <v/>
      </c>
      <c r="V17" s="72"/>
      <c r="W17" s="108" t="str">
        <f t="shared" si="3"/>
        <v/>
      </c>
      <c r="X17" s="100" t="str">
        <f t="shared" si="4"/>
        <v/>
      </c>
      <c r="Y17" s="109" t="str">
        <f>IF($X17="","",_xludf.IFNA(VLOOKUP($X17,수출신고!$A:$G,4,0),"국내계류중"))</f>
        <v/>
      </c>
      <c r="Z17" s="110" t="e">
        <f ca="1">_xludf.IFNA(VLOOKUP(W17,환율!$A:$H,8,0),"")</f>
        <v>#NAME?</v>
      </c>
      <c r="AA17" s="111" t="str">
        <f t="shared" si="5"/>
        <v/>
      </c>
      <c r="AB17" s="112" t="str">
        <f t="shared" si="6"/>
        <v/>
      </c>
      <c r="AC17" s="113" t="str">
        <f t="shared" si="7"/>
        <v/>
      </c>
      <c r="AD17" s="114" t="str">
        <f t="shared" si="8"/>
        <v/>
      </c>
      <c r="AE17" s="115" t="str">
        <f t="shared" si="9"/>
        <v/>
      </c>
      <c r="AF17" s="114" t="str">
        <f t="shared" si="10"/>
        <v/>
      </c>
      <c r="AG17" s="114" t="str">
        <f t="shared" si="11"/>
        <v/>
      </c>
    </row>
    <row r="18" spans="1:33" ht="16.5" customHeight="1">
      <c r="A18" s="96" t="str">
        <f>IF($H18="","",_xludf.IFNA(VLOOKUP($H18,수출신고!$A:$G,2,0),""))</f>
        <v/>
      </c>
      <c r="B18" s="1"/>
      <c r="C18" s="119"/>
      <c r="D18" s="119"/>
      <c r="E18" s="119"/>
      <c r="F18" s="14"/>
      <c r="G18" s="100" t="str">
        <f>IF($H18="","",_xludf.IFNA(VLOOKUP($H18,수출신고!$A:$G,6,0),""))</f>
        <v/>
      </c>
      <c r="H18" s="101" t="str">
        <f t="shared" si="0"/>
        <v/>
      </c>
      <c r="J18" s="1" t="str">
        <f t="array" ref="J18">IFERROR(INDEX(외환대장!$A$2:$K$401, SMALL(IF(($C$1=외환대장!$L$2:$L$399),MATCH(ROW(외환대장!$L$2:$L$399), ROW(외환대장!$L$2:$L$399)), ""), ROWS($A$1:A12)), COLUMNS($A$1:A12)),"")</f>
        <v/>
      </c>
      <c r="K18" s="14" t="str">
        <f t="array" ref="K18">IFERROR(INDEX(외환대장!$A$2:$K$401, SMALL(IF(($C$1=외환대장!$L$2:$L$399),MATCH(ROW(외환대장!$L$2:$L$399), ROW(외환대장!$L$2:$L$399)), ""), ROWS($A$1:B12)), COLUMNS($A$1:B12)),"")</f>
        <v/>
      </c>
      <c r="L18" s="14" t="str">
        <f t="array" ref="L18">IFERROR(INDEX(외환대장!$A$2:$K$401, SMALL(IF(($C$1=외환대장!$L$2:$L$399),MATCH(ROW(외환대장!$L$2:$L$399), ROW(외환대장!$L$2:$L$399)), ""), ROWS($A$1:C12)), COLUMNS($A$1:C12)),"")</f>
        <v/>
      </c>
      <c r="M18" s="14" t="str">
        <f t="array" ref="M18">IFERROR(INDEX(외환대장!$A$2:$K$401, SMALL(IF(($C$1=외환대장!$L$2:$L$399),MATCH(ROW(외환대장!$L$2:$L$399), ROW(외환대장!$L$2:$L$399)), ""), ROWS($A$1:D12)), COLUMNS($A$1:D12)),"")</f>
        <v/>
      </c>
      <c r="N18" s="15" t="str">
        <f t="array" ref="N18">IFERROR(INDEX(외환대장!$A$2:$K$401, SMALL(IF(($C$1=외환대장!$L$2:$L$399),MATCH(ROW(외환대장!$L$2:$L$399), ROW(외환대장!$L$2:$L$399)), ""), ROWS($A$1:E12)), COLUMNS($A$1:E12)),"")</f>
        <v/>
      </c>
      <c r="O18" s="16" t="str">
        <f t="array" ref="O18">IFERROR(INDEX(외환대장!$A$2:$K$401, SMALL(IF(($C$1=외환대장!$L$2:$L$399),MATCH(ROW(외환대장!$L$2:$L$399), ROW(외환대장!$L$2:$L$399)), ""), ROWS($A$1:F12)), COLUMNS($A$1:F12)),"")</f>
        <v/>
      </c>
      <c r="P18" s="17" t="str">
        <f t="array" ref="P18">IFERROR(INDEX(외환대장!$A$2:$K$401, SMALL(IF(($C$1=외환대장!$L$2:$L$399),MATCH(ROW(외환대장!$L$2:$L$399), ROW(외환대장!$L$2:$L$399)), ""), ROWS($A$1:G12)), COLUMNS($A$1:G12)),"")</f>
        <v/>
      </c>
      <c r="Q18" s="18" t="str">
        <f t="array" ref="Q18">IFERROR(INDEX(외환대장!$A$2:$K$401, SMALL(IF(($C$1=외환대장!$L$2:$L$399),MATCH(ROW(외환대장!$L$2:$L$399), ROW(외환대장!$L$2:$L$399)), ""), ROWS($A$1:H12)), COLUMNS($A$1:H12)),"")</f>
        <v/>
      </c>
      <c r="R18" s="19" t="str">
        <f t="array" ref="R18">IFERROR(INDEX(외환대장!$A$2:$K$401, SMALL(IF(($C$1=외환대장!$L$2:$L$399),MATCH(ROW(외환대장!$L$2:$L$399), ROW(외환대장!$L$2:$L$399)), ""), ROWS($A$1:I12)), COLUMNS($A$1:I12)),"")</f>
        <v/>
      </c>
      <c r="S18" s="20" t="str">
        <f t="array" ref="S18">IFERROR(INDEX(외환대장!$A$2:$K$401, SMALL(IF(($C$1=외환대장!$L$2:$L$399),MATCH(ROW(외환대장!$L$2:$L$399), ROW(외환대장!$L$2:$L$399)), ""), ROWS($A$1:J12)), COLUMNS($A$1:J12)),"")</f>
        <v/>
      </c>
      <c r="T18" s="106" t="str">
        <f t="shared" si="1"/>
        <v/>
      </c>
      <c r="U18" s="107" t="str">
        <f t="shared" si="2"/>
        <v/>
      </c>
      <c r="V18" s="121"/>
      <c r="W18" s="108" t="str">
        <f t="shared" si="3"/>
        <v/>
      </c>
      <c r="X18" s="100" t="str">
        <f t="shared" si="4"/>
        <v/>
      </c>
      <c r="Y18" s="109" t="str">
        <f>IF($X18="","",_xludf.IFNA(VLOOKUP($X18,수출신고!$A:$G,4,0),"국내계류중"))</f>
        <v/>
      </c>
      <c r="Z18" s="110" t="e">
        <f ca="1">_xludf.IFNA(VLOOKUP(W18,환율!$A:$H,8,0),"")</f>
        <v>#NAME?</v>
      </c>
      <c r="AA18" s="111" t="str">
        <f t="shared" si="5"/>
        <v/>
      </c>
      <c r="AB18" s="112" t="str">
        <f t="shared" si="6"/>
        <v/>
      </c>
      <c r="AC18" s="113" t="str">
        <f t="shared" si="7"/>
        <v/>
      </c>
      <c r="AD18" s="114" t="str">
        <f t="shared" si="8"/>
        <v/>
      </c>
      <c r="AE18" s="115" t="str">
        <f t="shared" si="9"/>
        <v/>
      </c>
      <c r="AF18" s="114" t="str">
        <f t="shared" si="10"/>
        <v/>
      </c>
      <c r="AG18" s="114" t="str">
        <f t="shared" si="11"/>
        <v/>
      </c>
    </row>
    <row r="19" spans="1:33" ht="16.5" customHeight="1">
      <c r="A19" s="96" t="str">
        <f>IF($H19="","",_xludf.IFNA(VLOOKUP($H19,수출신고!$A:$G,2,0),""))</f>
        <v/>
      </c>
      <c r="B19" s="1"/>
      <c r="C19" s="119"/>
      <c r="D19" s="119"/>
      <c r="E19" s="119"/>
      <c r="F19" s="14"/>
      <c r="G19" s="100" t="str">
        <f>IF($H19="","",_xludf.IFNA(VLOOKUP($H19,수출신고!$A:$G,6,0),""))</f>
        <v/>
      </c>
      <c r="H19" s="101" t="str">
        <f t="shared" si="0"/>
        <v/>
      </c>
      <c r="J19" s="1" t="str">
        <f t="array" ref="J19">IFERROR(INDEX(외환대장!$A$2:$K$401, SMALL(IF(($C$1=외환대장!$L$2:$L$399),MATCH(ROW(외환대장!$L$2:$L$399), ROW(외환대장!$L$2:$L$399)), ""), ROWS($A$1:A13)), COLUMNS($A$1:A13)),"")</f>
        <v/>
      </c>
      <c r="K19" s="14" t="str">
        <f t="array" ref="K19">IFERROR(INDEX(외환대장!$A$2:$K$401, SMALL(IF(($C$1=외환대장!$L$2:$L$399),MATCH(ROW(외환대장!$L$2:$L$399), ROW(외환대장!$L$2:$L$399)), ""), ROWS($A$1:B13)), COLUMNS($A$1:B13)),"")</f>
        <v/>
      </c>
      <c r="L19" s="14" t="str">
        <f t="array" ref="L19">IFERROR(INDEX(외환대장!$A$2:$K$401, SMALL(IF(($C$1=외환대장!$L$2:$L$399),MATCH(ROW(외환대장!$L$2:$L$399), ROW(외환대장!$L$2:$L$399)), ""), ROWS($A$1:C13)), COLUMNS($A$1:C13)),"")</f>
        <v/>
      </c>
      <c r="M19" s="14" t="str">
        <f t="array" ref="M19">IFERROR(INDEX(외환대장!$A$2:$K$401, SMALL(IF(($C$1=외환대장!$L$2:$L$399),MATCH(ROW(외환대장!$L$2:$L$399), ROW(외환대장!$L$2:$L$399)), ""), ROWS($A$1:D13)), COLUMNS($A$1:D13)),"")</f>
        <v/>
      </c>
      <c r="N19" s="15" t="str">
        <f t="array" ref="N19">IFERROR(INDEX(외환대장!$A$2:$K$401, SMALL(IF(($C$1=외환대장!$L$2:$L$399),MATCH(ROW(외환대장!$L$2:$L$399), ROW(외환대장!$L$2:$L$399)), ""), ROWS($A$1:E13)), COLUMNS($A$1:E13)),"")</f>
        <v/>
      </c>
      <c r="O19" s="16" t="str">
        <f t="array" ref="O19">IFERROR(INDEX(외환대장!$A$2:$K$401, SMALL(IF(($C$1=외환대장!$L$2:$L$399),MATCH(ROW(외환대장!$L$2:$L$399), ROW(외환대장!$L$2:$L$399)), ""), ROWS($A$1:F13)), COLUMNS($A$1:F13)),"")</f>
        <v/>
      </c>
      <c r="P19" s="17" t="str">
        <f t="array" ref="P19">IFERROR(INDEX(외환대장!$A$2:$K$401, SMALL(IF(($C$1=외환대장!$L$2:$L$399),MATCH(ROW(외환대장!$L$2:$L$399), ROW(외환대장!$L$2:$L$399)), ""), ROWS($A$1:G13)), COLUMNS($A$1:G13)),"")</f>
        <v/>
      </c>
      <c r="Q19" s="18" t="str">
        <f t="array" ref="Q19">IFERROR(INDEX(외환대장!$A$2:$K$401, SMALL(IF(($C$1=외환대장!$L$2:$L$399),MATCH(ROW(외환대장!$L$2:$L$399), ROW(외환대장!$L$2:$L$399)), ""), ROWS($A$1:H13)), COLUMNS($A$1:H13)),"")</f>
        <v/>
      </c>
      <c r="R19" s="19" t="str">
        <f t="array" ref="R19">IFERROR(INDEX(외환대장!$A$2:$K$401, SMALL(IF(($C$1=외환대장!$L$2:$L$399),MATCH(ROW(외환대장!$L$2:$L$399), ROW(외환대장!$L$2:$L$399)), ""), ROWS($A$1:I13)), COLUMNS($A$1:I13)),"")</f>
        <v/>
      </c>
      <c r="S19" s="20" t="str">
        <f t="array" ref="S19">IFERROR(INDEX(외환대장!$A$2:$K$401, SMALL(IF(($C$1=외환대장!$L$2:$L$399),MATCH(ROW(외환대장!$L$2:$L$399), ROW(외환대장!$L$2:$L$399)), ""), ROWS($A$1:J13)), COLUMNS($A$1:J13)),"")</f>
        <v/>
      </c>
      <c r="T19" s="106" t="str">
        <f t="shared" si="1"/>
        <v/>
      </c>
      <c r="U19" s="107" t="str">
        <f t="shared" si="2"/>
        <v/>
      </c>
      <c r="V19" s="72"/>
      <c r="W19" s="108" t="str">
        <f t="shared" si="3"/>
        <v/>
      </c>
      <c r="X19" s="100" t="str">
        <f t="shared" si="4"/>
        <v/>
      </c>
      <c r="Y19" s="109" t="str">
        <f>IF($X19="","",_xludf.IFNA(VLOOKUP($X19,수출신고!$A:$G,4,0),"국내계류중"))</f>
        <v/>
      </c>
      <c r="Z19" s="110" t="e">
        <f ca="1">_xludf.IFNA(VLOOKUP(W19,환율!$A:$H,8,0),"")</f>
        <v>#NAME?</v>
      </c>
      <c r="AA19" s="111" t="str">
        <f t="shared" si="5"/>
        <v/>
      </c>
      <c r="AB19" s="112" t="str">
        <f t="shared" si="6"/>
        <v/>
      </c>
      <c r="AC19" s="113" t="str">
        <f t="shared" si="7"/>
        <v/>
      </c>
      <c r="AD19" s="114" t="str">
        <f t="shared" si="8"/>
        <v/>
      </c>
      <c r="AE19" s="115" t="str">
        <f t="shared" si="9"/>
        <v/>
      </c>
      <c r="AF19" s="114" t="str">
        <f t="shared" si="10"/>
        <v/>
      </c>
      <c r="AG19" s="114" t="str">
        <f t="shared" si="11"/>
        <v/>
      </c>
    </row>
    <row r="20" spans="1:33" ht="16.5" customHeight="1">
      <c r="A20" s="96" t="str">
        <f>IF($H20="","",_xludf.IFNA(VLOOKUP($H20,수출신고!$A:$G,2,0),""))</f>
        <v/>
      </c>
      <c r="B20" s="1"/>
      <c r="C20" s="119"/>
      <c r="D20" s="119"/>
      <c r="E20" s="119"/>
      <c r="F20" s="14"/>
      <c r="G20" s="100" t="str">
        <f>IF($H20="","",_xludf.IFNA(VLOOKUP($H20,수출신고!$A:$G,6,0),""))</f>
        <v/>
      </c>
      <c r="H20" s="101" t="str">
        <f t="shared" si="0"/>
        <v/>
      </c>
      <c r="J20" s="1" t="str">
        <f t="array" ref="J20">IFERROR(INDEX(외환대장!$A$2:$K$401, SMALL(IF(($C$1=외환대장!$L$2:$L$399),MATCH(ROW(외환대장!$L$2:$L$399), ROW(외환대장!$L$2:$L$399)), ""), ROWS($A$1:A14)), COLUMNS($A$1:A14)),"")</f>
        <v/>
      </c>
      <c r="K20" s="14" t="str">
        <f t="array" ref="K20">IFERROR(INDEX(외환대장!$A$2:$K$401, SMALL(IF(($C$1=외환대장!$L$2:$L$399),MATCH(ROW(외환대장!$L$2:$L$399), ROW(외환대장!$L$2:$L$399)), ""), ROWS($A$1:B14)), COLUMNS($A$1:B14)),"")</f>
        <v/>
      </c>
      <c r="L20" s="14" t="str">
        <f t="array" ref="L20">IFERROR(INDEX(외환대장!$A$2:$K$401, SMALL(IF(($C$1=외환대장!$L$2:$L$399),MATCH(ROW(외환대장!$L$2:$L$399), ROW(외환대장!$L$2:$L$399)), ""), ROWS($A$1:C14)), COLUMNS($A$1:C14)),"")</f>
        <v/>
      </c>
      <c r="M20" s="14" t="str">
        <f t="array" ref="M20">IFERROR(INDEX(외환대장!$A$2:$K$401, SMALL(IF(($C$1=외환대장!$L$2:$L$399),MATCH(ROW(외환대장!$L$2:$L$399), ROW(외환대장!$L$2:$L$399)), ""), ROWS($A$1:D14)), COLUMNS($A$1:D14)),"")</f>
        <v/>
      </c>
      <c r="N20" s="15" t="str">
        <f t="array" ref="N20">IFERROR(INDEX(외환대장!$A$2:$K$401, SMALL(IF(($C$1=외환대장!$L$2:$L$399),MATCH(ROW(외환대장!$L$2:$L$399), ROW(외환대장!$L$2:$L$399)), ""), ROWS($A$1:E14)), COLUMNS($A$1:E14)),"")</f>
        <v/>
      </c>
      <c r="O20" s="16" t="str">
        <f t="array" ref="O20">IFERROR(INDEX(외환대장!$A$2:$K$401, SMALL(IF(($C$1=외환대장!$L$2:$L$399),MATCH(ROW(외환대장!$L$2:$L$399), ROW(외환대장!$L$2:$L$399)), ""), ROWS($A$1:F14)), COLUMNS($A$1:F14)),"")</f>
        <v/>
      </c>
      <c r="P20" s="17" t="str">
        <f t="array" ref="P20">IFERROR(INDEX(외환대장!$A$2:$K$401, SMALL(IF(($C$1=외환대장!$L$2:$L$399),MATCH(ROW(외환대장!$L$2:$L$399), ROW(외환대장!$L$2:$L$399)), ""), ROWS($A$1:G14)), COLUMNS($A$1:G14)),"")</f>
        <v/>
      </c>
      <c r="Q20" s="18" t="str">
        <f t="array" ref="Q20">IFERROR(INDEX(외환대장!$A$2:$K$401, SMALL(IF(($C$1=외환대장!$L$2:$L$399),MATCH(ROW(외환대장!$L$2:$L$399), ROW(외환대장!$L$2:$L$399)), ""), ROWS($A$1:H14)), COLUMNS($A$1:H14)),"")</f>
        <v/>
      </c>
      <c r="R20" s="19" t="str">
        <f t="array" ref="R20">IFERROR(INDEX(외환대장!$A$2:$K$401, SMALL(IF(($C$1=외환대장!$L$2:$L$399),MATCH(ROW(외환대장!$L$2:$L$399), ROW(외환대장!$L$2:$L$399)), ""), ROWS($A$1:I14)), COLUMNS($A$1:I14)),"")</f>
        <v/>
      </c>
      <c r="S20" s="20" t="str">
        <f t="array" ref="S20">IFERROR(INDEX(외환대장!$A$2:$K$401, SMALL(IF(($C$1=외환대장!$L$2:$L$399),MATCH(ROW(외환대장!$L$2:$L$399), ROW(외환대장!$L$2:$L$399)), ""), ROWS($A$1:J14)), COLUMNS($A$1:J14)),"")</f>
        <v/>
      </c>
      <c r="T20" s="106" t="str">
        <f t="shared" si="1"/>
        <v/>
      </c>
      <c r="U20" s="107" t="str">
        <f t="shared" si="2"/>
        <v/>
      </c>
      <c r="V20" s="72"/>
      <c r="W20" s="108" t="str">
        <f t="shared" si="3"/>
        <v/>
      </c>
      <c r="X20" s="100" t="str">
        <f t="shared" si="4"/>
        <v/>
      </c>
      <c r="Y20" s="109" t="str">
        <f>IF($X20="","",_xludf.IFNA(VLOOKUP($X20,수출신고!$A:$G,4,0),"국내계류중"))</f>
        <v/>
      </c>
      <c r="Z20" s="110" t="e">
        <f ca="1">_xludf.IFNA(VLOOKUP(W20,환율!$A:$H,8,0),"")</f>
        <v>#NAME?</v>
      </c>
      <c r="AA20" s="111" t="str">
        <f t="shared" si="5"/>
        <v/>
      </c>
      <c r="AB20" s="112" t="str">
        <f t="shared" si="6"/>
        <v/>
      </c>
      <c r="AC20" s="113" t="str">
        <f t="shared" si="7"/>
        <v/>
      </c>
      <c r="AD20" s="114" t="str">
        <f t="shared" si="8"/>
        <v/>
      </c>
      <c r="AE20" s="115" t="str">
        <f t="shared" si="9"/>
        <v/>
      </c>
      <c r="AF20" s="114" t="str">
        <f t="shared" si="10"/>
        <v/>
      </c>
      <c r="AG20" s="114" t="str">
        <f t="shared" si="11"/>
        <v/>
      </c>
    </row>
    <row r="21" spans="1:33" ht="16.5" customHeight="1">
      <c r="A21" s="96" t="str">
        <f>IF($H21="","",_xludf.IFNA(VLOOKUP($H21,수출신고!$A:$G,2,0),""))</f>
        <v/>
      </c>
      <c r="B21" s="1"/>
      <c r="C21" s="119"/>
      <c r="D21" s="119"/>
      <c r="E21" s="119"/>
      <c r="F21" s="14"/>
      <c r="G21" s="100" t="str">
        <f>IF($H21="","",_xludf.IFNA(VLOOKUP($H21,수출신고!$A:$G,6,0),""))</f>
        <v/>
      </c>
      <c r="H21" s="101" t="str">
        <f t="shared" si="0"/>
        <v/>
      </c>
      <c r="J21" s="1" t="str">
        <f t="array" ref="J21">IFERROR(INDEX(외환대장!$A$2:$K$401, SMALL(IF(($C$1=외환대장!$L$2:$L$399),MATCH(ROW(외환대장!$L$2:$L$399), ROW(외환대장!$L$2:$L$399)), ""), ROWS($A$1:A15)), COLUMNS($A$1:A15)),"")</f>
        <v/>
      </c>
      <c r="K21" s="14" t="str">
        <f t="array" ref="K21">IFERROR(INDEX(외환대장!$A$2:$K$401, SMALL(IF(($C$1=외환대장!$L$2:$L$399),MATCH(ROW(외환대장!$L$2:$L$399), ROW(외환대장!$L$2:$L$399)), ""), ROWS($A$1:B15)), COLUMNS($A$1:B15)),"")</f>
        <v/>
      </c>
      <c r="L21" s="14" t="str">
        <f t="array" ref="L21">IFERROR(INDEX(외환대장!$A$2:$K$401, SMALL(IF(($C$1=외환대장!$L$2:$L$399),MATCH(ROW(외환대장!$L$2:$L$399), ROW(외환대장!$L$2:$L$399)), ""), ROWS($A$1:C15)), COLUMNS($A$1:C15)),"")</f>
        <v/>
      </c>
      <c r="M21" s="14" t="str">
        <f t="array" ref="M21">IFERROR(INDEX(외환대장!$A$2:$K$401, SMALL(IF(($C$1=외환대장!$L$2:$L$399),MATCH(ROW(외환대장!$L$2:$L$399), ROW(외환대장!$L$2:$L$399)), ""), ROWS($A$1:D15)), COLUMNS($A$1:D15)),"")</f>
        <v/>
      </c>
      <c r="N21" s="15" t="str">
        <f t="array" ref="N21">IFERROR(INDEX(외환대장!$A$2:$K$401, SMALL(IF(($C$1=외환대장!$L$2:$L$399),MATCH(ROW(외환대장!$L$2:$L$399), ROW(외환대장!$L$2:$L$399)), ""), ROWS($A$1:E15)), COLUMNS($A$1:E15)),"")</f>
        <v/>
      </c>
      <c r="O21" s="16" t="str">
        <f t="array" ref="O21">IFERROR(INDEX(외환대장!$A$2:$K$401, SMALL(IF(($C$1=외환대장!$L$2:$L$399),MATCH(ROW(외환대장!$L$2:$L$399), ROW(외환대장!$L$2:$L$399)), ""), ROWS($A$1:F15)), COLUMNS($A$1:F15)),"")</f>
        <v/>
      </c>
      <c r="P21" s="17" t="str">
        <f t="array" ref="P21">IFERROR(INDEX(외환대장!$A$2:$K$401, SMALL(IF(($C$1=외환대장!$L$2:$L$399),MATCH(ROW(외환대장!$L$2:$L$399), ROW(외환대장!$L$2:$L$399)), ""), ROWS($A$1:G15)), COLUMNS($A$1:G15)),"")</f>
        <v/>
      </c>
      <c r="Q21" s="18" t="str">
        <f t="array" ref="Q21">IFERROR(INDEX(외환대장!$A$2:$K$401, SMALL(IF(($C$1=외환대장!$L$2:$L$399),MATCH(ROW(외환대장!$L$2:$L$399), ROW(외환대장!$L$2:$L$399)), ""), ROWS($A$1:H15)), COLUMNS($A$1:H15)),"")</f>
        <v/>
      </c>
      <c r="R21" s="19" t="str">
        <f t="array" ref="R21">IFERROR(INDEX(외환대장!$A$2:$K$401, SMALL(IF(($C$1=외환대장!$L$2:$L$399),MATCH(ROW(외환대장!$L$2:$L$399), ROW(외환대장!$L$2:$L$399)), ""), ROWS($A$1:I15)), COLUMNS($A$1:I15)),"")</f>
        <v/>
      </c>
      <c r="S21" s="20" t="str">
        <f t="array" ref="S21">IFERROR(INDEX(외환대장!$A$2:$K$401, SMALL(IF(($C$1=외환대장!$L$2:$L$399),MATCH(ROW(외환대장!$L$2:$L$399), ROW(외환대장!$L$2:$L$399)), ""), ROWS($A$1:J15)), COLUMNS($A$1:J15)),"")</f>
        <v/>
      </c>
      <c r="T21" s="106" t="str">
        <f t="shared" si="1"/>
        <v/>
      </c>
      <c r="U21" s="107" t="str">
        <f t="shared" si="2"/>
        <v/>
      </c>
      <c r="V21" s="72"/>
      <c r="W21" s="108" t="str">
        <f t="shared" si="3"/>
        <v/>
      </c>
      <c r="X21" s="100" t="str">
        <f t="shared" si="4"/>
        <v/>
      </c>
      <c r="Y21" s="109" t="str">
        <f>IF($X21="","",_xludf.IFNA(VLOOKUP($X21,수출신고!$A:$G,4,0),"국내계류중"))</f>
        <v/>
      </c>
      <c r="Z21" s="110" t="e">
        <f ca="1">_xludf.IFNA(VLOOKUP(W21,환율!$A:$H,8,0),"")</f>
        <v>#NAME?</v>
      </c>
      <c r="AA21" s="111" t="str">
        <f t="shared" si="5"/>
        <v/>
      </c>
      <c r="AB21" s="112" t="str">
        <f t="shared" si="6"/>
        <v/>
      </c>
      <c r="AC21" s="113" t="str">
        <f t="shared" si="7"/>
        <v/>
      </c>
      <c r="AD21" s="114" t="str">
        <f t="shared" si="8"/>
        <v/>
      </c>
      <c r="AE21" s="115" t="str">
        <f t="shared" si="9"/>
        <v/>
      </c>
      <c r="AF21" s="114" t="str">
        <f t="shared" si="10"/>
        <v/>
      </c>
      <c r="AG21" s="114" t="str">
        <f t="shared" si="11"/>
        <v/>
      </c>
    </row>
    <row r="22" spans="1:33" ht="16.5" customHeight="1">
      <c r="A22" s="96" t="str">
        <f>IF($H22="","",_xludf.IFNA(VLOOKUP($H22,수출신고!$A:$G,2,0),""))</f>
        <v/>
      </c>
      <c r="B22" s="1"/>
      <c r="C22" s="119"/>
      <c r="D22" s="119"/>
      <c r="E22" s="119"/>
      <c r="F22" s="14"/>
      <c r="G22" s="100" t="str">
        <f>IF($H22="","",_xludf.IFNA(VLOOKUP($H22,수출신고!$A:$G,6,0),""))</f>
        <v/>
      </c>
      <c r="H22" s="101" t="str">
        <f t="shared" si="0"/>
        <v/>
      </c>
      <c r="J22" s="1" t="str">
        <f t="array" ref="J22">IFERROR(INDEX(외환대장!$A$2:$K$401, SMALL(IF(($C$1=외환대장!$L$2:$L$399),MATCH(ROW(외환대장!$L$2:$L$399), ROW(외환대장!$L$2:$L$399)), ""), ROWS($A$1:A16)), COLUMNS($A$1:A16)),"")</f>
        <v/>
      </c>
      <c r="K22" s="14" t="str">
        <f t="array" ref="K22">IFERROR(INDEX(외환대장!$A$2:$K$401, SMALL(IF(($C$1=외환대장!$L$2:$L$399),MATCH(ROW(외환대장!$L$2:$L$399), ROW(외환대장!$L$2:$L$399)), ""), ROWS($A$1:B16)), COLUMNS($A$1:B16)),"")</f>
        <v/>
      </c>
      <c r="L22" s="14" t="str">
        <f t="array" ref="L22">IFERROR(INDEX(외환대장!$A$2:$K$401, SMALL(IF(($C$1=외환대장!$L$2:$L$399),MATCH(ROW(외환대장!$L$2:$L$399), ROW(외환대장!$L$2:$L$399)), ""), ROWS($A$1:C16)), COLUMNS($A$1:C16)),"")</f>
        <v/>
      </c>
      <c r="M22" s="14" t="str">
        <f t="array" ref="M22">IFERROR(INDEX(외환대장!$A$2:$K$401, SMALL(IF(($C$1=외환대장!$L$2:$L$399),MATCH(ROW(외환대장!$L$2:$L$399), ROW(외환대장!$L$2:$L$399)), ""), ROWS($A$1:D16)), COLUMNS($A$1:D16)),"")</f>
        <v/>
      </c>
      <c r="N22" s="15" t="str">
        <f t="array" ref="N22">IFERROR(INDEX(외환대장!$A$2:$K$401, SMALL(IF(($C$1=외환대장!$L$2:$L$399),MATCH(ROW(외환대장!$L$2:$L$399), ROW(외환대장!$L$2:$L$399)), ""), ROWS($A$1:E16)), COLUMNS($A$1:E16)),"")</f>
        <v/>
      </c>
      <c r="O22" s="16" t="str">
        <f t="array" ref="O22">IFERROR(INDEX(외환대장!$A$2:$K$401, SMALL(IF(($C$1=외환대장!$L$2:$L$399),MATCH(ROW(외환대장!$L$2:$L$399), ROW(외환대장!$L$2:$L$399)), ""), ROWS($A$1:F16)), COLUMNS($A$1:F16)),"")</f>
        <v/>
      </c>
      <c r="P22" s="17" t="str">
        <f t="array" ref="P22">IFERROR(INDEX(외환대장!$A$2:$K$401, SMALL(IF(($C$1=외환대장!$L$2:$L$399),MATCH(ROW(외환대장!$L$2:$L$399), ROW(외환대장!$L$2:$L$399)), ""), ROWS($A$1:G16)), COLUMNS($A$1:G16)),"")</f>
        <v/>
      </c>
      <c r="Q22" s="18" t="str">
        <f t="array" ref="Q22">IFERROR(INDEX(외환대장!$A$2:$K$401, SMALL(IF(($C$1=외환대장!$L$2:$L$399),MATCH(ROW(외환대장!$L$2:$L$399), ROW(외환대장!$L$2:$L$399)), ""), ROWS($A$1:H16)), COLUMNS($A$1:H16)),"")</f>
        <v/>
      </c>
      <c r="R22" s="19" t="str">
        <f t="array" ref="R22">IFERROR(INDEX(외환대장!$A$2:$K$401, SMALL(IF(($C$1=외환대장!$L$2:$L$399),MATCH(ROW(외환대장!$L$2:$L$399), ROW(외환대장!$L$2:$L$399)), ""), ROWS($A$1:I16)), COLUMNS($A$1:I16)),"")</f>
        <v/>
      </c>
      <c r="S22" s="20" t="str">
        <f t="array" ref="S22">IFERROR(INDEX(외환대장!$A$2:$K$401, SMALL(IF(($C$1=외환대장!$L$2:$L$399),MATCH(ROW(외환대장!$L$2:$L$399), ROW(외환대장!$L$2:$L$399)), ""), ROWS($A$1:J16)), COLUMNS($A$1:J16)),"")</f>
        <v/>
      </c>
      <c r="T22" s="106" t="str">
        <f t="shared" si="1"/>
        <v/>
      </c>
      <c r="U22" s="107" t="str">
        <f t="shared" si="2"/>
        <v/>
      </c>
      <c r="V22" s="72"/>
      <c r="W22" s="108" t="str">
        <f t="shared" si="3"/>
        <v/>
      </c>
      <c r="X22" s="100" t="str">
        <f t="shared" si="4"/>
        <v/>
      </c>
      <c r="Y22" s="109" t="str">
        <f>IF($X22="","",_xludf.IFNA(VLOOKUP($X22,수출신고!$A:$G,4,0),"국내계류중"))</f>
        <v/>
      </c>
      <c r="Z22" s="110" t="e">
        <f ca="1">_xludf.IFNA(VLOOKUP(W22,환율!$A:$H,8,0),"")</f>
        <v>#NAME?</v>
      </c>
      <c r="AA22" s="111" t="str">
        <f t="shared" si="5"/>
        <v/>
      </c>
      <c r="AB22" s="112" t="str">
        <f t="shared" si="6"/>
        <v/>
      </c>
      <c r="AC22" s="113" t="str">
        <f t="shared" si="7"/>
        <v/>
      </c>
      <c r="AD22" s="114" t="str">
        <f t="shared" si="8"/>
        <v/>
      </c>
      <c r="AE22" s="115" t="str">
        <f t="shared" si="9"/>
        <v/>
      </c>
      <c r="AF22" s="114" t="str">
        <f t="shared" si="10"/>
        <v/>
      </c>
      <c r="AG22" s="114" t="str">
        <f t="shared" si="11"/>
        <v/>
      </c>
    </row>
    <row r="23" spans="1:33" ht="16.5" customHeight="1">
      <c r="A23" s="96" t="str">
        <f>IF($H23="","",_xludf.IFNA(VLOOKUP($H23,수출신고!$A:$G,2,0),""))</f>
        <v/>
      </c>
      <c r="B23" s="1"/>
      <c r="C23" s="119"/>
      <c r="D23" s="119"/>
      <c r="E23" s="119"/>
      <c r="F23" s="14"/>
      <c r="G23" s="100" t="str">
        <f>IF($H23="","",_xludf.IFNA(VLOOKUP($H23,수출신고!$A:$G,6,0),""))</f>
        <v/>
      </c>
      <c r="H23" s="101" t="str">
        <f t="shared" si="0"/>
        <v/>
      </c>
      <c r="J23" s="1" t="str">
        <f t="array" ref="J23">IFERROR(INDEX(외환대장!$A$2:$K$401, SMALL(IF(($C$1=외환대장!$L$2:$L$399),MATCH(ROW(외환대장!$L$2:$L$399), ROW(외환대장!$L$2:$L$399)), ""), ROWS($A$1:A17)), COLUMNS($A$1:A17)),"")</f>
        <v/>
      </c>
      <c r="K23" s="14" t="str">
        <f t="array" ref="K23">IFERROR(INDEX(외환대장!$A$2:$K$401, SMALL(IF(($C$1=외환대장!$L$2:$L$399),MATCH(ROW(외환대장!$L$2:$L$399), ROW(외환대장!$L$2:$L$399)), ""), ROWS($A$1:B17)), COLUMNS($A$1:B17)),"")</f>
        <v/>
      </c>
      <c r="L23" s="14" t="str">
        <f t="array" ref="L23">IFERROR(INDEX(외환대장!$A$2:$K$401, SMALL(IF(($C$1=외환대장!$L$2:$L$399),MATCH(ROW(외환대장!$L$2:$L$399), ROW(외환대장!$L$2:$L$399)), ""), ROWS($A$1:C17)), COLUMNS($A$1:C17)),"")</f>
        <v/>
      </c>
      <c r="M23" s="14" t="str">
        <f t="array" ref="M23">IFERROR(INDEX(외환대장!$A$2:$K$401, SMALL(IF(($C$1=외환대장!$L$2:$L$399),MATCH(ROW(외환대장!$L$2:$L$399), ROW(외환대장!$L$2:$L$399)), ""), ROWS($A$1:D17)), COLUMNS($A$1:D17)),"")</f>
        <v/>
      </c>
      <c r="N23" s="15" t="str">
        <f t="array" ref="N23">IFERROR(INDEX(외환대장!$A$2:$K$401, SMALL(IF(($C$1=외환대장!$L$2:$L$399),MATCH(ROW(외환대장!$L$2:$L$399), ROW(외환대장!$L$2:$L$399)), ""), ROWS($A$1:E17)), COLUMNS($A$1:E17)),"")</f>
        <v/>
      </c>
      <c r="O23" s="16" t="str">
        <f t="array" ref="O23">IFERROR(INDEX(외환대장!$A$2:$K$401, SMALL(IF(($C$1=외환대장!$L$2:$L$399),MATCH(ROW(외환대장!$L$2:$L$399), ROW(외환대장!$L$2:$L$399)), ""), ROWS($A$1:F17)), COLUMNS($A$1:F17)),"")</f>
        <v/>
      </c>
      <c r="P23" s="17" t="str">
        <f t="array" ref="P23">IFERROR(INDEX(외환대장!$A$2:$K$401, SMALL(IF(($C$1=외환대장!$L$2:$L$399),MATCH(ROW(외환대장!$L$2:$L$399), ROW(외환대장!$L$2:$L$399)), ""), ROWS($A$1:G17)), COLUMNS($A$1:G17)),"")</f>
        <v/>
      </c>
      <c r="Q23" s="18" t="str">
        <f t="array" ref="Q23">IFERROR(INDEX(외환대장!$A$2:$K$401, SMALL(IF(($C$1=외환대장!$L$2:$L$399),MATCH(ROW(외환대장!$L$2:$L$399), ROW(외환대장!$L$2:$L$399)), ""), ROWS($A$1:H17)), COLUMNS($A$1:H17)),"")</f>
        <v/>
      </c>
      <c r="R23" s="19" t="str">
        <f t="array" ref="R23">IFERROR(INDEX(외환대장!$A$2:$K$401, SMALL(IF(($C$1=외환대장!$L$2:$L$399),MATCH(ROW(외환대장!$L$2:$L$399), ROW(외환대장!$L$2:$L$399)), ""), ROWS($A$1:I17)), COLUMNS($A$1:I17)),"")</f>
        <v/>
      </c>
      <c r="S23" s="20" t="str">
        <f t="array" ref="S23">IFERROR(INDEX(외환대장!$A$2:$K$401, SMALL(IF(($C$1=외환대장!$L$2:$L$399),MATCH(ROW(외환대장!$L$2:$L$399), ROW(외환대장!$L$2:$L$399)), ""), ROWS($A$1:J17)), COLUMNS($A$1:J17)),"")</f>
        <v/>
      </c>
      <c r="T23" s="106" t="str">
        <f t="shared" si="1"/>
        <v/>
      </c>
      <c r="U23" s="107" t="str">
        <f t="shared" si="2"/>
        <v/>
      </c>
      <c r="V23" s="72"/>
      <c r="W23" s="108" t="str">
        <f t="shared" si="3"/>
        <v/>
      </c>
      <c r="X23" s="100" t="str">
        <f t="shared" si="4"/>
        <v/>
      </c>
      <c r="Y23" s="109" t="str">
        <f>IF($X23="","",_xludf.IFNA(VLOOKUP($X23,수출신고!$A:$G,4,0),"국내계류중"))</f>
        <v/>
      </c>
      <c r="Z23" s="110" t="e">
        <f ca="1">_xludf.IFNA(VLOOKUP(W23,환율!$A:$H,8,0),"")</f>
        <v>#NAME?</v>
      </c>
      <c r="AA23" s="111" t="str">
        <f t="shared" si="5"/>
        <v/>
      </c>
      <c r="AB23" s="112" t="str">
        <f t="shared" si="6"/>
        <v/>
      </c>
      <c r="AC23" s="113" t="str">
        <f t="shared" si="7"/>
        <v/>
      </c>
      <c r="AD23" s="114" t="str">
        <f t="shared" si="8"/>
        <v/>
      </c>
      <c r="AE23" s="115" t="str">
        <f t="shared" si="9"/>
        <v/>
      </c>
      <c r="AF23" s="114" t="str">
        <f t="shared" si="10"/>
        <v/>
      </c>
      <c r="AG23" s="114" t="str">
        <f t="shared" si="11"/>
        <v/>
      </c>
    </row>
    <row r="24" spans="1:33" ht="16.5" customHeight="1">
      <c r="A24" s="96" t="str">
        <f>IF($H24="","",_xludf.IFNA(VLOOKUP($H24,수출신고!$A:$G,2,0),""))</f>
        <v/>
      </c>
      <c r="B24" s="1"/>
      <c r="C24" s="119"/>
      <c r="D24" s="119"/>
      <c r="E24" s="119"/>
      <c r="F24" s="14"/>
      <c r="G24" s="100" t="str">
        <f>IF($H24="","",_xludf.IFNA(VLOOKUP($H24,수출신고!$A:$G,6,0),""))</f>
        <v/>
      </c>
      <c r="H24" s="101" t="str">
        <f t="shared" si="0"/>
        <v/>
      </c>
      <c r="J24" s="1" t="str">
        <f t="array" ref="J24">IFERROR(INDEX(외환대장!$A$2:$K$401, SMALL(IF(($C$1=외환대장!$L$2:$L$399),MATCH(ROW(외환대장!$L$2:$L$399), ROW(외환대장!$L$2:$L$399)), ""), ROWS($A$1:A18)), COLUMNS($A$1:A18)),"")</f>
        <v/>
      </c>
      <c r="K24" s="14" t="str">
        <f t="array" ref="K24">IFERROR(INDEX(외환대장!$A$2:$K$401, SMALL(IF(($C$1=외환대장!$L$2:$L$399),MATCH(ROW(외환대장!$L$2:$L$399), ROW(외환대장!$L$2:$L$399)), ""), ROWS($A$1:B18)), COLUMNS($A$1:B18)),"")</f>
        <v/>
      </c>
      <c r="L24" s="14" t="str">
        <f t="array" ref="L24">IFERROR(INDEX(외환대장!$A$2:$K$401, SMALL(IF(($C$1=외환대장!$L$2:$L$399),MATCH(ROW(외환대장!$L$2:$L$399), ROW(외환대장!$L$2:$L$399)), ""), ROWS($A$1:C18)), COLUMNS($A$1:C18)),"")</f>
        <v/>
      </c>
      <c r="M24" s="14" t="str">
        <f t="array" ref="M24">IFERROR(INDEX(외환대장!$A$2:$K$401, SMALL(IF(($C$1=외환대장!$L$2:$L$399),MATCH(ROW(외환대장!$L$2:$L$399), ROW(외환대장!$L$2:$L$399)), ""), ROWS($A$1:D18)), COLUMNS($A$1:D18)),"")</f>
        <v/>
      </c>
      <c r="N24" s="15" t="str">
        <f t="array" ref="N24">IFERROR(INDEX(외환대장!$A$2:$K$401, SMALL(IF(($C$1=외환대장!$L$2:$L$399),MATCH(ROW(외환대장!$L$2:$L$399), ROW(외환대장!$L$2:$L$399)), ""), ROWS($A$1:E18)), COLUMNS($A$1:E18)),"")</f>
        <v/>
      </c>
      <c r="O24" s="16" t="str">
        <f t="array" ref="O24">IFERROR(INDEX(외환대장!$A$2:$K$401, SMALL(IF(($C$1=외환대장!$L$2:$L$399),MATCH(ROW(외환대장!$L$2:$L$399), ROW(외환대장!$L$2:$L$399)), ""), ROWS($A$1:F18)), COLUMNS($A$1:F18)),"")</f>
        <v/>
      </c>
      <c r="P24" s="17" t="str">
        <f t="array" ref="P24">IFERROR(INDEX(외환대장!$A$2:$K$401, SMALL(IF(($C$1=외환대장!$L$2:$L$399),MATCH(ROW(외환대장!$L$2:$L$399), ROW(외환대장!$L$2:$L$399)), ""), ROWS($A$1:G18)), COLUMNS($A$1:G18)),"")</f>
        <v/>
      </c>
      <c r="Q24" s="18" t="str">
        <f t="array" ref="Q24">IFERROR(INDEX(외환대장!$A$2:$K$401, SMALL(IF(($C$1=외환대장!$L$2:$L$399),MATCH(ROW(외환대장!$L$2:$L$399), ROW(외환대장!$L$2:$L$399)), ""), ROWS($A$1:H18)), COLUMNS($A$1:H18)),"")</f>
        <v/>
      </c>
      <c r="R24" s="19" t="str">
        <f t="array" ref="R24">IFERROR(INDEX(외환대장!$A$2:$K$401, SMALL(IF(($C$1=외환대장!$L$2:$L$399),MATCH(ROW(외환대장!$L$2:$L$399), ROW(외환대장!$L$2:$L$399)), ""), ROWS($A$1:I18)), COLUMNS($A$1:I18)),"")</f>
        <v/>
      </c>
      <c r="S24" s="20" t="str">
        <f t="array" ref="S24">IFERROR(INDEX(외환대장!$A$2:$K$401, SMALL(IF(($C$1=외환대장!$L$2:$L$399),MATCH(ROW(외환대장!$L$2:$L$399), ROW(외환대장!$L$2:$L$399)), ""), ROWS($A$1:J18)), COLUMNS($A$1:J18)),"")</f>
        <v/>
      </c>
      <c r="T24" s="106" t="str">
        <f t="shared" si="1"/>
        <v/>
      </c>
      <c r="U24" s="107" t="str">
        <f t="shared" si="2"/>
        <v/>
      </c>
      <c r="V24" s="72"/>
      <c r="W24" s="108" t="str">
        <f t="shared" si="3"/>
        <v/>
      </c>
      <c r="X24" s="100" t="str">
        <f t="shared" si="4"/>
        <v/>
      </c>
      <c r="Y24" s="109" t="str">
        <f>IF($X24="","",_xludf.IFNA(VLOOKUP($X24,수출신고!$A:$G,4,0),"국내계류중"))</f>
        <v/>
      </c>
      <c r="Z24" s="110" t="e">
        <f ca="1">_xludf.IFNA(VLOOKUP(W24,환율!$A:$H,8,0),"")</f>
        <v>#NAME?</v>
      </c>
      <c r="AA24" s="111" t="str">
        <f t="shared" si="5"/>
        <v/>
      </c>
      <c r="AB24" s="112" t="str">
        <f t="shared" si="6"/>
        <v/>
      </c>
      <c r="AC24" s="113" t="str">
        <f t="shared" si="7"/>
        <v/>
      </c>
      <c r="AD24" s="114" t="str">
        <f t="shared" si="8"/>
        <v/>
      </c>
      <c r="AE24" s="115" t="str">
        <f t="shared" si="9"/>
        <v/>
      </c>
      <c r="AF24" s="114" t="str">
        <f t="shared" si="10"/>
        <v/>
      </c>
      <c r="AG24" s="114" t="str">
        <f t="shared" si="11"/>
        <v/>
      </c>
    </row>
    <row r="25" spans="1:33" ht="16.5" customHeight="1">
      <c r="A25" s="96" t="str">
        <f>IF($H25="","",_xludf.IFNA(VLOOKUP($H25,수출신고!$A:$G,2,0),""))</f>
        <v/>
      </c>
      <c r="B25" s="1"/>
      <c r="C25" s="119"/>
      <c r="D25" s="119"/>
      <c r="E25" s="119"/>
      <c r="F25" s="14"/>
      <c r="G25" s="100" t="str">
        <f>IF($H25="","",_xludf.IFNA(VLOOKUP($H25,수출신고!$A:$G,6,0),""))</f>
        <v/>
      </c>
      <c r="H25" s="101" t="str">
        <f t="shared" si="0"/>
        <v/>
      </c>
      <c r="J25" s="1" t="str">
        <f t="array" ref="J25">IFERROR(INDEX(외환대장!$A$2:$K$401, SMALL(IF(($C$1=외환대장!$L$2:$L$399),MATCH(ROW(외환대장!$L$2:$L$399), ROW(외환대장!$L$2:$L$399)), ""), ROWS($A$1:A19)), COLUMNS($A$1:A19)),"")</f>
        <v/>
      </c>
      <c r="K25" s="14" t="str">
        <f t="array" ref="K25">IFERROR(INDEX(외환대장!$A$2:$K$401, SMALL(IF(($C$1=외환대장!$L$2:$L$399),MATCH(ROW(외환대장!$L$2:$L$399), ROW(외환대장!$L$2:$L$399)), ""), ROWS($A$1:B19)), COLUMNS($A$1:B19)),"")</f>
        <v/>
      </c>
      <c r="L25" s="14" t="str">
        <f t="array" ref="L25">IFERROR(INDEX(외환대장!$A$2:$K$401, SMALL(IF(($C$1=외환대장!$L$2:$L$399),MATCH(ROW(외환대장!$L$2:$L$399), ROW(외환대장!$L$2:$L$399)), ""), ROWS($A$1:C19)), COLUMNS($A$1:C19)),"")</f>
        <v/>
      </c>
      <c r="M25" s="14" t="str">
        <f t="array" ref="M25">IFERROR(INDEX(외환대장!$A$2:$K$401, SMALL(IF(($C$1=외환대장!$L$2:$L$399),MATCH(ROW(외환대장!$L$2:$L$399), ROW(외환대장!$L$2:$L$399)), ""), ROWS($A$1:D19)), COLUMNS($A$1:D19)),"")</f>
        <v/>
      </c>
      <c r="N25" s="15" t="str">
        <f t="array" ref="N25">IFERROR(INDEX(외환대장!$A$2:$K$401, SMALL(IF(($C$1=외환대장!$L$2:$L$399),MATCH(ROW(외환대장!$L$2:$L$399), ROW(외환대장!$L$2:$L$399)), ""), ROWS($A$1:E19)), COLUMNS($A$1:E19)),"")</f>
        <v/>
      </c>
      <c r="O25" s="16" t="str">
        <f t="array" ref="O25">IFERROR(INDEX(외환대장!$A$2:$K$401, SMALL(IF(($C$1=외환대장!$L$2:$L$399),MATCH(ROW(외환대장!$L$2:$L$399), ROW(외환대장!$L$2:$L$399)), ""), ROWS($A$1:F19)), COLUMNS($A$1:F19)),"")</f>
        <v/>
      </c>
      <c r="P25" s="17" t="str">
        <f t="array" ref="P25">IFERROR(INDEX(외환대장!$A$2:$K$401, SMALL(IF(($C$1=외환대장!$L$2:$L$399),MATCH(ROW(외환대장!$L$2:$L$399), ROW(외환대장!$L$2:$L$399)), ""), ROWS($A$1:G19)), COLUMNS($A$1:G19)),"")</f>
        <v/>
      </c>
      <c r="Q25" s="18" t="str">
        <f t="array" ref="Q25">IFERROR(INDEX(외환대장!$A$2:$K$401, SMALL(IF(($C$1=외환대장!$L$2:$L$399),MATCH(ROW(외환대장!$L$2:$L$399), ROW(외환대장!$L$2:$L$399)), ""), ROWS($A$1:H19)), COLUMNS($A$1:H19)),"")</f>
        <v/>
      </c>
      <c r="R25" s="19" t="str">
        <f t="array" ref="R25">IFERROR(INDEX(외환대장!$A$2:$K$401, SMALL(IF(($C$1=외환대장!$L$2:$L$399),MATCH(ROW(외환대장!$L$2:$L$399), ROW(외환대장!$L$2:$L$399)), ""), ROWS($A$1:I19)), COLUMNS($A$1:I19)),"")</f>
        <v/>
      </c>
      <c r="S25" s="20" t="str">
        <f t="array" ref="S25">IFERROR(INDEX(외환대장!$A$2:$K$401, SMALL(IF(($C$1=외환대장!$L$2:$L$399),MATCH(ROW(외환대장!$L$2:$L$399), ROW(외환대장!$L$2:$L$399)), ""), ROWS($A$1:J19)), COLUMNS($A$1:J19)),"")</f>
        <v/>
      </c>
      <c r="T25" s="106" t="str">
        <f t="shared" si="1"/>
        <v/>
      </c>
      <c r="U25" s="107" t="str">
        <f t="shared" si="2"/>
        <v/>
      </c>
      <c r="V25" s="72"/>
      <c r="W25" s="108" t="str">
        <f t="shared" si="3"/>
        <v/>
      </c>
      <c r="X25" s="100" t="str">
        <f t="shared" si="4"/>
        <v/>
      </c>
      <c r="Y25" s="109" t="str">
        <f>IF($X25="","",_xludf.IFNA(VLOOKUP($X25,수출신고!$A:$G,4,0),"국내계류중"))</f>
        <v/>
      </c>
      <c r="Z25" s="110" t="e">
        <f ca="1">_xludf.IFNA(VLOOKUP(W25,환율!$A:$H,8,0),"")</f>
        <v>#NAME?</v>
      </c>
      <c r="AA25" s="111" t="str">
        <f t="shared" si="5"/>
        <v/>
      </c>
      <c r="AB25" s="112" t="str">
        <f t="shared" si="6"/>
        <v/>
      </c>
      <c r="AC25" s="113" t="str">
        <f t="shared" si="7"/>
        <v/>
      </c>
      <c r="AD25" s="114" t="str">
        <f t="shared" si="8"/>
        <v/>
      </c>
      <c r="AE25" s="115" t="str">
        <f t="shared" si="9"/>
        <v/>
      </c>
      <c r="AF25" s="114" t="str">
        <f t="shared" si="10"/>
        <v/>
      </c>
      <c r="AG25" s="114" t="str">
        <f t="shared" si="11"/>
        <v/>
      </c>
    </row>
    <row r="26" spans="1:33" ht="16.5" customHeight="1">
      <c r="A26" s="96" t="str">
        <f>IF($H26="","",_xludf.IFNA(VLOOKUP($H26,수출신고!$A:$G,2,0),""))</f>
        <v/>
      </c>
      <c r="B26" s="1"/>
      <c r="C26" s="119"/>
      <c r="D26" s="119"/>
      <c r="E26" s="119"/>
      <c r="F26" s="14"/>
      <c r="G26" s="100" t="str">
        <f>IF($H26="","",_xludf.IFNA(VLOOKUP($H26,수출신고!$A:$G,6,0),""))</f>
        <v/>
      </c>
      <c r="H26" s="101" t="str">
        <f t="shared" si="0"/>
        <v/>
      </c>
      <c r="J26" s="1" t="str">
        <f t="array" ref="J26">IFERROR(INDEX(외환대장!$A$2:$K$401, SMALL(IF(($C$1=외환대장!$L$2:$L$399),MATCH(ROW(외환대장!$L$2:$L$399), ROW(외환대장!$L$2:$L$399)), ""), ROWS($A$1:A20)), COLUMNS($A$1:A20)),"")</f>
        <v/>
      </c>
      <c r="K26" s="14" t="str">
        <f t="array" ref="K26">IFERROR(INDEX(외환대장!$A$2:$K$401, SMALL(IF(($C$1=외환대장!$L$2:$L$399),MATCH(ROW(외환대장!$L$2:$L$399), ROW(외환대장!$L$2:$L$399)), ""), ROWS($A$1:B20)), COLUMNS($A$1:B20)),"")</f>
        <v/>
      </c>
      <c r="L26" s="14" t="str">
        <f t="array" ref="L26">IFERROR(INDEX(외환대장!$A$2:$K$401, SMALL(IF(($C$1=외환대장!$L$2:$L$399),MATCH(ROW(외환대장!$L$2:$L$399), ROW(외환대장!$L$2:$L$399)), ""), ROWS($A$1:C20)), COLUMNS($A$1:C20)),"")</f>
        <v/>
      </c>
      <c r="M26" s="14" t="str">
        <f t="array" ref="M26">IFERROR(INDEX(외환대장!$A$2:$K$401, SMALL(IF(($C$1=외환대장!$L$2:$L$399),MATCH(ROW(외환대장!$L$2:$L$399), ROW(외환대장!$L$2:$L$399)), ""), ROWS($A$1:D20)), COLUMNS($A$1:D20)),"")</f>
        <v/>
      </c>
      <c r="N26" s="15" t="str">
        <f t="array" ref="N26">IFERROR(INDEX(외환대장!$A$2:$K$401, SMALL(IF(($C$1=외환대장!$L$2:$L$399),MATCH(ROW(외환대장!$L$2:$L$399), ROW(외환대장!$L$2:$L$399)), ""), ROWS($A$1:E20)), COLUMNS($A$1:E20)),"")</f>
        <v/>
      </c>
      <c r="O26" s="16" t="str">
        <f t="array" ref="O26">IFERROR(INDEX(외환대장!$A$2:$K$401, SMALL(IF(($C$1=외환대장!$L$2:$L$399),MATCH(ROW(외환대장!$L$2:$L$399), ROW(외환대장!$L$2:$L$399)), ""), ROWS($A$1:F20)), COLUMNS($A$1:F20)),"")</f>
        <v/>
      </c>
      <c r="P26" s="17" t="str">
        <f t="array" ref="P26">IFERROR(INDEX(외환대장!$A$2:$K$401, SMALL(IF(($C$1=외환대장!$L$2:$L$399),MATCH(ROW(외환대장!$L$2:$L$399), ROW(외환대장!$L$2:$L$399)), ""), ROWS($A$1:G20)), COLUMNS($A$1:G20)),"")</f>
        <v/>
      </c>
      <c r="Q26" s="18" t="str">
        <f t="array" ref="Q26">IFERROR(INDEX(외환대장!$A$2:$K$401, SMALL(IF(($C$1=외환대장!$L$2:$L$399),MATCH(ROW(외환대장!$L$2:$L$399), ROW(외환대장!$L$2:$L$399)), ""), ROWS($A$1:H20)), COLUMNS($A$1:H20)),"")</f>
        <v/>
      </c>
      <c r="R26" s="19" t="str">
        <f t="array" ref="R26">IFERROR(INDEX(외환대장!$A$2:$K$401, SMALL(IF(($C$1=외환대장!$L$2:$L$399),MATCH(ROW(외환대장!$L$2:$L$399), ROW(외환대장!$L$2:$L$399)), ""), ROWS($A$1:I20)), COLUMNS($A$1:I20)),"")</f>
        <v/>
      </c>
      <c r="S26" s="20" t="str">
        <f t="array" ref="S26">IFERROR(INDEX(외환대장!$A$2:$K$401, SMALL(IF(($C$1=외환대장!$L$2:$L$399),MATCH(ROW(외환대장!$L$2:$L$399), ROW(외환대장!$L$2:$L$399)), ""), ROWS($A$1:J20)), COLUMNS($A$1:J20)),"")</f>
        <v/>
      </c>
      <c r="T26" s="106" t="str">
        <f t="shared" si="1"/>
        <v/>
      </c>
      <c r="U26" s="107" t="str">
        <f t="shared" si="2"/>
        <v/>
      </c>
      <c r="V26" s="72"/>
      <c r="W26" s="108" t="str">
        <f t="shared" si="3"/>
        <v/>
      </c>
      <c r="X26" s="100" t="str">
        <f t="shared" si="4"/>
        <v/>
      </c>
      <c r="Y26" s="109" t="str">
        <f>IF($X26="","",_xludf.IFNA(VLOOKUP($X26,수출신고!$A:$G,4,0),"국내계류중"))</f>
        <v/>
      </c>
      <c r="Z26" s="110" t="e">
        <f ca="1">_xludf.IFNA(VLOOKUP(W26,환율!$A:$H,8,0),"")</f>
        <v>#NAME?</v>
      </c>
      <c r="AA26" s="111" t="str">
        <f t="shared" si="5"/>
        <v/>
      </c>
      <c r="AB26" s="112" t="str">
        <f t="shared" si="6"/>
        <v/>
      </c>
      <c r="AC26" s="113" t="str">
        <f t="shared" si="7"/>
        <v/>
      </c>
      <c r="AD26" s="114" t="str">
        <f t="shared" si="8"/>
        <v/>
      </c>
      <c r="AE26" s="115" t="str">
        <f t="shared" si="9"/>
        <v/>
      </c>
      <c r="AF26" s="114" t="str">
        <f t="shared" si="10"/>
        <v/>
      </c>
      <c r="AG26" s="114" t="str">
        <f t="shared" si="11"/>
        <v/>
      </c>
    </row>
    <row r="27" spans="1:33" ht="16.5" customHeight="1">
      <c r="A27" s="96" t="str">
        <f>IF($H27="","",_xludf.IFNA(VLOOKUP($H27,수출신고!$A:$G,2,0),""))</f>
        <v/>
      </c>
      <c r="B27" s="1"/>
      <c r="C27" s="119"/>
      <c r="D27" s="119"/>
      <c r="E27" s="119"/>
      <c r="F27" s="14"/>
      <c r="G27" s="100" t="str">
        <f>IF($H27="","",_xludf.IFNA(VLOOKUP($H27,수출신고!$A:$G,6,0),""))</f>
        <v/>
      </c>
      <c r="H27" s="101" t="str">
        <f t="shared" si="0"/>
        <v/>
      </c>
      <c r="J27" s="1" t="str">
        <f t="array" ref="J27">IFERROR(INDEX(외환대장!$A$2:$K$401, SMALL(IF(($C$1=외환대장!$L$2:$L$399),MATCH(ROW(외환대장!$L$2:$L$399), ROW(외환대장!$L$2:$L$399)), ""), ROWS($A$1:A21)), COLUMNS($A$1:A21)),"")</f>
        <v/>
      </c>
      <c r="K27" s="14" t="str">
        <f t="array" ref="K27">IFERROR(INDEX(외환대장!$A$2:$K$401, SMALL(IF(($C$1=외환대장!$L$2:$L$399),MATCH(ROW(외환대장!$L$2:$L$399), ROW(외환대장!$L$2:$L$399)), ""), ROWS($A$1:B21)), COLUMNS($A$1:B21)),"")</f>
        <v/>
      </c>
      <c r="L27" s="14" t="str">
        <f t="array" ref="L27">IFERROR(INDEX(외환대장!$A$2:$K$401, SMALL(IF(($C$1=외환대장!$L$2:$L$399),MATCH(ROW(외환대장!$L$2:$L$399), ROW(외환대장!$L$2:$L$399)), ""), ROWS($A$1:C21)), COLUMNS($A$1:C21)),"")</f>
        <v/>
      </c>
      <c r="M27" s="14" t="str">
        <f t="array" ref="M27">IFERROR(INDEX(외환대장!$A$2:$K$401, SMALL(IF(($C$1=외환대장!$L$2:$L$399),MATCH(ROW(외환대장!$L$2:$L$399), ROW(외환대장!$L$2:$L$399)), ""), ROWS($A$1:D21)), COLUMNS($A$1:D21)),"")</f>
        <v/>
      </c>
      <c r="N27" s="15" t="str">
        <f t="array" ref="N27">IFERROR(INDEX(외환대장!$A$2:$K$401, SMALL(IF(($C$1=외환대장!$L$2:$L$399),MATCH(ROW(외환대장!$L$2:$L$399), ROW(외환대장!$L$2:$L$399)), ""), ROWS($A$1:E21)), COLUMNS($A$1:E21)),"")</f>
        <v/>
      </c>
      <c r="O27" s="16" t="str">
        <f t="array" ref="O27">IFERROR(INDEX(외환대장!$A$2:$K$401, SMALL(IF(($C$1=외환대장!$L$2:$L$399),MATCH(ROW(외환대장!$L$2:$L$399), ROW(외환대장!$L$2:$L$399)), ""), ROWS($A$1:F21)), COLUMNS($A$1:F21)),"")</f>
        <v/>
      </c>
      <c r="P27" s="17" t="str">
        <f t="array" ref="P27">IFERROR(INDEX(외환대장!$A$2:$K$401, SMALL(IF(($C$1=외환대장!$L$2:$L$399),MATCH(ROW(외환대장!$L$2:$L$399), ROW(외환대장!$L$2:$L$399)), ""), ROWS($A$1:G21)), COLUMNS($A$1:G21)),"")</f>
        <v/>
      </c>
      <c r="Q27" s="18" t="str">
        <f t="array" ref="Q27">IFERROR(INDEX(외환대장!$A$2:$K$401, SMALL(IF(($C$1=외환대장!$L$2:$L$399),MATCH(ROW(외환대장!$L$2:$L$399), ROW(외환대장!$L$2:$L$399)), ""), ROWS($A$1:H21)), COLUMNS($A$1:H21)),"")</f>
        <v/>
      </c>
      <c r="R27" s="19" t="str">
        <f t="array" ref="R27">IFERROR(INDEX(외환대장!$A$2:$K$401, SMALL(IF(($C$1=외환대장!$L$2:$L$399),MATCH(ROW(외환대장!$L$2:$L$399), ROW(외환대장!$L$2:$L$399)), ""), ROWS($A$1:I21)), COLUMNS($A$1:I21)),"")</f>
        <v/>
      </c>
      <c r="S27" s="20" t="str">
        <f t="array" ref="S27">IFERROR(INDEX(외환대장!$A$2:$K$401, SMALL(IF(($C$1=외환대장!$L$2:$L$399),MATCH(ROW(외환대장!$L$2:$L$399), ROW(외환대장!$L$2:$L$399)), ""), ROWS($A$1:J21)), COLUMNS($A$1:J21)),"")</f>
        <v/>
      </c>
      <c r="T27" s="106" t="str">
        <f t="shared" si="1"/>
        <v/>
      </c>
      <c r="U27" s="107" t="str">
        <f t="shared" si="2"/>
        <v/>
      </c>
      <c r="V27" s="72"/>
      <c r="W27" s="108" t="str">
        <f t="shared" si="3"/>
        <v/>
      </c>
      <c r="X27" s="100" t="str">
        <f t="shared" si="4"/>
        <v/>
      </c>
      <c r="Y27" s="109" t="str">
        <f>IF($X27="","",_xludf.IFNA(VLOOKUP($X27,수출신고!$A:$G,4,0),"국내계류중"))</f>
        <v/>
      </c>
      <c r="Z27" s="110" t="e">
        <f ca="1">_xludf.IFNA(VLOOKUP(W27,환율!$A:$H,8,0),"")</f>
        <v>#NAME?</v>
      </c>
      <c r="AA27" s="111" t="str">
        <f t="shared" si="5"/>
        <v/>
      </c>
      <c r="AB27" s="112" t="str">
        <f t="shared" si="6"/>
        <v/>
      </c>
      <c r="AC27" s="113" t="str">
        <f t="shared" si="7"/>
        <v/>
      </c>
      <c r="AD27" s="114" t="str">
        <f t="shared" si="8"/>
        <v/>
      </c>
      <c r="AE27" s="115" t="str">
        <f t="shared" si="9"/>
        <v/>
      </c>
      <c r="AF27" s="114" t="str">
        <f t="shared" si="10"/>
        <v/>
      </c>
      <c r="AG27" s="114" t="str">
        <f t="shared" si="11"/>
        <v/>
      </c>
    </row>
    <row r="28" spans="1:33" ht="16.5" customHeight="1">
      <c r="A28" s="96" t="str">
        <f>IF($H28="","",_xludf.IFNA(VLOOKUP($H28,수출신고!$A:$G,2,0),""))</f>
        <v/>
      </c>
      <c r="B28" s="1"/>
      <c r="C28" s="119"/>
      <c r="D28" s="119"/>
      <c r="E28" s="119"/>
      <c r="F28" s="14"/>
      <c r="G28" s="100" t="str">
        <f>IF($H28="","",_xludf.IFNA(VLOOKUP($H28,수출신고!$A:$G,6,0),""))</f>
        <v/>
      </c>
      <c r="H28" s="101" t="str">
        <f t="shared" si="0"/>
        <v/>
      </c>
      <c r="J28" s="1" t="str">
        <f t="array" ref="J28">IFERROR(INDEX(외환대장!$A$2:$K$401, SMALL(IF(($C$1=외환대장!$L$2:$L$399),MATCH(ROW(외환대장!$L$2:$L$399), ROW(외환대장!$L$2:$L$399)), ""), ROWS($A$1:A22)), COLUMNS($A$1:A22)),"")</f>
        <v/>
      </c>
      <c r="K28" s="14" t="str">
        <f t="array" ref="K28">IFERROR(INDEX(외환대장!$A$2:$K$401, SMALL(IF(($C$1=외환대장!$L$2:$L$399),MATCH(ROW(외환대장!$L$2:$L$399), ROW(외환대장!$L$2:$L$399)), ""), ROWS($A$1:B22)), COLUMNS($A$1:B22)),"")</f>
        <v/>
      </c>
      <c r="L28" s="14" t="str">
        <f t="array" ref="L28">IFERROR(INDEX(외환대장!$A$2:$K$401, SMALL(IF(($C$1=외환대장!$L$2:$L$399),MATCH(ROW(외환대장!$L$2:$L$399), ROW(외환대장!$L$2:$L$399)), ""), ROWS($A$1:C22)), COLUMNS($A$1:C22)),"")</f>
        <v/>
      </c>
      <c r="M28" s="14" t="str">
        <f t="array" ref="M28">IFERROR(INDEX(외환대장!$A$2:$K$401, SMALL(IF(($C$1=외환대장!$L$2:$L$399),MATCH(ROW(외환대장!$L$2:$L$399), ROW(외환대장!$L$2:$L$399)), ""), ROWS($A$1:D22)), COLUMNS($A$1:D22)),"")</f>
        <v/>
      </c>
      <c r="N28" s="15" t="str">
        <f t="array" ref="N28">IFERROR(INDEX(외환대장!$A$2:$K$401, SMALL(IF(($C$1=외환대장!$L$2:$L$399),MATCH(ROW(외환대장!$L$2:$L$399), ROW(외환대장!$L$2:$L$399)), ""), ROWS($A$1:E22)), COLUMNS($A$1:E22)),"")</f>
        <v/>
      </c>
      <c r="O28" s="16" t="str">
        <f t="array" ref="O28">IFERROR(INDEX(외환대장!$A$2:$K$401, SMALL(IF(($C$1=외환대장!$L$2:$L$399),MATCH(ROW(외환대장!$L$2:$L$399), ROW(외환대장!$L$2:$L$399)), ""), ROWS($A$1:F22)), COLUMNS($A$1:F22)),"")</f>
        <v/>
      </c>
      <c r="P28" s="17" t="str">
        <f t="array" ref="P28">IFERROR(INDEX(외환대장!$A$2:$K$401, SMALL(IF(($C$1=외환대장!$L$2:$L$399),MATCH(ROW(외환대장!$L$2:$L$399), ROW(외환대장!$L$2:$L$399)), ""), ROWS($A$1:G22)), COLUMNS($A$1:G22)),"")</f>
        <v/>
      </c>
      <c r="Q28" s="18" t="str">
        <f t="array" ref="Q28">IFERROR(INDEX(외환대장!$A$2:$K$401, SMALL(IF(($C$1=외환대장!$L$2:$L$399),MATCH(ROW(외환대장!$L$2:$L$399), ROW(외환대장!$L$2:$L$399)), ""), ROWS($A$1:H22)), COLUMNS($A$1:H22)),"")</f>
        <v/>
      </c>
      <c r="R28" s="19" t="str">
        <f t="array" ref="R28">IFERROR(INDEX(외환대장!$A$2:$K$401, SMALL(IF(($C$1=외환대장!$L$2:$L$399),MATCH(ROW(외환대장!$L$2:$L$399), ROW(외환대장!$L$2:$L$399)), ""), ROWS($A$1:I22)), COLUMNS($A$1:I22)),"")</f>
        <v/>
      </c>
      <c r="S28" s="20" t="str">
        <f t="array" ref="S28">IFERROR(INDEX(외환대장!$A$2:$K$401, SMALL(IF(($C$1=외환대장!$L$2:$L$399),MATCH(ROW(외환대장!$L$2:$L$399), ROW(외환대장!$L$2:$L$399)), ""), ROWS($A$1:J22)), COLUMNS($A$1:J22)),"")</f>
        <v/>
      </c>
      <c r="T28" s="106" t="str">
        <f t="shared" si="1"/>
        <v/>
      </c>
      <c r="U28" s="107" t="str">
        <f t="shared" si="2"/>
        <v/>
      </c>
      <c r="V28" s="72"/>
      <c r="W28" s="108" t="str">
        <f t="shared" si="3"/>
        <v/>
      </c>
      <c r="X28" s="100" t="str">
        <f t="shared" si="4"/>
        <v/>
      </c>
      <c r="Y28" s="109" t="str">
        <f>IF($X28="","",_xludf.IFNA(VLOOKUP($X28,수출신고!$A:$G,4,0),"국내계류중"))</f>
        <v/>
      </c>
      <c r="Z28" s="110" t="e">
        <f ca="1">_xludf.IFNA(VLOOKUP(W28,환율!$A:$H,8,0),"")</f>
        <v>#NAME?</v>
      </c>
      <c r="AA28" s="111" t="str">
        <f t="shared" si="5"/>
        <v/>
      </c>
      <c r="AB28" s="112" t="str">
        <f t="shared" si="6"/>
        <v/>
      </c>
      <c r="AC28" s="113" t="str">
        <f t="shared" si="7"/>
        <v/>
      </c>
      <c r="AD28" s="114" t="str">
        <f t="shared" si="8"/>
        <v/>
      </c>
      <c r="AE28" s="115" t="str">
        <f t="shared" si="9"/>
        <v/>
      </c>
      <c r="AF28" s="114" t="str">
        <f t="shared" si="10"/>
        <v/>
      </c>
      <c r="AG28" s="114" t="str">
        <f t="shared" si="11"/>
        <v/>
      </c>
    </row>
    <row r="29" spans="1:33" ht="16.5" customHeight="1">
      <c r="A29" s="96" t="str">
        <f>IF($H29="","",_xludf.IFNA(VLOOKUP($H29,수출신고!$A:$G,2,0),""))</f>
        <v/>
      </c>
      <c r="B29" s="1"/>
      <c r="C29" s="119"/>
      <c r="D29" s="119"/>
      <c r="E29" s="119"/>
      <c r="F29" s="14"/>
      <c r="G29" s="100" t="str">
        <f>IF($H29="","",_xludf.IFNA(VLOOKUP($H29,수출신고!$A:$G,6,0),""))</f>
        <v/>
      </c>
      <c r="H29" s="101" t="str">
        <f t="shared" si="0"/>
        <v/>
      </c>
      <c r="J29" s="1" t="str">
        <f t="array" ref="J29">IFERROR(INDEX(외환대장!$A$2:$K$401, SMALL(IF(($C$1=외환대장!$L$2:$L$399),MATCH(ROW(외환대장!$L$2:$L$399), ROW(외환대장!$L$2:$L$399)), ""), ROWS($A$1:A23)), COLUMNS($A$1:A23)),"")</f>
        <v/>
      </c>
      <c r="K29" s="14" t="str">
        <f t="array" ref="K29">IFERROR(INDEX(외환대장!$A$2:$K$401, SMALL(IF(($C$1=외환대장!$L$2:$L$399),MATCH(ROW(외환대장!$L$2:$L$399), ROW(외환대장!$L$2:$L$399)), ""), ROWS($A$1:B23)), COLUMNS($A$1:B23)),"")</f>
        <v/>
      </c>
      <c r="L29" s="14" t="str">
        <f t="array" ref="L29">IFERROR(INDEX(외환대장!$A$2:$K$401, SMALL(IF(($C$1=외환대장!$L$2:$L$399),MATCH(ROW(외환대장!$L$2:$L$399), ROW(외환대장!$L$2:$L$399)), ""), ROWS($A$1:C23)), COLUMNS($A$1:C23)),"")</f>
        <v/>
      </c>
      <c r="M29" s="14" t="str">
        <f t="array" ref="M29">IFERROR(INDEX(외환대장!$A$2:$K$401, SMALL(IF(($C$1=외환대장!$L$2:$L$399),MATCH(ROW(외환대장!$L$2:$L$399), ROW(외환대장!$L$2:$L$399)), ""), ROWS($A$1:D23)), COLUMNS($A$1:D23)),"")</f>
        <v/>
      </c>
      <c r="N29" s="15" t="str">
        <f t="array" ref="N29">IFERROR(INDEX(외환대장!$A$2:$K$401, SMALL(IF(($C$1=외환대장!$L$2:$L$399),MATCH(ROW(외환대장!$L$2:$L$399), ROW(외환대장!$L$2:$L$399)), ""), ROWS($A$1:E23)), COLUMNS($A$1:E23)),"")</f>
        <v/>
      </c>
      <c r="O29" s="16" t="str">
        <f t="array" ref="O29">IFERROR(INDEX(외환대장!$A$2:$K$401, SMALL(IF(($C$1=외환대장!$L$2:$L$399),MATCH(ROW(외환대장!$L$2:$L$399), ROW(외환대장!$L$2:$L$399)), ""), ROWS($A$1:F23)), COLUMNS($A$1:F23)),"")</f>
        <v/>
      </c>
      <c r="P29" s="17" t="str">
        <f t="array" ref="P29">IFERROR(INDEX(외환대장!$A$2:$K$401, SMALL(IF(($C$1=외환대장!$L$2:$L$399),MATCH(ROW(외환대장!$L$2:$L$399), ROW(외환대장!$L$2:$L$399)), ""), ROWS($A$1:G23)), COLUMNS($A$1:G23)),"")</f>
        <v/>
      </c>
      <c r="Q29" s="18" t="str">
        <f t="array" ref="Q29">IFERROR(INDEX(외환대장!$A$2:$K$401, SMALL(IF(($C$1=외환대장!$L$2:$L$399),MATCH(ROW(외환대장!$L$2:$L$399), ROW(외환대장!$L$2:$L$399)), ""), ROWS($A$1:H23)), COLUMNS($A$1:H23)),"")</f>
        <v/>
      </c>
      <c r="R29" s="19" t="str">
        <f t="array" ref="R29">IFERROR(INDEX(외환대장!$A$2:$K$401, SMALL(IF(($C$1=외환대장!$L$2:$L$399),MATCH(ROW(외환대장!$L$2:$L$399), ROW(외환대장!$L$2:$L$399)), ""), ROWS($A$1:I23)), COLUMNS($A$1:I23)),"")</f>
        <v/>
      </c>
      <c r="S29" s="20" t="str">
        <f t="array" ref="S29">IFERROR(INDEX(외환대장!$A$2:$K$401, SMALL(IF(($C$1=외환대장!$L$2:$L$399),MATCH(ROW(외환대장!$L$2:$L$399), ROW(외환대장!$L$2:$L$399)), ""), ROWS($A$1:J23)), COLUMNS($A$1:J23)),"")</f>
        <v/>
      </c>
      <c r="T29" s="106" t="str">
        <f t="shared" si="1"/>
        <v/>
      </c>
      <c r="U29" s="107" t="str">
        <f t="shared" si="2"/>
        <v/>
      </c>
      <c r="V29" s="72"/>
      <c r="W29" s="108" t="str">
        <f t="shared" si="3"/>
        <v/>
      </c>
      <c r="X29" s="100" t="str">
        <f t="shared" si="4"/>
        <v/>
      </c>
      <c r="Y29" s="109" t="str">
        <f>IF($X29="","",_xludf.IFNA(VLOOKUP($X29,수출신고!$A:$G,4,0),"국내계류중"))</f>
        <v/>
      </c>
      <c r="Z29" s="110" t="e">
        <f ca="1">_xludf.IFNA(VLOOKUP(W29,환율!$A:$H,8,0),"")</f>
        <v>#NAME?</v>
      </c>
      <c r="AA29" s="111" t="str">
        <f t="shared" si="5"/>
        <v/>
      </c>
      <c r="AB29" s="112" t="str">
        <f t="shared" si="6"/>
        <v/>
      </c>
      <c r="AC29" s="113" t="str">
        <f t="shared" si="7"/>
        <v/>
      </c>
      <c r="AD29" s="114" t="str">
        <f t="shared" si="8"/>
        <v/>
      </c>
      <c r="AE29" s="115" t="str">
        <f t="shared" si="9"/>
        <v/>
      </c>
      <c r="AF29" s="114" t="str">
        <f t="shared" si="10"/>
        <v/>
      </c>
      <c r="AG29" s="114" t="str">
        <f t="shared" si="11"/>
        <v/>
      </c>
    </row>
    <row r="30" spans="1:33" ht="16.5" customHeight="1">
      <c r="A30" s="96" t="str">
        <f>IF($H30="","",_xludf.IFNA(VLOOKUP($H30,수출신고!$A:$G,2,0),""))</f>
        <v/>
      </c>
      <c r="B30" s="1"/>
      <c r="C30" s="119"/>
      <c r="D30" s="119"/>
      <c r="E30" s="119"/>
      <c r="F30" s="14"/>
      <c r="G30" s="100" t="str">
        <f>IF($H30="","",_xludf.IFNA(VLOOKUP($H30,수출신고!$A:$G,6,0),""))</f>
        <v/>
      </c>
      <c r="H30" s="101" t="str">
        <f t="shared" si="0"/>
        <v/>
      </c>
      <c r="J30" s="1" t="str">
        <f t="array" ref="J30">IFERROR(INDEX(외환대장!$A$2:$K$401, SMALL(IF(($C$1=외환대장!$L$2:$L$399),MATCH(ROW(외환대장!$L$2:$L$399), ROW(외환대장!$L$2:$L$399)), ""), ROWS($A$1:A24)), COLUMNS($A$1:A24)),"")</f>
        <v/>
      </c>
      <c r="K30" s="14" t="str">
        <f t="array" ref="K30">IFERROR(INDEX(외환대장!$A$2:$K$401, SMALL(IF(($C$1=외환대장!$L$2:$L$399),MATCH(ROW(외환대장!$L$2:$L$399), ROW(외환대장!$L$2:$L$399)), ""), ROWS($A$1:B24)), COLUMNS($A$1:B24)),"")</f>
        <v/>
      </c>
      <c r="L30" s="14" t="str">
        <f t="array" ref="L30">IFERROR(INDEX(외환대장!$A$2:$K$401, SMALL(IF(($C$1=외환대장!$L$2:$L$399),MATCH(ROW(외환대장!$L$2:$L$399), ROW(외환대장!$L$2:$L$399)), ""), ROWS($A$1:C24)), COLUMNS($A$1:C24)),"")</f>
        <v/>
      </c>
      <c r="M30" s="14" t="str">
        <f t="array" ref="M30">IFERROR(INDEX(외환대장!$A$2:$K$401, SMALL(IF(($C$1=외환대장!$L$2:$L$399),MATCH(ROW(외환대장!$L$2:$L$399), ROW(외환대장!$L$2:$L$399)), ""), ROWS($A$1:D24)), COLUMNS($A$1:D24)),"")</f>
        <v/>
      </c>
      <c r="N30" s="15" t="str">
        <f t="array" ref="N30">IFERROR(INDEX(외환대장!$A$2:$K$401, SMALL(IF(($C$1=외환대장!$L$2:$L$399),MATCH(ROW(외환대장!$L$2:$L$399), ROW(외환대장!$L$2:$L$399)), ""), ROWS($A$1:E24)), COLUMNS($A$1:E24)),"")</f>
        <v/>
      </c>
      <c r="O30" s="16" t="str">
        <f t="array" ref="O30">IFERROR(INDEX(외환대장!$A$2:$K$401, SMALL(IF(($C$1=외환대장!$L$2:$L$399),MATCH(ROW(외환대장!$L$2:$L$399), ROW(외환대장!$L$2:$L$399)), ""), ROWS($A$1:F24)), COLUMNS($A$1:F24)),"")</f>
        <v/>
      </c>
      <c r="P30" s="17" t="str">
        <f t="array" ref="P30">IFERROR(INDEX(외환대장!$A$2:$K$401, SMALL(IF(($C$1=외환대장!$L$2:$L$399),MATCH(ROW(외환대장!$L$2:$L$399), ROW(외환대장!$L$2:$L$399)), ""), ROWS($A$1:G24)), COLUMNS($A$1:G24)),"")</f>
        <v/>
      </c>
      <c r="Q30" s="18" t="str">
        <f t="array" ref="Q30">IFERROR(INDEX(외환대장!$A$2:$K$401, SMALL(IF(($C$1=외환대장!$L$2:$L$399),MATCH(ROW(외환대장!$L$2:$L$399), ROW(외환대장!$L$2:$L$399)), ""), ROWS($A$1:H24)), COLUMNS($A$1:H24)),"")</f>
        <v/>
      </c>
      <c r="R30" s="19" t="str">
        <f t="array" ref="R30">IFERROR(INDEX(외환대장!$A$2:$K$401, SMALL(IF(($C$1=외환대장!$L$2:$L$399),MATCH(ROW(외환대장!$L$2:$L$399), ROW(외환대장!$L$2:$L$399)), ""), ROWS($A$1:I24)), COLUMNS($A$1:I24)),"")</f>
        <v/>
      </c>
      <c r="S30" s="20" t="str">
        <f t="array" ref="S30">IFERROR(INDEX(외환대장!$A$2:$K$401, SMALL(IF(($C$1=외환대장!$L$2:$L$399),MATCH(ROW(외환대장!$L$2:$L$399), ROW(외환대장!$L$2:$L$399)), ""), ROWS($A$1:J24)), COLUMNS($A$1:J24)),"")</f>
        <v/>
      </c>
      <c r="T30" s="106" t="str">
        <f t="shared" si="1"/>
        <v/>
      </c>
      <c r="U30" s="107" t="str">
        <f t="shared" si="2"/>
        <v/>
      </c>
      <c r="V30" s="72"/>
      <c r="W30" s="108" t="str">
        <f t="shared" si="3"/>
        <v/>
      </c>
      <c r="X30" s="100" t="str">
        <f t="shared" si="4"/>
        <v/>
      </c>
      <c r="Y30" s="109" t="str">
        <f>IF($X30="","",_xludf.IFNA(VLOOKUP($X30,수출신고!$A:$G,4,0),"국내계류중"))</f>
        <v/>
      </c>
      <c r="Z30" s="110" t="e">
        <f ca="1">_xludf.IFNA(VLOOKUP(W30,환율!$A:$H,8,0),"")</f>
        <v>#NAME?</v>
      </c>
      <c r="AA30" s="111" t="str">
        <f t="shared" si="5"/>
        <v/>
      </c>
      <c r="AB30" s="112" t="str">
        <f t="shared" si="6"/>
        <v/>
      </c>
      <c r="AC30" s="113" t="str">
        <f t="shared" si="7"/>
        <v/>
      </c>
      <c r="AD30" s="114" t="str">
        <f t="shared" si="8"/>
        <v/>
      </c>
      <c r="AE30" s="115" t="str">
        <f t="shared" si="9"/>
        <v/>
      </c>
      <c r="AF30" s="114" t="str">
        <f t="shared" si="10"/>
        <v/>
      </c>
      <c r="AG30" s="114" t="str">
        <f t="shared" si="11"/>
        <v/>
      </c>
    </row>
    <row r="31" spans="1:33" ht="16.5" customHeight="1">
      <c r="A31" s="96" t="str">
        <f>IF($H31="","",_xludf.IFNA(VLOOKUP($H31,수출신고!$A:$G,2,0),""))</f>
        <v/>
      </c>
      <c r="B31" s="1"/>
      <c r="C31" s="119"/>
      <c r="D31" s="119"/>
      <c r="E31" s="119"/>
      <c r="F31" s="14"/>
      <c r="G31" s="100" t="str">
        <f>IF($H31="","",_xludf.IFNA(VLOOKUP($H31,수출신고!$A:$G,6,0),""))</f>
        <v/>
      </c>
      <c r="H31" s="101" t="str">
        <f t="shared" si="0"/>
        <v/>
      </c>
      <c r="J31" s="1" t="str">
        <f t="array" ref="J31">IFERROR(INDEX(외환대장!$A$2:$K$401, SMALL(IF(($C$1=외환대장!$L$2:$L$399),MATCH(ROW(외환대장!$L$2:$L$399), ROW(외환대장!$L$2:$L$399)), ""), ROWS($A$1:A25)), COLUMNS($A$1:A25)),"")</f>
        <v/>
      </c>
      <c r="K31" s="14" t="str">
        <f t="array" ref="K31">IFERROR(INDEX(외환대장!$A$2:$K$401, SMALL(IF(($C$1=외환대장!$L$2:$L$399),MATCH(ROW(외환대장!$L$2:$L$399), ROW(외환대장!$L$2:$L$399)), ""), ROWS($A$1:B25)), COLUMNS($A$1:B25)),"")</f>
        <v/>
      </c>
      <c r="L31" s="14" t="str">
        <f t="array" ref="L31">IFERROR(INDEX(외환대장!$A$2:$K$401, SMALL(IF(($C$1=외환대장!$L$2:$L$399),MATCH(ROW(외환대장!$L$2:$L$399), ROW(외환대장!$L$2:$L$399)), ""), ROWS($A$1:C25)), COLUMNS($A$1:C25)),"")</f>
        <v/>
      </c>
      <c r="M31" s="14" t="str">
        <f t="array" ref="M31">IFERROR(INDEX(외환대장!$A$2:$K$401, SMALL(IF(($C$1=외환대장!$L$2:$L$399),MATCH(ROW(외환대장!$L$2:$L$399), ROW(외환대장!$L$2:$L$399)), ""), ROWS($A$1:D25)), COLUMNS($A$1:D25)),"")</f>
        <v/>
      </c>
      <c r="N31" s="15" t="str">
        <f t="array" ref="N31">IFERROR(INDEX(외환대장!$A$2:$K$401, SMALL(IF(($C$1=외환대장!$L$2:$L$399),MATCH(ROW(외환대장!$L$2:$L$399), ROW(외환대장!$L$2:$L$399)), ""), ROWS($A$1:E25)), COLUMNS($A$1:E25)),"")</f>
        <v/>
      </c>
      <c r="O31" s="16" t="str">
        <f t="array" ref="O31">IFERROR(INDEX(외환대장!$A$2:$K$401, SMALL(IF(($C$1=외환대장!$L$2:$L$399),MATCH(ROW(외환대장!$L$2:$L$399), ROW(외환대장!$L$2:$L$399)), ""), ROWS($A$1:F25)), COLUMNS($A$1:F25)),"")</f>
        <v/>
      </c>
      <c r="P31" s="17" t="str">
        <f t="array" ref="P31">IFERROR(INDEX(외환대장!$A$2:$K$401, SMALL(IF(($C$1=외환대장!$L$2:$L$399),MATCH(ROW(외환대장!$L$2:$L$399), ROW(외환대장!$L$2:$L$399)), ""), ROWS($A$1:G25)), COLUMNS($A$1:G25)),"")</f>
        <v/>
      </c>
      <c r="Q31" s="18" t="str">
        <f t="array" ref="Q31">IFERROR(INDEX(외환대장!$A$2:$K$401, SMALL(IF(($C$1=외환대장!$L$2:$L$399),MATCH(ROW(외환대장!$L$2:$L$399), ROW(외환대장!$L$2:$L$399)), ""), ROWS($A$1:H25)), COLUMNS($A$1:H25)),"")</f>
        <v/>
      </c>
      <c r="R31" s="19" t="str">
        <f t="array" ref="R31">IFERROR(INDEX(외환대장!$A$2:$K$401, SMALL(IF(($C$1=외환대장!$L$2:$L$399),MATCH(ROW(외환대장!$L$2:$L$399), ROW(외환대장!$L$2:$L$399)), ""), ROWS($A$1:I25)), COLUMNS($A$1:I25)),"")</f>
        <v/>
      </c>
      <c r="S31" s="20" t="str">
        <f t="array" ref="S31">IFERROR(INDEX(외환대장!$A$2:$K$401, SMALL(IF(($C$1=외환대장!$L$2:$L$399),MATCH(ROW(외환대장!$L$2:$L$399), ROW(외환대장!$L$2:$L$399)), ""), ROWS($A$1:J25)), COLUMNS($A$1:J25)),"")</f>
        <v/>
      </c>
      <c r="T31" s="106" t="str">
        <f t="shared" si="1"/>
        <v/>
      </c>
      <c r="U31" s="107" t="str">
        <f t="shared" si="2"/>
        <v/>
      </c>
      <c r="V31" s="72"/>
      <c r="W31" s="108" t="str">
        <f t="shared" si="3"/>
        <v/>
      </c>
      <c r="X31" s="100" t="str">
        <f t="shared" si="4"/>
        <v/>
      </c>
      <c r="Y31" s="109" t="str">
        <f>IF($X31="","",_xludf.IFNA(VLOOKUP($X31,수출신고!$A:$G,4,0),"국내계류중"))</f>
        <v/>
      </c>
      <c r="Z31" s="110" t="e">
        <f ca="1">_xludf.IFNA(VLOOKUP(W31,환율!$A:$H,8,0),"")</f>
        <v>#NAME?</v>
      </c>
      <c r="AA31" s="111" t="str">
        <f t="shared" si="5"/>
        <v/>
      </c>
      <c r="AB31" s="112" t="str">
        <f t="shared" si="6"/>
        <v/>
      </c>
      <c r="AC31" s="113" t="str">
        <f t="shared" si="7"/>
        <v/>
      </c>
      <c r="AD31" s="114" t="str">
        <f t="shared" si="8"/>
        <v/>
      </c>
      <c r="AE31" s="115" t="str">
        <f t="shared" si="9"/>
        <v/>
      </c>
      <c r="AF31" s="114" t="str">
        <f t="shared" si="10"/>
        <v/>
      </c>
      <c r="AG31" s="114" t="str">
        <f t="shared" si="11"/>
        <v/>
      </c>
    </row>
    <row r="32" spans="1:33" ht="16.5" customHeight="1">
      <c r="A32" s="96" t="str">
        <f>IF($H32="","",_xludf.IFNA(VLOOKUP($H32,수출신고!$A:$G,2,0),""))</f>
        <v/>
      </c>
      <c r="B32" s="1"/>
      <c r="C32" s="119"/>
      <c r="D32" s="119"/>
      <c r="E32" s="119"/>
      <c r="F32" s="14"/>
      <c r="G32" s="100" t="str">
        <f>IF($H32="","",_xludf.IFNA(VLOOKUP($H32,수출신고!$A:$G,6,0),""))</f>
        <v/>
      </c>
      <c r="H32" s="101" t="str">
        <f t="shared" si="0"/>
        <v/>
      </c>
      <c r="J32" s="1" t="str">
        <f t="array" ref="J32">IFERROR(INDEX(외환대장!$A$2:$K$401, SMALL(IF(($C$1=외환대장!$L$2:$L$399),MATCH(ROW(외환대장!$L$2:$L$399), ROW(외환대장!$L$2:$L$399)), ""), ROWS($A$1:A26)), COLUMNS($A$1:A26)),"")</f>
        <v/>
      </c>
      <c r="K32" s="14" t="str">
        <f t="array" ref="K32">IFERROR(INDEX(외환대장!$A$2:$K$401, SMALL(IF(($C$1=외환대장!$L$2:$L$399),MATCH(ROW(외환대장!$L$2:$L$399), ROW(외환대장!$L$2:$L$399)), ""), ROWS($A$1:B26)), COLUMNS($A$1:B26)),"")</f>
        <v/>
      </c>
      <c r="L32" s="14" t="str">
        <f t="array" ref="L32">IFERROR(INDEX(외환대장!$A$2:$K$401, SMALL(IF(($C$1=외환대장!$L$2:$L$399),MATCH(ROW(외환대장!$L$2:$L$399), ROW(외환대장!$L$2:$L$399)), ""), ROWS($A$1:C26)), COLUMNS($A$1:C26)),"")</f>
        <v/>
      </c>
      <c r="M32" s="14" t="str">
        <f t="array" ref="M32">IFERROR(INDEX(외환대장!$A$2:$K$401, SMALL(IF(($C$1=외환대장!$L$2:$L$399),MATCH(ROW(외환대장!$L$2:$L$399), ROW(외환대장!$L$2:$L$399)), ""), ROWS($A$1:D26)), COLUMNS($A$1:D26)),"")</f>
        <v/>
      </c>
      <c r="N32" s="15" t="str">
        <f t="array" ref="N32">IFERROR(INDEX(외환대장!$A$2:$K$401, SMALL(IF(($C$1=외환대장!$L$2:$L$399),MATCH(ROW(외환대장!$L$2:$L$399), ROW(외환대장!$L$2:$L$399)), ""), ROWS($A$1:E26)), COLUMNS($A$1:E26)),"")</f>
        <v/>
      </c>
      <c r="O32" s="16" t="str">
        <f t="array" ref="O32">IFERROR(INDEX(외환대장!$A$2:$K$401, SMALL(IF(($C$1=외환대장!$L$2:$L$399),MATCH(ROW(외환대장!$L$2:$L$399), ROW(외환대장!$L$2:$L$399)), ""), ROWS($A$1:F26)), COLUMNS($A$1:F26)),"")</f>
        <v/>
      </c>
      <c r="P32" s="17" t="str">
        <f t="array" ref="P32">IFERROR(INDEX(외환대장!$A$2:$K$401, SMALL(IF(($C$1=외환대장!$L$2:$L$399),MATCH(ROW(외환대장!$L$2:$L$399), ROW(외환대장!$L$2:$L$399)), ""), ROWS($A$1:G26)), COLUMNS($A$1:G26)),"")</f>
        <v/>
      </c>
      <c r="Q32" s="18" t="str">
        <f t="array" ref="Q32">IFERROR(INDEX(외환대장!$A$2:$K$401, SMALL(IF(($C$1=외환대장!$L$2:$L$399),MATCH(ROW(외환대장!$L$2:$L$399), ROW(외환대장!$L$2:$L$399)), ""), ROWS($A$1:H26)), COLUMNS($A$1:H26)),"")</f>
        <v/>
      </c>
      <c r="R32" s="19" t="str">
        <f t="array" ref="R32">IFERROR(INDEX(외환대장!$A$2:$K$401, SMALL(IF(($C$1=외환대장!$L$2:$L$399),MATCH(ROW(외환대장!$L$2:$L$399), ROW(외환대장!$L$2:$L$399)), ""), ROWS($A$1:I26)), COLUMNS($A$1:I26)),"")</f>
        <v/>
      </c>
      <c r="S32" s="20" t="str">
        <f t="array" ref="S32">IFERROR(INDEX(외환대장!$A$2:$K$401, SMALL(IF(($C$1=외환대장!$L$2:$L$399),MATCH(ROW(외환대장!$L$2:$L$399), ROW(외환대장!$L$2:$L$399)), ""), ROWS($A$1:J26)), COLUMNS($A$1:J26)),"")</f>
        <v/>
      </c>
      <c r="T32" s="106" t="str">
        <f t="shared" si="1"/>
        <v/>
      </c>
      <c r="U32" s="107" t="str">
        <f t="shared" si="2"/>
        <v/>
      </c>
      <c r="V32" s="72"/>
      <c r="W32" s="108" t="str">
        <f t="shared" si="3"/>
        <v/>
      </c>
      <c r="X32" s="100" t="str">
        <f t="shared" si="4"/>
        <v/>
      </c>
      <c r="Y32" s="109" t="str">
        <f>IF($X32="","",_xludf.IFNA(VLOOKUP($X32,수출신고!$A:$G,4,0),"국내계류중"))</f>
        <v/>
      </c>
      <c r="Z32" s="110" t="e">
        <f ca="1">_xludf.IFNA(VLOOKUP(W32,환율!$A:$H,8,0),"")</f>
        <v>#NAME?</v>
      </c>
      <c r="AA32" s="111" t="str">
        <f t="shared" si="5"/>
        <v/>
      </c>
      <c r="AB32" s="112" t="str">
        <f t="shared" si="6"/>
        <v/>
      </c>
      <c r="AC32" s="113" t="str">
        <f t="shared" si="7"/>
        <v/>
      </c>
      <c r="AD32" s="114" t="str">
        <f t="shared" si="8"/>
        <v/>
      </c>
      <c r="AE32" s="115" t="str">
        <f t="shared" si="9"/>
        <v/>
      </c>
      <c r="AF32" s="114" t="str">
        <f t="shared" si="10"/>
        <v/>
      </c>
      <c r="AG32" s="114" t="str">
        <f t="shared" si="11"/>
        <v/>
      </c>
    </row>
    <row r="33" spans="1:33" ht="16.5" customHeight="1">
      <c r="A33" s="96" t="str">
        <f>IF($H33="","",_xludf.IFNA(VLOOKUP($H33,수출신고!$A:$G,2,0),""))</f>
        <v/>
      </c>
      <c r="B33" s="1"/>
      <c r="C33" s="119"/>
      <c r="D33" s="119"/>
      <c r="E33" s="119"/>
      <c r="F33" s="14"/>
      <c r="G33" s="100" t="str">
        <f>IF($H33="","",_xludf.IFNA(VLOOKUP($H33,수출신고!$A:$G,6,0),""))</f>
        <v/>
      </c>
      <c r="H33" s="101" t="str">
        <f t="shared" si="0"/>
        <v/>
      </c>
      <c r="J33" s="1" t="str">
        <f t="array" ref="J33">IFERROR(INDEX(외환대장!$A$2:$K$401, SMALL(IF(($C$1=외환대장!$L$2:$L$399),MATCH(ROW(외환대장!$L$2:$L$399), ROW(외환대장!$L$2:$L$399)), ""), ROWS($A$1:A27)), COLUMNS($A$1:A27)),"")</f>
        <v/>
      </c>
      <c r="K33" s="14" t="str">
        <f t="array" ref="K33">IFERROR(INDEX(외환대장!$A$2:$K$401, SMALL(IF(($C$1=외환대장!$L$2:$L$399),MATCH(ROW(외환대장!$L$2:$L$399), ROW(외환대장!$L$2:$L$399)), ""), ROWS($A$1:B27)), COLUMNS($A$1:B27)),"")</f>
        <v/>
      </c>
      <c r="L33" s="14" t="str">
        <f t="array" ref="L33">IFERROR(INDEX(외환대장!$A$2:$K$401, SMALL(IF(($C$1=외환대장!$L$2:$L$399),MATCH(ROW(외환대장!$L$2:$L$399), ROW(외환대장!$L$2:$L$399)), ""), ROWS($A$1:C27)), COLUMNS($A$1:C27)),"")</f>
        <v/>
      </c>
      <c r="M33" s="14" t="str">
        <f t="array" ref="M33">IFERROR(INDEX(외환대장!$A$2:$K$401, SMALL(IF(($C$1=외환대장!$L$2:$L$399),MATCH(ROW(외환대장!$L$2:$L$399), ROW(외환대장!$L$2:$L$399)), ""), ROWS($A$1:D27)), COLUMNS($A$1:D27)),"")</f>
        <v/>
      </c>
      <c r="N33" s="15" t="str">
        <f t="array" ref="N33">IFERROR(INDEX(외환대장!$A$2:$K$401, SMALL(IF(($C$1=외환대장!$L$2:$L$399),MATCH(ROW(외환대장!$L$2:$L$399), ROW(외환대장!$L$2:$L$399)), ""), ROWS($A$1:E27)), COLUMNS($A$1:E27)),"")</f>
        <v/>
      </c>
      <c r="O33" s="16" t="str">
        <f t="array" ref="O33">IFERROR(INDEX(외환대장!$A$2:$K$401, SMALL(IF(($C$1=외환대장!$L$2:$L$399),MATCH(ROW(외환대장!$L$2:$L$399), ROW(외환대장!$L$2:$L$399)), ""), ROWS($A$1:F27)), COLUMNS($A$1:F27)),"")</f>
        <v/>
      </c>
      <c r="P33" s="17" t="str">
        <f t="array" ref="P33">IFERROR(INDEX(외환대장!$A$2:$K$401, SMALL(IF(($C$1=외환대장!$L$2:$L$399),MATCH(ROW(외환대장!$L$2:$L$399), ROW(외환대장!$L$2:$L$399)), ""), ROWS($A$1:G27)), COLUMNS($A$1:G27)),"")</f>
        <v/>
      </c>
      <c r="Q33" s="18" t="str">
        <f t="array" ref="Q33">IFERROR(INDEX(외환대장!$A$2:$K$401, SMALL(IF(($C$1=외환대장!$L$2:$L$399),MATCH(ROW(외환대장!$L$2:$L$399), ROW(외환대장!$L$2:$L$399)), ""), ROWS($A$1:H27)), COLUMNS($A$1:H27)),"")</f>
        <v/>
      </c>
      <c r="R33" s="19" t="str">
        <f t="array" ref="R33">IFERROR(INDEX(외환대장!$A$2:$K$401, SMALL(IF(($C$1=외환대장!$L$2:$L$399),MATCH(ROW(외환대장!$L$2:$L$399), ROW(외환대장!$L$2:$L$399)), ""), ROWS($A$1:I27)), COLUMNS($A$1:I27)),"")</f>
        <v/>
      </c>
      <c r="S33" s="20" t="str">
        <f t="array" ref="S33">IFERROR(INDEX(외환대장!$A$2:$K$401, SMALL(IF(($C$1=외환대장!$L$2:$L$399),MATCH(ROW(외환대장!$L$2:$L$399), ROW(외환대장!$L$2:$L$399)), ""), ROWS($A$1:J27)), COLUMNS($A$1:J27)),"")</f>
        <v/>
      </c>
      <c r="T33" s="106" t="str">
        <f t="shared" si="1"/>
        <v/>
      </c>
      <c r="U33" s="107" t="str">
        <f t="shared" si="2"/>
        <v/>
      </c>
      <c r="V33" s="72"/>
      <c r="W33" s="108" t="str">
        <f t="shared" si="3"/>
        <v/>
      </c>
      <c r="X33" s="100" t="str">
        <f t="shared" si="4"/>
        <v/>
      </c>
      <c r="Y33" s="109" t="str">
        <f>IF($X33="","",_xludf.IFNA(VLOOKUP($X33,수출신고!$A:$G,4,0),"국내계류중"))</f>
        <v/>
      </c>
      <c r="Z33" s="110" t="e">
        <f ca="1">_xludf.IFNA(VLOOKUP(W33,환율!$A:$H,8,0),"")</f>
        <v>#NAME?</v>
      </c>
      <c r="AA33" s="111" t="str">
        <f t="shared" si="5"/>
        <v/>
      </c>
      <c r="AB33" s="112" t="str">
        <f t="shared" si="6"/>
        <v/>
      </c>
      <c r="AC33" s="113" t="str">
        <f t="shared" si="7"/>
        <v/>
      </c>
      <c r="AD33" s="114" t="str">
        <f t="shared" si="8"/>
        <v/>
      </c>
      <c r="AE33" s="115" t="str">
        <f t="shared" si="9"/>
        <v/>
      </c>
      <c r="AF33" s="114" t="str">
        <f t="shared" si="10"/>
        <v/>
      </c>
      <c r="AG33" s="114" t="str">
        <f t="shared" si="11"/>
        <v/>
      </c>
    </row>
    <row r="34" spans="1:33" ht="16.5" customHeight="1">
      <c r="A34" s="96" t="str">
        <f>IF($H34="","",_xludf.IFNA(VLOOKUP($H34,수출신고!$A:$G,2,0),""))</f>
        <v/>
      </c>
      <c r="B34" s="1"/>
      <c r="C34" s="119"/>
      <c r="D34" s="119"/>
      <c r="E34" s="119"/>
      <c r="F34" s="14"/>
      <c r="G34" s="100" t="str">
        <f>IF($H34="","",_xludf.IFNA(VLOOKUP($H34,수출신고!$A:$G,6,0),""))</f>
        <v/>
      </c>
      <c r="H34" s="101" t="str">
        <f t="shared" si="0"/>
        <v/>
      </c>
      <c r="J34" s="1" t="str">
        <f t="array" ref="J34">IFERROR(INDEX(외환대장!$A$2:$K$401, SMALL(IF(($C$1=외환대장!$L$2:$L$399),MATCH(ROW(외환대장!$L$2:$L$399), ROW(외환대장!$L$2:$L$399)), ""), ROWS($A$1:A28)), COLUMNS($A$1:A28)),"")</f>
        <v/>
      </c>
      <c r="K34" s="14" t="str">
        <f t="array" ref="K34">IFERROR(INDEX(외환대장!$A$2:$K$401, SMALL(IF(($C$1=외환대장!$L$2:$L$399),MATCH(ROW(외환대장!$L$2:$L$399), ROW(외환대장!$L$2:$L$399)), ""), ROWS($A$1:B28)), COLUMNS($A$1:B28)),"")</f>
        <v/>
      </c>
      <c r="L34" s="14" t="str">
        <f t="array" ref="L34">IFERROR(INDEX(외환대장!$A$2:$K$401, SMALL(IF(($C$1=외환대장!$L$2:$L$399),MATCH(ROW(외환대장!$L$2:$L$399), ROW(외환대장!$L$2:$L$399)), ""), ROWS($A$1:C28)), COLUMNS($A$1:C28)),"")</f>
        <v/>
      </c>
      <c r="M34" s="14" t="str">
        <f t="array" ref="M34">IFERROR(INDEX(외환대장!$A$2:$K$401, SMALL(IF(($C$1=외환대장!$L$2:$L$399),MATCH(ROW(외환대장!$L$2:$L$399), ROW(외환대장!$L$2:$L$399)), ""), ROWS($A$1:D28)), COLUMNS($A$1:D28)),"")</f>
        <v/>
      </c>
      <c r="N34" s="15" t="str">
        <f t="array" ref="N34">IFERROR(INDEX(외환대장!$A$2:$K$401, SMALL(IF(($C$1=외환대장!$L$2:$L$399),MATCH(ROW(외환대장!$L$2:$L$399), ROW(외환대장!$L$2:$L$399)), ""), ROWS($A$1:E28)), COLUMNS($A$1:E28)),"")</f>
        <v/>
      </c>
      <c r="O34" s="16" t="str">
        <f t="array" ref="O34">IFERROR(INDEX(외환대장!$A$2:$K$401, SMALL(IF(($C$1=외환대장!$L$2:$L$399),MATCH(ROW(외환대장!$L$2:$L$399), ROW(외환대장!$L$2:$L$399)), ""), ROWS($A$1:F28)), COLUMNS($A$1:F28)),"")</f>
        <v/>
      </c>
      <c r="P34" s="17" t="str">
        <f t="array" ref="P34">IFERROR(INDEX(외환대장!$A$2:$K$401, SMALL(IF(($C$1=외환대장!$L$2:$L$399),MATCH(ROW(외환대장!$L$2:$L$399), ROW(외환대장!$L$2:$L$399)), ""), ROWS($A$1:G28)), COLUMNS($A$1:G28)),"")</f>
        <v/>
      </c>
      <c r="Q34" s="18" t="str">
        <f t="array" ref="Q34">IFERROR(INDEX(외환대장!$A$2:$K$401, SMALL(IF(($C$1=외환대장!$L$2:$L$399),MATCH(ROW(외환대장!$L$2:$L$399), ROW(외환대장!$L$2:$L$399)), ""), ROWS($A$1:H28)), COLUMNS($A$1:H28)),"")</f>
        <v/>
      </c>
      <c r="R34" s="19" t="str">
        <f t="array" ref="R34">IFERROR(INDEX(외환대장!$A$2:$K$401, SMALL(IF(($C$1=외환대장!$L$2:$L$399),MATCH(ROW(외환대장!$L$2:$L$399), ROW(외환대장!$L$2:$L$399)), ""), ROWS($A$1:I28)), COLUMNS($A$1:I28)),"")</f>
        <v/>
      </c>
      <c r="S34" s="20" t="str">
        <f t="array" ref="S34">IFERROR(INDEX(외환대장!$A$2:$K$401, SMALL(IF(($C$1=외환대장!$L$2:$L$399),MATCH(ROW(외환대장!$L$2:$L$399), ROW(외환대장!$L$2:$L$399)), ""), ROWS($A$1:J28)), COLUMNS($A$1:J28)),"")</f>
        <v/>
      </c>
      <c r="T34" s="106" t="str">
        <f t="shared" si="1"/>
        <v/>
      </c>
      <c r="U34" s="107" t="str">
        <f t="shared" si="2"/>
        <v/>
      </c>
      <c r="V34" s="72"/>
      <c r="W34" s="108" t="str">
        <f t="shared" si="3"/>
        <v/>
      </c>
      <c r="X34" s="100" t="str">
        <f t="shared" si="4"/>
        <v/>
      </c>
      <c r="Y34" s="109" t="str">
        <f>IF($X34="","",_xludf.IFNA(VLOOKUP($X34,수출신고!$A:$G,4,0),"국내계류중"))</f>
        <v/>
      </c>
      <c r="Z34" s="110" t="e">
        <f ca="1">_xludf.IFNA(VLOOKUP(W34,환율!$A:$H,8,0),"")</f>
        <v>#NAME?</v>
      </c>
      <c r="AA34" s="111" t="str">
        <f t="shared" si="5"/>
        <v/>
      </c>
      <c r="AB34" s="112" t="str">
        <f t="shared" si="6"/>
        <v/>
      </c>
      <c r="AC34" s="113" t="str">
        <f t="shared" si="7"/>
        <v/>
      </c>
      <c r="AD34" s="114" t="str">
        <f t="shared" si="8"/>
        <v/>
      </c>
      <c r="AE34" s="115" t="str">
        <f t="shared" si="9"/>
        <v/>
      </c>
      <c r="AF34" s="114" t="str">
        <f t="shared" si="10"/>
        <v/>
      </c>
      <c r="AG34" s="114" t="str">
        <f t="shared" si="11"/>
        <v/>
      </c>
    </row>
    <row r="35" spans="1:33" ht="16.5" customHeight="1">
      <c r="A35" s="96" t="str">
        <f>IF($H35="","",_xludf.IFNA(VLOOKUP($H35,수출신고!$A:$G,2,0),""))</f>
        <v/>
      </c>
      <c r="B35" s="1"/>
      <c r="C35" s="119"/>
      <c r="D35" s="119"/>
      <c r="E35" s="119"/>
      <c r="F35" s="14"/>
      <c r="G35" s="100" t="str">
        <f>IF($H35="","",_xludf.IFNA(VLOOKUP($H35,수출신고!$A:$G,6,0),""))</f>
        <v/>
      </c>
      <c r="H35" s="101" t="str">
        <f t="shared" si="0"/>
        <v/>
      </c>
      <c r="J35" s="1" t="str">
        <f t="array" ref="J35">IFERROR(INDEX(외환대장!$A$2:$K$401, SMALL(IF(($C$1=외환대장!$L$2:$L$399),MATCH(ROW(외환대장!$L$2:$L$399), ROW(외환대장!$L$2:$L$399)), ""), ROWS($A$1:A29)), COLUMNS($A$1:A29)),"")</f>
        <v/>
      </c>
      <c r="K35" s="14" t="str">
        <f t="array" ref="K35">IFERROR(INDEX(외환대장!$A$2:$K$401, SMALL(IF(($C$1=외환대장!$L$2:$L$399),MATCH(ROW(외환대장!$L$2:$L$399), ROW(외환대장!$L$2:$L$399)), ""), ROWS($A$1:B29)), COLUMNS($A$1:B29)),"")</f>
        <v/>
      </c>
      <c r="L35" s="14" t="str">
        <f t="array" ref="L35">IFERROR(INDEX(외환대장!$A$2:$K$401, SMALL(IF(($C$1=외환대장!$L$2:$L$399),MATCH(ROW(외환대장!$L$2:$L$399), ROW(외환대장!$L$2:$L$399)), ""), ROWS($A$1:C29)), COLUMNS($A$1:C29)),"")</f>
        <v/>
      </c>
      <c r="M35" s="14" t="str">
        <f t="array" ref="M35">IFERROR(INDEX(외환대장!$A$2:$K$401, SMALL(IF(($C$1=외환대장!$L$2:$L$399),MATCH(ROW(외환대장!$L$2:$L$399), ROW(외환대장!$L$2:$L$399)), ""), ROWS($A$1:D29)), COLUMNS($A$1:D29)),"")</f>
        <v/>
      </c>
      <c r="N35" s="15" t="str">
        <f t="array" ref="N35">IFERROR(INDEX(외환대장!$A$2:$K$401, SMALL(IF(($C$1=외환대장!$L$2:$L$399),MATCH(ROW(외환대장!$L$2:$L$399), ROW(외환대장!$L$2:$L$399)), ""), ROWS($A$1:E29)), COLUMNS($A$1:E29)),"")</f>
        <v/>
      </c>
      <c r="O35" s="16" t="str">
        <f t="array" ref="O35">IFERROR(INDEX(외환대장!$A$2:$K$401, SMALL(IF(($C$1=외환대장!$L$2:$L$399),MATCH(ROW(외환대장!$L$2:$L$399), ROW(외환대장!$L$2:$L$399)), ""), ROWS($A$1:F29)), COLUMNS($A$1:F29)),"")</f>
        <v/>
      </c>
      <c r="P35" s="17" t="str">
        <f t="array" ref="P35">IFERROR(INDEX(외환대장!$A$2:$K$401, SMALL(IF(($C$1=외환대장!$L$2:$L$399),MATCH(ROW(외환대장!$L$2:$L$399), ROW(외환대장!$L$2:$L$399)), ""), ROWS($A$1:G29)), COLUMNS($A$1:G29)),"")</f>
        <v/>
      </c>
      <c r="Q35" s="18" t="str">
        <f t="array" ref="Q35">IFERROR(INDEX(외환대장!$A$2:$K$401, SMALL(IF(($C$1=외환대장!$L$2:$L$399),MATCH(ROW(외환대장!$L$2:$L$399), ROW(외환대장!$L$2:$L$399)), ""), ROWS($A$1:H29)), COLUMNS($A$1:H29)),"")</f>
        <v/>
      </c>
      <c r="R35" s="19" t="str">
        <f t="array" ref="R35">IFERROR(INDEX(외환대장!$A$2:$K$401, SMALL(IF(($C$1=외환대장!$L$2:$L$399),MATCH(ROW(외환대장!$L$2:$L$399), ROW(외환대장!$L$2:$L$399)), ""), ROWS($A$1:I29)), COLUMNS($A$1:I29)),"")</f>
        <v/>
      </c>
      <c r="S35" s="20" t="str">
        <f t="array" ref="S35">IFERROR(INDEX(외환대장!$A$2:$K$401, SMALL(IF(($C$1=외환대장!$L$2:$L$399),MATCH(ROW(외환대장!$L$2:$L$399), ROW(외환대장!$L$2:$L$399)), ""), ROWS($A$1:J29)), COLUMNS($A$1:J29)),"")</f>
        <v/>
      </c>
      <c r="T35" s="106" t="str">
        <f t="shared" si="1"/>
        <v/>
      </c>
      <c r="U35" s="107" t="str">
        <f t="shared" si="2"/>
        <v/>
      </c>
      <c r="V35" s="72"/>
      <c r="W35" s="108" t="str">
        <f t="shared" si="3"/>
        <v/>
      </c>
      <c r="X35" s="100" t="str">
        <f t="shared" si="4"/>
        <v/>
      </c>
      <c r="Y35" s="109" t="str">
        <f>IF($X35="","",_xludf.IFNA(VLOOKUP($X35,수출신고!$A:$G,4,0),"국내계류중"))</f>
        <v/>
      </c>
      <c r="Z35" s="110" t="e">
        <f ca="1">_xludf.IFNA(VLOOKUP(W35,환율!$A:$H,8,0),"")</f>
        <v>#NAME?</v>
      </c>
      <c r="AA35" s="111" t="str">
        <f t="shared" si="5"/>
        <v/>
      </c>
      <c r="AB35" s="112" t="str">
        <f t="shared" si="6"/>
        <v/>
      </c>
      <c r="AC35" s="113" t="str">
        <f t="shared" si="7"/>
        <v/>
      </c>
      <c r="AD35" s="114" t="str">
        <f t="shared" si="8"/>
        <v/>
      </c>
      <c r="AE35" s="115" t="str">
        <f t="shared" si="9"/>
        <v/>
      </c>
      <c r="AF35" s="114" t="str">
        <f t="shared" si="10"/>
        <v/>
      </c>
      <c r="AG35" s="114" t="str">
        <f t="shared" si="11"/>
        <v/>
      </c>
    </row>
    <row r="36" spans="1:33" ht="16.5" customHeight="1">
      <c r="A36" s="96" t="str">
        <f>IF($H36="","",_xludf.IFNA(VLOOKUP($H36,수출신고!$A:$G,2,0),""))</f>
        <v/>
      </c>
      <c r="B36" s="1"/>
      <c r="C36" s="119"/>
      <c r="D36" s="119"/>
      <c r="E36" s="119"/>
      <c r="F36" s="14"/>
      <c r="G36" s="100" t="str">
        <f>IF($H36="","",_xludf.IFNA(VLOOKUP($H36,수출신고!$A:$G,6,0),""))</f>
        <v/>
      </c>
      <c r="H36" s="101" t="str">
        <f t="shared" si="0"/>
        <v/>
      </c>
      <c r="J36" s="1" t="str">
        <f t="array" ref="J36">IFERROR(INDEX(외환대장!$A$2:$K$401, SMALL(IF(($C$1=외환대장!$L$2:$L$399),MATCH(ROW(외환대장!$L$2:$L$399), ROW(외환대장!$L$2:$L$399)), ""), ROWS($A$1:A30)), COLUMNS($A$1:A30)),"")</f>
        <v/>
      </c>
      <c r="K36" s="14" t="str">
        <f t="array" ref="K36">IFERROR(INDEX(외환대장!$A$2:$K$401, SMALL(IF(($C$1=외환대장!$L$2:$L$399),MATCH(ROW(외환대장!$L$2:$L$399), ROW(외환대장!$L$2:$L$399)), ""), ROWS($A$1:B30)), COLUMNS($A$1:B30)),"")</f>
        <v/>
      </c>
      <c r="L36" s="14" t="str">
        <f t="array" ref="L36">IFERROR(INDEX(외환대장!$A$2:$K$401, SMALL(IF(($C$1=외환대장!$L$2:$L$399),MATCH(ROW(외환대장!$L$2:$L$399), ROW(외환대장!$L$2:$L$399)), ""), ROWS($A$1:C30)), COLUMNS($A$1:C30)),"")</f>
        <v/>
      </c>
      <c r="M36" s="14" t="str">
        <f t="array" ref="M36">IFERROR(INDEX(외환대장!$A$2:$K$401, SMALL(IF(($C$1=외환대장!$L$2:$L$399),MATCH(ROW(외환대장!$L$2:$L$399), ROW(외환대장!$L$2:$L$399)), ""), ROWS($A$1:D30)), COLUMNS($A$1:D30)),"")</f>
        <v/>
      </c>
      <c r="N36" s="15" t="str">
        <f t="array" ref="N36">IFERROR(INDEX(외환대장!$A$2:$K$401, SMALL(IF(($C$1=외환대장!$L$2:$L$399),MATCH(ROW(외환대장!$L$2:$L$399), ROW(외환대장!$L$2:$L$399)), ""), ROWS($A$1:E30)), COLUMNS($A$1:E30)),"")</f>
        <v/>
      </c>
      <c r="O36" s="16" t="str">
        <f t="array" ref="O36">IFERROR(INDEX(외환대장!$A$2:$K$401, SMALL(IF(($C$1=외환대장!$L$2:$L$399),MATCH(ROW(외환대장!$L$2:$L$399), ROW(외환대장!$L$2:$L$399)), ""), ROWS($A$1:F30)), COLUMNS($A$1:F30)),"")</f>
        <v/>
      </c>
      <c r="P36" s="17" t="str">
        <f t="array" ref="P36">IFERROR(INDEX(외환대장!$A$2:$K$401, SMALL(IF(($C$1=외환대장!$L$2:$L$399),MATCH(ROW(외환대장!$L$2:$L$399), ROW(외환대장!$L$2:$L$399)), ""), ROWS($A$1:G30)), COLUMNS($A$1:G30)),"")</f>
        <v/>
      </c>
      <c r="Q36" s="18" t="str">
        <f t="array" ref="Q36">IFERROR(INDEX(외환대장!$A$2:$K$401, SMALL(IF(($C$1=외환대장!$L$2:$L$399),MATCH(ROW(외환대장!$L$2:$L$399), ROW(외환대장!$L$2:$L$399)), ""), ROWS($A$1:H30)), COLUMNS($A$1:H30)),"")</f>
        <v/>
      </c>
      <c r="R36" s="19" t="str">
        <f t="array" ref="R36">IFERROR(INDEX(외환대장!$A$2:$K$401, SMALL(IF(($C$1=외환대장!$L$2:$L$399),MATCH(ROW(외환대장!$L$2:$L$399), ROW(외환대장!$L$2:$L$399)), ""), ROWS($A$1:I30)), COLUMNS($A$1:I30)),"")</f>
        <v/>
      </c>
      <c r="S36" s="20" t="str">
        <f t="array" ref="S36">IFERROR(INDEX(외환대장!$A$2:$K$401, SMALL(IF(($C$1=외환대장!$L$2:$L$399),MATCH(ROW(외환대장!$L$2:$L$399), ROW(외환대장!$L$2:$L$399)), ""), ROWS($A$1:J30)), COLUMNS($A$1:J30)),"")</f>
        <v/>
      </c>
      <c r="T36" s="106" t="str">
        <f t="shared" si="1"/>
        <v/>
      </c>
      <c r="U36" s="107" t="str">
        <f t="shared" si="2"/>
        <v/>
      </c>
      <c r="V36" s="72"/>
      <c r="W36" s="108" t="str">
        <f t="shared" si="3"/>
        <v/>
      </c>
      <c r="X36" s="100" t="str">
        <f t="shared" si="4"/>
        <v/>
      </c>
      <c r="Y36" s="109" t="str">
        <f>IF($X36="","",_xludf.IFNA(VLOOKUP($X36,수출신고!$A:$G,4,0),"국내계류중"))</f>
        <v/>
      </c>
      <c r="Z36" s="110" t="e">
        <f ca="1">_xludf.IFNA(VLOOKUP(W36,환율!$A:$H,8,0),"")</f>
        <v>#NAME?</v>
      </c>
      <c r="AA36" s="111" t="str">
        <f t="shared" si="5"/>
        <v/>
      </c>
      <c r="AB36" s="112" t="str">
        <f t="shared" si="6"/>
        <v/>
      </c>
      <c r="AC36" s="113" t="str">
        <f t="shared" si="7"/>
        <v/>
      </c>
      <c r="AD36" s="114" t="str">
        <f t="shared" si="8"/>
        <v/>
      </c>
      <c r="AE36" s="115" t="str">
        <f t="shared" si="9"/>
        <v/>
      </c>
      <c r="AF36" s="114" t="str">
        <f t="shared" si="10"/>
        <v/>
      </c>
      <c r="AG36" s="114" t="str">
        <f t="shared" si="11"/>
        <v/>
      </c>
    </row>
    <row r="37" spans="1:33" ht="16.5" customHeight="1">
      <c r="A37" s="96" t="str">
        <f>IF($H37="","",_xludf.IFNA(VLOOKUP($H37,수출신고!$A:$G,2,0),""))</f>
        <v/>
      </c>
      <c r="B37" s="1"/>
      <c r="C37" s="119"/>
      <c r="D37" s="119"/>
      <c r="E37" s="119"/>
      <c r="F37" s="14"/>
      <c r="G37" s="100" t="str">
        <f>IF($H37="","",_xludf.IFNA(VLOOKUP($H37,수출신고!$A:$G,6,0),""))</f>
        <v/>
      </c>
      <c r="H37" s="101" t="str">
        <f t="shared" si="0"/>
        <v/>
      </c>
      <c r="J37" s="1" t="str">
        <f t="array" ref="J37">IFERROR(INDEX(외환대장!$A$2:$K$401, SMALL(IF(($C$1=외환대장!$L$2:$L$399),MATCH(ROW(외환대장!$L$2:$L$399), ROW(외환대장!$L$2:$L$399)), ""), ROWS($A$1:A31)), COLUMNS($A$1:A31)),"")</f>
        <v/>
      </c>
      <c r="K37" s="14" t="str">
        <f t="array" ref="K37">IFERROR(INDEX(외환대장!$A$2:$K$401, SMALL(IF(($C$1=외환대장!$L$2:$L$399),MATCH(ROW(외환대장!$L$2:$L$399), ROW(외환대장!$L$2:$L$399)), ""), ROWS($A$1:B31)), COLUMNS($A$1:B31)),"")</f>
        <v/>
      </c>
      <c r="L37" s="14" t="str">
        <f t="array" ref="L37">IFERROR(INDEX(외환대장!$A$2:$K$401, SMALL(IF(($C$1=외환대장!$L$2:$L$399),MATCH(ROW(외환대장!$L$2:$L$399), ROW(외환대장!$L$2:$L$399)), ""), ROWS($A$1:C31)), COLUMNS($A$1:C31)),"")</f>
        <v/>
      </c>
      <c r="M37" s="14" t="str">
        <f t="array" ref="M37">IFERROR(INDEX(외환대장!$A$2:$K$401, SMALL(IF(($C$1=외환대장!$L$2:$L$399),MATCH(ROW(외환대장!$L$2:$L$399), ROW(외환대장!$L$2:$L$399)), ""), ROWS($A$1:D31)), COLUMNS($A$1:D31)),"")</f>
        <v/>
      </c>
      <c r="N37" s="15" t="str">
        <f t="array" ref="N37">IFERROR(INDEX(외환대장!$A$2:$K$401, SMALL(IF(($C$1=외환대장!$L$2:$L$399),MATCH(ROW(외환대장!$L$2:$L$399), ROW(외환대장!$L$2:$L$399)), ""), ROWS($A$1:E31)), COLUMNS($A$1:E31)),"")</f>
        <v/>
      </c>
      <c r="O37" s="16" t="str">
        <f t="array" ref="O37">IFERROR(INDEX(외환대장!$A$2:$K$401, SMALL(IF(($C$1=외환대장!$L$2:$L$399),MATCH(ROW(외환대장!$L$2:$L$399), ROW(외환대장!$L$2:$L$399)), ""), ROWS($A$1:F31)), COLUMNS($A$1:F31)),"")</f>
        <v/>
      </c>
      <c r="P37" s="17" t="str">
        <f t="array" ref="P37">IFERROR(INDEX(외환대장!$A$2:$K$401, SMALL(IF(($C$1=외환대장!$L$2:$L$399),MATCH(ROW(외환대장!$L$2:$L$399), ROW(외환대장!$L$2:$L$399)), ""), ROWS($A$1:G31)), COLUMNS($A$1:G31)),"")</f>
        <v/>
      </c>
      <c r="Q37" s="18" t="str">
        <f t="array" ref="Q37">IFERROR(INDEX(외환대장!$A$2:$K$401, SMALL(IF(($C$1=외환대장!$L$2:$L$399),MATCH(ROW(외환대장!$L$2:$L$399), ROW(외환대장!$L$2:$L$399)), ""), ROWS($A$1:H31)), COLUMNS($A$1:H31)),"")</f>
        <v/>
      </c>
      <c r="R37" s="19" t="str">
        <f t="array" ref="R37">IFERROR(INDEX(외환대장!$A$2:$K$401, SMALL(IF(($C$1=외환대장!$L$2:$L$399),MATCH(ROW(외환대장!$L$2:$L$399), ROW(외환대장!$L$2:$L$399)), ""), ROWS($A$1:I31)), COLUMNS($A$1:I31)),"")</f>
        <v/>
      </c>
      <c r="S37" s="20" t="str">
        <f t="array" ref="S37">IFERROR(INDEX(외환대장!$A$2:$K$401, SMALL(IF(($C$1=외환대장!$L$2:$L$399),MATCH(ROW(외환대장!$L$2:$L$399), ROW(외환대장!$L$2:$L$399)), ""), ROWS($A$1:J31)), COLUMNS($A$1:J31)),"")</f>
        <v/>
      </c>
      <c r="T37" s="106" t="str">
        <f t="shared" si="1"/>
        <v/>
      </c>
      <c r="U37" s="107" t="str">
        <f t="shared" si="2"/>
        <v/>
      </c>
      <c r="V37" s="72"/>
      <c r="W37" s="108" t="str">
        <f t="shared" si="3"/>
        <v/>
      </c>
      <c r="X37" s="100" t="str">
        <f t="shared" si="4"/>
        <v/>
      </c>
      <c r="Y37" s="109" t="str">
        <f>IF($X37="","",_xludf.IFNA(VLOOKUP($X37,수출신고!$A:$G,4,0),"국내계류중"))</f>
        <v/>
      </c>
      <c r="Z37" s="110" t="e">
        <f ca="1">_xludf.IFNA(VLOOKUP(W37,환율!$A:$H,8,0),"")</f>
        <v>#NAME?</v>
      </c>
      <c r="AA37" s="111" t="str">
        <f t="shared" si="5"/>
        <v/>
      </c>
      <c r="AB37" s="112" t="str">
        <f t="shared" si="6"/>
        <v/>
      </c>
      <c r="AC37" s="113" t="str">
        <f t="shared" si="7"/>
        <v/>
      </c>
      <c r="AD37" s="114" t="str">
        <f t="shared" si="8"/>
        <v/>
      </c>
      <c r="AE37" s="115" t="str">
        <f t="shared" si="9"/>
        <v/>
      </c>
      <c r="AF37" s="114" t="str">
        <f t="shared" si="10"/>
        <v/>
      </c>
      <c r="AG37" s="114" t="str">
        <f t="shared" si="11"/>
        <v/>
      </c>
    </row>
    <row r="38" spans="1:33" ht="16.5" customHeight="1">
      <c r="A38" s="96" t="str">
        <f>IF($H38="","",_xludf.IFNA(VLOOKUP($H38,수출신고!$A:$G,2,0),""))</f>
        <v/>
      </c>
      <c r="B38" s="1"/>
      <c r="C38" s="119"/>
      <c r="D38" s="119"/>
      <c r="E38" s="119"/>
      <c r="F38" s="14"/>
      <c r="G38" s="100" t="str">
        <f>IF($H38="","",_xludf.IFNA(VLOOKUP($H38,수출신고!$A:$G,6,0),""))</f>
        <v/>
      </c>
      <c r="H38" s="101" t="str">
        <f t="shared" si="0"/>
        <v/>
      </c>
      <c r="J38" s="1" t="str">
        <f t="array" ref="J38">IFERROR(INDEX(외환대장!$A$2:$K$401, SMALL(IF(($C$1=외환대장!$L$2:$L$399),MATCH(ROW(외환대장!$L$2:$L$399), ROW(외환대장!$L$2:$L$399)), ""), ROWS($A$1:A32)), COLUMNS($A$1:A32)),"")</f>
        <v/>
      </c>
      <c r="K38" s="14" t="str">
        <f t="array" ref="K38">IFERROR(INDEX(외환대장!$A$2:$K$401, SMALL(IF(($C$1=외환대장!$L$2:$L$399),MATCH(ROW(외환대장!$L$2:$L$399), ROW(외환대장!$L$2:$L$399)), ""), ROWS($A$1:B32)), COLUMNS($A$1:B32)),"")</f>
        <v/>
      </c>
      <c r="L38" s="14" t="str">
        <f t="array" ref="L38">IFERROR(INDEX(외환대장!$A$2:$K$401, SMALL(IF(($C$1=외환대장!$L$2:$L$399),MATCH(ROW(외환대장!$L$2:$L$399), ROW(외환대장!$L$2:$L$399)), ""), ROWS($A$1:C32)), COLUMNS($A$1:C32)),"")</f>
        <v/>
      </c>
      <c r="M38" s="14" t="str">
        <f t="array" ref="M38">IFERROR(INDEX(외환대장!$A$2:$K$401, SMALL(IF(($C$1=외환대장!$L$2:$L$399),MATCH(ROW(외환대장!$L$2:$L$399), ROW(외환대장!$L$2:$L$399)), ""), ROWS($A$1:D32)), COLUMNS($A$1:D32)),"")</f>
        <v/>
      </c>
      <c r="N38" s="15" t="str">
        <f t="array" ref="N38">IFERROR(INDEX(외환대장!$A$2:$K$401, SMALL(IF(($C$1=외환대장!$L$2:$L$399),MATCH(ROW(외환대장!$L$2:$L$399), ROW(외환대장!$L$2:$L$399)), ""), ROWS($A$1:E32)), COLUMNS($A$1:E32)),"")</f>
        <v/>
      </c>
      <c r="O38" s="16" t="str">
        <f t="array" ref="O38">IFERROR(INDEX(외환대장!$A$2:$K$401, SMALL(IF(($C$1=외환대장!$L$2:$L$399),MATCH(ROW(외환대장!$L$2:$L$399), ROW(외환대장!$L$2:$L$399)), ""), ROWS($A$1:F32)), COLUMNS($A$1:F32)),"")</f>
        <v/>
      </c>
      <c r="P38" s="17" t="str">
        <f t="array" ref="P38">IFERROR(INDEX(외환대장!$A$2:$K$401, SMALL(IF(($C$1=외환대장!$L$2:$L$399),MATCH(ROW(외환대장!$L$2:$L$399), ROW(외환대장!$L$2:$L$399)), ""), ROWS($A$1:G32)), COLUMNS($A$1:G32)),"")</f>
        <v/>
      </c>
      <c r="Q38" s="18" t="str">
        <f t="array" ref="Q38">IFERROR(INDEX(외환대장!$A$2:$K$401, SMALL(IF(($C$1=외환대장!$L$2:$L$399),MATCH(ROW(외환대장!$L$2:$L$399), ROW(외환대장!$L$2:$L$399)), ""), ROWS($A$1:H32)), COLUMNS($A$1:H32)),"")</f>
        <v/>
      </c>
      <c r="R38" s="19" t="str">
        <f t="array" ref="R38">IFERROR(INDEX(외환대장!$A$2:$K$401, SMALL(IF(($C$1=외환대장!$L$2:$L$399),MATCH(ROW(외환대장!$L$2:$L$399), ROW(외환대장!$L$2:$L$399)), ""), ROWS($A$1:I32)), COLUMNS($A$1:I32)),"")</f>
        <v/>
      </c>
      <c r="S38" s="20" t="str">
        <f t="array" ref="S38">IFERROR(INDEX(외환대장!$A$2:$K$401, SMALL(IF(($C$1=외환대장!$L$2:$L$399),MATCH(ROW(외환대장!$L$2:$L$399), ROW(외환대장!$L$2:$L$399)), ""), ROWS($A$1:J32)), COLUMNS($A$1:J32)),"")</f>
        <v/>
      </c>
      <c r="T38" s="106" t="str">
        <f t="shared" si="1"/>
        <v/>
      </c>
      <c r="U38" s="107" t="str">
        <f t="shared" si="2"/>
        <v/>
      </c>
      <c r="V38" s="72"/>
      <c r="W38" s="108" t="str">
        <f t="shared" si="3"/>
        <v/>
      </c>
      <c r="X38" s="100" t="str">
        <f t="shared" si="4"/>
        <v/>
      </c>
      <c r="Y38" s="109" t="str">
        <f>IF($X38="","",_xludf.IFNA(VLOOKUP($X38,수출신고!$A:$G,4,0),"국내계류중"))</f>
        <v/>
      </c>
      <c r="Z38" s="110" t="e">
        <f ca="1">_xludf.IFNA(VLOOKUP(W38,환율!$A:$H,8,0),"")</f>
        <v>#NAME?</v>
      </c>
      <c r="AA38" s="111" t="str">
        <f t="shared" si="5"/>
        <v/>
      </c>
      <c r="AB38" s="112" t="str">
        <f t="shared" si="6"/>
        <v/>
      </c>
      <c r="AC38" s="113" t="str">
        <f t="shared" si="7"/>
        <v/>
      </c>
      <c r="AD38" s="114" t="str">
        <f t="shared" si="8"/>
        <v/>
      </c>
      <c r="AE38" s="115" t="str">
        <f t="shared" si="9"/>
        <v/>
      </c>
      <c r="AF38" s="114" t="str">
        <f t="shared" si="10"/>
        <v/>
      </c>
      <c r="AG38" s="114" t="str">
        <f t="shared" si="11"/>
        <v/>
      </c>
    </row>
    <row r="39" spans="1:33" ht="16.5" customHeight="1">
      <c r="A39" s="96" t="str">
        <f>IF($H39="","",_xludf.IFNA(VLOOKUP($H39,수출신고!$A:$G,2,0),""))</f>
        <v/>
      </c>
      <c r="B39" s="1"/>
      <c r="C39" s="119"/>
      <c r="D39" s="119"/>
      <c r="E39" s="119"/>
      <c r="F39" s="14"/>
      <c r="G39" s="100" t="str">
        <f>IF($H39="","",_xludf.IFNA(VLOOKUP($H39,수출신고!$A:$G,6,0),""))</f>
        <v/>
      </c>
      <c r="H39" s="101" t="str">
        <f t="shared" si="0"/>
        <v/>
      </c>
      <c r="J39" s="1" t="str">
        <f t="array" ref="J39">IFERROR(INDEX(외환대장!$A$2:$K$401, SMALL(IF(($C$1=외환대장!$L$2:$L$399),MATCH(ROW(외환대장!$L$2:$L$399), ROW(외환대장!$L$2:$L$399)), ""), ROWS($A$1:A33)), COLUMNS($A$1:A33)),"")</f>
        <v/>
      </c>
      <c r="K39" s="14" t="str">
        <f t="array" ref="K39">IFERROR(INDEX(외환대장!$A$2:$K$401, SMALL(IF(($C$1=외환대장!$L$2:$L$399),MATCH(ROW(외환대장!$L$2:$L$399), ROW(외환대장!$L$2:$L$399)), ""), ROWS($A$1:B33)), COLUMNS($A$1:B33)),"")</f>
        <v/>
      </c>
      <c r="L39" s="14" t="str">
        <f t="array" ref="L39">IFERROR(INDEX(외환대장!$A$2:$K$401, SMALL(IF(($C$1=외환대장!$L$2:$L$399),MATCH(ROW(외환대장!$L$2:$L$399), ROW(외환대장!$L$2:$L$399)), ""), ROWS($A$1:C33)), COLUMNS($A$1:C33)),"")</f>
        <v/>
      </c>
      <c r="M39" s="14" t="str">
        <f t="array" ref="M39">IFERROR(INDEX(외환대장!$A$2:$K$401, SMALL(IF(($C$1=외환대장!$L$2:$L$399),MATCH(ROW(외환대장!$L$2:$L$399), ROW(외환대장!$L$2:$L$399)), ""), ROWS($A$1:D33)), COLUMNS($A$1:D33)),"")</f>
        <v/>
      </c>
      <c r="N39" s="15" t="str">
        <f t="array" ref="N39">IFERROR(INDEX(외환대장!$A$2:$K$401, SMALL(IF(($C$1=외환대장!$L$2:$L$399),MATCH(ROW(외환대장!$L$2:$L$399), ROW(외환대장!$L$2:$L$399)), ""), ROWS($A$1:E33)), COLUMNS($A$1:E33)),"")</f>
        <v/>
      </c>
      <c r="O39" s="16" t="str">
        <f t="array" ref="O39">IFERROR(INDEX(외환대장!$A$2:$K$401, SMALL(IF(($C$1=외환대장!$L$2:$L$399),MATCH(ROW(외환대장!$L$2:$L$399), ROW(외환대장!$L$2:$L$399)), ""), ROWS($A$1:F33)), COLUMNS($A$1:F33)),"")</f>
        <v/>
      </c>
      <c r="P39" s="17" t="str">
        <f t="array" ref="P39">IFERROR(INDEX(외환대장!$A$2:$K$401, SMALL(IF(($C$1=외환대장!$L$2:$L$399),MATCH(ROW(외환대장!$L$2:$L$399), ROW(외환대장!$L$2:$L$399)), ""), ROWS($A$1:G33)), COLUMNS($A$1:G33)),"")</f>
        <v/>
      </c>
      <c r="Q39" s="18" t="str">
        <f t="array" ref="Q39">IFERROR(INDEX(외환대장!$A$2:$K$401, SMALL(IF(($C$1=외환대장!$L$2:$L$399),MATCH(ROW(외환대장!$L$2:$L$399), ROW(외환대장!$L$2:$L$399)), ""), ROWS($A$1:H33)), COLUMNS($A$1:H33)),"")</f>
        <v/>
      </c>
      <c r="R39" s="19" t="str">
        <f t="array" ref="R39">IFERROR(INDEX(외환대장!$A$2:$K$401, SMALL(IF(($C$1=외환대장!$L$2:$L$399),MATCH(ROW(외환대장!$L$2:$L$399), ROW(외환대장!$L$2:$L$399)), ""), ROWS($A$1:I33)), COLUMNS($A$1:I33)),"")</f>
        <v/>
      </c>
      <c r="S39" s="20" t="str">
        <f t="array" ref="S39">IFERROR(INDEX(외환대장!$A$2:$K$401, SMALL(IF(($C$1=외환대장!$L$2:$L$399),MATCH(ROW(외환대장!$L$2:$L$399), ROW(외환대장!$L$2:$L$399)), ""), ROWS($A$1:J33)), COLUMNS($A$1:J33)),"")</f>
        <v/>
      </c>
      <c r="T39" s="106" t="str">
        <f t="shared" si="1"/>
        <v/>
      </c>
      <c r="U39" s="107" t="str">
        <f t="shared" si="2"/>
        <v/>
      </c>
      <c r="V39" s="121"/>
      <c r="W39" s="108" t="str">
        <f t="shared" si="3"/>
        <v/>
      </c>
      <c r="X39" s="100" t="str">
        <f t="shared" si="4"/>
        <v/>
      </c>
      <c r="Y39" s="109" t="str">
        <f>IF($X39="","",_xludf.IFNA(VLOOKUP($X39,수출신고!$A:$G,4,0),"국내계류중"))</f>
        <v/>
      </c>
      <c r="Z39" s="110" t="e">
        <f ca="1">_xludf.IFNA(VLOOKUP(W39,환율!$A:$H,8,0),"")</f>
        <v>#NAME?</v>
      </c>
      <c r="AA39" s="111" t="str">
        <f t="shared" si="5"/>
        <v/>
      </c>
      <c r="AB39" s="112" t="str">
        <f t="shared" si="6"/>
        <v/>
      </c>
      <c r="AC39" s="113" t="str">
        <f t="shared" si="7"/>
        <v/>
      </c>
      <c r="AD39" s="114" t="str">
        <f t="shared" si="8"/>
        <v/>
      </c>
      <c r="AE39" s="115" t="str">
        <f t="shared" si="9"/>
        <v/>
      </c>
      <c r="AF39" s="114" t="str">
        <f t="shared" si="10"/>
        <v/>
      </c>
      <c r="AG39" s="114" t="str">
        <f t="shared" si="11"/>
        <v/>
      </c>
    </row>
    <row r="40" spans="1:33" ht="16.5" customHeight="1">
      <c r="A40" s="96" t="str">
        <f>IF($H40="","",_xludf.IFNA(VLOOKUP($H40,수출신고!$A:$G,2,0),""))</f>
        <v/>
      </c>
      <c r="B40" s="1"/>
      <c r="C40" s="119"/>
      <c r="D40" s="119"/>
      <c r="E40" s="119"/>
      <c r="F40" s="14"/>
      <c r="G40" s="100" t="str">
        <f>IF($H40="","",_xludf.IFNA(VLOOKUP($H40,수출신고!$A:$G,6,0),""))</f>
        <v/>
      </c>
      <c r="H40" s="101" t="str">
        <f t="shared" si="0"/>
        <v/>
      </c>
      <c r="J40" s="1" t="str">
        <f t="array" ref="J40">IFERROR(INDEX(외환대장!$A$2:$K$401, SMALL(IF(($C$1=외환대장!$L$2:$L$399),MATCH(ROW(외환대장!$L$2:$L$399), ROW(외환대장!$L$2:$L$399)), ""), ROWS($A$1:A34)), COLUMNS($A$1:A34)),"")</f>
        <v/>
      </c>
      <c r="K40" s="14" t="str">
        <f t="array" ref="K40">IFERROR(INDEX(외환대장!$A$2:$K$401, SMALL(IF(($C$1=외환대장!$L$2:$L$399),MATCH(ROW(외환대장!$L$2:$L$399), ROW(외환대장!$L$2:$L$399)), ""), ROWS($A$1:B34)), COLUMNS($A$1:B34)),"")</f>
        <v/>
      </c>
      <c r="L40" s="14" t="str">
        <f t="array" ref="L40">IFERROR(INDEX(외환대장!$A$2:$K$401, SMALL(IF(($C$1=외환대장!$L$2:$L$399),MATCH(ROW(외환대장!$L$2:$L$399), ROW(외환대장!$L$2:$L$399)), ""), ROWS($A$1:C34)), COLUMNS($A$1:C34)),"")</f>
        <v/>
      </c>
      <c r="M40" s="14" t="str">
        <f t="array" ref="M40">IFERROR(INDEX(외환대장!$A$2:$K$401, SMALL(IF(($C$1=외환대장!$L$2:$L$399),MATCH(ROW(외환대장!$L$2:$L$399), ROW(외환대장!$L$2:$L$399)), ""), ROWS($A$1:D34)), COLUMNS($A$1:D34)),"")</f>
        <v/>
      </c>
      <c r="N40" s="15" t="str">
        <f t="array" ref="N40">IFERROR(INDEX(외환대장!$A$2:$K$401, SMALL(IF(($C$1=외환대장!$L$2:$L$399),MATCH(ROW(외환대장!$L$2:$L$399), ROW(외환대장!$L$2:$L$399)), ""), ROWS($A$1:E34)), COLUMNS($A$1:E34)),"")</f>
        <v/>
      </c>
      <c r="O40" s="16" t="str">
        <f t="array" ref="O40">IFERROR(INDEX(외환대장!$A$2:$K$401, SMALL(IF(($C$1=외환대장!$L$2:$L$399),MATCH(ROW(외환대장!$L$2:$L$399), ROW(외환대장!$L$2:$L$399)), ""), ROWS($A$1:F34)), COLUMNS($A$1:F34)),"")</f>
        <v/>
      </c>
      <c r="P40" s="17" t="str">
        <f t="array" ref="P40">IFERROR(INDEX(외환대장!$A$2:$K$401, SMALL(IF(($C$1=외환대장!$L$2:$L$399),MATCH(ROW(외환대장!$L$2:$L$399), ROW(외환대장!$L$2:$L$399)), ""), ROWS($A$1:G34)), COLUMNS($A$1:G34)),"")</f>
        <v/>
      </c>
      <c r="Q40" s="18" t="str">
        <f t="array" ref="Q40">IFERROR(INDEX(외환대장!$A$2:$K$401, SMALL(IF(($C$1=외환대장!$L$2:$L$399),MATCH(ROW(외환대장!$L$2:$L$399), ROW(외환대장!$L$2:$L$399)), ""), ROWS($A$1:H34)), COLUMNS($A$1:H34)),"")</f>
        <v/>
      </c>
      <c r="R40" s="19" t="str">
        <f t="array" ref="R40">IFERROR(INDEX(외환대장!$A$2:$K$401, SMALL(IF(($C$1=외환대장!$L$2:$L$399),MATCH(ROW(외환대장!$L$2:$L$399), ROW(외환대장!$L$2:$L$399)), ""), ROWS($A$1:I34)), COLUMNS($A$1:I34)),"")</f>
        <v/>
      </c>
      <c r="S40" s="20" t="str">
        <f t="array" ref="S40">IFERROR(INDEX(외환대장!$A$2:$K$401, SMALL(IF(($C$1=외환대장!$L$2:$L$399),MATCH(ROW(외환대장!$L$2:$L$399), ROW(외환대장!$L$2:$L$399)), ""), ROWS($A$1:J34)), COLUMNS($A$1:J34)),"")</f>
        <v/>
      </c>
      <c r="T40" s="106" t="str">
        <f t="shared" si="1"/>
        <v/>
      </c>
      <c r="U40" s="107" t="str">
        <f t="shared" si="2"/>
        <v/>
      </c>
      <c r="V40" s="72"/>
      <c r="W40" s="108" t="str">
        <f t="shared" si="3"/>
        <v/>
      </c>
      <c r="X40" s="100" t="str">
        <f t="shared" si="4"/>
        <v/>
      </c>
      <c r="Y40" s="109" t="str">
        <f>IF($X40="","",_xludf.IFNA(VLOOKUP($X40,수출신고!$A:$G,4,0),"국내계류중"))</f>
        <v/>
      </c>
      <c r="Z40" s="110" t="e">
        <f ca="1">_xludf.IFNA(VLOOKUP(W40,환율!$A:$H,8,0),"")</f>
        <v>#NAME?</v>
      </c>
      <c r="AA40" s="111" t="str">
        <f t="shared" si="5"/>
        <v/>
      </c>
      <c r="AB40" s="112" t="str">
        <f t="shared" si="6"/>
        <v/>
      </c>
      <c r="AC40" s="113" t="str">
        <f t="shared" si="7"/>
        <v/>
      </c>
      <c r="AD40" s="114" t="str">
        <f t="shared" si="8"/>
        <v/>
      </c>
      <c r="AE40" s="115" t="str">
        <f t="shared" si="9"/>
        <v/>
      </c>
      <c r="AF40" s="114" t="str">
        <f t="shared" si="10"/>
        <v/>
      </c>
      <c r="AG40" s="114" t="str">
        <f t="shared" si="11"/>
        <v/>
      </c>
    </row>
    <row r="41" spans="1:33" ht="16.5" customHeight="1">
      <c r="A41" s="96" t="str">
        <f>IF($H41="","",_xludf.IFNA(VLOOKUP($H41,수출신고!$A:$G,2,0),""))</f>
        <v/>
      </c>
      <c r="B41" s="1"/>
      <c r="C41" s="119"/>
      <c r="D41" s="119"/>
      <c r="E41" s="119"/>
      <c r="F41" s="14"/>
      <c r="G41" s="100" t="str">
        <f>IF($H41="","",_xludf.IFNA(VLOOKUP($H41,수출신고!$A:$G,6,0),""))</f>
        <v/>
      </c>
      <c r="H41" s="101" t="str">
        <f t="shared" si="0"/>
        <v/>
      </c>
      <c r="J41" s="1" t="str">
        <f t="array" ref="J41">IFERROR(INDEX(외환대장!$A$2:$K$401, SMALL(IF(($C$1=외환대장!$L$2:$L$399),MATCH(ROW(외환대장!$L$2:$L$399), ROW(외환대장!$L$2:$L$399)), ""), ROWS($A$1:A35)), COLUMNS($A$1:A35)),"")</f>
        <v/>
      </c>
      <c r="K41" s="14" t="str">
        <f t="array" ref="K41">IFERROR(INDEX(외환대장!$A$2:$K$401, SMALL(IF(($C$1=외환대장!$L$2:$L$399),MATCH(ROW(외환대장!$L$2:$L$399), ROW(외환대장!$L$2:$L$399)), ""), ROWS($A$1:B35)), COLUMNS($A$1:B35)),"")</f>
        <v/>
      </c>
      <c r="L41" s="14" t="str">
        <f t="array" ref="L41">IFERROR(INDEX(외환대장!$A$2:$K$401, SMALL(IF(($C$1=외환대장!$L$2:$L$399),MATCH(ROW(외환대장!$L$2:$L$399), ROW(외환대장!$L$2:$L$399)), ""), ROWS($A$1:C35)), COLUMNS($A$1:C35)),"")</f>
        <v/>
      </c>
      <c r="M41" s="14" t="str">
        <f t="array" ref="M41">IFERROR(INDEX(외환대장!$A$2:$K$401, SMALL(IF(($C$1=외환대장!$L$2:$L$399),MATCH(ROW(외환대장!$L$2:$L$399), ROW(외환대장!$L$2:$L$399)), ""), ROWS($A$1:D35)), COLUMNS($A$1:D35)),"")</f>
        <v/>
      </c>
      <c r="N41" s="15" t="str">
        <f t="array" ref="N41">IFERROR(INDEX(외환대장!$A$2:$K$401, SMALL(IF(($C$1=외환대장!$L$2:$L$399),MATCH(ROW(외환대장!$L$2:$L$399), ROW(외환대장!$L$2:$L$399)), ""), ROWS($A$1:E35)), COLUMNS($A$1:E35)),"")</f>
        <v/>
      </c>
      <c r="O41" s="16" t="str">
        <f t="array" ref="O41">IFERROR(INDEX(외환대장!$A$2:$K$401, SMALL(IF(($C$1=외환대장!$L$2:$L$399),MATCH(ROW(외환대장!$L$2:$L$399), ROW(외환대장!$L$2:$L$399)), ""), ROWS($A$1:F35)), COLUMNS($A$1:F35)),"")</f>
        <v/>
      </c>
      <c r="P41" s="17" t="str">
        <f t="array" ref="P41">IFERROR(INDEX(외환대장!$A$2:$K$401, SMALL(IF(($C$1=외환대장!$L$2:$L$399),MATCH(ROW(외환대장!$L$2:$L$399), ROW(외환대장!$L$2:$L$399)), ""), ROWS($A$1:G35)), COLUMNS($A$1:G35)),"")</f>
        <v/>
      </c>
      <c r="Q41" s="18" t="str">
        <f t="array" ref="Q41">IFERROR(INDEX(외환대장!$A$2:$K$401, SMALL(IF(($C$1=외환대장!$L$2:$L$399),MATCH(ROW(외환대장!$L$2:$L$399), ROW(외환대장!$L$2:$L$399)), ""), ROWS($A$1:H35)), COLUMNS($A$1:H35)),"")</f>
        <v/>
      </c>
      <c r="R41" s="19" t="str">
        <f t="array" ref="R41">IFERROR(INDEX(외환대장!$A$2:$K$401, SMALL(IF(($C$1=외환대장!$L$2:$L$399),MATCH(ROW(외환대장!$L$2:$L$399), ROW(외환대장!$L$2:$L$399)), ""), ROWS($A$1:I35)), COLUMNS($A$1:I35)),"")</f>
        <v/>
      </c>
      <c r="S41" s="20" t="str">
        <f t="array" ref="S41">IFERROR(INDEX(외환대장!$A$2:$K$401, SMALL(IF(($C$1=외환대장!$L$2:$L$399),MATCH(ROW(외환대장!$L$2:$L$399), ROW(외환대장!$L$2:$L$399)), ""), ROWS($A$1:J35)), COLUMNS($A$1:J35)),"")</f>
        <v/>
      </c>
      <c r="T41" s="106" t="str">
        <f t="shared" si="1"/>
        <v/>
      </c>
      <c r="U41" s="107" t="str">
        <f t="shared" si="2"/>
        <v/>
      </c>
      <c r="V41" s="72"/>
      <c r="W41" s="108" t="str">
        <f t="shared" si="3"/>
        <v/>
      </c>
      <c r="X41" s="100" t="str">
        <f t="shared" si="4"/>
        <v/>
      </c>
      <c r="Y41" s="109" t="str">
        <f>IF($X41="","",_xludf.IFNA(VLOOKUP($X41,수출신고!$A:$G,4,0),"국내계류중"))</f>
        <v/>
      </c>
      <c r="Z41" s="110" t="e">
        <f ca="1">_xludf.IFNA(VLOOKUP(W41,환율!$A:$H,8,0),"")</f>
        <v>#NAME?</v>
      </c>
      <c r="AA41" s="111" t="str">
        <f t="shared" si="5"/>
        <v/>
      </c>
      <c r="AB41" s="112" t="str">
        <f t="shared" si="6"/>
        <v/>
      </c>
      <c r="AC41" s="113" t="str">
        <f t="shared" si="7"/>
        <v/>
      </c>
      <c r="AD41" s="114" t="str">
        <f t="shared" si="8"/>
        <v/>
      </c>
      <c r="AE41" s="115" t="str">
        <f t="shared" si="9"/>
        <v/>
      </c>
      <c r="AF41" s="114" t="str">
        <f t="shared" si="10"/>
        <v/>
      </c>
      <c r="AG41" s="114" t="str">
        <f t="shared" si="11"/>
        <v/>
      </c>
    </row>
    <row r="42" spans="1:33" ht="16.5" customHeight="1">
      <c r="A42" s="96" t="str">
        <f>IF($H42="","",_xludf.IFNA(VLOOKUP($H42,수출신고!$A:$G,2,0),""))</f>
        <v/>
      </c>
      <c r="B42" s="1"/>
      <c r="C42" s="119"/>
      <c r="D42" s="119"/>
      <c r="E42" s="119"/>
      <c r="F42" s="14"/>
      <c r="G42" s="100" t="str">
        <f>IF($H42="","",_xludf.IFNA(VLOOKUP($H42,수출신고!$A:$G,6,0),""))</f>
        <v/>
      </c>
      <c r="H42" s="101" t="str">
        <f t="shared" si="0"/>
        <v/>
      </c>
      <c r="J42" s="1" t="str">
        <f t="array" ref="J42">IFERROR(INDEX(외환대장!$A$2:$K$401, SMALL(IF(($C$1=외환대장!$L$2:$L$399),MATCH(ROW(외환대장!$L$2:$L$399), ROW(외환대장!$L$2:$L$399)), ""), ROWS($A$1:A36)), COLUMNS($A$1:A36)),"")</f>
        <v/>
      </c>
      <c r="K42" s="14" t="str">
        <f t="array" ref="K42">IFERROR(INDEX(외환대장!$A$2:$K$401, SMALL(IF(($C$1=외환대장!$L$2:$L$399),MATCH(ROW(외환대장!$L$2:$L$399), ROW(외환대장!$L$2:$L$399)), ""), ROWS($A$1:B36)), COLUMNS($A$1:B36)),"")</f>
        <v/>
      </c>
      <c r="L42" s="14" t="str">
        <f t="array" ref="L42">IFERROR(INDEX(외환대장!$A$2:$K$401, SMALL(IF(($C$1=외환대장!$L$2:$L$399),MATCH(ROW(외환대장!$L$2:$L$399), ROW(외환대장!$L$2:$L$399)), ""), ROWS($A$1:C36)), COLUMNS($A$1:C36)),"")</f>
        <v/>
      </c>
      <c r="M42" s="14" t="str">
        <f t="array" ref="M42">IFERROR(INDEX(외환대장!$A$2:$K$401, SMALL(IF(($C$1=외환대장!$L$2:$L$399),MATCH(ROW(외환대장!$L$2:$L$399), ROW(외환대장!$L$2:$L$399)), ""), ROWS($A$1:D36)), COLUMNS($A$1:D36)),"")</f>
        <v/>
      </c>
      <c r="N42" s="15" t="str">
        <f t="array" ref="N42">IFERROR(INDEX(외환대장!$A$2:$K$401, SMALL(IF(($C$1=외환대장!$L$2:$L$399),MATCH(ROW(외환대장!$L$2:$L$399), ROW(외환대장!$L$2:$L$399)), ""), ROWS($A$1:E36)), COLUMNS($A$1:E36)),"")</f>
        <v/>
      </c>
      <c r="O42" s="16" t="str">
        <f t="array" ref="O42">IFERROR(INDEX(외환대장!$A$2:$K$401, SMALL(IF(($C$1=외환대장!$L$2:$L$399),MATCH(ROW(외환대장!$L$2:$L$399), ROW(외환대장!$L$2:$L$399)), ""), ROWS($A$1:F36)), COLUMNS($A$1:F36)),"")</f>
        <v/>
      </c>
      <c r="P42" s="17" t="str">
        <f t="array" ref="P42">IFERROR(INDEX(외환대장!$A$2:$K$401, SMALL(IF(($C$1=외환대장!$L$2:$L$399),MATCH(ROW(외환대장!$L$2:$L$399), ROW(외환대장!$L$2:$L$399)), ""), ROWS($A$1:G36)), COLUMNS($A$1:G36)),"")</f>
        <v/>
      </c>
      <c r="Q42" s="18" t="str">
        <f t="array" ref="Q42">IFERROR(INDEX(외환대장!$A$2:$K$401, SMALL(IF(($C$1=외환대장!$L$2:$L$399),MATCH(ROW(외환대장!$L$2:$L$399), ROW(외환대장!$L$2:$L$399)), ""), ROWS($A$1:H36)), COLUMNS($A$1:H36)),"")</f>
        <v/>
      </c>
      <c r="R42" s="19" t="str">
        <f t="array" ref="R42">IFERROR(INDEX(외환대장!$A$2:$K$401, SMALL(IF(($C$1=외환대장!$L$2:$L$399),MATCH(ROW(외환대장!$L$2:$L$399), ROW(외환대장!$L$2:$L$399)), ""), ROWS($A$1:I36)), COLUMNS($A$1:I36)),"")</f>
        <v/>
      </c>
      <c r="S42" s="20" t="str">
        <f t="array" ref="S42">IFERROR(INDEX(외환대장!$A$2:$K$401, SMALL(IF(($C$1=외환대장!$L$2:$L$399),MATCH(ROW(외환대장!$L$2:$L$399), ROW(외환대장!$L$2:$L$399)), ""), ROWS($A$1:J36)), COLUMNS($A$1:J36)),"")</f>
        <v/>
      </c>
      <c r="T42" s="106" t="str">
        <f t="shared" si="1"/>
        <v/>
      </c>
      <c r="U42" s="107" t="str">
        <f t="shared" si="2"/>
        <v/>
      </c>
      <c r="V42" s="72"/>
      <c r="W42" s="108" t="str">
        <f t="shared" si="3"/>
        <v/>
      </c>
      <c r="X42" s="100" t="str">
        <f t="shared" si="4"/>
        <v/>
      </c>
      <c r="Y42" s="109" t="str">
        <f>IF($X42="","",_xludf.IFNA(VLOOKUP($X42,수출신고!$A:$G,4,0),"국내계류중"))</f>
        <v/>
      </c>
      <c r="Z42" s="110" t="e">
        <f ca="1">_xludf.IFNA(VLOOKUP(W42,환율!$A:$H,8,0),"")</f>
        <v>#NAME?</v>
      </c>
      <c r="AA42" s="111" t="str">
        <f t="shared" si="5"/>
        <v/>
      </c>
      <c r="AB42" s="112" t="str">
        <f t="shared" si="6"/>
        <v/>
      </c>
      <c r="AC42" s="113" t="str">
        <f t="shared" si="7"/>
        <v/>
      </c>
      <c r="AD42" s="114" t="str">
        <f t="shared" si="8"/>
        <v/>
      </c>
      <c r="AE42" s="115" t="str">
        <f t="shared" si="9"/>
        <v/>
      </c>
      <c r="AF42" s="114" t="str">
        <f t="shared" si="10"/>
        <v/>
      </c>
      <c r="AG42" s="114" t="str">
        <f t="shared" si="11"/>
        <v/>
      </c>
    </row>
    <row r="43" spans="1:33" ht="16.5" customHeight="1">
      <c r="A43" s="96" t="str">
        <f>IF($H43="","",_xludf.IFNA(VLOOKUP($H43,수출신고!$A:$G,2,0),""))</f>
        <v/>
      </c>
      <c r="B43" s="1"/>
      <c r="C43" s="119"/>
      <c r="D43" s="119"/>
      <c r="E43" s="119"/>
      <c r="F43" s="14"/>
      <c r="G43" s="100" t="str">
        <f>IF($H43="","",_xludf.IFNA(VLOOKUP($H43,수출신고!$A:$G,6,0),""))</f>
        <v/>
      </c>
      <c r="H43" s="101" t="str">
        <f t="shared" si="0"/>
        <v/>
      </c>
      <c r="J43" s="1" t="str">
        <f t="array" ref="J43">IFERROR(INDEX(외환대장!$A$2:$K$401, SMALL(IF(($C$1=외환대장!$L$2:$L$399),MATCH(ROW(외환대장!$L$2:$L$399), ROW(외환대장!$L$2:$L$399)), ""), ROWS($A$1:A37)), COLUMNS($A$1:A37)),"")</f>
        <v/>
      </c>
      <c r="K43" s="14" t="str">
        <f t="array" ref="K43">IFERROR(INDEX(외환대장!$A$2:$K$401, SMALL(IF(($C$1=외환대장!$L$2:$L$399),MATCH(ROW(외환대장!$L$2:$L$399), ROW(외환대장!$L$2:$L$399)), ""), ROWS($A$1:B37)), COLUMNS($A$1:B37)),"")</f>
        <v/>
      </c>
      <c r="L43" s="14" t="str">
        <f t="array" ref="L43">IFERROR(INDEX(외환대장!$A$2:$K$401, SMALL(IF(($C$1=외환대장!$L$2:$L$399),MATCH(ROW(외환대장!$L$2:$L$399), ROW(외환대장!$L$2:$L$399)), ""), ROWS($A$1:C37)), COLUMNS($A$1:C37)),"")</f>
        <v/>
      </c>
      <c r="M43" s="14" t="str">
        <f t="array" ref="M43">IFERROR(INDEX(외환대장!$A$2:$K$401, SMALL(IF(($C$1=외환대장!$L$2:$L$399),MATCH(ROW(외환대장!$L$2:$L$399), ROW(외환대장!$L$2:$L$399)), ""), ROWS($A$1:D37)), COLUMNS($A$1:D37)),"")</f>
        <v/>
      </c>
      <c r="N43" s="15" t="str">
        <f t="array" ref="N43">IFERROR(INDEX(외환대장!$A$2:$K$401, SMALL(IF(($C$1=외환대장!$L$2:$L$399),MATCH(ROW(외환대장!$L$2:$L$399), ROW(외환대장!$L$2:$L$399)), ""), ROWS($A$1:E37)), COLUMNS($A$1:E37)),"")</f>
        <v/>
      </c>
      <c r="O43" s="16" t="str">
        <f t="array" ref="O43">IFERROR(INDEX(외환대장!$A$2:$K$401, SMALL(IF(($C$1=외환대장!$L$2:$L$399),MATCH(ROW(외환대장!$L$2:$L$399), ROW(외환대장!$L$2:$L$399)), ""), ROWS($A$1:F37)), COLUMNS($A$1:F37)),"")</f>
        <v/>
      </c>
      <c r="P43" s="17" t="str">
        <f t="array" ref="P43">IFERROR(INDEX(외환대장!$A$2:$K$401, SMALL(IF(($C$1=외환대장!$L$2:$L$399),MATCH(ROW(외환대장!$L$2:$L$399), ROW(외환대장!$L$2:$L$399)), ""), ROWS($A$1:G37)), COLUMNS($A$1:G37)),"")</f>
        <v/>
      </c>
      <c r="Q43" s="18" t="str">
        <f t="array" ref="Q43">IFERROR(INDEX(외환대장!$A$2:$K$401, SMALL(IF(($C$1=외환대장!$L$2:$L$399),MATCH(ROW(외환대장!$L$2:$L$399), ROW(외환대장!$L$2:$L$399)), ""), ROWS($A$1:H37)), COLUMNS($A$1:H37)),"")</f>
        <v/>
      </c>
      <c r="R43" s="19" t="str">
        <f t="array" ref="R43">IFERROR(INDEX(외환대장!$A$2:$K$401, SMALL(IF(($C$1=외환대장!$L$2:$L$399),MATCH(ROW(외환대장!$L$2:$L$399), ROW(외환대장!$L$2:$L$399)), ""), ROWS($A$1:I37)), COLUMNS($A$1:I37)),"")</f>
        <v/>
      </c>
      <c r="S43" s="20" t="str">
        <f t="array" ref="S43">IFERROR(INDEX(외환대장!$A$2:$K$401, SMALL(IF(($C$1=외환대장!$L$2:$L$399),MATCH(ROW(외환대장!$L$2:$L$399), ROW(외환대장!$L$2:$L$399)), ""), ROWS($A$1:J37)), COLUMNS($A$1:J37)),"")</f>
        <v/>
      </c>
      <c r="T43" s="106" t="str">
        <f t="shared" si="1"/>
        <v/>
      </c>
      <c r="U43" s="107" t="str">
        <f t="shared" si="2"/>
        <v/>
      </c>
      <c r="V43" s="72"/>
      <c r="W43" s="108" t="str">
        <f t="shared" si="3"/>
        <v/>
      </c>
      <c r="X43" s="100" t="str">
        <f t="shared" si="4"/>
        <v/>
      </c>
      <c r="Y43" s="109" t="str">
        <f>IF($X43="","",_xludf.IFNA(VLOOKUP($X43,수출신고!$A:$G,4,0),"국내계류중"))</f>
        <v/>
      </c>
      <c r="Z43" s="110" t="e">
        <f ca="1">_xludf.IFNA(VLOOKUP(W43,환율!$A:$H,8,0),"")</f>
        <v>#NAME?</v>
      </c>
      <c r="AA43" s="111" t="str">
        <f t="shared" si="5"/>
        <v/>
      </c>
      <c r="AB43" s="112" t="str">
        <f t="shared" si="6"/>
        <v/>
      </c>
      <c r="AC43" s="113" t="str">
        <f t="shared" si="7"/>
        <v/>
      </c>
      <c r="AD43" s="114" t="str">
        <f t="shared" si="8"/>
        <v/>
      </c>
      <c r="AE43" s="115" t="str">
        <f t="shared" si="9"/>
        <v/>
      </c>
      <c r="AF43" s="114" t="str">
        <f t="shared" si="10"/>
        <v/>
      </c>
      <c r="AG43" s="114" t="str">
        <f t="shared" si="11"/>
        <v/>
      </c>
    </row>
    <row r="44" spans="1:33" ht="16.5" customHeight="1">
      <c r="A44" s="96" t="str">
        <f>IF($H44="","",_xludf.IFNA(VLOOKUP($H44,수출신고!$A:$G,2,0),""))</f>
        <v/>
      </c>
      <c r="B44" s="1"/>
      <c r="C44" s="119"/>
      <c r="D44" s="119"/>
      <c r="E44" s="119"/>
      <c r="F44" s="14"/>
      <c r="G44" s="100" t="str">
        <f>IF($H44="","",_xludf.IFNA(VLOOKUP($H44,수출신고!$A:$G,6,0),""))</f>
        <v/>
      </c>
      <c r="H44" s="101" t="str">
        <f t="shared" si="0"/>
        <v/>
      </c>
      <c r="J44" s="1" t="str">
        <f t="array" ref="J44">IFERROR(INDEX(외환대장!$A$2:$K$401, SMALL(IF(($C$1=외환대장!$L$2:$L$399),MATCH(ROW(외환대장!$L$2:$L$399), ROW(외환대장!$L$2:$L$399)), ""), ROWS($A$1:A38)), COLUMNS($A$1:A38)),"")</f>
        <v/>
      </c>
      <c r="K44" s="14" t="str">
        <f t="array" ref="K44">IFERROR(INDEX(외환대장!$A$2:$K$401, SMALL(IF(($C$1=외환대장!$L$2:$L$399),MATCH(ROW(외환대장!$L$2:$L$399), ROW(외환대장!$L$2:$L$399)), ""), ROWS($A$1:B38)), COLUMNS($A$1:B38)),"")</f>
        <v/>
      </c>
      <c r="L44" s="14" t="str">
        <f t="array" ref="L44">IFERROR(INDEX(외환대장!$A$2:$K$401, SMALL(IF(($C$1=외환대장!$L$2:$L$399),MATCH(ROW(외환대장!$L$2:$L$399), ROW(외환대장!$L$2:$L$399)), ""), ROWS($A$1:C38)), COLUMNS($A$1:C38)),"")</f>
        <v/>
      </c>
      <c r="M44" s="14" t="str">
        <f t="array" ref="M44">IFERROR(INDEX(외환대장!$A$2:$K$401, SMALL(IF(($C$1=외환대장!$L$2:$L$399),MATCH(ROW(외환대장!$L$2:$L$399), ROW(외환대장!$L$2:$L$399)), ""), ROWS($A$1:D38)), COLUMNS($A$1:D38)),"")</f>
        <v/>
      </c>
      <c r="N44" s="15" t="str">
        <f t="array" ref="N44">IFERROR(INDEX(외환대장!$A$2:$K$401, SMALL(IF(($C$1=외환대장!$L$2:$L$399),MATCH(ROW(외환대장!$L$2:$L$399), ROW(외환대장!$L$2:$L$399)), ""), ROWS($A$1:E38)), COLUMNS($A$1:E38)),"")</f>
        <v/>
      </c>
      <c r="O44" s="16" t="str">
        <f t="array" ref="O44">IFERROR(INDEX(외환대장!$A$2:$K$401, SMALL(IF(($C$1=외환대장!$L$2:$L$399),MATCH(ROW(외환대장!$L$2:$L$399), ROW(외환대장!$L$2:$L$399)), ""), ROWS($A$1:F38)), COLUMNS($A$1:F38)),"")</f>
        <v/>
      </c>
      <c r="P44" s="17" t="str">
        <f t="array" ref="P44">IFERROR(INDEX(외환대장!$A$2:$K$401, SMALL(IF(($C$1=외환대장!$L$2:$L$399),MATCH(ROW(외환대장!$L$2:$L$399), ROW(외환대장!$L$2:$L$399)), ""), ROWS($A$1:G38)), COLUMNS($A$1:G38)),"")</f>
        <v/>
      </c>
      <c r="Q44" s="18" t="str">
        <f t="array" ref="Q44">IFERROR(INDEX(외환대장!$A$2:$K$401, SMALL(IF(($C$1=외환대장!$L$2:$L$399),MATCH(ROW(외환대장!$L$2:$L$399), ROW(외환대장!$L$2:$L$399)), ""), ROWS($A$1:H38)), COLUMNS($A$1:H38)),"")</f>
        <v/>
      </c>
      <c r="R44" s="19" t="str">
        <f t="array" ref="R44">IFERROR(INDEX(외환대장!$A$2:$K$401, SMALL(IF(($C$1=외환대장!$L$2:$L$399),MATCH(ROW(외환대장!$L$2:$L$399), ROW(외환대장!$L$2:$L$399)), ""), ROWS($A$1:I38)), COLUMNS($A$1:I38)),"")</f>
        <v/>
      </c>
      <c r="S44" s="20" t="str">
        <f t="array" ref="S44">IFERROR(INDEX(외환대장!$A$2:$K$401, SMALL(IF(($C$1=외환대장!$L$2:$L$399),MATCH(ROW(외환대장!$L$2:$L$399), ROW(외환대장!$L$2:$L$399)), ""), ROWS($A$1:J38)), COLUMNS($A$1:J38)),"")</f>
        <v/>
      </c>
      <c r="T44" s="106" t="str">
        <f t="shared" si="1"/>
        <v/>
      </c>
      <c r="U44" s="107" t="str">
        <f t="shared" si="2"/>
        <v/>
      </c>
      <c r="V44" s="72"/>
      <c r="W44" s="108" t="str">
        <f t="shared" si="3"/>
        <v/>
      </c>
      <c r="X44" s="100" t="str">
        <f t="shared" si="4"/>
        <v/>
      </c>
      <c r="Y44" s="109" t="str">
        <f>IF($X44="","",_xludf.IFNA(VLOOKUP($X44,수출신고!$A:$G,4,0),"국내계류중"))</f>
        <v/>
      </c>
      <c r="Z44" s="110" t="e">
        <f ca="1">_xludf.IFNA(VLOOKUP(W44,환율!$A:$H,8,0),"")</f>
        <v>#NAME?</v>
      </c>
      <c r="AA44" s="111" t="str">
        <f t="shared" si="5"/>
        <v/>
      </c>
      <c r="AB44" s="112" t="str">
        <f t="shared" si="6"/>
        <v/>
      </c>
      <c r="AC44" s="113" t="str">
        <f t="shared" si="7"/>
        <v/>
      </c>
      <c r="AD44" s="114" t="str">
        <f t="shared" si="8"/>
        <v/>
      </c>
      <c r="AE44" s="115" t="str">
        <f t="shared" si="9"/>
        <v/>
      </c>
      <c r="AF44" s="114" t="str">
        <f t="shared" si="10"/>
        <v/>
      </c>
      <c r="AG44" s="114" t="str">
        <f t="shared" si="11"/>
        <v/>
      </c>
    </row>
    <row r="45" spans="1:33" ht="16.5" customHeight="1">
      <c r="A45" s="96" t="str">
        <f>IF($H45="","",_xludf.IFNA(VLOOKUP($H45,수출신고!$A:$G,2,0),""))</f>
        <v/>
      </c>
      <c r="B45" s="1"/>
      <c r="C45" s="119"/>
      <c r="D45" s="119"/>
      <c r="E45" s="119"/>
      <c r="F45" s="14"/>
      <c r="G45" s="100" t="str">
        <f>IF($H45="","",_xludf.IFNA(VLOOKUP($H45,수출신고!$A:$G,6,0),""))</f>
        <v/>
      </c>
      <c r="H45" s="101" t="str">
        <f t="shared" si="0"/>
        <v/>
      </c>
      <c r="J45" s="1" t="str">
        <f t="array" ref="J45">IFERROR(INDEX(외환대장!$A$2:$K$401, SMALL(IF(($C$1=외환대장!$L$2:$L$399),MATCH(ROW(외환대장!$L$2:$L$399), ROW(외환대장!$L$2:$L$399)), ""), ROWS($A$1:A39)), COLUMNS($A$1:A39)),"")</f>
        <v/>
      </c>
      <c r="K45" s="14" t="str">
        <f t="array" ref="K45">IFERROR(INDEX(외환대장!$A$2:$K$401, SMALL(IF(($C$1=외환대장!$L$2:$L$399),MATCH(ROW(외환대장!$L$2:$L$399), ROW(외환대장!$L$2:$L$399)), ""), ROWS($A$1:B39)), COLUMNS($A$1:B39)),"")</f>
        <v/>
      </c>
      <c r="L45" s="14" t="str">
        <f t="array" ref="L45">IFERROR(INDEX(외환대장!$A$2:$K$401, SMALL(IF(($C$1=외환대장!$L$2:$L$399),MATCH(ROW(외환대장!$L$2:$L$399), ROW(외환대장!$L$2:$L$399)), ""), ROWS($A$1:C39)), COLUMNS($A$1:C39)),"")</f>
        <v/>
      </c>
      <c r="M45" s="14" t="str">
        <f t="array" ref="M45">IFERROR(INDEX(외환대장!$A$2:$K$401, SMALL(IF(($C$1=외환대장!$L$2:$L$399),MATCH(ROW(외환대장!$L$2:$L$399), ROW(외환대장!$L$2:$L$399)), ""), ROWS($A$1:D39)), COLUMNS($A$1:D39)),"")</f>
        <v/>
      </c>
      <c r="N45" s="15" t="str">
        <f t="array" ref="N45">IFERROR(INDEX(외환대장!$A$2:$K$401, SMALL(IF(($C$1=외환대장!$L$2:$L$399),MATCH(ROW(외환대장!$L$2:$L$399), ROW(외환대장!$L$2:$L$399)), ""), ROWS($A$1:E39)), COLUMNS($A$1:E39)),"")</f>
        <v/>
      </c>
      <c r="O45" s="16" t="str">
        <f t="array" ref="O45">IFERROR(INDEX(외환대장!$A$2:$K$401, SMALL(IF(($C$1=외환대장!$L$2:$L$399),MATCH(ROW(외환대장!$L$2:$L$399), ROW(외환대장!$L$2:$L$399)), ""), ROWS($A$1:F39)), COLUMNS($A$1:F39)),"")</f>
        <v/>
      </c>
      <c r="P45" s="17" t="str">
        <f t="array" ref="P45">IFERROR(INDEX(외환대장!$A$2:$K$401, SMALL(IF(($C$1=외환대장!$L$2:$L$399),MATCH(ROW(외환대장!$L$2:$L$399), ROW(외환대장!$L$2:$L$399)), ""), ROWS($A$1:G39)), COLUMNS($A$1:G39)),"")</f>
        <v/>
      </c>
      <c r="Q45" s="18" t="str">
        <f t="array" ref="Q45">IFERROR(INDEX(외환대장!$A$2:$K$401, SMALL(IF(($C$1=외환대장!$L$2:$L$399),MATCH(ROW(외환대장!$L$2:$L$399), ROW(외환대장!$L$2:$L$399)), ""), ROWS($A$1:H39)), COLUMNS($A$1:H39)),"")</f>
        <v/>
      </c>
      <c r="R45" s="19" t="str">
        <f t="array" ref="R45">IFERROR(INDEX(외환대장!$A$2:$K$401, SMALL(IF(($C$1=외환대장!$L$2:$L$399),MATCH(ROW(외환대장!$L$2:$L$399), ROW(외환대장!$L$2:$L$399)), ""), ROWS($A$1:I39)), COLUMNS($A$1:I39)),"")</f>
        <v/>
      </c>
      <c r="S45" s="20" t="str">
        <f t="array" ref="S45">IFERROR(INDEX(외환대장!$A$2:$K$401, SMALL(IF(($C$1=외환대장!$L$2:$L$399),MATCH(ROW(외환대장!$L$2:$L$399), ROW(외환대장!$L$2:$L$399)), ""), ROWS($A$1:J39)), COLUMNS($A$1:J39)),"")</f>
        <v/>
      </c>
      <c r="T45" s="106" t="str">
        <f t="shared" si="1"/>
        <v/>
      </c>
      <c r="U45" s="107" t="str">
        <f t="shared" si="2"/>
        <v/>
      </c>
      <c r="V45" s="72"/>
      <c r="W45" s="108" t="str">
        <f t="shared" si="3"/>
        <v/>
      </c>
      <c r="X45" s="100" t="str">
        <f t="shared" si="4"/>
        <v/>
      </c>
      <c r="Y45" s="109" t="str">
        <f>IF($X45="","",_xludf.IFNA(VLOOKUP($X45,수출신고!$A:$G,4,0),"국내계류중"))</f>
        <v/>
      </c>
      <c r="Z45" s="110" t="e">
        <f ca="1">_xludf.IFNA(VLOOKUP(W45,환율!$A:$H,8,0),"")</f>
        <v>#NAME?</v>
      </c>
      <c r="AA45" s="111" t="str">
        <f t="shared" si="5"/>
        <v/>
      </c>
      <c r="AB45" s="112" t="str">
        <f t="shared" si="6"/>
        <v/>
      </c>
      <c r="AC45" s="113" t="str">
        <f t="shared" si="7"/>
        <v/>
      </c>
      <c r="AD45" s="114" t="str">
        <f t="shared" si="8"/>
        <v/>
      </c>
      <c r="AE45" s="115" t="str">
        <f t="shared" si="9"/>
        <v/>
      </c>
      <c r="AF45" s="114" t="str">
        <f t="shared" si="10"/>
        <v/>
      </c>
      <c r="AG45" s="114" t="str">
        <f t="shared" si="11"/>
        <v/>
      </c>
    </row>
    <row r="46" spans="1:33" ht="16.5" customHeight="1">
      <c r="A46" s="96" t="str">
        <f>IF($H46="","",_xludf.IFNA(VLOOKUP($H46,수출신고!$A:$G,2,0),""))</f>
        <v/>
      </c>
      <c r="B46" s="1"/>
      <c r="C46" s="119"/>
      <c r="D46" s="119"/>
      <c r="E46" s="119"/>
      <c r="F46" s="14"/>
      <c r="G46" s="100" t="str">
        <f>IF($H46="","",_xludf.IFNA(VLOOKUP($H46,수출신고!$A:$G,6,0),""))</f>
        <v/>
      </c>
      <c r="H46" s="101" t="str">
        <f t="shared" si="0"/>
        <v/>
      </c>
      <c r="J46" s="1" t="str">
        <f t="array" ref="J46">IFERROR(INDEX(외환대장!$A$2:$K$401, SMALL(IF(($C$1=외환대장!$L$2:$L$399),MATCH(ROW(외환대장!$L$2:$L$399), ROW(외환대장!$L$2:$L$399)), ""), ROWS($A$1:A40)), COLUMNS($A$1:A40)),"")</f>
        <v/>
      </c>
      <c r="K46" s="14" t="str">
        <f t="array" ref="K46">IFERROR(INDEX(외환대장!$A$2:$K$401, SMALL(IF(($C$1=외환대장!$L$2:$L$399),MATCH(ROW(외환대장!$L$2:$L$399), ROW(외환대장!$L$2:$L$399)), ""), ROWS($A$1:B40)), COLUMNS($A$1:B40)),"")</f>
        <v/>
      </c>
      <c r="L46" s="14" t="str">
        <f t="array" ref="L46">IFERROR(INDEX(외환대장!$A$2:$K$401, SMALL(IF(($C$1=외환대장!$L$2:$L$399),MATCH(ROW(외환대장!$L$2:$L$399), ROW(외환대장!$L$2:$L$399)), ""), ROWS($A$1:C40)), COLUMNS($A$1:C40)),"")</f>
        <v/>
      </c>
      <c r="M46" s="14" t="str">
        <f t="array" ref="M46">IFERROR(INDEX(외환대장!$A$2:$K$401, SMALL(IF(($C$1=외환대장!$L$2:$L$399),MATCH(ROW(외환대장!$L$2:$L$399), ROW(외환대장!$L$2:$L$399)), ""), ROWS($A$1:D40)), COLUMNS($A$1:D40)),"")</f>
        <v/>
      </c>
      <c r="N46" s="15" t="str">
        <f t="array" ref="N46">IFERROR(INDEX(외환대장!$A$2:$K$401, SMALL(IF(($C$1=외환대장!$L$2:$L$399),MATCH(ROW(외환대장!$L$2:$L$399), ROW(외환대장!$L$2:$L$399)), ""), ROWS($A$1:E40)), COLUMNS($A$1:E40)),"")</f>
        <v/>
      </c>
      <c r="O46" s="16" t="str">
        <f t="array" ref="O46">IFERROR(INDEX(외환대장!$A$2:$K$401, SMALL(IF(($C$1=외환대장!$L$2:$L$399),MATCH(ROW(외환대장!$L$2:$L$399), ROW(외환대장!$L$2:$L$399)), ""), ROWS($A$1:F40)), COLUMNS($A$1:F40)),"")</f>
        <v/>
      </c>
      <c r="P46" s="17" t="str">
        <f t="array" ref="P46">IFERROR(INDEX(외환대장!$A$2:$K$401, SMALL(IF(($C$1=외환대장!$L$2:$L$399),MATCH(ROW(외환대장!$L$2:$L$399), ROW(외환대장!$L$2:$L$399)), ""), ROWS($A$1:G40)), COLUMNS($A$1:G40)),"")</f>
        <v/>
      </c>
      <c r="Q46" s="18" t="str">
        <f t="array" ref="Q46">IFERROR(INDEX(외환대장!$A$2:$K$401, SMALL(IF(($C$1=외환대장!$L$2:$L$399),MATCH(ROW(외환대장!$L$2:$L$399), ROW(외환대장!$L$2:$L$399)), ""), ROWS($A$1:H40)), COLUMNS($A$1:H40)),"")</f>
        <v/>
      </c>
      <c r="R46" s="19" t="str">
        <f t="array" ref="R46">IFERROR(INDEX(외환대장!$A$2:$K$401, SMALL(IF(($C$1=외환대장!$L$2:$L$399),MATCH(ROW(외환대장!$L$2:$L$399), ROW(외환대장!$L$2:$L$399)), ""), ROWS($A$1:I40)), COLUMNS($A$1:I40)),"")</f>
        <v/>
      </c>
      <c r="S46" s="20" t="str">
        <f t="array" ref="S46">IFERROR(INDEX(외환대장!$A$2:$K$401, SMALL(IF(($C$1=외환대장!$L$2:$L$399),MATCH(ROW(외환대장!$L$2:$L$399), ROW(외환대장!$L$2:$L$399)), ""), ROWS($A$1:J40)), COLUMNS($A$1:J40)),"")</f>
        <v/>
      </c>
      <c r="T46" s="106" t="str">
        <f t="shared" si="1"/>
        <v/>
      </c>
      <c r="U46" s="107" t="str">
        <f t="shared" si="2"/>
        <v/>
      </c>
      <c r="V46" s="72"/>
      <c r="W46" s="108" t="str">
        <f t="shared" si="3"/>
        <v/>
      </c>
      <c r="X46" s="100" t="str">
        <f t="shared" si="4"/>
        <v/>
      </c>
      <c r="Y46" s="109" t="str">
        <f>IF($X46="","",_xludf.IFNA(VLOOKUP($X46,수출신고!$A:$G,4,0),"국내계류중"))</f>
        <v/>
      </c>
      <c r="Z46" s="110" t="e">
        <f ca="1">_xludf.IFNA(VLOOKUP(W46,환율!$A:$H,8,0),"")</f>
        <v>#NAME?</v>
      </c>
      <c r="AA46" s="111" t="str">
        <f t="shared" si="5"/>
        <v/>
      </c>
      <c r="AB46" s="112" t="str">
        <f t="shared" si="6"/>
        <v/>
      </c>
      <c r="AC46" s="113" t="str">
        <f t="shared" si="7"/>
        <v/>
      </c>
      <c r="AD46" s="114" t="str">
        <f t="shared" si="8"/>
        <v/>
      </c>
      <c r="AE46" s="115" t="str">
        <f t="shared" si="9"/>
        <v/>
      </c>
      <c r="AF46" s="114" t="str">
        <f t="shared" si="10"/>
        <v/>
      </c>
      <c r="AG46" s="114" t="str">
        <f t="shared" si="11"/>
        <v/>
      </c>
    </row>
    <row r="47" spans="1:33" ht="16.5" customHeight="1">
      <c r="A47" s="96" t="str">
        <f>IF($H47="","",_xludf.IFNA(VLOOKUP($H47,수출신고!$A:$G,2,0),""))</f>
        <v/>
      </c>
      <c r="B47" s="1"/>
      <c r="C47" s="123"/>
      <c r="D47" s="123"/>
      <c r="E47" s="123"/>
      <c r="F47" s="14"/>
      <c r="G47" s="100" t="str">
        <f>IF($H47="","",_xludf.IFNA(VLOOKUP($H47,수출신고!$A:$G,6,0),""))</f>
        <v/>
      </c>
      <c r="H47" s="101" t="str">
        <f t="shared" si="0"/>
        <v/>
      </c>
      <c r="J47" s="1" t="str">
        <f t="array" ref="J47">IFERROR(INDEX(외환대장!$A$2:$K$401, SMALL(IF(($C$1=외환대장!$L$2:$L$399),MATCH(ROW(외환대장!$L$2:$L$399), ROW(외환대장!$L$2:$L$399)), ""), ROWS($A$1:A41)), COLUMNS($A$1:A41)),"")</f>
        <v/>
      </c>
      <c r="K47" s="14" t="str">
        <f t="array" ref="K47">IFERROR(INDEX(외환대장!$A$2:$K$401, SMALL(IF(($C$1=외환대장!$L$2:$L$399),MATCH(ROW(외환대장!$L$2:$L$399), ROW(외환대장!$L$2:$L$399)), ""), ROWS($A$1:B41)), COLUMNS($A$1:B41)),"")</f>
        <v/>
      </c>
      <c r="L47" s="14" t="str">
        <f t="array" ref="L47">IFERROR(INDEX(외환대장!$A$2:$K$401, SMALL(IF(($C$1=외환대장!$L$2:$L$399),MATCH(ROW(외환대장!$L$2:$L$399), ROW(외환대장!$L$2:$L$399)), ""), ROWS($A$1:C41)), COLUMNS($A$1:C41)),"")</f>
        <v/>
      </c>
      <c r="M47" s="14" t="str">
        <f t="array" ref="M47">IFERROR(INDEX(외환대장!$A$2:$K$401, SMALL(IF(($C$1=외환대장!$L$2:$L$399),MATCH(ROW(외환대장!$L$2:$L$399), ROW(외환대장!$L$2:$L$399)), ""), ROWS($A$1:D41)), COLUMNS($A$1:D41)),"")</f>
        <v/>
      </c>
      <c r="N47" s="15" t="str">
        <f t="array" ref="N47">IFERROR(INDEX(외환대장!$A$2:$K$401, SMALL(IF(($C$1=외환대장!$L$2:$L$399),MATCH(ROW(외환대장!$L$2:$L$399), ROW(외환대장!$L$2:$L$399)), ""), ROWS($A$1:E41)), COLUMNS($A$1:E41)),"")</f>
        <v/>
      </c>
      <c r="O47" s="16" t="str">
        <f t="array" ref="O47">IFERROR(INDEX(외환대장!$A$2:$K$401, SMALL(IF(($C$1=외환대장!$L$2:$L$399),MATCH(ROW(외환대장!$L$2:$L$399), ROW(외환대장!$L$2:$L$399)), ""), ROWS($A$1:F41)), COLUMNS($A$1:F41)),"")</f>
        <v/>
      </c>
      <c r="P47" s="17" t="str">
        <f t="array" ref="P47">IFERROR(INDEX(외환대장!$A$2:$K$401, SMALL(IF(($C$1=외환대장!$L$2:$L$399),MATCH(ROW(외환대장!$L$2:$L$399), ROW(외환대장!$L$2:$L$399)), ""), ROWS($A$1:G41)), COLUMNS($A$1:G41)),"")</f>
        <v/>
      </c>
      <c r="Q47" s="18" t="str">
        <f t="array" ref="Q47">IFERROR(INDEX(외환대장!$A$2:$K$401, SMALL(IF(($C$1=외환대장!$L$2:$L$399),MATCH(ROW(외환대장!$L$2:$L$399), ROW(외환대장!$L$2:$L$399)), ""), ROWS($A$1:H41)), COLUMNS($A$1:H41)),"")</f>
        <v/>
      </c>
      <c r="R47" s="19" t="str">
        <f t="array" ref="R47">IFERROR(INDEX(외환대장!$A$2:$K$401, SMALL(IF(($C$1=외환대장!$L$2:$L$399),MATCH(ROW(외환대장!$L$2:$L$399), ROW(외환대장!$L$2:$L$399)), ""), ROWS($A$1:I41)), COLUMNS($A$1:I41)),"")</f>
        <v/>
      </c>
      <c r="S47" s="20" t="str">
        <f t="array" ref="S47">IFERROR(INDEX(외환대장!$A$2:$K$401, SMALL(IF(($C$1=외환대장!$L$2:$L$399),MATCH(ROW(외환대장!$L$2:$L$399), ROW(외환대장!$L$2:$L$399)), ""), ROWS($A$1:J41)), COLUMNS($A$1:J41)),"")</f>
        <v/>
      </c>
      <c r="T47" s="106" t="str">
        <f t="shared" si="1"/>
        <v/>
      </c>
      <c r="U47" s="107" t="str">
        <f t="shared" si="2"/>
        <v/>
      </c>
      <c r="V47" s="72"/>
      <c r="W47" s="108" t="str">
        <f t="shared" si="3"/>
        <v/>
      </c>
      <c r="X47" s="100" t="str">
        <f t="shared" si="4"/>
        <v/>
      </c>
      <c r="Y47" s="109" t="str">
        <f>IF($X47="","",_xludf.IFNA(VLOOKUP($X47,수출신고!$A:$G,4,0),"국내계류중"))</f>
        <v/>
      </c>
      <c r="Z47" s="110" t="e">
        <f ca="1">_xludf.IFNA(VLOOKUP(W47,환율!$A:$H,8,0),"")</f>
        <v>#NAME?</v>
      </c>
      <c r="AA47" s="111" t="str">
        <f t="shared" si="5"/>
        <v/>
      </c>
      <c r="AB47" s="112" t="str">
        <f t="shared" si="6"/>
        <v/>
      </c>
      <c r="AC47" s="113" t="str">
        <f t="shared" si="7"/>
        <v/>
      </c>
      <c r="AD47" s="114" t="str">
        <f t="shared" si="8"/>
        <v/>
      </c>
      <c r="AE47" s="115" t="str">
        <f t="shared" si="9"/>
        <v/>
      </c>
      <c r="AF47" s="114" t="str">
        <f t="shared" si="10"/>
        <v/>
      </c>
      <c r="AG47" s="114" t="str">
        <f t="shared" si="11"/>
        <v/>
      </c>
    </row>
    <row r="48" spans="1:33" ht="16.5" customHeight="1">
      <c r="A48" s="96" t="str">
        <f>IF($H48="","",_xludf.IFNA(VLOOKUP($H48,수출신고!$A:$G,2,0),""))</f>
        <v/>
      </c>
      <c r="B48" s="1"/>
      <c r="C48" s="126"/>
      <c r="D48" s="127"/>
      <c r="E48" s="128"/>
      <c r="F48" s="14"/>
      <c r="G48" s="100" t="str">
        <f>IF($H48="","",_xludf.IFNA(VLOOKUP($H48,수출신고!$A:$G,6,0),""))</f>
        <v/>
      </c>
      <c r="H48" s="101" t="str">
        <f t="shared" si="0"/>
        <v/>
      </c>
      <c r="I48" s="130"/>
      <c r="J48" s="1" t="str">
        <f t="array" ref="J48">IFERROR(INDEX(외환대장!$A$2:$K$401, SMALL(IF(($C$1=외환대장!$L$2:$L$399),MATCH(ROW(외환대장!$L$2:$L$399), ROW(외환대장!$L$2:$L$399)), ""), ROWS($A$1:A42)), COLUMNS($A$1:A42)),"")</f>
        <v/>
      </c>
      <c r="K48" s="14" t="str">
        <f t="array" ref="K48">IFERROR(INDEX(외환대장!$A$2:$K$401, SMALL(IF(($C$1=외환대장!$L$2:$L$399),MATCH(ROW(외환대장!$L$2:$L$399), ROW(외환대장!$L$2:$L$399)), ""), ROWS($A$1:B42)), COLUMNS($A$1:B42)),"")</f>
        <v/>
      </c>
      <c r="L48" s="14" t="str">
        <f t="array" ref="L48">IFERROR(INDEX(외환대장!$A$2:$K$401, SMALL(IF(($C$1=외환대장!$L$2:$L$399),MATCH(ROW(외환대장!$L$2:$L$399), ROW(외환대장!$L$2:$L$399)), ""), ROWS($A$1:C42)), COLUMNS($A$1:C42)),"")</f>
        <v/>
      </c>
      <c r="M48" s="14" t="str">
        <f t="array" ref="M48">IFERROR(INDEX(외환대장!$A$2:$K$401, SMALL(IF(($C$1=외환대장!$L$2:$L$399),MATCH(ROW(외환대장!$L$2:$L$399), ROW(외환대장!$L$2:$L$399)), ""), ROWS($A$1:D42)), COLUMNS($A$1:D42)),"")</f>
        <v/>
      </c>
      <c r="N48" s="15" t="str">
        <f t="array" ref="N48">IFERROR(INDEX(외환대장!$A$2:$K$401, SMALL(IF(($C$1=외환대장!$L$2:$L$399),MATCH(ROW(외환대장!$L$2:$L$399), ROW(외환대장!$L$2:$L$399)), ""), ROWS($A$1:E42)), COLUMNS($A$1:E42)),"")</f>
        <v/>
      </c>
      <c r="O48" s="16" t="str">
        <f t="array" ref="O48">IFERROR(INDEX(외환대장!$A$2:$K$401, SMALL(IF(($C$1=외환대장!$L$2:$L$399),MATCH(ROW(외환대장!$L$2:$L$399), ROW(외환대장!$L$2:$L$399)), ""), ROWS($A$1:F42)), COLUMNS($A$1:F42)),"")</f>
        <v/>
      </c>
      <c r="P48" s="17" t="str">
        <f t="array" ref="P48">IFERROR(INDEX(외환대장!$A$2:$K$401, SMALL(IF(($C$1=외환대장!$L$2:$L$399),MATCH(ROW(외환대장!$L$2:$L$399), ROW(외환대장!$L$2:$L$399)), ""), ROWS($A$1:G42)), COLUMNS($A$1:G42)),"")</f>
        <v/>
      </c>
      <c r="Q48" s="18" t="str">
        <f t="array" ref="Q48">IFERROR(INDEX(외환대장!$A$2:$K$401, SMALL(IF(($C$1=외환대장!$L$2:$L$399),MATCH(ROW(외환대장!$L$2:$L$399), ROW(외환대장!$L$2:$L$399)), ""), ROWS($A$1:H42)), COLUMNS($A$1:H42)),"")</f>
        <v/>
      </c>
      <c r="R48" s="19" t="str">
        <f t="array" ref="R48">IFERROR(INDEX(외환대장!$A$2:$K$401, SMALL(IF(($C$1=외환대장!$L$2:$L$399),MATCH(ROW(외환대장!$L$2:$L$399), ROW(외환대장!$L$2:$L$399)), ""), ROWS($A$1:I42)), COLUMNS($A$1:I42)),"")</f>
        <v/>
      </c>
      <c r="S48" s="20" t="str">
        <f t="array" ref="S48">IFERROR(INDEX(외환대장!$A$2:$K$401, SMALL(IF(($C$1=외환대장!$L$2:$L$399),MATCH(ROW(외환대장!$L$2:$L$399), ROW(외환대장!$L$2:$L$399)), ""), ROWS($A$1:J42)), COLUMNS($A$1:J42)),"")</f>
        <v/>
      </c>
      <c r="T48" s="106" t="str">
        <f t="shared" si="1"/>
        <v/>
      </c>
      <c r="U48" s="107" t="str">
        <f t="shared" si="2"/>
        <v/>
      </c>
      <c r="V48" s="72"/>
      <c r="W48" s="108" t="str">
        <f t="shared" si="3"/>
        <v/>
      </c>
      <c r="X48" s="100" t="str">
        <f t="shared" si="4"/>
        <v/>
      </c>
      <c r="Y48" s="109" t="str">
        <f>IF($X48="","",_xludf.IFNA(VLOOKUP($X48,수출신고!$A:$G,4,0),"국내계류중"))</f>
        <v/>
      </c>
      <c r="Z48" s="110" t="e">
        <f ca="1">_xludf.IFNA(VLOOKUP(W48,환율!$A:$H,8,0),"")</f>
        <v>#NAME?</v>
      </c>
      <c r="AA48" s="111" t="str">
        <f t="shared" si="5"/>
        <v/>
      </c>
      <c r="AB48" s="112" t="str">
        <f t="shared" si="6"/>
        <v/>
      </c>
      <c r="AC48" s="113" t="str">
        <f t="shared" si="7"/>
        <v/>
      </c>
      <c r="AD48" s="114" t="str">
        <f t="shared" si="8"/>
        <v/>
      </c>
      <c r="AE48" s="115" t="str">
        <f t="shared" si="9"/>
        <v/>
      </c>
      <c r="AF48" s="114" t="str">
        <f t="shared" si="10"/>
        <v/>
      </c>
      <c r="AG48" s="114" t="str">
        <f t="shared" si="11"/>
        <v/>
      </c>
    </row>
    <row r="49" spans="1:33" ht="16.5" customHeight="1">
      <c r="A49" s="96" t="str">
        <f>IF($H49="","",_xludf.IFNA(VLOOKUP($H49,수출신고!$A:$G,2,0),""))</f>
        <v/>
      </c>
      <c r="B49" s="1"/>
      <c r="C49" s="126"/>
      <c r="D49" s="127"/>
      <c r="E49" s="128"/>
      <c r="F49" s="14"/>
      <c r="G49" s="100" t="str">
        <f>IF($H49="","",_xludf.IFNA(VLOOKUP($H49,수출신고!$A:$G,6,0),""))</f>
        <v/>
      </c>
      <c r="H49" s="101" t="str">
        <f t="shared" si="0"/>
        <v/>
      </c>
      <c r="J49" s="1" t="str">
        <f t="array" ref="J49">IFERROR(INDEX(외환대장!$A$2:$K$401, SMALL(IF(($C$1=외환대장!$L$2:$L$399),MATCH(ROW(외환대장!$L$2:$L$399), ROW(외환대장!$L$2:$L$399)), ""), ROWS($A$1:A43)), COLUMNS($A$1:A43)),"")</f>
        <v/>
      </c>
      <c r="K49" s="14" t="str">
        <f t="array" ref="K49">IFERROR(INDEX(외환대장!$A$2:$K$401, SMALL(IF(($C$1=외환대장!$L$2:$L$399),MATCH(ROW(외환대장!$L$2:$L$399), ROW(외환대장!$L$2:$L$399)), ""), ROWS($A$1:B43)), COLUMNS($A$1:B43)),"")</f>
        <v/>
      </c>
      <c r="L49" s="14" t="str">
        <f t="array" ref="L49">IFERROR(INDEX(외환대장!$A$2:$K$401, SMALL(IF(($C$1=외환대장!$L$2:$L$399),MATCH(ROW(외환대장!$L$2:$L$399), ROW(외환대장!$L$2:$L$399)), ""), ROWS($A$1:C43)), COLUMNS($A$1:C43)),"")</f>
        <v/>
      </c>
      <c r="M49" s="14" t="str">
        <f t="array" ref="M49">IFERROR(INDEX(외환대장!$A$2:$K$401, SMALL(IF(($C$1=외환대장!$L$2:$L$399),MATCH(ROW(외환대장!$L$2:$L$399), ROW(외환대장!$L$2:$L$399)), ""), ROWS($A$1:D43)), COLUMNS($A$1:D43)),"")</f>
        <v/>
      </c>
      <c r="N49" s="15" t="str">
        <f t="array" ref="N49">IFERROR(INDEX(외환대장!$A$2:$K$401, SMALL(IF(($C$1=외환대장!$L$2:$L$399),MATCH(ROW(외환대장!$L$2:$L$399), ROW(외환대장!$L$2:$L$399)), ""), ROWS($A$1:E43)), COLUMNS($A$1:E43)),"")</f>
        <v/>
      </c>
      <c r="O49" s="16" t="str">
        <f t="array" ref="O49">IFERROR(INDEX(외환대장!$A$2:$K$401, SMALL(IF(($C$1=외환대장!$L$2:$L$399),MATCH(ROW(외환대장!$L$2:$L$399), ROW(외환대장!$L$2:$L$399)), ""), ROWS($A$1:F43)), COLUMNS($A$1:F43)),"")</f>
        <v/>
      </c>
      <c r="P49" s="17" t="str">
        <f t="array" ref="P49">IFERROR(INDEX(외환대장!$A$2:$K$401, SMALL(IF(($C$1=외환대장!$L$2:$L$399),MATCH(ROW(외환대장!$L$2:$L$399), ROW(외환대장!$L$2:$L$399)), ""), ROWS($A$1:G43)), COLUMNS($A$1:G43)),"")</f>
        <v/>
      </c>
      <c r="Q49" s="18" t="str">
        <f t="array" ref="Q49">IFERROR(INDEX(외환대장!$A$2:$K$401, SMALL(IF(($C$1=외환대장!$L$2:$L$399),MATCH(ROW(외환대장!$L$2:$L$399), ROW(외환대장!$L$2:$L$399)), ""), ROWS($A$1:H43)), COLUMNS($A$1:H43)),"")</f>
        <v/>
      </c>
      <c r="R49" s="19" t="str">
        <f t="array" ref="R49">IFERROR(INDEX(외환대장!$A$2:$K$401, SMALL(IF(($C$1=외환대장!$L$2:$L$399),MATCH(ROW(외환대장!$L$2:$L$399), ROW(외환대장!$L$2:$L$399)), ""), ROWS($A$1:I43)), COLUMNS($A$1:I43)),"")</f>
        <v/>
      </c>
      <c r="S49" s="20" t="str">
        <f t="array" ref="S49">IFERROR(INDEX(외환대장!$A$2:$K$401, SMALL(IF(($C$1=외환대장!$L$2:$L$399),MATCH(ROW(외환대장!$L$2:$L$399), ROW(외환대장!$L$2:$L$399)), ""), ROWS($A$1:J43)), COLUMNS($A$1:J43)),"")</f>
        <v/>
      </c>
      <c r="T49" s="106" t="str">
        <f t="shared" si="1"/>
        <v/>
      </c>
      <c r="U49" s="107" t="str">
        <f t="shared" si="2"/>
        <v/>
      </c>
      <c r="V49" s="72"/>
      <c r="W49" s="108" t="str">
        <f t="shared" si="3"/>
        <v/>
      </c>
      <c r="X49" s="100" t="str">
        <f t="shared" si="4"/>
        <v/>
      </c>
      <c r="Y49" s="109" t="str">
        <f>IF($X49="","",_xludf.IFNA(VLOOKUP($X49,수출신고!$A:$G,4,0),"국내계류중"))</f>
        <v/>
      </c>
      <c r="Z49" s="110" t="e">
        <f ca="1">_xludf.IFNA(VLOOKUP(W49,환율!$A:$H,8,0),"")</f>
        <v>#NAME?</v>
      </c>
      <c r="AA49" s="111" t="str">
        <f t="shared" si="5"/>
        <v/>
      </c>
      <c r="AB49" s="112" t="str">
        <f t="shared" si="6"/>
        <v/>
      </c>
      <c r="AC49" s="113" t="str">
        <f t="shared" si="7"/>
        <v/>
      </c>
      <c r="AD49" s="114" t="str">
        <f t="shared" si="8"/>
        <v/>
      </c>
      <c r="AE49" s="115" t="str">
        <f t="shared" si="9"/>
        <v/>
      </c>
      <c r="AF49" s="114" t="str">
        <f t="shared" si="10"/>
        <v/>
      </c>
      <c r="AG49" s="114" t="str">
        <f t="shared" si="11"/>
        <v/>
      </c>
    </row>
    <row r="50" spans="1:33" ht="16.5" customHeight="1">
      <c r="A50" s="96" t="str">
        <f>IF($H50="","",_xludf.IFNA(VLOOKUP($H50,수출신고!$A:$G,2,0),""))</f>
        <v/>
      </c>
      <c r="B50" s="1"/>
      <c r="C50" s="126"/>
      <c r="D50" s="127"/>
      <c r="E50" s="128"/>
      <c r="F50" s="14"/>
      <c r="G50" s="100" t="str">
        <f>IF($H50="","",_xludf.IFNA(VLOOKUP($H50,수출신고!$A:$G,6,0),""))</f>
        <v/>
      </c>
      <c r="H50" s="101" t="str">
        <f t="shared" si="0"/>
        <v/>
      </c>
      <c r="J50" s="1" t="str">
        <f t="array" ref="J50">IFERROR(INDEX(외환대장!$A$2:$K$401, SMALL(IF(($C$1=외환대장!$L$2:$L$399),MATCH(ROW(외환대장!$L$2:$L$399), ROW(외환대장!$L$2:$L$399)), ""), ROWS($A$1:A44)), COLUMNS($A$1:A44)),"")</f>
        <v/>
      </c>
      <c r="K50" s="14" t="str">
        <f t="array" ref="K50">IFERROR(INDEX(외환대장!$A$2:$K$401, SMALL(IF(($C$1=외환대장!$L$2:$L$399),MATCH(ROW(외환대장!$L$2:$L$399), ROW(외환대장!$L$2:$L$399)), ""), ROWS($A$1:B44)), COLUMNS($A$1:B44)),"")</f>
        <v/>
      </c>
      <c r="L50" s="14" t="str">
        <f t="array" ref="L50">IFERROR(INDEX(외환대장!$A$2:$K$401, SMALL(IF(($C$1=외환대장!$L$2:$L$399),MATCH(ROW(외환대장!$L$2:$L$399), ROW(외환대장!$L$2:$L$399)), ""), ROWS($A$1:C44)), COLUMNS($A$1:C44)),"")</f>
        <v/>
      </c>
      <c r="M50" s="14" t="str">
        <f t="array" ref="M50">IFERROR(INDEX(외환대장!$A$2:$K$401, SMALL(IF(($C$1=외환대장!$L$2:$L$399),MATCH(ROW(외환대장!$L$2:$L$399), ROW(외환대장!$L$2:$L$399)), ""), ROWS($A$1:D44)), COLUMNS($A$1:D44)),"")</f>
        <v/>
      </c>
      <c r="N50" s="15" t="str">
        <f t="array" ref="N50">IFERROR(INDEX(외환대장!$A$2:$K$401, SMALL(IF(($C$1=외환대장!$L$2:$L$399),MATCH(ROW(외환대장!$L$2:$L$399), ROW(외환대장!$L$2:$L$399)), ""), ROWS($A$1:E44)), COLUMNS($A$1:E44)),"")</f>
        <v/>
      </c>
      <c r="O50" s="16" t="str">
        <f t="array" ref="O50">IFERROR(INDEX(외환대장!$A$2:$K$401, SMALL(IF(($C$1=외환대장!$L$2:$L$399),MATCH(ROW(외환대장!$L$2:$L$399), ROW(외환대장!$L$2:$L$399)), ""), ROWS($A$1:F44)), COLUMNS($A$1:F44)),"")</f>
        <v/>
      </c>
      <c r="P50" s="17" t="str">
        <f t="array" ref="P50">IFERROR(INDEX(외환대장!$A$2:$K$401, SMALL(IF(($C$1=외환대장!$L$2:$L$399),MATCH(ROW(외환대장!$L$2:$L$399), ROW(외환대장!$L$2:$L$399)), ""), ROWS($A$1:G44)), COLUMNS($A$1:G44)),"")</f>
        <v/>
      </c>
      <c r="Q50" s="18" t="str">
        <f t="array" ref="Q50">IFERROR(INDEX(외환대장!$A$2:$K$401, SMALL(IF(($C$1=외환대장!$L$2:$L$399),MATCH(ROW(외환대장!$L$2:$L$399), ROW(외환대장!$L$2:$L$399)), ""), ROWS($A$1:H44)), COLUMNS($A$1:H44)),"")</f>
        <v/>
      </c>
      <c r="R50" s="19" t="str">
        <f t="array" ref="R50">IFERROR(INDEX(외환대장!$A$2:$K$401, SMALL(IF(($C$1=외환대장!$L$2:$L$399),MATCH(ROW(외환대장!$L$2:$L$399), ROW(외환대장!$L$2:$L$399)), ""), ROWS($A$1:I44)), COLUMNS($A$1:I44)),"")</f>
        <v/>
      </c>
      <c r="S50" s="20" t="str">
        <f t="array" ref="S50">IFERROR(INDEX(외환대장!$A$2:$K$401, SMALL(IF(($C$1=외환대장!$L$2:$L$399),MATCH(ROW(외환대장!$L$2:$L$399), ROW(외환대장!$L$2:$L$399)), ""), ROWS($A$1:J44)), COLUMNS($A$1:J44)),"")</f>
        <v/>
      </c>
      <c r="T50" s="106" t="str">
        <f t="shared" si="1"/>
        <v/>
      </c>
      <c r="U50" s="107" t="str">
        <f t="shared" si="2"/>
        <v/>
      </c>
      <c r="V50" s="72"/>
      <c r="W50" s="108" t="str">
        <f t="shared" si="3"/>
        <v/>
      </c>
      <c r="X50" s="100" t="str">
        <f t="shared" si="4"/>
        <v/>
      </c>
      <c r="Y50" s="109" t="str">
        <f>IF($X50="","",_xludf.IFNA(VLOOKUP($X50,수출신고!$A:$G,4,0),"국내계류중"))</f>
        <v/>
      </c>
      <c r="Z50" s="110" t="e">
        <f ca="1">_xludf.IFNA(VLOOKUP(W50,환율!$A:$H,8,0),"")</f>
        <v>#NAME?</v>
      </c>
      <c r="AA50" s="111" t="str">
        <f t="shared" si="5"/>
        <v/>
      </c>
      <c r="AB50" s="112" t="str">
        <f t="shared" si="6"/>
        <v/>
      </c>
      <c r="AC50" s="113" t="str">
        <f t="shared" si="7"/>
        <v/>
      </c>
      <c r="AD50" s="114" t="str">
        <f t="shared" si="8"/>
        <v/>
      </c>
      <c r="AE50" s="115" t="str">
        <f t="shared" si="9"/>
        <v/>
      </c>
      <c r="AF50" s="114" t="str">
        <f t="shared" si="10"/>
        <v/>
      </c>
      <c r="AG50" s="114" t="str">
        <f t="shared" si="11"/>
        <v/>
      </c>
    </row>
    <row r="51" spans="1:33" ht="16.5" customHeight="1">
      <c r="A51" s="96" t="str">
        <f>IF($H51="","",_xludf.IFNA(VLOOKUP($H51,수출신고!$A:$G,2,0),""))</f>
        <v/>
      </c>
      <c r="B51" s="1"/>
      <c r="C51" s="127"/>
      <c r="D51" s="127"/>
      <c r="E51" s="127"/>
      <c r="F51" s="14"/>
      <c r="G51" s="100" t="str">
        <f>IF($H51="","",_xludf.IFNA(VLOOKUP($H51,수출신고!$A:$G,6,0),""))</f>
        <v/>
      </c>
      <c r="H51" s="101" t="str">
        <f t="shared" si="0"/>
        <v/>
      </c>
      <c r="J51" s="1" t="str">
        <f t="array" ref="J51">IFERROR(INDEX(외환대장!$A$2:$K$401, SMALL(IF(($C$1=외환대장!$L$2:$L$399),MATCH(ROW(외환대장!$L$2:$L$399), ROW(외환대장!$L$2:$L$399)), ""), ROWS($A$1:A45)), COLUMNS($A$1:A45)),"")</f>
        <v/>
      </c>
      <c r="K51" s="14" t="str">
        <f t="array" ref="K51">IFERROR(INDEX(외환대장!$A$2:$K$401, SMALL(IF(($C$1=외환대장!$L$2:$L$399),MATCH(ROW(외환대장!$L$2:$L$399), ROW(외환대장!$L$2:$L$399)), ""), ROWS($A$1:B45)), COLUMNS($A$1:B45)),"")</f>
        <v/>
      </c>
      <c r="L51" s="14" t="str">
        <f t="array" ref="L51">IFERROR(INDEX(외환대장!$A$2:$K$401, SMALL(IF(($C$1=외환대장!$L$2:$L$399),MATCH(ROW(외환대장!$L$2:$L$399), ROW(외환대장!$L$2:$L$399)), ""), ROWS($A$1:C45)), COLUMNS($A$1:C45)),"")</f>
        <v/>
      </c>
      <c r="M51" s="14" t="str">
        <f t="array" ref="M51">IFERROR(INDEX(외환대장!$A$2:$K$401, SMALL(IF(($C$1=외환대장!$L$2:$L$399),MATCH(ROW(외환대장!$L$2:$L$399), ROW(외환대장!$L$2:$L$399)), ""), ROWS($A$1:D45)), COLUMNS($A$1:D45)),"")</f>
        <v/>
      </c>
      <c r="N51" s="15" t="str">
        <f t="array" ref="N51">IFERROR(INDEX(외환대장!$A$2:$K$401, SMALL(IF(($C$1=외환대장!$L$2:$L$399),MATCH(ROW(외환대장!$L$2:$L$399), ROW(외환대장!$L$2:$L$399)), ""), ROWS($A$1:E45)), COLUMNS($A$1:E45)),"")</f>
        <v/>
      </c>
      <c r="O51" s="16" t="str">
        <f t="array" ref="O51">IFERROR(INDEX(외환대장!$A$2:$K$401, SMALL(IF(($C$1=외환대장!$L$2:$L$399),MATCH(ROW(외환대장!$L$2:$L$399), ROW(외환대장!$L$2:$L$399)), ""), ROWS($A$1:F45)), COLUMNS($A$1:F45)),"")</f>
        <v/>
      </c>
      <c r="P51" s="17" t="str">
        <f t="array" ref="P51">IFERROR(INDEX(외환대장!$A$2:$K$401, SMALL(IF(($C$1=외환대장!$L$2:$L$399),MATCH(ROW(외환대장!$L$2:$L$399), ROW(외환대장!$L$2:$L$399)), ""), ROWS($A$1:G45)), COLUMNS($A$1:G45)),"")</f>
        <v/>
      </c>
      <c r="Q51" s="18" t="str">
        <f t="array" ref="Q51">IFERROR(INDEX(외환대장!$A$2:$K$401, SMALL(IF(($C$1=외환대장!$L$2:$L$399),MATCH(ROW(외환대장!$L$2:$L$399), ROW(외환대장!$L$2:$L$399)), ""), ROWS($A$1:H45)), COLUMNS($A$1:H45)),"")</f>
        <v/>
      </c>
      <c r="R51" s="19" t="str">
        <f t="array" ref="R51">IFERROR(INDEX(외환대장!$A$2:$K$401, SMALL(IF(($C$1=외환대장!$L$2:$L$399),MATCH(ROW(외환대장!$L$2:$L$399), ROW(외환대장!$L$2:$L$399)), ""), ROWS($A$1:I45)), COLUMNS($A$1:I45)),"")</f>
        <v/>
      </c>
      <c r="S51" s="20" t="str">
        <f t="array" ref="S51">IFERROR(INDEX(외환대장!$A$2:$K$401, SMALL(IF(($C$1=외환대장!$L$2:$L$399),MATCH(ROW(외환대장!$L$2:$L$399), ROW(외환대장!$L$2:$L$399)), ""), ROWS($A$1:J45)), COLUMNS($A$1:J45)),"")</f>
        <v/>
      </c>
      <c r="T51" s="106" t="str">
        <f t="shared" si="1"/>
        <v/>
      </c>
      <c r="U51" s="107" t="str">
        <f t="shared" si="2"/>
        <v/>
      </c>
      <c r="V51" s="121"/>
      <c r="W51" s="108" t="str">
        <f t="shared" si="3"/>
        <v/>
      </c>
      <c r="X51" s="100" t="str">
        <f t="shared" si="4"/>
        <v/>
      </c>
      <c r="Y51" s="109" t="str">
        <f>IF($X51="","",_xludf.IFNA(VLOOKUP($X51,수출신고!$A:$G,4,0),"국내계류중"))</f>
        <v/>
      </c>
      <c r="Z51" s="110" t="e">
        <f ca="1">_xludf.IFNA(VLOOKUP(W51,환율!$A:$H,8,0),"")</f>
        <v>#NAME?</v>
      </c>
      <c r="AA51" s="111" t="str">
        <f t="shared" si="5"/>
        <v/>
      </c>
      <c r="AB51" s="112" t="str">
        <f t="shared" si="6"/>
        <v/>
      </c>
      <c r="AC51" s="113" t="str">
        <f t="shared" si="7"/>
        <v/>
      </c>
      <c r="AD51" s="114" t="str">
        <f t="shared" si="8"/>
        <v/>
      </c>
      <c r="AE51" s="115" t="str">
        <f t="shared" si="9"/>
        <v/>
      </c>
      <c r="AF51" s="114" t="str">
        <f t="shared" si="10"/>
        <v/>
      </c>
      <c r="AG51" s="114" t="str">
        <f t="shared" si="11"/>
        <v/>
      </c>
    </row>
    <row r="52" spans="1:33" ht="16.5" customHeight="1">
      <c r="A52" s="96" t="str">
        <f>IF($H52="","",_xludf.IFNA(VLOOKUP($H52,수출신고!$A:$G,2,0),""))</f>
        <v/>
      </c>
      <c r="B52" s="1"/>
      <c r="C52" s="127"/>
      <c r="D52" s="127"/>
      <c r="E52" s="127"/>
      <c r="F52" s="14"/>
      <c r="G52" s="100" t="str">
        <f>IF($H52="","",_xludf.IFNA(VLOOKUP($H52,수출신고!$A:$G,6,0),""))</f>
        <v/>
      </c>
      <c r="H52" s="101" t="str">
        <f t="shared" si="0"/>
        <v/>
      </c>
      <c r="J52" s="1" t="str">
        <f t="array" ref="J52">IFERROR(INDEX(외환대장!$A$2:$K$401, SMALL(IF(($C$1=외환대장!$L$2:$L$399),MATCH(ROW(외환대장!$L$2:$L$399), ROW(외환대장!$L$2:$L$399)), ""), ROWS($A$1:A46)), COLUMNS($A$1:A46)),"")</f>
        <v/>
      </c>
      <c r="K52" s="14" t="str">
        <f t="array" ref="K52">IFERROR(INDEX(외환대장!$A$2:$K$401, SMALL(IF(($C$1=외환대장!$L$2:$L$399),MATCH(ROW(외환대장!$L$2:$L$399), ROW(외환대장!$L$2:$L$399)), ""), ROWS($A$1:B46)), COLUMNS($A$1:B46)),"")</f>
        <v/>
      </c>
      <c r="L52" s="14" t="str">
        <f t="array" ref="L52">IFERROR(INDEX(외환대장!$A$2:$K$401, SMALL(IF(($C$1=외환대장!$L$2:$L$399),MATCH(ROW(외환대장!$L$2:$L$399), ROW(외환대장!$L$2:$L$399)), ""), ROWS($A$1:C46)), COLUMNS($A$1:C46)),"")</f>
        <v/>
      </c>
      <c r="M52" s="14" t="str">
        <f t="array" ref="M52">IFERROR(INDEX(외환대장!$A$2:$K$401, SMALL(IF(($C$1=외환대장!$L$2:$L$399),MATCH(ROW(외환대장!$L$2:$L$399), ROW(외환대장!$L$2:$L$399)), ""), ROWS($A$1:D46)), COLUMNS($A$1:D46)),"")</f>
        <v/>
      </c>
      <c r="N52" s="15" t="str">
        <f t="array" ref="N52">IFERROR(INDEX(외환대장!$A$2:$K$401, SMALL(IF(($C$1=외환대장!$L$2:$L$399),MATCH(ROW(외환대장!$L$2:$L$399), ROW(외환대장!$L$2:$L$399)), ""), ROWS($A$1:E46)), COLUMNS($A$1:E46)),"")</f>
        <v/>
      </c>
      <c r="O52" s="16" t="str">
        <f t="array" ref="O52">IFERROR(INDEX(외환대장!$A$2:$K$401, SMALL(IF(($C$1=외환대장!$L$2:$L$399),MATCH(ROW(외환대장!$L$2:$L$399), ROW(외환대장!$L$2:$L$399)), ""), ROWS($A$1:F46)), COLUMNS($A$1:F46)),"")</f>
        <v/>
      </c>
      <c r="P52" s="17" t="str">
        <f t="array" ref="P52">IFERROR(INDEX(외환대장!$A$2:$K$401, SMALL(IF(($C$1=외환대장!$L$2:$L$399),MATCH(ROW(외환대장!$L$2:$L$399), ROW(외환대장!$L$2:$L$399)), ""), ROWS($A$1:G46)), COLUMNS($A$1:G46)),"")</f>
        <v/>
      </c>
      <c r="Q52" s="18" t="str">
        <f t="array" ref="Q52">IFERROR(INDEX(외환대장!$A$2:$K$401, SMALL(IF(($C$1=외환대장!$L$2:$L$399),MATCH(ROW(외환대장!$L$2:$L$399), ROW(외환대장!$L$2:$L$399)), ""), ROWS($A$1:H46)), COLUMNS($A$1:H46)),"")</f>
        <v/>
      </c>
      <c r="R52" s="19" t="str">
        <f t="array" ref="R52">IFERROR(INDEX(외환대장!$A$2:$K$401, SMALL(IF(($C$1=외환대장!$L$2:$L$399),MATCH(ROW(외환대장!$L$2:$L$399), ROW(외환대장!$L$2:$L$399)), ""), ROWS($A$1:I46)), COLUMNS($A$1:I46)),"")</f>
        <v/>
      </c>
      <c r="S52" s="20" t="str">
        <f t="array" ref="S52">IFERROR(INDEX(외환대장!$A$2:$K$401, SMALL(IF(($C$1=외환대장!$L$2:$L$399),MATCH(ROW(외환대장!$L$2:$L$399), ROW(외환대장!$L$2:$L$399)), ""), ROWS($A$1:J46)), COLUMNS($A$1:J46)),"")</f>
        <v/>
      </c>
      <c r="T52" s="106" t="str">
        <f t="shared" si="1"/>
        <v/>
      </c>
      <c r="U52" s="107" t="str">
        <f t="shared" si="2"/>
        <v/>
      </c>
      <c r="V52" s="131" t="s">
        <v>1007</v>
      </c>
      <c r="W52" s="108" t="str">
        <f t="shared" si="3"/>
        <v/>
      </c>
      <c r="X52" s="100" t="str">
        <f t="shared" si="4"/>
        <v/>
      </c>
      <c r="Y52" s="109" t="str">
        <f>IF($X52="","",_xludf.IFNA(VLOOKUP($X52,수출신고!$A:$G,4,0),"국내계류중"))</f>
        <v/>
      </c>
      <c r="Z52" s="110" t="e">
        <f ca="1">_xludf.IFNA(VLOOKUP(W52,환율!$A:$H,8,0),"")</f>
        <v>#NAME?</v>
      </c>
      <c r="AA52" s="111" t="str">
        <f t="shared" si="5"/>
        <v/>
      </c>
      <c r="AB52" s="112" t="str">
        <f t="shared" si="6"/>
        <v/>
      </c>
      <c r="AC52" s="113" t="str">
        <f t="shared" si="7"/>
        <v/>
      </c>
      <c r="AD52" s="114" t="str">
        <f t="shared" si="8"/>
        <v/>
      </c>
      <c r="AE52" s="115" t="str">
        <f t="shared" si="9"/>
        <v/>
      </c>
      <c r="AF52" s="114" t="str">
        <f t="shared" si="10"/>
        <v/>
      </c>
      <c r="AG52" s="114" t="str">
        <f t="shared" si="11"/>
        <v/>
      </c>
    </row>
    <row r="53" spans="1:33" ht="16.5" customHeight="1">
      <c r="A53" s="96" t="str">
        <f>IF($H53="","",_xludf.IFNA(VLOOKUP($H53,수출신고!$A:$G,2,0),""))</f>
        <v/>
      </c>
      <c r="B53" s="1"/>
      <c r="C53" s="127"/>
      <c r="D53" s="127"/>
      <c r="E53" s="127"/>
      <c r="F53" s="14"/>
      <c r="G53" s="100" t="str">
        <f>IF($H53="","",_xludf.IFNA(VLOOKUP($H53,수출신고!$A:$G,6,0),""))</f>
        <v/>
      </c>
      <c r="H53" s="101" t="str">
        <f t="shared" si="0"/>
        <v/>
      </c>
      <c r="J53" s="1" t="str">
        <f t="array" ref="J53">IFERROR(INDEX(외환대장!$A$2:$K$401, SMALL(IF(($C$1=외환대장!$L$2:$L$399),MATCH(ROW(외환대장!$L$2:$L$399), ROW(외환대장!$L$2:$L$399)), ""), ROWS($A$1:A47)), COLUMNS($A$1:A47)),"")</f>
        <v/>
      </c>
      <c r="K53" s="14" t="str">
        <f t="array" ref="K53">IFERROR(INDEX(외환대장!$A$2:$K$401, SMALL(IF(($C$1=외환대장!$L$2:$L$399),MATCH(ROW(외환대장!$L$2:$L$399), ROW(외환대장!$L$2:$L$399)), ""), ROWS($A$1:B47)), COLUMNS($A$1:B47)),"")</f>
        <v/>
      </c>
      <c r="L53" s="14" t="str">
        <f t="array" ref="L53">IFERROR(INDEX(외환대장!$A$2:$K$401, SMALL(IF(($C$1=외환대장!$L$2:$L$399),MATCH(ROW(외환대장!$L$2:$L$399), ROW(외환대장!$L$2:$L$399)), ""), ROWS($A$1:C47)), COLUMNS($A$1:C47)),"")</f>
        <v/>
      </c>
      <c r="M53" s="14" t="str">
        <f t="array" ref="M53">IFERROR(INDEX(외환대장!$A$2:$K$401, SMALL(IF(($C$1=외환대장!$L$2:$L$399),MATCH(ROW(외환대장!$L$2:$L$399), ROW(외환대장!$L$2:$L$399)), ""), ROWS($A$1:D47)), COLUMNS($A$1:D47)),"")</f>
        <v/>
      </c>
      <c r="N53" s="15" t="str">
        <f t="array" ref="N53">IFERROR(INDEX(외환대장!$A$2:$K$401, SMALL(IF(($C$1=외환대장!$L$2:$L$399),MATCH(ROW(외환대장!$L$2:$L$399), ROW(외환대장!$L$2:$L$399)), ""), ROWS($A$1:E47)), COLUMNS($A$1:E47)),"")</f>
        <v/>
      </c>
      <c r="O53" s="16" t="str">
        <f t="array" ref="O53">IFERROR(INDEX(외환대장!$A$2:$K$401, SMALL(IF(($C$1=외환대장!$L$2:$L$399),MATCH(ROW(외환대장!$L$2:$L$399), ROW(외환대장!$L$2:$L$399)), ""), ROWS($A$1:F47)), COLUMNS($A$1:F47)),"")</f>
        <v/>
      </c>
      <c r="P53" s="17" t="str">
        <f t="array" ref="P53">IFERROR(INDEX(외환대장!$A$2:$K$401, SMALL(IF(($C$1=외환대장!$L$2:$L$399),MATCH(ROW(외환대장!$L$2:$L$399), ROW(외환대장!$L$2:$L$399)), ""), ROWS($A$1:G47)), COLUMNS($A$1:G47)),"")</f>
        <v/>
      </c>
      <c r="Q53" s="18" t="str">
        <f t="array" ref="Q53">IFERROR(INDEX(외환대장!$A$2:$K$401, SMALL(IF(($C$1=외환대장!$L$2:$L$399),MATCH(ROW(외환대장!$L$2:$L$399), ROW(외환대장!$L$2:$L$399)), ""), ROWS($A$1:H47)), COLUMNS($A$1:H47)),"")</f>
        <v/>
      </c>
      <c r="R53" s="19" t="str">
        <f t="array" ref="R53">IFERROR(INDEX(외환대장!$A$2:$K$401, SMALL(IF(($C$1=외환대장!$L$2:$L$399),MATCH(ROW(외환대장!$L$2:$L$399), ROW(외환대장!$L$2:$L$399)), ""), ROWS($A$1:I47)), COLUMNS($A$1:I47)),"")</f>
        <v/>
      </c>
      <c r="S53" s="20" t="str">
        <f t="array" ref="S53">IFERROR(INDEX(외환대장!$A$2:$K$401, SMALL(IF(($C$1=외환대장!$L$2:$L$399),MATCH(ROW(외환대장!$L$2:$L$399), ROW(외환대장!$L$2:$L$399)), ""), ROWS($A$1:J47)), COLUMNS($A$1:J47)),"")</f>
        <v/>
      </c>
      <c r="T53" s="106" t="str">
        <f t="shared" si="1"/>
        <v/>
      </c>
      <c r="U53" s="107" t="str">
        <f t="shared" si="2"/>
        <v/>
      </c>
      <c r="V53" s="132">
        <f ca="1">TODAY()</f>
        <v>45007</v>
      </c>
      <c r="W53" s="108" t="str">
        <f t="shared" si="3"/>
        <v/>
      </c>
      <c r="X53" s="100" t="str">
        <f t="shared" si="4"/>
        <v/>
      </c>
      <c r="Y53" s="109" t="str">
        <f>IF($X53="","",_xludf.IFNA(VLOOKUP($X53,수출신고!$A:$G,4,0),"국내계류중"))</f>
        <v/>
      </c>
      <c r="Z53" s="110" t="e">
        <f ca="1">_xludf.IFNA(VLOOKUP(W53,환율!$A:$H,8,0),"")</f>
        <v>#NAME?</v>
      </c>
      <c r="AA53" s="111" t="str">
        <f t="shared" si="5"/>
        <v/>
      </c>
      <c r="AB53" s="112" t="str">
        <f t="shared" si="6"/>
        <v/>
      </c>
      <c r="AC53" s="113" t="str">
        <f t="shared" si="7"/>
        <v/>
      </c>
      <c r="AD53" s="114" t="str">
        <f t="shared" si="8"/>
        <v/>
      </c>
      <c r="AE53" s="115" t="str">
        <f t="shared" si="9"/>
        <v/>
      </c>
      <c r="AF53" s="114" t="str">
        <f t="shared" si="10"/>
        <v/>
      </c>
      <c r="AG53" s="114" t="str">
        <f t="shared" si="11"/>
        <v/>
      </c>
    </row>
    <row r="54" spans="1:33" ht="16.5" customHeight="1">
      <c r="A54" s="96" t="str">
        <f>IF($H54="","",_xludf.IFNA(VLOOKUP($H54,수출신고!$A:$G,2,0),""))</f>
        <v/>
      </c>
      <c r="B54" s="1"/>
      <c r="C54" s="134"/>
      <c r="D54" s="134"/>
      <c r="E54" s="134"/>
      <c r="F54" s="14"/>
      <c r="G54" s="100" t="str">
        <f>IF($H54="","",_xludf.IFNA(VLOOKUP($H54,수출신고!$A:$G,6,0),""))</f>
        <v/>
      </c>
      <c r="H54" s="101" t="str">
        <f t="shared" si="0"/>
        <v/>
      </c>
      <c r="J54" s="1" t="str">
        <f t="array" ref="J54">IFERROR(INDEX(외환대장!$A$2:$K$401, SMALL(IF(($C$1=외환대장!$L$2:$L$399),MATCH(ROW(외환대장!$L$2:$L$399), ROW(외환대장!$L$2:$L$399)), ""), ROWS($A$1:A48)), COLUMNS($A$1:A48)),"")</f>
        <v/>
      </c>
      <c r="K54" s="14" t="str">
        <f t="array" ref="K54">IFERROR(INDEX(외환대장!$A$2:$K$401, SMALL(IF(($C$1=외환대장!$L$2:$L$399),MATCH(ROW(외환대장!$L$2:$L$399), ROW(외환대장!$L$2:$L$399)), ""), ROWS($A$1:B48)), COLUMNS($A$1:B48)),"")</f>
        <v/>
      </c>
      <c r="L54" s="14" t="str">
        <f t="array" ref="L54">IFERROR(INDEX(외환대장!$A$2:$K$401, SMALL(IF(($C$1=외환대장!$L$2:$L$399),MATCH(ROW(외환대장!$L$2:$L$399), ROW(외환대장!$L$2:$L$399)), ""), ROWS($A$1:C48)), COLUMNS($A$1:C48)),"")</f>
        <v/>
      </c>
      <c r="M54" s="14" t="str">
        <f t="array" ref="M54">IFERROR(INDEX(외환대장!$A$2:$K$401, SMALL(IF(($C$1=외환대장!$L$2:$L$399),MATCH(ROW(외환대장!$L$2:$L$399), ROW(외환대장!$L$2:$L$399)), ""), ROWS($A$1:D48)), COLUMNS($A$1:D48)),"")</f>
        <v/>
      </c>
      <c r="N54" s="15" t="str">
        <f t="array" ref="N54">IFERROR(INDEX(외환대장!$A$2:$K$401, SMALL(IF(($C$1=외환대장!$L$2:$L$399),MATCH(ROW(외환대장!$L$2:$L$399), ROW(외환대장!$L$2:$L$399)), ""), ROWS($A$1:E48)), COLUMNS($A$1:E48)),"")</f>
        <v/>
      </c>
      <c r="O54" s="16" t="str">
        <f t="array" ref="O54">IFERROR(INDEX(외환대장!$A$2:$K$401, SMALL(IF(($C$1=외환대장!$L$2:$L$399),MATCH(ROW(외환대장!$L$2:$L$399), ROW(외환대장!$L$2:$L$399)), ""), ROWS($A$1:F48)), COLUMNS($A$1:F48)),"")</f>
        <v/>
      </c>
      <c r="P54" s="17" t="str">
        <f t="array" ref="P54">IFERROR(INDEX(외환대장!$A$2:$K$401, SMALL(IF(($C$1=외환대장!$L$2:$L$399),MATCH(ROW(외환대장!$L$2:$L$399), ROW(외환대장!$L$2:$L$399)), ""), ROWS($A$1:G48)), COLUMNS($A$1:G48)),"")</f>
        <v/>
      </c>
      <c r="Q54" s="18" t="str">
        <f t="array" ref="Q54">IFERROR(INDEX(외환대장!$A$2:$K$401, SMALL(IF(($C$1=외환대장!$L$2:$L$399),MATCH(ROW(외환대장!$L$2:$L$399), ROW(외환대장!$L$2:$L$399)), ""), ROWS($A$1:H48)), COLUMNS($A$1:H48)),"")</f>
        <v/>
      </c>
      <c r="R54" s="19" t="str">
        <f t="array" ref="R54">IFERROR(INDEX(외환대장!$A$2:$K$401, SMALL(IF(($C$1=외환대장!$L$2:$L$399),MATCH(ROW(외환대장!$L$2:$L$399), ROW(외환대장!$L$2:$L$399)), ""), ROWS($A$1:I48)), COLUMNS($A$1:I48)),"")</f>
        <v/>
      </c>
      <c r="S54" s="20" t="str">
        <f t="array" ref="S54">IFERROR(INDEX(외환대장!$A$2:$K$401, SMALL(IF(($C$1=외환대장!$L$2:$L$399),MATCH(ROW(외환대장!$L$2:$L$399), ROW(외환대장!$L$2:$L$399)), ""), ROWS($A$1:J48)), COLUMNS($A$1:J48)),"")</f>
        <v/>
      </c>
      <c r="T54" s="106" t="str">
        <f t="shared" si="1"/>
        <v/>
      </c>
      <c r="U54" s="107" t="str">
        <f t="shared" si="2"/>
        <v/>
      </c>
      <c r="V54" s="136" t="e">
        <f ca="1">SUM(G3:G54)-SUM(K3:K54)</f>
        <v>#NAME?</v>
      </c>
      <c r="W54" s="108" t="str">
        <f t="shared" si="3"/>
        <v/>
      </c>
      <c r="X54" s="100" t="str">
        <f t="shared" si="4"/>
        <v/>
      </c>
      <c r="Y54" s="109" t="str">
        <f>IF($X54="","",_xludf.IFNA(VLOOKUP($X54,수출신고!$A:$G,4,0),"국내계류중"))</f>
        <v/>
      </c>
      <c r="Z54" s="110" t="e">
        <f ca="1">_xludf.IFNA(VLOOKUP(W54,환율!$A:$H,8,0),"")</f>
        <v>#NAME?</v>
      </c>
      <c r="AA54" s="111" t="str">
        <f t="shared" si="5"/>
        <v/>
      </c>
      <c r="AB54" s="112" t="str">
        <f t="shared" si="6"/>
        <v/>
      </c>
      <c r="AC54" s="113" t="str">
        <f t="shared" si="7"/>
        <v/>
      </c>
      <c r="AD54" s="114" t="str">
        <f t="shared" si="8"/>
        <v/>
      </c>
      <c r="AE54" s="115" t="str">
        <f t="shared" si="9"/>
        <v/>
      </c>
      <c r="AF54" s="114" t="str">
        <f t="shared" si="10"/>
        <v/>
      </c>
      <c r="AG54" s="114" t="str">
        <f t="shared" si="11"/>
        <v/>
      </c>
    </row>
    <row r="55" spans="1:33" ht="16.5" customHeight="1">
      <c r="A55" s="137"/>
      <c r="B55" s="138"/>
      <c r="C55" s="138"/>
      <c r="D55" s="139"/>
      <c r="E55" s="140" t="s">
        <v>1019</v>
      </c>
      <c r="F55" s="140"/>
      <c r="G55" s="141" t="e">
        <f ca="1">SUM(G3:G54)</f>
        <v>#NAME?</v>
      </c>
      <c r="H55" s="142"/>
      <c r="I55" s="142"/>
      <c r="J55" s="143"/>
      <c r="K55" s="140" t="s">
        <v>1019</v>
      </c>
      <c r="L55" s="140"/>
      <c r="M55" s="140"/>
      <c r="N55" s="140"/>
      <c r="O55" s="140"/>
      <c r="P55" s="140"/>
      <c r="Q55" s="140"/>
      <c r="R55" s="144">
        <f>SUM(R3:R54)</f>
        <v>0</v>
      </c>
      <c r="S55" s="69"/>
      <c r="T55" s="87"/>
      <c r="U55" s="145"/>
      <c r="V55" s="146"/>
      <c r="W55" s="145" t="s">
        <v>1019</v>
      </c>
      <c r="X55" s="147"/>
      <c r="Y55" s="147"/>
      <c r="Z55" s="148"/>
      <c r="AA55" s="149" t="e">
        <f t="shared" ref="AA55:AG55" ca="1" si="12">SUM(AA3:AA54)</f>
        <v>#NAME?</v>
      </c>
      <c r="AB55" s="150" t="e">
        <f t="shared" ca="1" si="12"/>
        <v>#NAME?</v>
      </c>
      <c r="AC55" s="151">
        <f t="shared" ca="1" si="12"/>
        <v>0</v>
      </c>
      <c r="AD55" s="152" t="e">
        <f t="shared" ca="1" si="12"/>
        <v>#NAME?</v>
      </c>
      <c r="AE55" s="153">
        <f t="shared" si="12"/>
        <v>0</v>
      </c>
      <c r="AF55" s="154" t="e">
        <f t="shared" ca="1" si="12"/>
        <v>#VALUE!</v>
      </c>
      <c r="AG55" s="154">
        <f t="shared" ca="1" si="12"/>
        <v>0</v>
      </c>
    </row>
    <row r="56" spans="1:33" ht="16.5" customHeight="1">
      <c r="AB56" s="40"/>
      <c r="AD56" s="40"/>
      <c r="AF56" s="40"/>
      <c r="AG56" s="40"/>
    </row>
    <row r="57" spans="1:33" ht="16.5" customHeight="1">
      <c r="AB57" s="40"/>
      <c r="AD57" s="40"/>
      <c r="AF57" s="40"/>
      <c r="AG57" s="40"/>
    </row>
    <row r="58" spans="1:33" ht="16.5" customHeight="1">
      <c r="AB58" s="40"/>
      <c r="AD58" s="40"/>
      <c r="AF58" s="40"/>
      <c r="AG58" s="40"/>
    </row>
    <row r="59" spans="1:33" ht="16.5" customHeight="1">
      <c r="AB59" s="40"/>
      <c r="AD59" s="40"/>
      <c r="AF59" s="40"/>
      <c r="AG59" s="40"/>
    </row>
    <row r="60" spans="1:33" ht="16.5" customHeight="1">
      <c r="AB60" s="40"/>
      <c r="AD60" s="40"/>
      <c r="AF60" s="40"/>
      <c r="AG60" s="40"/>
    </row>
    <row r="61" spans="1:33" ht="16.5" customHeight="1">
      <c r="AB61" s="40"/>
      <c r="AD61" s="40"/>
      <c r="AF61" s="40"/>
      <c r="AG61" s="40"/>
    </row>
    <row r="62" spans="1:33" ht="16.5" customHeight="1">
      <c r="AB62" s="40"/>
      <c r="AD62" s="40"/>
      <c r="AF62" s="40"/>
      <c r="AG62" s="40"/>
    </row>
    <row r="63" spans="1:33" ht="16.5" customHeight="1">
      <c r="AB63" s="40"/>
      <c r="AD63" s="40"/>
      <c r="AF63" s="40"/>
      <c r="AG63" s="40"/>
    </row>
    <row r="64" spans="1:33" ht="16.5" customHeight="1">
      <c r="AB64" s="40"/>
      <c r="AD64" s="40"/>
      <c r="AF64" s="40"/>
      <c r="AG64" s="40"/>
    </row>
    <row r="65" spans="28:33" ht="16.5" customHeight="1">
      <c r="AB65" s="40"/>
      <c r="AD65" s="40"/>
      <c r="AF65" s="40"/>
      <c r="AG65" s="40"/>
    </row>
    <row r="66" spans="28:33" ht="16.5" customHeight="1">
      <c r="AB66" s="40"/>
      <c r="AD66" s="40"/>
      <c r="AF66" s="40"/>
      <c r="AG66" s="40"/>
    </row>
    <row r="67" spans="28:33" ht="16.5" customHeight="1">
      <c r="AB67" s="40"/>
      <c r="AD67" s="40"/>
      <c r="AF67" s="40"/>
      <c r="AG67" s="40"/>
    </row>
    <row r="68" spans="28:33" ht="16.5" customHeight="1">
      <c r="AB68" s="40"/>
      <c r="AD68" s="40"/>
      <c r="AF68" s="40"/>
      <c r="AG68" s="40"/>
    </row>
    <row r="69" spans="28:33" ht="16.5" customHeight="1">
      <c r="AB69" s="40"/>
      <c r="AD69" s="40"/>
      <c r="AF69" s="40"/>
      <c r="AG69" s="40"/>
    </row>
    <row r="70" spans="28:33" ht="16.5" customHeight="1">
      <c r="AB70" s="40"/>
      <c r="AD70" s="40"/>
      <c r="AF70" s="40"/>
      <c r="AG70" s="40"/>
    </row>
    <row r="71" spans="28:33" ht="16.5" customHeight="1">
      <c r="AB71" s="40"/>
      <c r="AD71" s="40"/>
      <c r="AF71" s="40"/>
      <c r="AG71" s="40"/>
    </row>
    <row r="72" spans="28:33" ht="16.5" customHeight="1">
      <c r="AB72" s="40"/>
      <c r="AD72" s="40"/>
      <c r="AF72" s="40"/>
      <c r="AG72" s="40"/>
    </row>
    <row r="73" spans="28:33" ht="16.5" customHeight="1">
      <c r="AB73" s="40"/>
      <c r="AD73" s="40"/>
      <c r="AF73" s="40"/>
      <c r="AG73" s="40"/>
    </row>
    <row r="74" spans="28:33" ht="16.5" customHeight="1">
      <c r="AB74" s="40"/>
      <c r="AD74" s="40"/>
      <c r="AF74" s="40"/>
      <c r="AG74" s="40"/>
    </row>
    <row r="75" spans="28:33" ht="16.5" customHeight="1">
      <c r="AB75" s="40"/>
      <c r="AD75" s="40"/>
      <c r="AF75" s="40"/>
      <c r="AG75" s="40"/>
    </row>
    <row r="76" spans="28:33" ht="16.5" customHeight="1">
      <c r="AB76" s="40"/>
      <c r="AD76" s="40"/>
      <c r="AF76" s="40"/>
      <c r="AG76" s="40"/>
    </row>
    <row r="77" spans="28:33" ht="16.5" customHeight="1">
      <c r="AB77" s="40"/>
      <c r="AD77" s="40"/>
      <c r="AF77" s="40"/>
      <c r="AG77" s="40"/>
    </row>
    <row r="78" spans="28:33" ht="16.5" customHeight="1">
      <c r="AB78" s="40"/>
      <c r="AD78" s="40"/>
      <c r="AF78" s="40"/>
      <c r="AG78" s="40"/>
    </row>
    <row r="79" spans="28:33" ht="16.5" customHeight="1">
      <c r="AB79" s="40"/>
      <c r="AD79" s="40"/>
      <c r="AF79" s="40"/>
      <c r="AG79" s="40"/>
    </row>
    <row r="80" spans="28:33" ht="16.5" customHeight="1">
      <c r="AB80" s="40"/>
      <c r="AD80" s="40"/>
      <c r="AF80" s="40"/>
      <c r="AG80" s="40"/>
    </row>
    <row r="81" spans="28:33" ht="16.5" customHeight="1">
      <c r="AB81" s="40"/>
      <c r="AD81" s="40"/>
      <c r="AF81" s="40"/>
      <c r="AG81" s="40"/>
    </row>
    <row r="82" spans="28:33" ht="16.5" customHeight="1">
      <c r="AB82" s="40"/>
      <c r="AD82" s="40"/>
      <c r="AF82" s="40"/>
      <c r="AG82" s="40"/>
    </row>
    <row r="83" spans="28:33" ht="16.5" customHeight="1">
      <c r="AB83" s="40"/>
      <c r="AD83" s="40"/>
      <c r="AF83" s="40"/>
      <c r="AG83" s="40"/>
    </row>
    <row r="84" spans="28:33" ht="16.5" customHeight="1">
      <c r="AB84" s="40"/>
      <c r="AD84" s="40"/>
      <c r="AF84" s="40"/>
      <c r="AG84" s="40"/>
    </row>
    <row r="85" spans="28:33" ht="16.5" customHeight="1">
      <c r="AB85" s="40"/>
      <c r="AD85" s="40"/>
      <c r="AF85" s="40"/>
      <c r="AG85" s="40"/>
    </row>
    <row r="86" spans="28:33" ht="16.5" customHeight="1">
      <c r="AB86" s="40"/>
      <c r="AD86" s="40"/>
      <c r="AF86" s="40"/>
      <c r="AG86" s="40"/>
    </row>
    <row r="87" spans="28:33" ht="16.5" customHeight="1">
      <c r="AB87" s="40"/>
      <c r="AD87" s="40"/>
      <c r="AF87" s="40"/>
      <c r="AG87" s="40"/>
    </row>
    <row r="88" spans="28:33" ht="16.5" customHeight="1">
      <c r="AB88" s="40"/>
      <c r="AD88" s="40"/>
      <c r="AF88" s="40"/>
      <c r="AG88" s="40"/>
    </row>
    <row r="89" spans="28:33" ht="16.5" customHeight="1">
      <c r="AB89" s="40"/>
      <c r="AD89" s="40"/>
      <c r="AF89" s="40"/>
      <c r="AG89" s="40"/>
    </row>
    <row r="90" spans="28:33" ht="16.5" customHeight="1">
      <c r="AB90" s="40"/>
      <c r="AD90" s="40"/>
      <c r="AF90" s="40"/>
      <c r="AG90" s="40"/>
    </row>
    <row r="91" spans="28:33" ht="16.5" customHeight="1">
      <c r="AB91" s="40"/>
      <c r="AD91" s="40"/>
      <c r="AF91" s="40"/>
      <c r="AG91" s="40"/>
    </row>
    <row r="92" spans="28:33" ht="16.5" customHeight="1">
      <c r="AB92" s="40"/>
      <c r="AD92" s="40"/>
      <c r="AF92" s="40"/>
      <c r="AG92" s="40"/>
    </row>
    <row r="93" spans="28:33" ht="16.5" customHeight="1">
      <c r="AB93" s="40"/>
      <c r="AD93" s="40"/>
      <c r="AF93" s="40"/>
      <c r="AG93" s="40"/>
    </row>
    <row r="94" spans="28:33" ht="16.5" customHeight="1">
      <c r="AB94" s="40"/>
      <c r="AD94" s="40"/>
      <c r="AF94" s="40"/>
      <c r="AG94" s="40"/>
    </row>
    <row r="95" spans="28:33" ht="16.5" customHeight="1">
      <c r="AB95" s="40"/>
      <c r="AD95" s="40"/>
      <c r="AF95" s="40"/>
      <c r="AG95" s="40"/>
    </row>
    <row r="96" spans="28:33" ht="16.5" customHeight="1">
      <c r="AB96" s="40"/>
      <c r="AD96" s="40"/>
      <c r="AF96" s="40"/>
      <c r="AG96" s="40"/>
    </row>
    <row r="97" spans="28:33" ht="16.5" customHeight="1">
      <c r="AB97" s="40"/>
      <c r="AD97" s="40"/>
      <c r="AF97" s="40"/>
      <c r="AG97" s="40"/>
    </row>
    <row r="98" spans="28:33" ht="16.5" customHeight="1">
      <c r="AB98" s="40"/>
      <c r="AD98" s="40"/>
      <c r="AF98" s="40"/>
      <c r="AG98" s="40"/>
    </row>
    <row r="99" spans="28:33" ht="16.5" customHeight="1">
      <c r="AB99" s="40"/>
      <c r="AD99" s="40"/>
      <c r="AF99" s="40"/>
      <c r="AG99" s="40"/>
    </row>
    <row r="100" spans="28:33" ht="16.5" customHeight="1">
      <c r="AB100" s="40"/>
      <c r="AD100" s="40"/>
      <c r="AF100" s="40"/>
      <c r="AG100" s="40"/>
    </row>
    <row r="101" spans="28:33" ht="16.5" customHeight="1">
      <c r="AB101" s="40"/>
      <c r="AD101" s="40"/>
      <c r="AF101" s="40"/>
      <c r="AG101" s="40"/>
    </row>
    <row r="102" spans="28:33" ht="16.5" customHeight="1">
      <c r="AB102" s="40"/>
      <c r="AD102" s="40"/>
      <c r="AF102" s="40"/>
      <c r="AG102" s="40"/>
    </row>
    <row r="103" spans="28:33" ht="16.5" customHeight="1">
      <c r="AB103" s="40"/>
      <c r="AD103" s="40"/>
      <c r="AF103" s="40"/>
      <c r="AG103" s="40"/>
    </row>
    <row r="104" spans="28:33" ht="16.5" customHeight="1">
      <c r="AB104" s="40"/>
      <c r="AD104" s="40"/>
      <c r="AF104" s="40"/>
      <c r="AG104" s="40"/>
    </row>
    <row r="105" spans="28:33" ht="16.5" customHeight="1">
      <c r="AB105" s="40"/>
      <c r="AD105" s="40"/>
      <c r="AF105" s="40"/>
      <c r="AG105" s="40"/>
    </row>
    <row r="106" spans="28:33" ht="16.5" customHeight="1">
      <c r="AB106" s="40"/>
      <c r="AD106" s="40"/>
      <c r="AF106" s="40"/>
      <c r="AG106" s="40"/>
    </row>
    <row r="107" spans="28:33" ht="16.5" customHeight="1">
      <c r="AB107" s="40"/>
      <c r="AD107" s="40"/>
      <c r="AF107" s="40"/>
      <c r="AG107" s="40"/>
    </row>
    <row r="108" spans="28:33" ht="16.5" customHeight="1">
      <c r="AB108" s="40"/>
      <c r="AD108" s="40"/>
      <c r="AF108" s="40"/>
      <c r="AG108" s="40"/>
    </row>
    <row r="109" spans="28:33" ht="16.5" customHeight="1">
      <c r="AB109" s="40"/>
      <c r="AD109" s="40"/>
      <c r="AF109" s="40"/>
      <c r="AG109" s="40"/>
    </row>
    <row r="110" spans="28:33" ht="16.5" customHeight="1">
      <c r="AB110" s="40"/>
      <c r="AD110" s="40"/>
      <c r="AF110" s="40"/>
      <c r="AG110" s="40"/>
    </row>
    <row r="111" spans="28:33" ht="16.5" customHeight="1">
      <c r="AB111" s="40"/>
      <c r="AD111" s="40"/>
      <c r="AF111" s="40"/>
      <c r="AG111" s="40"/>
    </row>
    <row r="112" spans="28:33" ht="16.5" customHeight="1">
      <c r="AB112" s="40"/>
      <c r="AD112" s="40"/>
      <c r="AF112" s="40"/>
      <c r="AG112" s="40"/>
    </row>
    <row r="113" spans="28:33" ht="16.5" customHeight="1">
      <c r="AB113" s="40"/>
      <c r="AD113" s="40"/>
      <c r="AF113" s="40"/>
      <c r="AG113" s="40"/>
    </row>
    <row r="114" spans="28:33" ht="16.5" customHeight="1">
      <c r="AB114" s="40"/>
      <c r="AD114" s="40"/>
      <c r="AF114" s="40"/>
      <c r="AG114" s="40"/>
    </row>
    <row r="115" spans="28:33" ht="16.5" customHeight="1">
      <c r="AB115" s="40"/>
      <c r="AD115" s="40"/>
      <c r="AF115" s="40"/>
      <c r="AG115" s="40"/>
    </row>
    <row r="116" spans="28:33" ht="16.5" customHeight="1">
      <c r="AB116" s="40"/>
      <c r="AD116" s="40"/>
      <c r="AF116" s="40"/>
      <c r="AG116" s="40"/>
    </row>
    <row r="117" spans="28:33" ht="16.5" customHeight="1">
      <c r="AB117" s="40"/>
      <c r="AD117" s="40"/>
      <c r="AF117" s="40"/>
      <c r="AG117" s="40"/>
    </row>
    <row r="118" spans="28:33" ht="16.5" customHeight="1">
      <c r="AB118" s="40"/>
      <c r="AD118" s="40"/>
      <c r="AF118" s="40"/>
      <c r="AG118" s="40"/>
    </row>
    <row r="119" spans="28:33" ht="16.5" customHeight="1">
      <c r="AB119" s="40"/>
      <c r="AD119" s="40"/>
      <c r="AF119" s="40"/>
      <c r="AG119" s="40"/>
    </row>
    <row r="120" spans="28:33" ht="16.5" customHeight="1">
      <c r="AB120" s="40"/>
      <c r="AD120" s="40"/>
      <c r="AF120" s="40"/>
      <c r="AG120" s="40"/>
    </row>
    <row r="121" spans="28:33" ht="16.5" customHeight="1">
      <c r="AB121" s="40"/>
      <c r="AD121" s="40"/>
      <c r="AF121" s="40"/>
      <c r="AG121" s="40"/>
    </row>
    <row r="122" spans="28:33" ht="16.5" customHeight="1">
      <c r="AB122" s="40"/>
      <c r="AD122" s="40"/>
      <c r="AF122" s="40"/>
      <c r="AG122" s="40"/>
    </row>
    <row r="123" spans="28:33" ht="16.5" customHeight="1">
      <c r="AB123" s="40"/>
      <c r="AD123" s="40"/>
      <c r="AF123" s="40"/>
      <c r="AG123" s="40"/>
    </row>
    <row r="124" spans="28:33" ht="16.5" customHeight="1">
      <c r="AB124" s="40"/>
      <c r="AD124" s="40"/>
      <c r="AF124" s="40"/>
      <c r="AG124" s="40"/>
    </row>
    <row r="125" spans="28:33" ht="16.5" customHeight="1">
      <c r="AB125" s="40"/>
      <c r="AD125" s="40"/>
      <c r="AF125" s="40"/>
      <c r="AG125" s="40"/>
    </row>
    <row r="126" spans="28:33" ht="16.5" customHeight="1">
      <c r="AB126" s="40"/>
      <c r="AD126" s="40"/>
      <c r="AF126" s="40"/>
      <c r="AG126" s="40"/>
    </row>
    <row r="127" spans="28:33" ht="16.5" customHeight="1">
      <c r="AB127" s="40"/>
      <c r="AD127" s="40"/>
      <c r="AF127" s="40"/>
      <c r="AG127" s="40"/>
    </row>
    <row r="128" spans="28:33" ht="16.5" customHeight="1">
      <c r="AB128" s="40"/>
      <c r="AD128" s="40"/>
      <c r="AF128" s="40"/>
      <c r="AG128" s="40"/>
    </row>
    <row r="129" spans="28:33" ht="16.5" customHeight="1">
      <c r="AB129" s="40"/>
      <c r="AD129" s="40"/>
      <c r="AF129" s="40"/>
      <c r="AG129" s="40"/>
    </row>
    <row r="130" spans="28:33" ht="16.5" customHeight="1">
      <c r="AB130" s="40"/>
      <c r="AD130" s="40"/>
      <c r="AF130" s="40"/>
      <c r="AG130" s="40"/>
    </row>
    <row r="131" spans="28:33" ht="16.5" customHeight="1">
      <c r="AB131" s="40"/>
      <c r="AD131" s="40"/>
      <c r="AF131" s="40"/>
      <c r="AG131" s="40"/>
    </row>
    <row r="132" spans="28:33" ht="16.5" customHeight="1">
      <c r="AB132" s="40"/>
      <c r="AD132" s="40"/>
      <c r="AF132" s="40"/>
      <c r="AG132" s="40"/>
    </row>
    <row r="133" spans="28:33" ht="16.5" customHeight="1">
      <c r="AB133" s="40"/>
      <c r="AD133" s="40"/>
      <c r="AF133" s="40"/>
      <c r="AG133" s="40"/>
    </row>
    <row r="134" spans="28:33" ht="16.5" customHeight="1">
      <c r="AB134" s="40"/>
      <c r="AD134" s="40"/>
      <c r="AF134" s="40"/>
      <c r="AG134" s="40"/>
    </row>
    <row r="135" spans="28:33" ht="16.5" customHeight="1">
      <c r="AB135" s="40"/>
      <c r="AD135" s="40"/>
      <c r="AF135" s="40"/>
      <c r="AG135" s="40"/>
    </row>
    <row r="136" spans="28:33" ht="16.5" customHeight="1">
      <c r="AB136" s="40"/>
      <c r="AD136" s="40"/>
      <c r="AF136" s="40"/>
      <c r="AG136" s="40"/>
    </row>
    <row r="137" spans="28:33" ht="16.5" customHeight="1">
      <c r="AB137" s="40"/>
      <c r="AD137" s="40"/>
      <c r="AF137" s="40"/>
      <c r="AG137" s="40"/>
    </row>
    <row r="138" spans="28:33" ht="16.5" customHeight="1">
      <c r="AB138" s="40"/>
      <c r="AD138" s="40"/>
      <c r="AF138" s="40"/>
      <c r="AG138" s="40"/>
    </row>
    <row r="139" spans="28:33" ht="16.5" customHeight="1">
      <c r="AB139" s="40"/>
      <c r="AD139" s="40"/>
      <c r="AF139" s="40"/>
      <c r="AG139" s="40"/>
    </row>
    <row r="140" spans="28:33" ht="16.5" customHeight="1">
      <c r="AB140" s="40"/>
      <c r="AD140" s="40"/>
      <c r="AF140" s="40"/>
      <c r="AG140" s="40"/>
    </row>
    <row r="141" spans="28:33" ht="16.5" customHeight="1">
      <c r="AB141" s="40"/>
      <c r="AD141" s="40"/>
      <c r="AF141" s="40"/>
      <c r="AG141" s="40"/>
    </row>
    <row r="142" spans="28:33" ht="16.5" customHeight="1">
      <c r="AB142" s="40"/>
      <c r="AD142" s="40"/>
      <c r="AF142" s="40"/>
      <c r="AG142" s="40"/>
    </row>
    <row r="143" spans="28:33" ht="16.5" customHeight="1">
      <c r="AB143" s="40"/>
      <c r="AD143" s="40"/>
      <c r="AF143" s="40"/>
      <c r="AG143" s="40"/>
    </row>
    <row r="144" spans="28:33" ht="16.5" customHeight="1">
      <c r="AB144" s="40"/>
      <c r="AD144" s="40"/>
      <c r="AF144" s="40"/>
      <c r="AG144" s="40"/>
    </row>
    <row r="145" spans="28:33" ht="16.5" customHeight="1">
      <c r="AB145" s="40"/>
      <c r="AD145" s="40"/>
      <c r="AF145" s="40"/>
      <c r="AG145" s="40"/>
    </row>
    <row r="146" spans="28:33" ht="16.5" customHeight="1">
      <c r="AB146" s="40"/>
      <c r="AD146" s="40"/>
      <c r="AF146" s="40"/>
      <c r="AG146" s="40"/>
    </row>
    <row r="147" spans="28:33" ht="16.5" customHeight="1">
      <c r="AB147" s="40"/>
      <c r="AD147" s="40"/>
      <c r="AF147" s="40"/>
      <c r="AG147" s="40"/>
    </row>
    <row r="148" spans="28:33" ht="16.5" customHeight="1">
      <c r="AB148" s="40"/>
      <c r="AD148" s="40"/>
      <c r="AF148" s="40"/>
      <c r="AG148" s="40"/>
    </row>
    <row r="149" spans="28:33" ht="16.5" customHeight="1">
      <c r="AB149" s="40"/>
      <c r="AD149" s="40"/>
      <c r="AF149" s="40"/>
      <c r="AG149" s="40"/>
    </row>
    <row r="150" spans="28:33" ht="16.5" customHeight="1">
      <c r="AB150" s="40"/>
      <c r="AD150" s="40"/>
      <c r="AF150" s="40"/>
      <c r="AG150" s="40"/>
    </row>
    <row r="151" spans="28:33" ht="16.5" customHeight="1">
      <c r="AB151" s="40"/>
      <c r="AD151" s="40"/>
      <c r="AF151" s="40"/>
      <c r="AG151" s="40"/>
    </row>
    <row r="152" spans="28:33" ht="16.5" customHeight="1">
      <c r="AB152" s="40"/>
      <c r="AD152" s="40"/>
      <c r="AF152" s="40"/>
      <c r="AG152" s="40"/>
    </row>
    <row r="153" spans="28:33" ht="16.5" customHeight="1">
      <c r="AB153" s="40"/>
      <c r="AD153" s="40"/>
      <c r="AF153" s="40"/>
      <c r="AG153" s="40"/>
    </row>
    <row r="154" spans="28:33" ht="16.5" customHeight="1">
      <c r="AB154" s="40"/>
      <c r="AD154" s="40"/>
      <c r="AF154" s="40"/>
      <c r="AG154" s="40"/>
    </row>
    <row r="155" spans="28:33" ht="16.5" customHeight="1">
      <c r="AB155" s="40"/>
      <c r="AD155" s="40"/>
      <c r="AF155" s="40"/>
      <c r="AG155" s="40"/>
    </row>
    <row r="156" spans="28:33" ht="16.5" customHeight="1">
      <c r="AB156" s="40"/>
      <c r="AD156" s="40"/>
      <c r="AF156" s="40"/>
      <c r="AG156" s="40"/>
    </row>
    <row r="157" spans="28:33" ht="16.5" customHeight="1">
      <c r="AB157" s="40"/>
      <c r="AD157" s="40"/>
      <c r="AF157" s="40"/>
      <c r="AG157" s="40"/>
    </row>
    <row r="158" spans="28:33" ht="16.5" customHeight="1">
      <c r="AB158" s="40"/>
      <c r="AD158" s="40"/>
      <c r="AF158" s="40"/>
      <c r="AG158" s="40"/>
    </row>
    <row r="159" spans="28:33" ht="16.5" customHeight="1">
      <c r="AB159" s="40"/>
      <c r="AD159" s="40"/>
      <c r="AF159" s="40"/>
      <c r="AG159" s="40"/>
    </row>
    <row r="160" spans="28:33" ht="16.5" customHeight="1">
      <c r="AB160" s="40"/>
      <c r="AD160" s="40"/>
      <c r="AF160" s="40"/>
      <c r="AG160" s="40"/>
    </row>
    <row r="161" spans="28:33" ht="16.5" customHeight="1">
      <c r="AB161" s="40"/>
      <c r="AD161" s="40"/>
      <c r="AF161" s="40"/>
      <c r="AG161" s="40"/>
    </row>
    <row r="162" spans="28:33" ht="16.5" customHeight="1">
      <c r="AB162" s="40"/>
      <c r="AD162" s="40"/>
      <c r="AF162" s="40"/>
      <c r="AG162" s="40"/>
    </row>
    <row r="163" spans="28:33" ht="16.5" customHeight="1">
      <c r="AB163" s="40"/>
      <c r="AD163" s="40"/>
      <c r="AF163" s="40"/>
      <c r="AG163" s="40"/>
    </row>
    <row r="164" spans="28:33" ht="16.5" customHeight="1">
      <c r="AB164" s="40"/>
      <c r="AD164" s="40"/>
      <c r="AF164" s="40"/>
      <c r="AG164" s="40"/>
    </row>
    <row r="165" spans="28:33" ht="16.5" customHeight="1">
      <c r="AB165" s="40"/>
      <c r="AD165" s="40"/>
      <c r="AF165" s="40"/>
      <c r="AG165" s="40"/>
    </row>
    <row r="166" spans="28:33" ht="16.5" customHeight="1">
      <c r="AB166" s="40"/>
      <c r="AD166" s="40"/>
      <c r="AF166" s="40"/>
      <c r="AG166" s="40"/>
    </row>
    <row r="167" spans="28:33" ht="16.5" customHeight="1">
      <c r="AB167" s="40"/>
      <c r="AD167" s="40"/>
      <c r="AF167" s="40"/>
      <c r="AG167" s="40"/>
    </row>
    <row r="168" spans="28:33" ht="16.5" customHeight="1">
      <c r="AB168" s="40"/>
      <c r="AD168" s="40"/>
      <c r="AF168" s="40"/>
      <c r="AG168" s="40"/>
    </row>
    <row r="169" spans="28:33" ht="16.5" customHeight="1">
      <c r="AB169" s="40"/>
      <c r="AD169" s="40"/>
      <c r="AF169" s="40"/>
      <c r="AG169" s="40"/>
    </row>
    <row r="170" spans="28:33" ht="16.5" customHeight="1">
      <c r="AB170" s="40"/>
      <c r="AD170" s="40"/>
      <c r="AF170" s="40"/>
      <c r="AG170" s="40"/>
    </row>
    <row r="171" spans="28:33" ht="16.5" customHeight="1">
      <c r="AB171" s="40"/>
      <c r="AD171" s="40"/>
      <c r="AF171" s="40"/>
      <c r="AG171" s="40"/>
    </row>
    <row r="172" spans="28:33" ht="16.5" customHeight="1">
      <c r="AB172" s="40"/>
      <c r="AD172" s="40"/>
      <c r="AF172" s="40"/>
      <c r="AG172" s="40"/>
    </row>
    <row r="173" spans="28:33" ht="16.5" customHeight="1">
      <c r="AB173" s="40"/>
      <c r="AD173" s="40"/>
      <c r="AF173" s="40"/>
      <c r="AG173" s="40"/>
    </row>
    <row r="174" spans="28:33" ht="16.5" customHeight="1">
      <c r="AB174" s="40"/>
      <c r="AD174" s="40"/>
      <c r="AF174" s="40"/>
      <c r="AG174" s="40"/>
    </row>
    <row r="175" spans="28:33" ht="16.5" customHeight="1">
      <c r="AB175" s="40"/>
      <c r="AD175" s="40"/>
      <c r="AF175" s="40"/>
      <c r="AG175" s="40"/>
    </row>
    <row r="176" spans="28:33" ht="16.5" customHeight="1">
      <c r="AB176" s="40"/>
      <c r="AD176" s="40"/>
      <c r="AF176" s="40"/>
      <c r="AG176" s="40"/>
    </row>
    <row r="177" spans="28:33" ht="16.5" customHeight="1">
      <c r="AB177" s="40"/>
      <c r="AD177" s="40"/>
      <c r="AF177" s="40"/>
      <c r="AG177" s="40"/>
    </row>
    <row r="178" spans="28:33" ht="16.5" customHeight="1">
      <c r="AB178" s="40"/>
      <c r="AD178" s="40"/>
      <c r="AF178" s="40"/>
      <c r="AG178" s="40"/>
    </row>
    <row r="179" spans="28:33" ht="16.5" customHeight="1">
      <c r="AB179" s="40"/>
      <c r="AD179" s="40"/>
      <c r="AF179" s="40"/>
      <c r="AG179" s="40"/>
    </row>
    <row r="180" spans="28:33" ht="16.5" customHeight="1">
      <c r="AB180" s="40"/>
      <c r="AD180" s="40"/>
      <c r="AF180" s="40"/>
      <c r="AG180" s="40"/>
    </row>
    <row r="181" spans="28:33" ht="16.5" customHeight="1">
      <c r="AB181" s="40"/>
      <c r="AD181" s="40"/>
      <c r="AF181" s="40"/>
      <c r="AG181" s="40"/>
    </row>
    <row r="182" spans="28:33" ht="16.5" customHeight="1">
      <c r="AB182" s="40"/>
      <c r="AD182" s="40"/>
      <c r="AF182" s="40"/>
      <c r="AG182" s="40"/>
    </row>
    <row r="183" spans="28:33" ht="16.5" customHeight="1">
      <c r="AB183" s="40"/>
      <c r="AD183" s="40"/>
      <c r="AF183" s="40"/>
      <c r="AG183" s="40"/>
    </row>
    <row r="184" spans="28:33" ht="16.5" customHeight="1">
      <c r="AB184" s="40"/>
      <c r="AD184" s="40"/>
      <c r="AF184" s="40"/>
      <c r="AG184" s="40"/>
    </row>
    <row r="185" spans="28:33" ht="16.5" customHeight="1">
      <c r="AB185" s="40"/>
      <c r="AD185" s="40"/>
      <c r="AF185" s="40"/>
      <c r="AG185" s="40"/>
    </row>
    <row r="186" spans="28:33" ht="16.5" customHeight="1">
      <c r="AB186" s="40"/>
      <c r="AD186" s="40"/>
      <c r="AF186" s="40"/>
      <c r="AG186" s="40"/>
    </row>
    <row r="187" spans="28:33" ht="16.5" customHeight="1">
      <c r="AB187" s="40"/>
      <c r="AD187" s="40"/>
      <c r="AF187" s="40"/>
      <c r="AG187" s="40"/>
    </row>
    <row r="188" spans="28:33" ht="16.5" customHeight="1">
      <c r="AB188" s="40"/>
      <c r="AD188" s="40"/>
      <c r="AF188" s="40"/>
      <c r="AG188" s="40"/>
    </row>
    <row r="189" spans="28:33" ht="16.5" customHeight="1">
      <c r="AB189" s="40"/>
      <c r="AD189" s="40"/>
      <c r="AF189" s="40"/>
      <c r="AG189" s="40"/>
    </row>
    <row r="190" spans="28:33" ht="16.5" customHeight="1">
      <c r="AB190" s="40"/>
      <c r="AD190" s="40"/>
      <c r="AF190" s="40"/>
      <c r="AG190" s="40"/>
    </row>
    <row r="191" spans="28:33" ht="16.5" customHeight="1">
      <c r="AB191" s="40"/>
      <c r="AD191" s="40"/>
      <c r="AF191" s="40"/>
      <c r="AG191" s="40"/>
    </row>
    <row r="192" spans="28:33" ht="16.5" customHeight="1">
      <c r="AB192" s="40"/>
      <c r="AD192" s="40"/>
      <c r="AF192" s="40"/>
      <c r="AG192" s="40"/>
    </row>
    <row r="193" spans="28:33" ht="16.5" customHeight="1">
      <c r="AB193" s="40"/>
      <c r="AD193" s="40"/>
      <c r="AF193" s="40"/>
      <c r="AG193" s="40"/>
    </row>
    <row r="194" spans="28:33" ht="16.5" customHeight="1">
      <c r="AB194" s="40"/>
      <c r="AD194" s="40"/>
      <c r="AF194" s="40"/>
      <c r="AG194" s="40"/>
    </row>
    <row r="195" spans="28:33" ht="16.5" customHeight="1">
      <c r="AB195" s="40"/>
      <c r="AD195" s="40"/>
      <c r="AF195" s="40"/>
      <c r="AG195" s="40"/>
    </row>
    <row r="196" spans="28:33" ht="16.5" customHeight="1">
      <c r="AB196" s="40"/>
      <c r="AD196" s="40"/>
      <c r="AF196" s="40"/>
      <c r="AG196" s="40"/>
    </row>
    <row r="197" spans="28:33" ht="16.5" customHeight="1">
      <c r="AB197" s="40"/>
      <c r="AD197" s="40"/>
      <c r="AF197" s="40"/>
      <c r="AG197" s="40"/>
    </row>
    <row r="198" spans="28:33" ht="16.5" customHeight="1">
      <c r="AB198" s="40"/>
      <c r="AD198" s="40"/>
      <c r="AF198" s="40"/>
      <c r="AG198" s="40"/>
    </row>
    <row r="199" spans="28:33" ht="16.5" customHeight="1">
      <c r="AB199" s="40"/>
      <c r="AD199" s="40"/>
      <c r="AF199" s="40"/>
      <c r="AG199" s="40"/>
    </row>
    <row r="200" spans="28:33" ht="16.5" customHeight="1">
      <c r="AB200" s="40"/>
      <c r="AD200" s="40"/>
      <c r="AF200" s="40"/>
      <c r="AG200" s="40"/>
    </row>
    <row r="201" spans="28:33" ht="16.5" customHeight="1">
      <c r="AB201" s="40"/>
      <c r="AD201" s="40"/>
      <c r="AF201" s="40"/>
      <c r="AG201" s="40"/>
    </row>
    <row r="202" spans="28:33" ht="16.5" customHeight="1">
      <c r="AB202" s="40"/>
      <c r="AD202" s="40"/>
      <c r="AF202" s="40"/>
      <c r="AG202" s="40"/>
    </row>
    <row r="203" spans="28:33" ht="16.5" customHeight="1">
      <c r="AB203" s="40"/>
      <c r="AD203" s="40"/>
      <c r="AF203" s="40"/>
      <c r="AG203" s="40"/>
    </row>
    <row r="204" spans="28:33" ht="16.5" customHeight="1">
      <c r="AB204" s="40"/>
      <c r="AD204" s="40"/>
      <c r="AF204" s="40"/>
      <c r="AG204" s="40"/>
    </row>
    <row r="205" spans="28:33" ht="16.5" customHeight="1">
      <c r="AB205" s="40"/>
      <c r="AD205" s="40"/>
      <c r="AF205" s="40"/>
      <c r="AG205" s="40"/>
    </row>
    <row r="206" spans="28:33" ht="16.5" customHeight="1">
      <c r="AB206" s="40"/>
      <c r="AD206" s="40"/>
      <c r="AF206" s="40"/>
      <c r="AG206" s="40"/>
    </row>
    <row r="207" spans="28:33" ht="16.5" customHeight="1">
      <c r="AB207" s="40"/>
      <c r="AD207" s="40"/>
      <c r="AF207" s="40"/>
      <c r="AG207" s="40"/>
    </row>
    <row r="208" spans="28:33" ht="16.5" customHeight="1">
      <c r="AB208" s="40"/>
      <c r="AD208" s="40"/>
      <c r="AF208" s="40"/>
      <c r="AG208" s="40"/>
    </row>
    <row r="209" spans="28:33" ht="16.5" customHeight="1">
      <c r="AB209" s="40"/>
      <c r="AD209" s="40"/>
      <c r="AF209" s="40"/>
      <c r="AG209" s="40"/>
    </row>
    <row r="210" spans="28:33" ht="16.5" customHeight="1">
      <c r="AB210" s="40"/>
      <c r="AD210" s="40"/>
      <c r="AF210" s="40"/>
      <c r="AG210" s="40"/>
    </row>
    <row r="211" spans="28:33" ht="16.5" customHeight="1">
      <c r="AB211" s="40"/>
      <c r="AD211" s="40"/>
      <c r="AF211" s="40"/>
      <c r="AG211" s="40"/>
    </row>
    <row r="212" spans="28:33" ht="16.5" customHeight="1">
      <c r="AB212" s="40"/>
      <c r="AD212" s="40"/>
      <c r="AF212" s="40"/>
      <c r="AG212" s="40"/>
    </row>
    <row r="213" spans="28:33" ht="16.5" customHeight="1">
      <c r="AB213" s="40"/>
      <c r="AD213" s="40"/>
      <c r="AF213" s="40"/>
      <c r="AG213" s="40"/>
    </row>
    <row r="214" spans="28:33" ht="16.5" customHeight="1">
      <c r="AB214" s="40"/>
      <c r="AD214" s="40"/>
      <c r="AF214" s="40"/>
      <c r="AG214" s="40"/>
    </row>
    <row r="215" spans="28:33" ht="16.5" customHeight="1">
      <c r="AB215" s="40"/>
      <c r="AD215" s="40"/>
      <c r="AF215" s="40"/>
      <c r="AG215" s="40"/>
    </row>
    <row r="216" spans="28:33" ht="16.5" customHeight="1">
      <c r="AB216" s="40"/>
      <c r="AD216" s="40"/>
      <c r="AF216" s="40"/>
      <c r="AG216" s="40"/>
    </row>
    <row r="217" spans="28:33" ht="16.5" customHeight="1">
      <c r="AB217" s="40"/>
      <c r="AD217" s="40"/>
      <c r="AF217" s="40"/>
      <c r="AG217" s="40"/>
    </row>
    <row r="218" spans="28:33" ht="16.5" customHeight="1">
      <c r="AB218" s="40"/>
      <c r="AD218" s="40"/>
      <c r="AF218" s="40"/>
      <c r="AG218" s="40"/>
    </row>
    <row r="219" spans="28:33" ht="16.5" customHeight="1">
      <c r="AB219" s="40"/>
      <c r="AD219" s="40"/>
      <c r="AF219" s="40"/>
      <c r="AG219" s="40"/>
    </row>
    <row r="220" spans="28:33" ht="16.5" customHeight="1">
      <c r="AB220" s="40"/>
      <c r="AD220" s="40"/>
      <c r="AF220" s="40"/>
      <c r="AG220" s="40"/>
    </row>
    <row r="221" spans="28:33" ht="16.5" customHeight="1">
      <c r="AB221" s="40"/>
      <c r="AD221" s="40"/>
      <c r="AF221" s="40"/>
      <c r="AG221" s="40"/>
    </row>
    <row r="222" spans="28:33" ht="16.5" customHeight="1">
      <c r="AB222" s="40"/>
      <c r="AD222" s="40"/>
      <c r="AF222" s="40"/>
      <c r="AG222" s="40"/>
    </row>
    <row r="223" spans="28:33" ht="16.5" customHeight="1">
      <c r="AB223" s="40"/>
      <c r="AD223" s="40"/>
      <c r="AF223" s="40"/>
      <c r="AG223" s="40"/>
    </row>
    <row r="224" spans="28:33" ht="16.5" customHeight="1">
      <c r="AB224" s="40"/>
      <c r="AD224" s="40"/>
      <c r="AF224" s="40"/>
      <c r="AG224" s="40"/>
    </row>
    <row r="225" spans="28:33" ht="16.5" customHeight="1">
      <c r="AB225" s="40"/>
      <c r="AD225" s="40"/>
      <c r="AF225" s="40"/>
      <c r="AG225" s="40"/>
    </row>
    <row r="226" spans="28:33" ht="16.5" customHeight="1">
      <c r="AB226" s="40"/>
      <c r="AD226" s="40"/>
      <c r="AF226" s="40"/>
      <c r="AG226" s="40"/>
    </row>
    <row r="227" spans="28:33" ht="16.5" customHeight="1">
      <c r="AB227" s="40"/>
      <c r="AD227" s="40"/>
      <c r="AF227" s="40"/>
      <c r="AG227" s="40"/>
    </row>
    <row r="228" spans="28:33" ht="16.5" customHeight="1">
      <c r="AB228" s="40"/>
      <c r="AD228" s="40"/>
      <c r="AF228" s="40"/>
      <c r="AG228" s="40"/>
    </row>
    <row r="229" spans="28:33" ht="16.5" customHeight="1">
      <c r="AB229" s="40"/>
      <c r="AD229" s="40"/>
      <c r="AF229" s="40"/>
      <c r="AG229" s="40"/>
    </row>
    <row r="230" spans="28:33" ht="16.5" customHeight="1">
      <c r="AB230" s="40"/>
      <c r="AD230" s="40"/>
      <c r="AF230" s="40"/>
      <c r="AG230" s="40"/>
    </row>
    <row r="231" spans="28:33" ht="16.5" customHeight="1">
      <c r="AB231" s="40"/>
      <c r="AD231" s="40"/>
      <c r="AF231" s="40"/>
      <c r="AG231" s="40"/>
    </row>
    <row r="232" spans="28:33" ht="16.5" customHeight="1">
      <c r="AB232" s="40"/>
      <c r="AD232" s="40"/>
      <c r="AF232" s="40"/>
      <c r="AG232" s="40"/>
    </row>
    <row r="233" spans="28:33" ht="16.5" customHeight="1">
      <c r="AB233" s="40"/>
      <c r="AD233" s="40"/>
      <c r="AF233" s="40"/>
      <c r="AG233" s="40"/>
    </row>
    <row r="234" spans="28:33" ht="16.5" customHeight="1">
      <c r="AB234" s="40"/>
      <c r="AD234" s="40"/>
      <c r="AF234" s="40"/>
      <c r="AG234" s="40"/>
    </row>
    <row r="235" spans="28:33" ht="16.5" customHeight="1">
      <c r="AB235" s="40"/>
      <c r="AD235" s="40"/>
      <c r="AF235" s="40"/>
      <c r="AG235" s="40"/>
    </row>
    <row r="236" spans="28:33" ht="16.5" customHeight="1">
      <c r="AB236" s="40"/>
      <c r="AD236" s="40"/>
      <c r="AF236" s="40"/>
      <c r="AG236" s="40"/>
    </row>
    <row r="237" spans="28:33" ht="16.5" customHeight="1">
      <c r="AB237" s="40"/>
      <c r="AD237" s="40"/>
      <c r="AF237" s="40"/>
      <c r="AG237" s="40"/>
    </row>
    <row r="238" spans="28:33" ht="16.5" customHeight="1">
      <c r="AB238" s="40"/>
      <c r="AD238" s="40"/>
      <c r="AF238" s="40"/>
      <c r="AG238" s="40"/>
    </row>
    <row r="239" spans="28:33" ht="16.5" customHeight="1">
      <c r="AB239" s="40"/>
      <c r="AD239" s="40"/>
      <c r="AF239" s="40"/>
      <c r="AG239" s="40"/>
    </row>
    <row r="240" spans="28:33" ht="16.5" customHeight="1">
      <c r="AB240" s="40"/>
      <c r="AD240" s="40"/>
      <c r="AF240" s="40"/>
      <c r="AG240" s="40"/>
    </row>
    <row r="241" spans="28:33" ht="16.5" customHeight="1">
      <c r="AB241" s="40"/>
      <c r="AD241" s="40"/>
      <c r="AF241" s="40"/>
      <c r="AG241" s="40"/>
    </row>
    <row r="242" spans="28:33" ht="16.5" customHeight="1">
      <c r="AB242" s="40"/>
      <c r="AD242" s="40"/>
      <c r="AF242" s="40"/>
      <c r="AG242" s="40"/>
    </row>
    <row r="243" spans="28:33" ht="16.5" customHeight="1">
      <c r="AB243" s="40"/>
      <c r="AD243" s="40"/>
      <c r="AF243" s="40"/>
      <c r="AG243" s="40"/>
    </row>
    <row r="244" spans="28:33" ht="16.5" customHeight="1">
      <c r="AB244" s="40"/>
      <c r="AD244" s="40"/>
      <c r="AF244" s="40"/>
      <c r="AG244" s="40"/>
    </row>
    <row r="245" spans="28:33" ht="16.5" customHeight="1">
      <c r="AB245" s="40"/>
      <c r="AD245" s="40"/>
      <c r="AF245" s="40"/>
      <c r="AG245" s="40"/>
    </row>
    <row r="246" spans="28:33" ht="16.5" customHeight="1">
      <c r="AB246" s="40"/>
      <c r="AD246" s="40"/>
      <c r="AF246" s="40"/>
      <c r="AG246" s="40"/>
    </row>
    <row r="247" spans="28:33" ht="16.5" customHeight="1">
      <c r="AB247" s="40"/>
      <c r="AD247" s="40"/>
      <c r="AF247" s="40"/>
      <c r="AG247" s="40"/>
    </row>
    <row r="248" spans="28:33" ht="16.5" customHeight="1">
      <c r="AB248" s="40"/>
      <c r="AD248" s="40"/>
      <c r="AF248" s="40"/>
      <c r="AG248" s="40"/>
    </row>
    <row r="249" spans="28:33" ht="16.5" customHeight="1">
      <c r="AB249" s="40"/>
      <c r="AD249" s="40"/>
      <c r="AF249" s="40"/>
      <c r="AG249" s="40"/>
    </row>
    <row r="250" spans="28:33" ht="16.5" customHeight="1">
      <c r="AB250" s="40"/>
      <c r="AD250" s="40"/>
      <c r="AF250" s="40"/>
      <c r="AG250" s="40"/>
    </row>
    <row r="251" spans="28:33" ht="16.5" customHeight="1">
      <c r="AB251" s="40"/>
      <c r="AD251" s="40"/>
      <c r="AF251" s="40"/>
      <c r="AG251" s="40"/>
    </row>
    <row r="252" spans="28:33" ht="16.5" customHeight="1">
      <c r="AB252" s="40"/>
      <c r="AD252" s="40"/>
      <c r="AF252" s="40"/>
      <c r="AG252" s="40"/>
    </row>
    <row r="253" spans="28:33" ht="16.5" customHeight="1">
      <c r="AB253" s="40"/>
      <c r="AD253" s="40"/>
      <c r="AF253" s="40"/>
      <c r="AG253" s="40"/>
    </row>
    <row r="254" spans="28:33" ht="16.5" customHeight="1">
      <c r="AB254" s="40"/>
      <c r="AD254" s="40"/>
      <c r="AF254" s="40"/>
      <c r="AG254" s="40"/>
    </row>
    <row r="255" spans="28:33" ht="16.5" customHeight="1">
      <c r="AB255" s="40"/>
      <c r="AD255" s="40"/>
      <c r="AF255" s="40"/>
      <c r="AG255" s="40"/>
    </row>
    <row r="256" spans="28:33" ht="16.5" customHeight="1">
      <c r="AB256" s="40"/>
      <c r="AD256" s="40"/>
      <c r="AF256" s="40"/>
      <c r="AG256" s="40"/>
    </row>
    <row r="257" spans="28:33" ht="16.5" customHeight="1">
      <c r="AB257" s="40"/>
      <c r="AD257" s="40"/>
      <c r="AF257" s="40"/>
      <c r="AG257" s="40"/>
    </row>
    <row r="258" spans="28:33" ht="16.5" customHeight="1">
      <c r="AB258" s="40"/>
      <c r="AD258" s="40"/>
      <c r="AF258" s="40"/>
      <c r="AG258" s="40"/>
    </row>
    <row r="259" spans="28:33" ht="16.5" customHeight="1">
      <c r="AB259" s="40"/>
      <c r="AD259" s="40"/>
      <c r="AF259" s="40"/>
      <c r="AG259" s="40"/>
    </row>
    <row r="260" spans="28:33" ht="16.5" customHeight="1">
      <c r="AB260" s="40"/>
      <c r="AD260" s="40"/>
      <c r="AF260" s="40"/>
      <c r="AG260" s="40"/>
    </row>
    <row r="261" spans="28:33" ht="16.5" customHeight="1">
      <c r="AB261" s="40"/>
      <c r="AD261" s="40"/>
      <c r="AF261" s="40"/>
      <c r="AG261" s="40"/>
    </row>
    <row r="262" spans="28:33" ht="16.5" customHeight="1">
      <c r="AB262" s="40"/>
      <c r="AD262" s="40"/>
      <c r="AF262" s="40"/>
      <c r="AG262" s="40"/>
    </row>
    <row r="263" spans="28:33" ht="16.5" customHeight="1">
      <c r="AB263" s="40"/>
      <c r="AD263" s="40"/>
      <c r="AF263" s="40"/>
      <c r="AG263" s="40"/>
    </row>
    <row r="264" spans="28:33" ht="16.5" customHeight="1">
      <c r="AB264" s="40"/>
      <c r="AD264" s="40"/>
      <c r="AF264" s="40"/>
      <c r="AG264" s="40"/>
    </row>
    <row r="265" spans="28:33" ht="16.5" customHeight="1">
      <c r="AB265" s="40"/>
      <c r="AD265" s="40"/>
      <c r="AF265" s="40"/>
      <c r="AG265" s="40"/>
    </row>
    <row r="266" spans="28:33" ht="16.5" customHeight="1">
      <c r="AB266" s="40"/>
      <c r="AD266" s="40"/>
      <c r="AF266" s="40"/>
      <c r="AG266" s="40"/>
    </row>
    <row r="267" spans="28:33" ht="16.5" customHeight="1">
      <c r="AB267" s="40"/>
      <c r="AD267" s="40"/>
      <c r="AF267" s="40"/>
      <c r="AG267" s="40"/>
    </row>
    <row r="268" spans="28:33" ht="16.5" customHeight="1">
      <c r="AB268" s="40"/>
      <c r="AD268" s="40"/>
      <c r="AF268" s="40"/>
      <c r="AG268" s="40"/>
    </row>
    <row r="269" spans="28:33" ht="16.5" customHeight="1">
      <c r="AB269" s="40"/>
      <c r="AD269" s="40"/>
      <c r="AF269" s="40"/>
      <c r="AG269" s="40"/>
    </row>
    <row r="270" spans="28:33" ht="16.5" customHeight="1">
      <c r="AB270" s="40"/>
      <c r="AD270" s="40"/>
      <c r="AF270" s="40"/>
      <c r="AG270" s="40"/>
    </row>
    <row r="271" spans="28:33" ht="16.5" customHeight="1">
      <c r="AB271" s="40"/>
      <c r="AD271" s="40"/>
      <c r="AF271" s="40"/>
      <c r="AG271" s="40"/>
    </row>
    <row r="272" spans="28:33" ht="16.5" customHeight="1">
      <c r="AB272" s="40"/>
      <c r="AD272" s="40"/>
      <c r="AF272" s="40"/>
      <c r="AG272" s="40"/>
    </row>
    <row r="273" spans="28:33" ht="16.5" customHeight="1">
      <c r="AB273" s="40"/>
      <c r="AD273" s="40"/>
      <c r="AF273" s="40"/>
      <c r="AG273" s="40"/>
    </row>
    <row r="274" spans="28:33" ht="16.5" customHeight="1">
      <c r="AB274" s="40"/>
      <c r="AD274" s="40"/>
      <c r="AF274" s="40"/>
      <c r="AG274" s="40"/>
    </row>
    <row r="275" spans="28:33" ht="16.5" customHeight="1">
      <c r="AB275" s="40"/>
      <c r="AD275" s="40"/>
      <c r="AF275" s="40"/>
      <c r="AG275" s="40"/>
    </row>
    <row r="276" spans="28:33" ht="16.5" customHeight="1">
      <c r="AB276" s="40"/>
      <c r="AD276" s="40"/>
      <c r="AF276" s="40"/>
      <c r="AG276" s="40"/>
    </row>
    <row r="277" spans="28:33" ht="16.5" customHeight="1">
      <c r="AB277" s="40"/>
      <c r="AD277" s="40"/>
      <c r="AF277" s="40"/>
      <c r="AG277" s="40"/>
    </row>
    <row r="278" spans="28:33" ht="16.5" customHeight="1">
      <c r="AB278" s="40"/>
      <c r="AD278" s="40"/>
      <c r="AF278" s="40"/>
      <c r="AG278" s="40"/>
    </row>
    <row r="279" spans="28:33" ht="16.5" customHeight="1">
      <c r="AB279" s="40"/>
      <c r="AD279" s="40"/>
      <c r="AF279" s="40"/>
      <c r="AG279" s="40"/>
    </row>
    <row r="280" spans="28:33" ht="16.5" customHeight="1">
      <c r="AB280" s="40"/>
      <c r="AD280" s="40"/>
      <c r="AF280" s="40"/>
      <c r="AG280" s="40"/>
    </row>
    <row r="281" spans="28:33" ht="16.5" customHeight="1">
      <c r="AB281" s="40"/>
      <c r="AD281" s="40"/>
      <c r="AF281" s="40"/>
      <c r="AG281" s="40"/>
    </row>
    <row r="282" spans="28:33" ht="16.5" customHeight="1">
      <c r="AB282" s="40"/>
      <c r="AD282" s="40"/>
      <c r="AF282" s="40"/>
      <c r="AG282" s="40"/>
    </row>
    <row r="283" spans="28:33" ht="16.5" customHeight="1">
      <c r="AB283" s="40"/>
      <c r="AD283" s="40"/>
      <c r="AF283" s="40"/>
      <c r="AG283" s="40"/>
    </row>
    <row r="284" spans="28:33" ht="16.5" customHeight="1">
      <c r="AB284" s="40"/>
      <c r="AD284" s="40"/>
      <c r="AF284" s="40"/>
      <c r="AG284" s="40"/>
    </row>
    <row r="285" spans="28:33" ht="16.5" customHeight="1">
      <c r="AB285" s="40"/>
      <c r="AD285" s="40"/>
      <c r="AF285" s="40"/>
      <c r="AG285" s="40"/>
    </row>
    <row r="286" spans="28:33" ht="16.5" customHeight="1">
      <c r="AB286" s="40"/>
      <c r="AD286" s="40"/>
      <c r="AF286" s="40"/>
      <c r="AG286" s="40"/>
    </row>
    <row r="287" spans="28:33" ht="16.5" customHeight="1">
      <c r="AB287" s="40"/>
      <c r="AD287" s="40"/>
      <c r="AF287" s="40"/>
      <c r="AG287" s="40"/>
    </row>
    <row r="288" spans="28:33" ht="16.5" customHeight="1">
      <c r="AB288" s="40"/>
      <c r="AD288" s="40"/>
      <c r="AF288" s="40"/>
      <c r="AG288" s="40"/>
    </row>
    <row r="289" spans="28:33" ht="16.5" customHeight="1">
      <c r="AB289" s="40"/>
      <c r="AD289" s="40"/>
      <c r="AF289" s="40"/>
      <c r="AG289" s="40"/>
    </row>
    <row r="290" spans="28:33" ht="16.5" customHeight="1">
      <c r="AB290" s="40"/>
      <c r="AD290" s="40"/>
      <c r="AF290" s="40"/>
      <c r="AG290" s="40"/>
    </row>
    <row r="291" spans="28:33" ht="16.5" customHeight="1">
      <c r="AB291" s="40"/>
      <c r="AD291" s="40"/>
      <c r="AF291" s="40"/>
      <c r="AG291" s="40"/>
    </row>
    <row r="292" spans="28:33" ht="16.5" customHeight="1">
      <c r="AB292" s="40"/>
      <c r="AD292" s="40"/>
      <c r="AF292" s="40"/>
      <c r="AG292" s="40"/>
    </row>
    <row r="293" spans="28:33" ht="16.5" customHeight="1">
      <c r="AB293" s="40"/>
      <c r="AD293" s="40"/>
      <c r="AF293" s="40"/>
      <c r="AG293" s="40"/>
    </row>
    <row r="294" spans="28:33" ht="16.5" customHeight="1">
      <c r="AB294" s="40"/>
      <c r="AD294" s="40"/>
      <c r="AF294" s="40"/>
      <c r="AG294" s="40"/>
    </row>
    <row r="295" spans="28:33" ht="16.5" customHeight="1">
      <c r="AB295" s="40"/>
      <c r="AD295" s="40"/>
      <c r="AF295" s="40"/>
      <c r="AG295" s="40"/>
    </row>
    <row r="296" spans="28:33" ht="16.5" customHeight="1">
      <c r="AB296" s="40"/>
      <c r="AD296" s="40"/>
      <c r="AF296" s="40"/>
      <c r="AG296" s="40"/>
    </row>
    <row r="297" spans="28:33" ht="16.5" customHeight="1">
      <c r="AB297" s="40"/>
      <c r="AD297" s="40"/>
      <c r="AF297" s="40"/>
      <c r="AG297" s="40"/>
    </row>
    <row r="298" spans="28:33" ht="16.5" customHeight="1">
      <c r="AB298" s="40"/>
      <c r="AD298" s="40"/>
      <c r="AF298" s="40"/>
      <c r="AG298" s="40"/>
    </row>
    <row r="299" spans="28:33" ht="16.5" customHeight="1">
      <c r="AB299" s="40"/>
      <c r="AD299" s="40"/>
      <c r="AF299" s="40"/>
      <c r="AG299" s="40"/>
    </row>
    <row r="300" spans="28:33" ht="16.5" customHeight="1">
      <c r="AB300" s="40"/>
      <c r="AD300" s="40"/>
      <c r="AF300" s="40"/>
      <c r="AG300" s="40"/>
    </row>
    <row r="301" spans="28:33" ht="16.5" customHeight="1">
      <c r="AB301" s="40"/>
      <c r="AD301" s="40"/>
      <c r="AF301" s="40"/>
      <c r="AG301" s="40"/>
    </row>
    <row r="302" spans="28:33" ht="16.5" customHeight="1">
      <c r="AB302" s="40"/>
      <c r="AD302" s="40"/>
      <c r="AF302" s="40"/>
      <c r="AG302" s="40"/>
    </row>
    <row r="303" spans="28:33" ht="16.5" customHeight="1">
      <c r="AB303" s="40"/>
      <c r="AD303" s="40"/>
      <c r="AF303" s="40"/>
      <c r="AG303" s="40"/>
    </row>
    <row r="304" spans="28:33" ht="16.5" customHeight="1">
      <c r="AB304" s="40"/>
      <c r="AD304" s="40"/>
      <c r="AF304" s="40"/>
      <c r="AG304" s="40"/>
    </row>
    <row r="305" spans="28:33" ht="16.5" customHeight="1">
      <c r="AB305" s="40"/>
      <c r="AD305" s="40"/>
      <c r="AF305" s="40"/>
      <c r="AG305" s="40"/>
    </row>
    <row r="306" spans="28:33" ht="16.5" customHeight="1">
      <c r="AB306" s="40"/>
      <c r="AD306" s="40"/>
      <c r="AF306" s="40"/>
      <c r="AG306" s="40"/>
    </row>
    <row r="307" spans="28:33" ht="16.5" customHeight="1">
      <c r="AB307" s="40"/>
      <c r="AD307" s="40"/>
      <c r="AF307" s="40"/>
      <c r="AG307" s="40"/>
    </row>
    <row r="308" spans="28:33" ht="16.5" customHeight="1">
      <c r="AB308" s="40"/>
      <c r="AD308" s="40"/>
      <c r="AF308" s="40"/>
      <c r="AG308" s="40"/>
    </row>
    <row r="309" spans="28:33" ht="16.5" customHeight="1">
      <c r="AB309" s="40"/>
      <c r="AD309" s="40"/>
      <c r="AF309" s="40"/>
      <c r="AG309" s="40"/>
    </row>
    <row r="310" spans="28:33" ht="16.5" customHeight="1">
      <c r="AB310" s="40"/>
      <c r="AD310" s="40"/>
      <c r="AF310" s="40"/>
      <c r="AG310" s="40"/>
    </row>
    <row r="311" spans="28:33" ht="16.5" customHeight="1">
      <c r="AB311" s="40"/>
      <c r="AD311" s="40"/>
      <c r="AF311" s="40"/>
      <c r="AG311" s="40"/>
    </row>
    <row r="312" spans="28:33" ht="16.5" customHeight="1">
      <c r="AB312" s="40"/>
      <c r="AD312" s="40"/>
      <c r="AF312" s="40"/>
      <c r="AG312" s="40"/>
    </row>
    <row r="313" spans="28:33" ht="16.5" customHeight="1">
      <c r="AB313" s="40"/>
      <c r="AD313" s="40"/>
      <c r="AF313" s="40"/>
      <c r="AG313" s="40"/>
    </row>
    <row r="314" spans="28:33" ht="16.5" customHeight="1">
      <c r="AB314" s="40"/>
      <c r="AD314" s="40"/>
      <c r="AF314" s="40"/>
      <c r="AG314" s="40"/>
    </row>
    <row r="315" spans="28:33" ht="16.5" customHeight="1">
      <c r="AB315" s="40"/>
      <c r="AD315" s="40"/>
      <c r="AF315" s="40"/>
      <c r="AG315" s="40"/>
    </row>
    <row r="316" spans="28:33" ht="16.5" customHeight="1">
      <c r="AB316" s="40"/>
      <c r="AD316" s="40"/>
      <c r="AF316" s="40"/>
      <c r="AG316" s="40"/>
    </row>
    <row r="317" spans="28:33" ht="16.5" customHeight="1">
      <c r="AB317" s="40"/>
      <c r="AD317" s="40"/>
      <c r="AF317" s="40"/>
      <c r="AG317" s="40"/>
    </row>
    <row r="318" spans="28:33" ht="16.5" customHeight="1">
      <c r="AB318" s="40"/>
      <c r="AD318" s="40"/>
      <c r="AF318" s="40"/>
      <c r="AG318" s="40"/>
    </row>
    <row r="319" spans="28:33" ht="16.5" customHeight="1">
      <c r="AB319" s="40"/>
      <c r="AD319" s="40"/>
      <c r="AF319" s="40"/>
      <c r="AG319" s="40"/>
    </row>
    <row r="320" spans="28:33" ht="16.5" customHeight="1">
      <c r="AB320" s="40"/>
      <c r="AD320" s="40"/>
      <c r="AF320" s="40"/>
      <c r="AG320" s="40"/>
    </row>
    <row r="321" spans="28:33" ht="16.5" customHeight="1">
      <c r="AB321" s="40"/>
      <c r="AD321" s="40"/>
      <c r="AF321" s="40"/>
      <c r="AG321" s="40"/>
    </row>
    <row r="322" spans="28:33" ht="16.5" customHeight="1">
      <c r="AB322" s="40"/>
      <c r="AD322" s="40"/>
      <c r="AF322" s="40"/>
      <c r="AG322" s="40"/>
    </row>
    <row r="323" spans="28:33" ht="16.5" customHeight="1">
      <c r="AB323" s="40"/>
      <c r="AD323" s="40"/>
      <c r="AF323" s="40"/>
      <c r="AG323" s="40"/>
    </row>
    <row r="324" spans="28:33" ht="16.5" customHeight="1">
      <c r="AB324" s="40"/>
      <c r="AD324" s="40"/>
      <c r="AF324" s="40"/>
      <c r="AG324" s="40"/>
    </row>
    <row r="325" spans="28:33" ht="16.5" customHeight="1">
      <c r="AB325" s="40"/>
      <c r="AD325" s="40"/>
      <c r="AF325" s="40"/>
      <c r="AG325" s="40"/>
    </row>
    <row r="326" spans="28:33" ht="16.5" customHeight="1">
      <c r="AB326" s="40"/>
      <c r="AD326" s="40"/>
      <c r="AF326" s="40"/>
      <c r="AG326" s="40"/>
    </row>
    <row r="327" spans="28:33" ht="16.5" customHeight="1">
      <c r="AB327" s="40"/>
      <c r="AD327" s="40"/>
      <c r="AF327" s="40"/>
      <c r="AG327" s="40"/>
    </row>
    <row r="328" spans="28:33" ht="16.5" customHeight="1">
      <c r="AB328" s="40"/>
      <c r="AD328" s="40"/>
      <c r="AF328" s="40"/>
      <c r="AG328" s="40"/>
    </row>
    <row r="329" spans="28:33" ht="16.5" customHeight="1">
      <c r="AB329" s="40"/>
      <c r="AD329" s="40"/>
      <c r="AF329" s="40"/>
      <c r="AG329" s="40"/>
    </row>
    <row r="330" spans="28:33" ht="16.5" customHeight="1">
      <c r="AB330" s="40"/>
      <c r="AD330" s="40"/>
      <c r="AF330" s="40"/>
      <c r="AG330" s="40"/>
    </row>
    <row r="331" spans="28:33" ht="16.5" customHeight="1">
      <c r="AB331" s="40"/>
      <c r="AD331" s="40"/>
      <c r="AF331" s="40"/>
      <c r="AG331" s="40"/>
    </row>
    <row r="332" spans="28:33" ht="16.5" customHeight="1">
      <c r="AB332" s="40"/>
      <c r="AD332" s="40"/>
      <c r="AF332" s="40"/>
      <c r="AG332" s="40"/>
    </row>
    <row r="333" spans="28:33" ht="16.5" customHeight="1">
      <c r="AB333" s="40"/>
      <c r="AD333" s="40"/>
      <c r="AF333" s="40"/>
      <c r="AG333" s="40"/>
    </row>
    <row r="334" spans="28:33" ht="16.5" customHeight="1">
      <c r="AB334" s="40"/>
      <c r="AD334" s="40"/>
      <c r="AF334" s="40"/>
      <c r="AG334" s="40"/>
    </row>
    <row r="335" spans="28:33" ht="16.5" customHeight="1">
      <c r="AB335" s="40"/>
      <c r="AD335" s="40"/>
      <c r="AF335" s="40"/>
      <c r="AG335" s="40"/>
    </row>
    <row r="336" spans="28:33" ht="16.5" customHeight="1">
      <c r="AB336" s="40"/>
      <c r="AD336" s="40"/>
      <c r="AF336" s="40"/>
      <c r="AG336" s="40"/>
    </row>
    <row r="337" spans="28:33" ht="16.5" customHeight="1">
      <c r="AB337" s="40"/>
      <c r="AD337" s="40"/>
      <c r="AF337" s="40"/>
      <c r="AG337" s="40"/>
    </row>
    <row r="338" spans="28:33" ht="16.5" customHeight="1">
      <c r="AB338" s="40"/>
      <c r="AD338" s="40"/>
      <c r="AF338" s="40"/>
      <c r="AG338" s="40"/>
    </row>
    <row r="339" spans="28:33" ht="16.5" customHeight="1">
      <c r="AB339" s="40"/>
      <c r="AD339" s="40"/>
      <c r="AF339" s="40"/>
      <c r="AG339" s="40"/>
    </row>
    <row r="340" spans="28:33" ht="16.5" customHeight="1">
      <c r="AB340" s="40"/>
      <c r="AD340" s="40"/>
      <c r="AF340" s="40"/>
      <c r="AG340" s="40"/>
    </row>
    <row r="341" spans="28:33" ht="16.5" customHeight="1">
      <c r="AB341" s="40"/>
      <c r="AD341" s="40"/>
      <c r="AF341" s="40"/>
      <c r="AG341" s="40"/>
    </row>
    <row r="342" spans="28:33" ht="16.5" customHeight="1">
      <c r="AB342" s="40"/>
      <c r="AD342" s="40"/>
      <c r="AF342" s="40"/>
      <c r="AG342" s="40"/>
    </row>
    <row r="343" spans="28:33" ht="16.5" customHeight="1">
      <c r="AB343" s="40"/>
      <c r="AD343" s="40"/>
      <c r="AF343" s="40"/>
      <c r="AG343" s="40"/>
    </row>
    <row r="344" spans="28:33" ht="16.5" customHeight="1">
      <c r="AB344" s="40"/>
      <c r="AD344" s="40"/>
      <c r="AF344" s="40"/>
      <c r="AG344" s="40"/>
    </row>
    <row r="345" spans="28:33" ht="16.5" customHeight="1">
      <c r="AB345" s="40"/>
      <c r="AD345" s="40"/>
      <c r="AF345" s="40"/>
      <c r="AG345" s="40"/>
    </row>
    <row r="346" spans="28:33" ht="16.5" customHeight="1">
      <c r="AB346" s="40"/>
      <c r="AD346" s="40"/>
      <c r="AF346" s="40"/>
      <c r="AG346" s="40"/>
    </row>
    <row r="347" spans="28:33" ht="16.5" customHeight="1">
      <c r="AB347" s="40"/>
      <c r="AD347" s="40"/>
      <c r="AF347" s="40"/>
      <c r="AG347" s="40"/>
    </row>
    <row r="348" spans="28:33" ht="16.5" customHeight="1">
      <c r="AB348" s="40"/>
      <c r="AD348" s="40"/>
      <c r="AF348" s="40"/>
      <c r="AG348" s="40"/>
    </row>
    <row r="349" spans="28:33" ht="16.5" customHeight="1">
      <c r="AB349" s="40"/>
      <c r="AD349" s="40"/>
      <c r="AF349" s="40"/>
      <c r="AG349" s="40"/>
    </row>
    <row r="350" spans="28:33" ht="16.5" customHeight="1">
      <c r="AB350" s="40"/>
      <c r="AD350" s="40"/>
      <c r="AF350" s="40"/>
      <c r="AG350" s="40"/>
    </row>
    <row r="351" spans="28:33" ht="16.5" customHeight="1">
      <c r="AB351" s="40"/>
      <c r="AD351" s="40"/>
      <c r="AF351" s="40"/>
      <c r="AG351" s="40"/>
    </row>
    <row r="352" spans="28:33" ht="16.5" customHeight="1">
      <c r="AB352" s="40"/>
      <c r="AD352" s="40"/>
      <c r="AF352" s="40"/>
      <c r="AG352" s="40"/>
    </row>
    <row r="353" spans="28:33" ht="16.5" customHeight="1">
      <c r="AB353" s="40"/>
      <c r="AD353" s="40"/>
      <c r="AF353" s="40"/>
      <c r="AG353" s="40"/>
    </row>
    <row r="354" spans="28:33" ht="16.5" customHeight="1">
      <c r="AB354" s="40"/>
      <c r="AD354" s="40"/>
      <c r="AF354" s="40"/>
      <c r="AG354" s="40"/>
    </row>
    <row r="355" spans="28:33" ht="16.5" customHeight="1">
      <c r="AB355" s="40"/>
      <c r="AD355" s="40"/>
      <c r="AF355" s="40"/>
      <c r="AG355" s="40"/>
    </row>
    <row r="356" spans="28:33" ht="16.5" customHeight="1">
      <c r="AB356" s="40"/>
      <c r="AD356" s="40"/>
      <c r="AF356" s="40"/>
      <c r="AG356" s="40"/>
    </row>
    <row r="357" spans="28:33" ht="16.5" customHeight="1">
      <c r="AB357" s="40"/>
      <c r="AD357" s="40"/>
      <c r="AF357" s="40"/>
      <c r="AG357" s="40"/>
    </row>
    <row r="358" spans="28:33" ht="16.5" customHeight="1">
      <c r="AB358" s="40"/>
      <c r="AD358" s="40"/>
      <c r="AF358" s="40"/>
      <c r="AG358" s="40"/>
    </row>
    <row r="359" spans="28:33" ht="16.5" customHeight="1">
      <c r="AB359" s="40"/>
      <c r="AD359" s="40"/>
      <c r="AF359" s="40"/>
      <c r="AG359" s="40"/>
    </row>
    <row r="360" spans="28:33" ht="16.5" customHeight="1">
      <c r="AB360" s="40"/>
      <c r="AD360" s="40"/>
      <c r="AF360" s="40"/>
      <c r="AG360" s="40"/>
    </row>
    <row r="361" spans="28:33" ht="16.5" customHeight="1">
      <c r="AB361" s="40"/>
      <c r="AD361" s="40"/>
      <c r="AF361" s="40"/>
      <c r="AG361" s="40"/>
    </row>
    <row r="362" spans="28:33" ht="16.5" customHeight="1">
      <c r="AB362" s="40"/>
      <c r="AD362" s="40"/>
      <c r="AF362" s="40"/>
      <c r="AG362" s="40"/>
    </row>
    <row r="363" spans="28:33" ht="16.5" customHeight="1">
      <c r="AB363" s="40"/>
      <c r="AD363" s="40"/>
      <c r="AF363" s="40"/>
      <c r="AG363" s="40"/>
    </row>
    <row r="364" spans="28:33" ht="16.5" customHeight="1">
      <c r="AB364" s="40"/>
      <c r="AD364" s="40"/>
      <c r="AF364" s="40"/>
      <c r="AG364" s="40"/>
    </row>
    <row r="365" spans="28:33" ht="16.5" customHeight="1">
      <c r="AB365" s="40"/>
      <c r="AD365" s="40"/>
      <c r="AF365" s="40"/>
      <c r="AG365" s="40"/>
    </row>
    <row r="366" spans="28:33" ht="16.5" customHeight="1">
      <c r="AB366" s="40"/>
      <c r="AD366" s="40"/>
      <c r="AF366" s="40"/>
      <c r="AG366" s="40"/>
    </row>
    <row r="367" spans="28:33" ht="16.5" customHeight="1">
      <c r="AB367" s="40"/>
      <c r="AD367" s="40"/>
      <c r="AF367" s="40"/>
      <c r="AG367" s="40"/>
    </row>
    <row r="368" spans="28:33" ht="16.5" customHeight="1">
      <c r="AB368" s="40"/>
      <c r="AD368" s="40"/>
      <c r="AF368" s="40"/>
      <c r="AG368" s="40"/>
    </row>
    <row r="369" spans="28:33" ht="16.5" customHeight="1">
      <c r="AB369" s="40"/>
      <c r="AD369" s="40"/>
      <c r="AF369" s="40"/>
      <c r="AG369" s="40"/>
    </row>
    <row r="370" spans="28:33" ht="16.5" customHeight="1">
      <c r="AB370" s="40"/>
      <c r="AD370" s="40"/>
      <c r="AF370" s="40"/>
      <c r="AG370" s="40"/>
    </row>
    <row r="371" spans="28:33" ht="16.5" customHeight="1">
      <c r="AB371" s="40"/>
      <c r="AD371" s="40"/>
      <c r="AF371" s="40"/>
      <c r="AG371" s="40"/>
    </row>
    <row r="372" spans="28:33" ht="16.5" customHeight="1">
      <c r="AB372" s="40"/>
      <c r="AD372" s="40"/>
      <c r="AF372" s="40"/>
      <c r="AG372" s="40"/>
    </row>
    <row r="373" spans="28:33" ht="16.5" customHeight="1">
      <c r="AB373" s="40"/>
      <c r="AD373" s="40"/>
      <c r="AF373" s="40"/>
      <c r="AG373" s="40"/>
    </row>
    <row r="374" spans="28:33" ht="16.5" customHeight="1">
      <c r="AB374" s="40"/>
      <c r="AD374" s="40"/>
      <c r="AF374" s="40"/>
      <c r="AG374" s="40"/>
    </row>
    <row r="375" spans="28:33" ht="16.5" customHeight="1">
      <c r="AB375" s="40"/>
      <c r="AD375" s="40"/>
      <c r="AF375" s="40"/>
      <c r="AG375" s="40"/>
    </row>
    <row r="376" spans="28:33" ht="16.5" customHeight="1">
      <c r="AB376" s="40"/>
      <c r="AD376" s="40"/>
      <c r="AF376" s="40"/>
      <c r="AG376" s="40"/>
    </row>
    <row r="377" spans="28:33" ht="16.5" customHeight="1">
      <c r="AB377" s="40"/>
      <c r="AD377" s="40"/>
      <c r="AF377" s="40"/>
      <c r="AG377" s="40"/>
    </row>
    <row r="378" spans="28:33" ht="16.5" customHeight="1">
      <c r="AB378" s="40"/>
      <c r="AD378" s="40"/>
      <c r="AF378" s="40"/>
      <c r="AG378" s="40"/>
    </row>
    <row r="379" spans="28:33" ht="16.5" customHeight="1">
      <c r="AB379" s="40"/>
      <c r="AD379" s="40"/>
      <c r="AF379" s="40"/>
      <c r="AG379" s="40"/>
    </row>
    <row r="380" spans="28:33" ht="16.5" customHeight="1">
      <c r="AB380" s="40"/>
      <c r="AD380" s="40"/>
      <c r="AF380" s="40"/>
      <c r="AG380" s="40"/>
    </row>
    <row r="381" spans="28:33" ht="16.5" customHeight="1">
      <c r="AB381" s="40"/>
      <c r="AD381" s="40"/>
      <c r="AF381" s="40"/>
      <c r="AG381" s="40"/>
    </row>
    <row r="382" spans="28:33" ht="16.5" customHeight="1">
      <c r="AB382" s="40"/>
      <c r="AD382" s="40"/>
      <c r="AF382" s="40"/>
      <c r="AG382" s="40"/>
    </row>
    <row r="383" spans="28:33" ht="16.5" customHeight="1">
      <c r="AB383" s="40"/>
      <c r="AD383" s="40"/>
      <c r="AF383" s="40"/>
      <c r="AG383" s="40"/>
    </row>
    <row r="384" spans="28:33" ht="16.5" customHeight="1">
      <c r="AB384" s="40"/>
      <c r="AD384" s="40"/>
      <c r="AF384" s="40"/>
      <c r="AG384" s="40"/>
    </row>
    <row r="385" spans="28:33" ht="16.5" customHeight="1">
      <c r="AB385" s="40"/>
      <c r="AD385" s="40"/>
      <c r="AF385" s="40"/>
      <c r="AG385" s="40"/>
    </row>
    <row r="386" spans="28:33" ht="16.5" customHeight="1">
      <c r="AB386" s="40"/>
      <c r="AD386" s="40"/>
      <c r="AF386" s="40"/>
      <c r="AG386" s="40"/>
    </row>
    <row r="387" spans="28:33" ht="16.5" customHeight="1">
      <c r="AB387" s="40"/>
      <c r="AD387" s="40"/>
      <c r="AF387" s="40"/>
      <c r="AG387" s="40"/>
    </row>
    <row r="388" spans="28:33" ht="16.5" customHeight="1">
      <c r="AB388" s="40"/>
      <c r="AD388" s="40"/>
      <c r="AF388" s="40"/>
      <c r="AG388" s="40"/>
    </row>
    <row r="389" spans="28:33" ht="16.5" customHeight="1">
      <c r="AB389" s="40"/>
      <c r="AD389" s="40"/>
      <c r="AF389" s="40"/>
      <c r="AG389" s="40"/>
    </row>
    <row r="390" spans="28:33" ht="16.5" customHeight="1">
      <c r="AB390" s="40"/>
      <c r="AD390" s="40"/>
      <c r="AF390" s="40"/>
      <c r="AG390" s="40"/>
    </row>
    <row r="391" spans="28:33" ht="16.5" customHeight="1">
      <c r="AB391" s="40"/>
      <c r="AD391" s="40"/>
      <c r="AF391" s="40"/>
      <c r="AG391" s="40"/>
    </row>
    <row r="392" spans="28:33" ht="16.5" customHeight="1">
      <c r="AB392" s="40"/>
      <c r="AD392" s="40"/>
      <c r="AF392" s="40"/>
      <c r="AG392" s="40"/>
    </row>
    <row r="393" spans="28:33" ht="16.5" customHeight="1">
      <c r="AB393" s="40"/>
      <c r="AD393" s="40"/>
      <c r="AF393" s="40"/>
      <c r="AG393" s="40"/>
    </row>
    <row r="394" spans="28:33" ht="16.5" customHeight="1">
      <c r="AB394" s="40"/>
      <c r="AD394" s="40"/>
      <c r="AF394" s="40"/>
      <c r="AG394" s="40"/>
    </row>
    <row r="395" spans="28:33" ht="16.5" customHeight="1">
      <c r="AB395" s="40"/>
      <c r="AD395" s="40"/>
      <c r="AF395" s="40"/>
      <c r="AG395" s="40"/>
    </row>
    <row r="396" spans="28:33" ht="16.5" customHeight="1">
      <c r="AB396" s="40"/>
      <c r="AD396" s="40"/>
      <c r="AF396" s="40"/>
      <c r="AG396" s="40"/>
    </row>
    <row r="397" spans="28:33" ht="16.5" customHeight="1">
      <c r="AB397" s="40"/>
      <c r="AD397" s="40"/>
      <c r="AF397" s="40"/>
      <c r="AG397" s="40"/>
    </row>
    <row r="398" spans="28:33" ht="16.5" customHeight="1">
      <c r="AB398" s="40"/>
      <c r="AD398" s="40"/>
      <c r="AF398" s="40"/>
      <c r="AG398" s="40"/>
    </row>
    <row r="399" spans="28:33" ht="16.5" customHeight="1">
      <c r="AB399" s="40"/>
      <c r="AD399" s="40"/>
      <c r="AF399" s="40"/>
      <c r="AG399" s="40"/>
    </row>
    <row r="400" spans="28:33" ht="16.5" customHeight="1">
      <c r="AB400" s="40"/>
      <c r="AD400" s="40"/>
      <c r="AF400" s="40"/>
      <c r="AG400" s="40"/>
    </row>
    <row r="401" spans="28:33" ht="16.5" customHeight="1">
      <c r="AB401" s="40"/>
      <c r="AD401" s="40"/>
      <c r="AF401" s="40"/>
      <c r="AG401" s="40"/>
    </row>
    <row r="402" spans="28:33" ht="16.5" customHeight="1">
      <c r="AB402" s="40"/>
      <c r="AD402" s="40"/>
      <c r="AF402" s="40"/>
      <c r="AG402" s="40"/>
    </row>
    <row r="403" spans="28:33" ht="16.5" customHeight="1">
      <c r="AB403" s="40"/>
      <c r="AD403" s="40"/>
      <c r="AF403" s="40"/>
      <c r="AG403" s="40"/>
    </row>
    <row r="404" spans="28:33" ht="16.5" customHeight="1">
      <c r="AB404" s="40"/>
      <c r="AD404" s="40"/>
      <c r="AF404" s="40"/>
      <c r="AG404" s="40"/>
    </row>
    <row r="405" spans="28:33" ht="16.5" customHeight="1">
      <c r="AB405" s="40"/>
      <c r="AD405" s="40"/>
      <c r="AF405" s="40"/>
      <c r="AG405" s="40"/>
    </row>
    <row r="406" spans="28:33" ht="16.5" customHeight="1">
      <c r="AB406" s="40"/>
      <c r="AD406" s="40"/>
      <c r="AF406" s="40"/>
      <c r="AG406" s="40"/>
    </row>
    <row r="407" spans="28:33" ht="16.5" customHeight="1">
      <c r="AB407" s="40"/>
      <c r="AD407" s="40"/>
      <c r="AF407" s="40"/>
      <c r="AG407" s="40"/>
    </row>
    <row r="408" spans="28:33" ht="16.5" customHeight="1">
      <c r="AB408" s="40"/>
      <c r="AD408" s="40"/>
      <c r="AF408" s="40"/>
      <c r="AG408" s="40"/>
    </row>
    <row r="409" spans="28:33" ht="16.5" customHeight="1">
      <c r="AB409" s="40"/>
      <c r="AD409" s="40"/>
      <c r="AF409" s="40"/>
      <c r="AG409" s="40"/>
    </row>
    <row r="410" spans="28:33" ht="16.5" customHeight="1">
      <c r="AB410" s="40"/>
      <c r="AD410" s="40"/>
      <c r="AF410" s="40"/>
      <c r="AG410" s="40"/>
    </row>
    <row r="411" spans="28:33" ht="16.5" customHeight="1">
      <c r="AB411" s="40"/>
      <c r="AD411" s="40"/>
      <c r="AF411" s="40"/>
      <c r="AG411" s="40"/>
    </row>
    <row r="412" spans="28:33" ht="16.5" customHeight="1">
      <c r="AB412" s="40"/>
      <c r="AD412" s="40"/>
      <c r="AF412" s="40"/>
      <c r="AG412" s="40"/>
    </row>
    <row r="413" spans="28:33" ht="16.5" customHeight="1">
      <c r="AB413" s="40"/>
      <c r="AD413" s="40"/>
      <c r="AF413" s="40"/>
      <c r="AG413" s="40"/>
    </row>
    <row r="414" spans="28:33" ht="16.5" customHeight="1">
      <c r="AB414" s="40"/>
      <c r="AD414" s="40"/>
      <c r="AF414" s="40"/>
      <c r="AG414" s="40"/>
    </row>
    <row r="415" spans="28:33" ht="16.5" customHeight="1">
      <c r="AB415" s="40"/>
      <c r="AD415" s="40"/>
      <c r="AF415" s="40"/>
      <c r="AG415" s="40"/>
    </row>
    <row r="416" spans="28:33" ht="16.5" customHeight="1">
      <c r="AB416" s="40"/>
      <c r="AD416" s="40"/>
      <c r="AF416" s="40"/>
      <c r="AG416" s="40"/>
    </row>
    <row r="417" spans="28:33" ht="16.5" customHeight="1">
      <c r="AB417" s="40"/>
      <c r="AD417" s="40"/>
      <c r="AF417" s="40"/>
      <c r="AG417" s="40"/>
    </row>
    <row r="418" spans="28:33" ht="16.5" customHeight="1">
      <c r="AB418" s="40"/>
      <c r="AD418" s="40"/>
      <c r="AF418" s="40"/>
      <c r="AG418" s="40"/>
    </row>
    <row r="419" spans="28:33" ht="16.5" customHeight="1">
      <c r="AB419" s="40"/>
      <c r="AD419" s="40"/>
      <c r="AF419" s="40"/>
      <c r="AG419" s="40"/>
    </row>
    <row r="420" spans="28:33" ht="16.5" customHeight="1">
      <c r="AB420" s="40"/>
      <c r="AD420" s="40"/>
      <c r="AF420" s="40"/>
      <c r="AG420" s="40"/>
    </row>
    <row r="421" spans="28:33" ht="16.5" customHeight="1">
      <c r="AB421" s="40"/>
      <c r="AD421" s="40"/>
      <c r="AF421" s="40"/>
      <c r="AG421" s="40"/>
    </row>
    <row r="422" spans="28:33" ht="16.5" customHeight="1">
      <c r="AB422" s="40"/>
      <c r="AD422" s="40"/>
      <c r="AF422" s="40"/>
      <c r="AG422" s="40"/>
    </row>
    <row r="423" spans="28:33" ht="16.5" customHeight="1">
      <c r="AB423" s="40"/>
      <c r="AD423" s="40"/>
      <c r="AF423" s="40"/>
      <c r="AG423" s="40"/>
    </row>
    <row r="424" spans="28:33" ht="16.5" customHeight="1">
      <c r="AB424" s="40"/>
      <c r="AD424" s="40"/>
      <c r="AF424" s="40"/>
      <c r="AG424" s="40"/>
    </row>
    <row r="425" spans="28:33" ht="16.5" customHeight="1">
      <c r="AB425" s="40"/>
      <c r="AD425" s="40"/>
      <c r="AF425" s="40"/>
      <c r="AG425" s="40"/>
    </row>
    <row r="426" spans="28:33" ht="16.5" customHeight="1">
      <c r="AB426" s="40"/>
      <c r="AD426" s="40"/>
      <c r="AF426" s="40"/>
      <c r="AG426" s="40"/>
    </row>
    <row r="427" spans="28:33" ht="16.5" customHeight="1">
      <c r="AB427" s="40"/>
      <c r="AD427" s="40"/>
      <c r="AF427" s="40"/>
      <c r="AG427" s="40"/>
    </row>
    <row r="428" spans="28:33" ht="16.5" customHeight="1">
      <c r="AB428" s="40"/>
      <c r="AD428" s="40"/>
      <c r="AF428" s="40"/>
      <c r="AG428" s="40"/>
    </row>
    <row r="429" spans="28:33" ht="16.5" customHeight="1">
      <c r="AB429" s="40"/>
      <c r="AD429" s="40"/>
      <c r="AF429" s="40"/>
      <c r="AG429" s="40"/>
    </row>
    <row r="430" spans="28:33" ht="16.5" customHeight="1">
      <c r="AB430" s="40"/>
      <c r="AD430" s="40"/>
      <c r="AF430" s="40"/>
      <c r="AG430" s="40"/>
    </row>
    <row r="431" spans="28:33" ht="16.5" customHeight="1">
      <c r="AB431" s="40"/>
      <c r="AD431" s="40"/>
      <c r="AF431" s="40"/>
      <c r="AG431" s="40"/>
    </row>
    <row r="432" spans="28:33" ht="16.5" customHeight="1">
      <c r="AB432" s="40"/>
      <c r="AD432" s="40"/>
      <c r="AF432" s="40"/>
      <c r="AG432" s="40"/>
    </row>
    <row r="433" spans="28:33" ht="16.5" customHeight="1">
      <c r="AB433" s="40"/>
      <c r="AD433" s="40"/>
      <c r="AF433" s="40"/>
      <c r="AG433" s="40"/>
    </row>
    <row r="434" spans="28:33" ht="16.5" customHeight="1">
      <c r="AB434" s="40"/>
      <c r="AD434" s="40"/>
      <c r="AF434" s="40"/>
      <c r="AG434" s="40"/>
    </row>
    <row r="435" spans="28:33" ht="16.5" customHeight="1">
      <c r="AB435" s="40"/>
      <c r="AD435" s="40"/>
      <c r="AF435" s="40"/>
      <c r="AG435" s="40"/>
    </row>
    <row r="436" spans="28:33" ht="16.5" customHeight="1">
      <c r="AB436" s="40"/>
      <c r="AD436" s="40"/>
      <c r="AF436" s="40"/>
      <c r="AG436" s="40"/>
    </row>
    <row r="437" spans="28:33" ht="16.5" customHeight="1">
      <c r="AB437" s="40"/>
      <c r="AD437" s="40"/>
      <c r="AF437" s="40"/>
      <c r="AG437" s="40"/>
    </row>
    <row r="438" spans="28:33" ht="16.5" customHeight="1">
      <c r="AB438" s="40"/>
      <c r="AD438" s="40"/>
      <c r="AF438" s="40"/>
      <c r="AG438" s="40"/>
    </row>
    <row r="439" spans="28:33" ht="16.5" customHeight="1">
      <c r="AB439" s="40"/>
      <c r="AD439" s="40"/>
      <c r="AF439" s="40"/>
      <c r="AG439" s="40"/>
    </row>
    <row r="440" spans="28:33" ht="16.5" customHeight="1">
      <c r="AB440" s="40"/>
      <c r="AD440" s="40"/>
      <c r="AF440" s="40"/>
      <c r="AG440" s="40"/>
    </row>
    <row r="441" spans="28:33" ht="16.5" customHeight="1">
      <c r="AB441" s="40"/>
      <c r="AD441" s="40"/>
      <c r="AF441" s="40"/>
      <c r="AG441" s="40"/>
    </row>
    <row r="442" spans="28:33" ht="16.5" customHeight="1">
      <c r="AB442" s="40"/>
      <c r="AD442" s="40"/>
      <c r="AF442" s="40"/>
      <c r="AG442" s="40"/>
    </row>
    <row r="443" spans="28:33" ht="16.5" customHeight="1">
      <c r="AB443" s="40"/>
      <c r="AD443" s="40"/>
      <c r="AF443" s="40"/>
      <c r="AG443" s="40"/>
    </row>
    <row r="444" spans="28:33" ht="16.5" customHeight="1">
      <c r="AB444" s="40"/>
      <c r="AD444" s="40"/>
      <c r="AF444" s="40"/>
      <c r="AG444" s="40"/>
    </row>
    <row r="445" spans="28:33" ht="16.5" customHeight="1">
      <c r="AB445" s="40"/>
      <c r="AD445" s="40"/>
      <c r="AF445" s="40"/>
      <c r="AG445" s="40"/>
    </row>
    <row r="446" spans="28:33" ht="16.5" customHeight="1">
      <c r="AB446" s="40"/>
      <c r="AD446" s="40"/>
      <c r="AF446" s="40"/>
      <c r="AG446" s="40"/>
    </row>
    <row r="447" spans="28:33" ht="16.5" customHeight="1">
      <c r="AB447" s="40"/>
      <c r="AD447" s="40"/>
      <c r="AF447" s="40"/>
      <c r="AG447" s="40"/>
    </row>
    <row r="448" spans="28:33" ht="16.5" customHeight="1">
      <c r="AB448" s="40"/>
      <c r="AD448" s="40"/>
      <c r="AF448" s="40"/>
      <c r="AG448" s="40"/>
    </row>
    <row r="449" spans="28:33" ht="16.5" customHeight="1">
      <c r="AB449" s="40"/>
      <c r="AD449" s="40"/>
      <c r="AF449" s="40"/>
      <c r="AG449" s="40"/>
    </row>
    <row r="450" spans="28:33" ht="16.5" customHeight="1">
      <c r="AB450" s="40"/>
      <c r="AD450" s="40"/>
      <c r="AF450" s="40"/>
      <c r="AG450" s="40"/>
    </row>
    <row r="451" spans="28:33" ht="16.5" customHeight="1">
      <c r="AB451" s="40"/>
      <c r="AD451" s="40"/>
      <c r="AF451" s="40"/>
      <c r="AG451" s="40"/>
    </row>
    <row r="452" spans="28:33" ht="16.5" customHeight="1">
      <c r="AB452" s="40"/>
      <c r="AD452" s="40"/>
      <c r="AF452" s="40"/>
      <c r="AG452" s="40"/>
    </row>
    <row r="453" spans="28:33" ht="16.5" customHeight="1">
      <c r="AB453" s="40"/>
      <c r="AD453" s="40"/>
      <c r="AF453" s="40"/>
      <c r="AG453" s="40"/>
    </row>
    <row r="454" spans="28:33" ht="16.5" customHeight="1">
      <c r="AB454" s="40"/>
      <c r="AD454" s="40"/>
      <c r="AF454" s="40"/>
      <c r="AG454" s="40"/>
    </row>
    <row r="455" spans="28:33" ht="16.5" customHeight="1">
      <c r="AB455" s="40"/>
      <c r="AD455" s="40"/>
      <c r="AF455" s="40"/>
      <c r="AG455" s="40"/>
    </row>
    <row r="456" spans="28:33" ht="16.5" customHeight="1">
      <c r="AB456" s="40"/>
      <c r="AD456" s="40"/>
      <c r="AF456" s="40"/>
      <c r="AG456" s="40"/>
    </row>
    <row r="457" spans="28:33" ht="16.5" customHeight="1">
      <c r="AB457" s="40"/>
      <c r="AD457" s="40"/>
      <c r="AF457" s="40"/>
      <c r="AG457" s="40"/>
    </row>
    <row r="458" spans="28:33" ht="16.5" customHeight="1">
      <c r="AB458" s="40"/>
      <c r="AD458" s="40"/>
      <c r="AF458" s="40"/>
      <c r="AG458" s="40"/>
    </row>
    <row r="459" spans="28:33" ht="16.5" customHeight="1">
      <c r="AB459" s="40"/>
      <c r="AD459" s="40"/>
      <c r="AF459" s="40"/>
      <c r="AG459" s="40"/>
    </row>
    <row r="460" spans="28:33" ht="16.5" customHeight="1">
      <c r="AB460" s="40"/>
      <c r="AD460" s="40"/>
      <c r="AF460" s="40"/>
      <c r="AG460" s="40"/>
    </row>
    <row r="461" spans="28:33" ht="16.5" customHeight="1">
      <c r="AB461" s="40"/>
      <c r="AD461" s="40"/>
      <c r="AF461" s="40"/>
      <c r="AG461" s="40"/>
    </row>
    <row r="462" spans="28:33" ht="16.5" customHeight="1">
      <c r="AB462" s="40"/>
      <c r="AD462" s="40"/>
      <c r="AF462" s="40"/>
      <c r="AG462" s="40"/>
    </row>
    <row r="463" spans="28:33" ht="16.5" customHeight="1">
      <c r="AB463" s="40"/>
      <c r="AD463" s="40"/>
      <c r="AF463" s="40"/>
      <c r="AG463" s="40"/>
    </row>
    <row r="464" spans="28:33" ht="16.5" customHeight="1">
      <c r="AB464" s="40"/>
      <c r="AD464" s="40"/>
      <c r="AF464" s="40"/>
      <c r="AG464" s="40"/>
    </row>
    <row r="465" spans="28:33" ht="16.5" customHeight="1">
      <c r="AB465" s="40"/>
      <c r="AD465" s="40"/>
      <c r="AF465" s="40"/>
      <c r="AG465" s="40"/>
    </row>
    <row r="466" spans="28:33" ht="16.5" customHeight="1">
      <c r="AB466" s="40"/>
      <c r="AD466" s="40"/>
      <c r="AF466" s="40"/>
      <c r="AG466" s="40"/>
    </row>
    <row r="467" spans="28:33" ht="16.5" customHeight="1">
      <c r="AB467" s="40"/>
      <c r="AD467" s="40"/>
      <c r="AF467" s="40"/>
      <c r="AG467" s="40"/>
    </row>
    <row r="468" spans="28:33" ht="16.5" customHeight="1">
      <c r="AB468" s="40"/>
      <c r="AD468" s="40"/>
      <c r="AF468" s="40"/>
      <c r="AG468" s="40"/>
    </row>
    <row r="469" spans="28:33" ht="16.5" customHeight="1">
      <c r="AB469" s="40"/>
      <c r="AD469" s="40"/>
      <c r="AF469" s="40"/>
      <c r="AG469" s="40"/>
    </row>
    <row r="470" spans="28:33" ht="16.5" customHeight="1">
      <c r="AB470" s="40"/>
      <c r="AD470" s="40"/>
      <c r="AF470" s="40"/>
      <c r="AG470" s="40"/>
    </row>
    <row r="471" spans="28:33" ht="16.5" customHeight="1">
      <c r="AB471" s="40"/>
      <c r="AD471" s="40"/>
      <c r="AF471" s="40"/>
      <c r="AG471" s="40"/>
    </row>
    <row r="472" spans="28:33" ht="16.5" customHeight="1">
      <c r="AB472" s="40"/>
      <c r="AD472" s="40"/>
      <c r="AF472" s="40"/>
      <c r="AG472" s="40"/>
    </row>
    <row r="473" spans="28:33" ht="16.5" customHeight="1">
      <c r="AB473" s="40"/>
      <c r="AD473" s="40"/>
      <c r="AF473" s="40"/>
      <c r="AG473" s="40"/>
    </row>
    <row r="474" spans="28:33" ht="16.5" customHeight="1">
      <c r="AB474" s="40"/>
      <c r="AD474" s="40"/>
      <c r="AF474" s="40"/>
      <c r="AG474" s="40"/>
    </row>
    <row r="475" spans="28:33" ht="16.5" customHeight="1">
      <c r="AB475" s="40"/>
      <c r="AD475" s="40"/>
      <c r="AF475" s="40"/>
      <c r="AG475" s="40"/>
    </row>
    <row r="476" spans="28:33" ht="16.5" customHeight="1">
      <c r="AB476" s="40"/>
      <c r="AD476" s="40"/>
      <c r="AF476" s="40"/>
      <c r="AG476" s="40"/>
    </row>
    <row r="477" spans="28:33" ht="16.5" customHeight="1">
      <c r="AB477" s="40"/>
      <c r="AD477" s="40"/>
      <c r="AF477" s="40"/>
      <c r="AG477" s="40"/>
    </row>
    <row r="478" spans="28:33" ht="16.5" customHeight="1">
      <c r="AB478" s="40"/>
      <c r="AD478" s="40"/>
      <c r="AF478" s="40"/>
      <c r="AG478" s="40"/>
    </row>
    <row r="479" spans="28:33" ht="16.5" customHeight="1">
      <c r="AB479" s="40"/>
      <c r="AD479" s="40"/>
      <c r="AF479" s="40"/>
      <c r="AG479" s="40"/>
    </row>
    <row r="480" spans="28:33" ht="16.5" customHeight="1">
      <c r="AB480" s="40"/>
      <c r="AD480" s="40"/>
      <c r="AF480" s="40"/>
      <c r="AG480" s="40"/>
    </row>
    <row r="481" spans="28:33" ht="16.5" customHeight="1">
      <c r="AB481" s="40"/>
      <c r="AD481" s="40"/>
      <c r="AF481" s="40"/>
      <c r="AG481" s="40"/>
    </row>
    <row r="482" spans="28:33" ht="16.5" customHeight="1">
      <c r="AB482" s="40"/>
      <c r="AD482" s="40"/>
      <c r="AF482" s="40"/>
      <c r="AG482" s="40"/>
    </row>
    <row r="483" spans="28:33" ht="16.5" customHeight="1">
      <c r="AB483" s="40"/>
      <c r="AD483" s="40"/>
      <c r="AF483" s="40"/>
      <c r="AG483" s="40"/>
    </row>
    <row r="484" spans="28:33" ht="16.5" customHeight="1">
      <c r="AB484" s="40"/>
      <c r="AD484" s="40"/>
      <c r="AF484" s="40"/>
      <c r="AG484" s="40"/>
    </row>
    <row r="485" spans="28:33" ht="16.5" customHeight="1">
      <c r="AB485" s="40"/>
      <c r="AD485" s="40"/>
      <c r="AF485" s="40"/>
      <c r="AG485" s="40"/>
    </row>
    <row r="486" spans="28:33" ht="16.5" customHeight="1">
      <c r="AB486" s="40"/>
      <c r="AD486" s="40"/>
      <c r="AF486" s="40"/>
      <c r="AG486" s="40"/>
    </row>
    <row r="487" spans="28:33" ht="16.5" customHeight="1">
      <c r="AB487" s="40"/>
      <c r="AD487" s="40"/>
      <c r="AF487" s="40"/>
      <c r="AG487" s="40"/>
    </row>
    <row r="488" spans="28:33" ht="16.5" customHeight="1">
      <c r="AB488" s="40"/>
      <c r="AD488" s="40"/>
      <c r="AF488" s="40"/>
      <c r="AG488" s="40"/>
    </row>
    <row r="489" spans="28:33" ht="16.5" customHeight="1">
      <c r="AB489" s="40"/>
      <c r="AD489" s="40"/>
      <c r="AF489" s="40"/>
      <c r="AG489" s="40"/>
    </row>
    <row r="490" spans="28:33" ht="16.5" customHeight="1">
      <c r="AB490" s="40"/>
      <c r="AD490" s="40"/>
      <c r="AF490" s="40"/>
      <c r="AG490" s="40"/>
    </row>
    <row r="491" spans="28:33" ht="16.5" customHeight="1">
      <c r="AB491" s="40"/>
      <c r="AD491" s="40"/>
      <c r="AF491" s="40"/>
      <c r="AG491" s="40"/>
    </row>
    <row r="492" spans="28:33" ht="16.5" customHeight="1">
      <c r="AB492" s="40"/>
      <c r="AD492" s="40"/>
      <c r="AF492" s="40"/>
      <c r="AG492" s="40"/>
    </row>
    <row r="493" spans="28:33" ht="16.5" customHeight="1">
      <c r="AB493" s="40"/>
      <c r="AD493" s="40"/>
      <c r="AF493" s="40"/>
      <c r="AG493" s="40"/>
    </row>
    <row r="494" spans="28:33" ht="16.5" customHeight="1">
      <c r="AB494" s="40"/>
      <c r="AD494" s="40"/>
      <c r="AF494" s="40"/>
      <c r="AG494" s="40"/>
    </row>
    <row r="495" spans="28:33" ht="16.5" customHeight="1">
      <c r="AB495" s="40"/>
      <c r="AD495" s="40"/>
      <c r="AF495" s="40"/>
      <c r="AG495" s="40"/>
    </row>
    <row r="496" spans="28:33" ht="16.5" customHeight="1">
      <c r="AB496" s="40"/>
      <c r="AD496" s="40"/>
      <c r="AF496" s="40"/>
      <c r="AG496" s="40"/>
    </row>
    <row r="497" spans="28:33" ht="16.5" customHeight="1">
      <c r="AB497" s="40"/>
      <c r="AD497" s="40"/>
      <c r="AF497" s="40"/>
      <c r="AG497" s="40"/>
    </row>
    <row r="498" spans="28:33" ht="16.5" customHeight="1">
      <c r="AB498" s="40"/>
      <c r="AD498" s="40"/>
      <c r="AF498" s="40"/>
      <c r="AG498" s="40"/>
    </row>
    <row r="499" spans="28:33" ht="16.5" customHeight="1">
      <c r="AB499" s="40"/>
      <c r="AD499" s="40"/>
      <c r="AF499" s="40"/>
      <c r="AG499" s="40"/>
    </row>
    <row r="500" spans="28:33" ht="16.5" customHeight="1">
      <c r="AB500" s="40"/>
      <c r="AD500" s="40"/>
      <c r="AF500" s="40"/>
      <c r="AG500" s="40"/>
    </row>
    <row r="501" spans="28:33" ht="16.5" customHeight="1">
      <c r="AB501" s="40"/>
      <c r="AD501" s="40"/>
      <c r="AF501" s="40"/>
      <c r="AG501" s="40"/>
    </row>
    <row r="502" spans="28:33" ht="16.5" customHeight="1">
      <c r="AB502" s="40"/>
      <c r="AD502" s="40"/>
      <c r="AF502" s="40"/>
      <c r="AG502" s="40"/>
    </row>
    <row r="503" spans="28:33" ht="16.5" customHeight="1">
      <c r="AB503" s="40"/>
      <c r="AD503" s="40"/>
      <c r="AF503" s="40"/>
      <c r="AG503" s="40"/>
    </row>
    <row r="504" spans="28:33" ht="16.5" customHeight="1">
      <c r="AB504" s="40"/>
      <c r="AD504" s="40"/>
      <c r="AF504" s="40"/>
      <c r="AG504" s="40"/>
    </row>
    <row r="505" spans="28:33" ht="16.5" customHeight="1">
      <c r="AB505" s="40"/>
      <c r="AD505" s="40"/>
      <c r="AF505" s="40"/>
      <c r="AG505" s="40"/>
    </row>
    <row r="506" spans="28:33" ht="16.5" customHeight="1">
      <c r="AB506" s="40"/>
      <c r="AD506" s="40"/>
      <c r="AF506" s="40"/>
      <c r="AG506" s="40"/>
    </row>
    <row r="507" spans="28:33" ht="16.5" customHeight="1">
      <c r="AB507" s="40"/>
      <c r="AD507" s="40"/>
      <c r="AF507" s="40"/>
      <c r="AG507" s="40"/>
    </row>
    <row r="508" spans="28:33" ht="16.5" customHeight="1">
      <c r="AB508" s="40"/>
      <c r="AD508" s="40"/>
      <c r="AF508" s="40"/>
      <c r="AG508" s="40"/>
    </row>
    <row r="509" spans="28:33" ht="16.5" customHeight="1">
      <c r="AB509" s="40"/>
      <c r="AD509" s="40"/>
      <c r="AF509" s="40"/>
      <c r="AG509" s="40"/>
    </row>
    <row r="510" spans="28:33" ht="16.5" customHeight="1">
      <c r="AB510" s="40"/>
      <c r="AD510" s="40"/>
      <c r="AF510" s="40"/>
      <c r="AG510" s="40"/>
    </row>
    <row r="511" spans="28:33" ht="16.5" customHeight="1">
      <c r="AB511" s="40"/>
      <c r="AD511" s="40"/>
      <c r="AF511" s="40"/>
      <c r="AG511" s="40"/>
    </row>
    <row r="512" spans="28:33" ht="16.5" customHeight="1">
      <c r="AB512" s="40"/>
      <c r="AD512" s="40"/>
      <c r="AF512" s="40"/>
      <c r="AG512" s="40"/>
    </row>
    <row r="513" spans="28:33" ht="16.5" customHeight="1">
      <c r="AB513" s="40"/>
      <c r="AD513" s="40"/>
      <c r="AF513" s="40"/>
      <c r="AG513" s="40"/>
    </row>
    <row r="514" spans="28:33" ht="16.5" customHeight="1">
      <c r="AB514" s="40"/>
      <c r="AD514" s="40"/>
      <c r="AF514" s="40"/>
      <c r="AG514" s="40"/>
    </row>
    <row r="515" spans="28:33" ht="16.5" customHeight="1">
      <c r="AB515" s="40"/>
      <c r="AD515" s="40"/>
      <c r="AF515" s="40"/>
      <c r="AG515" s="40"/>
    </row>
    <row r="516" spans="28:33" ht="16.5" customHeight="1">
      <c r="AB516" s="40"/>
      <c r="AD516" s="40"/>
      <c r="AF516" s="40"/>
      <c r="AG516" s="40"/>
    </row>
    <row r="517" spans="28:33" ht="16.5" customHeight="1">
      <c r="AB517" s="40"/>
      <c r="AD517" s="40"/>
      <c r="AF517" s="40"/>
      <c r="AG517" s="40"/>
    </row>
    <row r="518" spans="28:33" ht="16.5" customHeight="1">
      <c r="AB518" s="40"/>
      <c r="AD518" s="40"/>
      <c r="AF518" s="40"/>
      <c r="AG518" s="40"/>
    </row>
    <row r="519" spans="28:33" ht="16.5" customHeight="1">
      <c r="AB519" s="40"/>
      <c r="AD519" s="40"/>
      <c r="AF519" s="40"/>
      <c r="AG519" s="40"/>
    </row>
    <row r="520" spans="28:33" ht="16.5" customHeight="1">
      <c r="AB520" s="40"/>
      <c r="AD520" s="40"/>
      <c r="AF520" s="40"/>
      <c r="AG520" s="40"/>
    </row>
    <row r="521" spans="28:33" ht="16.5" customHeight="1">
      <c r="AB521" s="40"/>
      <c r="AD521" s="40"/>
      <c r="AF521" s="40"/>
      <c r="AG521" s="40"/>
    </row>
    <row r="522" spans="28:33" ht="16.5" customHeight="1">
      <c r="AB522" s="40"/>
      <c r="AD522" s="40"/>
      <c r="AF522" s="40"/>
      <c r="AG522" s="40"/>
    </row>
    <row r="523" spans="28:33" ht="16.5" customHeight="1">
      <c r="AB523" s="40"/>
      <c r="AD523" s="40"/>
      <c r="AF523" s="40"/>
      <c r="AG523" s="40"/>
    </row>
    <row r="524" spans="28:33" ht="16.5" customHeight="1">
      <c r="AB524" s="40"/>
      <c r="AD524" s="40"/>
      <c r="AF524" s="40"/>
      <c r="AG524" s="40"/>
    </row>
    <row r="525" spans="28:33" ht="16.5" customHeight="1">
      <c r="AB525" s="40"/>
      <c r="AD525" s="40"/>
      <c r="AF525" s="40"/>
      <c r="AG525" s="40"/>
    </row>
    <row r="526" spans="28:33" ht="16.5" customHeight="1">
      <c r="AB526" s="40"/>
      <c r="AD526" s="40"/>
      <c r="AF526" s="40"/>
      <c r="AG526" s="40"/>
    </row>
    <row r="527" spans="28:33" ht="16.5" customHeight="1">
      <c r="AB527" s="40"/>
      <c r="AD527" s="40"/>
      <c r="AF527" s="40"/>
      <c r="AG527" s="40"/>
    </row>
    <row r="528" spans="28:33" ht="16.5" customHeight="1">
      <c r="AB528" s="40"/>
      <c r="AD528" s="40"/>
      <c r="AF528" s="40"/>
      <c r="AG528" s="40"/>
    </row>
    <row r="529" spans="28:33" ht="16.5" customHeight="1">
      <c r="AB529" s="40"/>
      <c r="AD529" s="40"/>
      <c r="AF529" s="40"/>
      <c r="AG529" s="40"/>
    </row>
    <row r="530" spans="28:33" ht="16.5" customHeight="1">
      <c r="AB530" s="40"/>
      <c r="AD530" s="40"/>
      <c r="AF530" s="40"/>
      <c r="AG530" s="40"/>
    </row>
    <row r="531" spans="28:33" ht="16.5" customHeight="1">
      <c r="AB531" s="40"/>
      <c r="AD531" s="40"/>
      <c r="AF531" s="40"/>
      <c r="AG531" s="40"/>
    </row>
    <row r="532" spans="28:33" ht="16.5" customHeight="1">
      <c r="AB532" s="40"/>
      <c r="AD532" s="40"/>
      <c r="AF532" s="40"/>
      <c r="AG532" s="40"/>
    </row>
    <row r="533" spans="28:33" ht="16.5" customHeight="1">
      <c r="AB533" s="40"/>
      <c r="AD533" s="40"/>
      <c r="AF533" s="40"/>
      <c r="AG533" s="40"/>
    </row>
    <row r="534" spans="28:33" ht="16.5" customHeight="1">
      <c r="AB534" s="40"/>
      <c r="AD534" s="40"/>
      <c r="AF534" s="40"/>
      <c r="AG534" s="40"/>
    </row>
    <row r="535" spans="28:33" ht="16.5" customHeight="1">
      <c r="AB535" s="40"/>
      <c r="AD535" s="40"/>
      <c r="AF535" s="40"/>
      <c r="AG535" s="40"/>
    </row>
    <row r="536" spans="28:33" ht="16.5" customHeight="1">
      <c r="AB536" s="40"/>
      <c r="AD536" s="40"/>
      <c r="AF536" s="40"/>
      <c r="AG536" s="40"/>
    </row>
    <row r="537" spans="28:33" ht="16.5" customHeight="1">
      <c r="AB537" s="40"/>
      <c r="AD537" s="40"/>
      <c r="AF537" s="40"/>
      <c r="AG537" s="40"/>
    </row>
    <row r="538" spans="28:33" ht="16.5" customHeight="1">
      <c r="AB538" s="40"/>
      <c r="AD538" s="40"/>
      <c r="AF538" s="40"/>
      <c r="AG538" s="40"/>
    </row>
    <row r="539" spans="28:33" ht="16.5" customHeight="1">
      <c r="AB539" s="40"/>
      <c r="AD539" s="40"/>
      <c r="AF539" s="40"/>
      <c r="AG539" s="40"/>
    </row>
    <row r="540" spans="28:33" ht="16.5" customHeight="1">
      <c r="AB540" s="40"/>
      <c r="AD540" s="40"/>
      <c r="AF540" s="40"/>
      <c r="AG540" s="40"/>
    </row>
    <row r="541" spans="28:33" ht="16.5" customHeight="1">
      <c r="AB541" s="40"/>
      <c r="AD541" s="40"/>
      <c r="AF541" s="40"/>
      <c r="AG541" s="40"/>
    </row>
    <row r="542" spans="28:33" ht="16.5" customHeight="1">
      <c r="AB542" s="40"/>
      <c r="AD542" s="40"/>
      <c r="AF542" s="40"/>
      <c r="AG542" s="40"/>
    </row>
    <row r="543" spans="28:33" ht="16.5" customHeight="1">
      <c r="AB543" s="40"/>
      <c r="AD543" s="40"/>
      <c r="AF543" s="40"/>
      <c r="AG543" s="40"/>
    </row>
    <row r="544" spans="28:33" ht="16.5" customHeight="1">
      <c r="AB544" s="40"/>
      <c r="AD544" s="40"/>
      <c r="AF544" s="40"/>
      <c r="AG544" s="40"/>
    </row>
    <row r="545" spans="28:33" ht="16.5" customHeight="1">
      <c r="AB545" s="40"/>
      <c r="AD545" s="40"/>
      <c r="AF545" s="40"/>
      <c r="AG545" s="40"/>
    </row>
    <row r="546" spans="28:33" ht="16.5" customHeight="1">
      <c r="AB546" s="40"/>
      <c r="AD546" s="40"/>
      <c r="AF546" s="40"/>
      <c r="AG546" s="40"/>
    </row>
    <row r="547" spans="28:33" ht="16.5" customHeight="1">
      <c r="AB547" s="40"/>
      <c r="AD547" s="40"/>
      <c r="AF547" s="40"/>
      <c r="AG547" s="40"/>
    </row>
    <row r="548" spans="28:33" ht="16.5" customHeight="1">
      <c r="AB548" s="40"/>
      <c r="AD548" s="40"/>
      <c r="AF548" s="40"/>
      <c r="AG548" s="40"/>
    </row>
    <row r="549" spans="28:33" ht="16.5" customHeight="1">
      <c r="AB549" s="40"/>
      <c r="AD549" s="40"/>
      <c r="AF549" s="40"/>
      <c r="AG549" s="40"/>
    </row>
    <row r="550" spans="28:33" ht="16.5" customHeight="1">
      <c r="AB550" s="40"/>
      <c r="AD550" s="40"/>
      <c r="AF550" s="40"/>
      <c r="AG550" s="40"/>
    </row>
    <row r="551" spans="28:33" ht="16.5" customHeight="1">
      <c r="AB551" s="40"/>
      <c r="AD551" s="40"/>
      <c r="AF551" s="40"/>
      <c r="AG551" s="40"/>
    </row>
    <row r="552" spans="28:33" ht="16.5" customHeight="1">
      <c r="AB552" s="40"/>
      <c r="AD552" s="40"/>
      <c r="AF552" s="40"/>
      <c r="AG552" s="40"/>
    </row>
    <row r="553" spans="28:33" ht="16.5" customHeight="1">
      <c r="AB553" s="40"/>
      <c r="AD553" s="40"/>
      <c r="AF553" s="40"/>
      <c r="AG553" s="40"/>
    </row>
    <row r="554" spans="28:33" ht="16.5" customHeight="1">
      <c r="AB554" s="40"/>
      <c r="AD554" s="40"/>
      <c r="AF554" s="40"/>
      <c r="AG554" s="40"/>
    </row>
    <row r="555" spans="28:33" ht="16.5" customHeight="1">
      <c r="AB555" s="40"/>
      <c r="AD555" s="40"/>
      <c r="AF555" s="40"/>
      <c r="AG555" s="40"/>
    </row>
    <row r="556" spans="28:33" ht="16.5" customHeight="1">
      <c r="AB556" s="40"/>
      <c r="AD556" s="40"/>
      <c r="AF556" s="40"/>
      <c r="AG556" s="40"/>
    </row>
    <row r="557" spans="28:33" ht="16.5" customHeight="1">
      <c r="AB557" s="40"/>
      <c r="AD557" s="40"/>
      <c r="AF557" s="40"/>
      <c r="AG557" s="40"/>
    </row>
    <row r="558" spans="28:33" ht="16.5" customHeight="1">
      <c r="AB558" s="40"/>
      <c r="AD558" s="40"/>
      <c r="AF558" s="40"/>
      <c r="AG558" s="40"/>
    </row>
    <row r="559" spans="28:33" ht="16.5" customHeight="1">
      <c r="AB559" s="40"/>
      <c r="AD559" s="40"/>
      <c r="AF559" s="40"/>
      <c r="AG559" s="40"/>
    </row>
    <row r="560" spans="28:33" ht="16.5" customHeight="1">
      <c r="AB560" s="40"/>
      <c r="AD560" s="40"/>
      <c r="AF560" s="40"/>
      <c r="AG560" s="40"/>
    </row>
    <row r="561" spans="28:33" ht="16.5" customHeight="1">
      <c r="AB561" s="40"/>
      <c r="AD561" s="40"/>
      <c r="AF561" s="40"/>
      <c r="AG561" s="40"/>
    </row>
    <row r="562" spans="28:33" ht="16.5" customHeight="1">
      <c r="AB562" s="40"/>
      <c r="AD562" s="40"/>
      <c r="AF562" s="40"/>
      <c r="AG562" s="40"/>
    </row>
    <row r="563" spans="28:33" ht="16.5" customHeight="1">
      <c r="AB563" s="40"/>
      <c r="AD563" s="40"/>
      <c r="AF563" s="40"/>
      <c r="AG563" s="40"/>
    </row>
    <row r="564" spans="28:33" ht="16.5" customHeight="1">
      <c r="AB564" s="40"/>
      <c r="AD564" s="40"/>
      <c r="AF564" s="40"/>
      <c r="AG564" s="40"/>
    </row>
    <row r="565" spans="28:33" ht="16.5" customHeight="1">
      <c r="AB565" s="40"/>
      <c r="AD565" s="40"/>
      <c r="AF565" s="40"/>
      <c r="AG565" s="40"/>
    </row>
    <row r="566" spans="28:33" ht="16.5" customHeight="1">
      <c r="AB566" s="40"/>
      <c r="AD566" s="40"/>
      <c r="AF566" s="40"/>
      <c r="AG566" s="40"/>
    </row>
    <row r="567" spans="28:33" ht="16.5" customHeight="1">
      <c r="AB567" s="40"/>
      <c r="AD567" s="40"/>
      <c r="AF567" s="40"/>
      <c r="AG567" s="40"/>
    </row>
    <row r="568" spans="28:33" ht="16.5" customHeight="1">
      <c r="AB568" s="40"/>
      <c r="AD568" s="40"/>
      <c r="AF568" s="40"/>
      <c r="AG568" s="40"/>
    </row>
    <row r="569" spans="28:33" ht="16.5" customHeight="1">
      <c r="AB569" s="40"/>
      <c r="AD569" s="40"/>
      <c r="AF569" s="40"/>
      <c r="AG569" s="40"/>
    </row>
    <row r="570" spans="28:33" ht="16.5" customHeight="1">
      <c r="AB570" s="40"/>
      <c r="AD570" s="40"/>
      <c r="AF570" s="40"/>
      <c r="AG570" s="40"/>
    </row>
    <row r="571" spans="28:33" ht="16.5" customHeight="1">
      <c r="AB571" s="40"/>
      <c r="AD571" s="40"/>
      <c r="AF571" s="40"/>
      <c r="AG571" s="40"/>
    </row>
    <row r="572" spans="28:33" ht="16.5" customHeight="1">
      <c r="AB572" s="40"/>
      <c r="AD572" s="40"/>
      <c r="AF572" s="40"/>
      <c r="AG572" s="40"/>
    </row>
    <row r="573" spans="28:33" ht="16.5" customHeight="1">
      <c r="AB573" s="40"/>
      <c r="AD573" s="40"/>
      <c r="AF573" s="40"/>
      <c r="AG573" s="40"/>
    </row>
    <row r="574" spans="28:33" ht="16.5" customHeight="1">
      <c r="AB574" s="40"/>
      <c r="AD574" s="40"/>
      <c r="AF574" s="40"/>
      <c r="AG574" s="40"/>
    </row>
    <row r="575" spans="28:33" ht="16.5" customHeight="1">
      <c r="AB575" s="40"/>
      <c r="AD575" s="40"/>
      <c r="AF575" s="40"/>
      <c r="AG575" s="40"/>
    </row>
    <row r="576" spans="28:33" ht="16.5" customHeight="1">
      <c r="AB576" s="40"/>
      <c r="AD576" s="40"/>
      <c r="AF576" s="40"/>
      <c r="AG576" s="40"/>
    </row>
    <row r="577" spans="28:33" ht="16.5" customHeight="1">
      <c r="AB577" s="40"/>
      <c r="AD577" s="40"/>
      <c r="AF577" s="40"/>
      <c r="AG577" s="40"/>
    </row>
    <row r="578" spans="28:33" ht="16.5" customHeight="1">
      <c r="AB578" s="40"/>
      <c r="AD578" s="40"/>
      <c r="AF578" s="40"/>
      <c r="AG578" s="40"/>
    </row>
    <row r="579" spans="28:33" ht="16.5" customHeight="1">
      <c r="AB579" s="40"/>
      <c r="AD579" s="40"/>
      <c r="AF579" s="40"/>
      <c r="AG579" s="40"/>
    </row>
    <row r="580" spans="28:33" ht="16.5" customHeight="1">
      <c r="AB580" s="40"/>
      <c r="AD580" s="40"/>
      <c r="AF580" s="40"/>
      <c r="AG580" s="40"/>
    </row>
    <row r="581" spans="28:33" ht="16.5" customHeight="1">
      <c r="AB581" s="40"/>
      <c r="AD581" s="40"/>
      <c r="AF581" s="40"/>
      <c r="AG581" s="40"/>
    </row>
    <row r="582" spans="28:33" ht="16.5" customHeight="1">
      <c r="AB582" s="40"/>
      <c r="AD582" s="40"/>
      <c r="AF582" s="40"/>
      <c r="AG582" s="40"/>
    </row>
    <row r="583" spans="28:33" ht="16.5" customHeight="1">
      <c r="AB583" s="40"/>
      <c r="AD583" s="40"/>
      <c r="AF583" s="40"/>
      <c r="AG583" s="40"/>
    </row>
    <row r="584" spans="28:33" ht="16.5" customHeight="1">
      <c r="AB584" s="40"/>
      <c r="AD584" s="40"/>
      <c r="AF584" s="40"/>
      <c r="AG584" s="40"/>
    </row>
    <row r="585" spans="28:33" ht="16.5" customHeight="1">
      <c r="AB585" s="40"/>
      <c r="AD585" s="40"/>
      <c r="AF585" s="40"/>
      <c r="AG585" s="40"/>
    </row>
    <row r="586" spans="28:33" ht="16.5" customHeight="1">
      <c r="AB586" s="40"/>
      <c r="AD586" s="40"/>
      <c r="AF586" s="40"/>
      <c r="AG586" s="40"/>
    </row>
    <row r="587" spans="28:33" ht="16.5" customHeight="1">
      <c r="AB587" s="40"/>
      <c r="AD587" s="40"/>
      <c r="AF587" s="40"/>
      <c r="AG587" s="40"/>
    </row>
    <row r="588" spans="28:33" ht="16.5" customHeight="1">
      <c r="AB588" s="40"/>
      <c r="AD588" s="40"/>
      <c r="AF588" s="40"/>
      <c r="AG588" s="40"/>
    </row>
    <row r="589" spans="28:33" ht="16.5" customHeight="1">
      <c r="AB589" s="40"/>
      <c r="AD589" s="40"/>
      <c r="AF589" s="40"/>
      <c r="AG589" s="40"/>
    </row>
    <row r="590" spans="28:33" ht="16.5" customHeight="1">
      <c r="AB590" s="40"/>
      <c r="AD590" s="40"/>
      <c r="AF590" s="40"/>
      <c r="AG590" s="40"/>
    </row>
    <row r="591" spans="28:33" ht="16.5" customHeight="1">
      <c r="AB591" s="40"/>
      <c r="AD591" s="40"/>
      <c r="AF591" s="40"/>
      <c r="AG591" s="40"/>
    </row>
    <row r="592" spans="28:33" ht="16.5" customHeight="1">
      <c r="AB592" s="40"/>
      <c r="AD592" s="40"/>
      <c r="AF592" s="40"/>
      <c r="AG592" s="40"/>
    </row>
    <row r="593" spans="28:33" ht="16.5" customHeight="1">
      <c r="AB593" s="40"/>
      <c r="AD593" s="40"/>
      <c r="AF593" s="40"/>
      <c r="AG593" s="40"/>
    </row>
    <row r="594" spans="28:33" ht="16.5" customHeight="1">
      <c r="AB594" s="40"/>
      <c r="AD594" s="40"/>
      <c r="AF594" s="40"/>
      <c r="AG594" s="40"/>
    </row>
    <row r="595" spans="28:33" ht="16.5" customHeight="1">
      <c r="AB595" s="40"/>
      <c r="AD595" s="40"/>
      <c r="AF595" s="40"/>
      <c r="AG595" s="40"/>
    </row>
    <row r="596" spans="28:33" ht="16.5" customHeight="1">
      <c r="AB596" s="40"/>
      <c r="AD596" s="40"/>
      <c r="AF596" s="40"/>
      <c r="AG596" s="40"/>
    </row>
    <row r="597" spans="28:33" ht="16.5" customHeight="1">
      <c r="AB597" s="40"/>
      <c r="AD597" s="40"/>
      <c r="AF597" s="40"/>
      <c r="AG597" s="40"/>
    </row>
    <row r="598" spans="28:33" ht="16.5" customHeight="1">
      <c r="AB598" s="40"/>
      <c r="AD598" s="40"/>
      <c r="AF598" s="40"/>
      <c r="AG598" s="40"/>
    </row>
    <row r="599" spans="28:33" ht="16.5" customHeight="1">
      <c r="AB599" s="40"/>
      <c r="AD599" s="40"/>
      <c r="AF599" s="40"/>
      <c r="AG599" s="40"/>
    </row>
    <row r="600" spans="28:33" ht="16.5" customHeight="1">
      <c r="AB600" s="40"/>
      <c r="AD600" s="40"/>
      <c r="AF600" s="40"/>
      <c r="AG600" s="40"/>
    </row>
    <row r="601" spans="28:33" ht="16.5" customHeight="1">
      <c r="AB601" s="40"/>
      <c r="AD601" s="40"/>
      <c r="AF601" s="40"/>
      <c r="AG601" s="40"/>
    </row>
    <row r="602" spans="28:33" ht="16.5" customHeight="1">
      <c r="AB602" s="40"/>
      <c r="AD602" s="40"/>
      <c r="AF602" s="40"/>
      <c r="AG602" s="40"/>
    </row>
    <row r="603" spans="28:33" ht="16.5" customHeight="1">
      <c r="AB603" s="40"/>
      <c r="AD603" s="40"/>
      <c r="AF603" s="40"/>
      <c r="AG603" s="40"/>
    </row>
    <row r="604" spans="28:33" ht="16.5" customHeight="1">
      <c r="AB604" s="40"/>
      <c r="AD604" s="40"/>
      <c r="AF604" s="40"/>
      <c r="AG604" s="40"/>
    </row>
    <row r="605" spans="28:33" ht="16.5" customHeight="1">
      <c r="AB605" s="40"/>
      <c r="AD605" s="40"/>
      <c r="AF605" s="40"/>
      <c r="AG605" s="40"/>
    </row>
    <row r="606" spans="28:33" ht="16.5" customHeight="1">
      <c r="AB606" s="40"/>
      <c r="AD606" s="40"/>
      <c r="AF606" s="40"/>
      <c r="AG606" s="40"/>
    </row>
    <row r="607" spans="28:33" ht="16.5" customHeight="1">
      <c r="AB607" s="40"/>
      <c r="AD607" s="40"/>
      <c r="AF607" s="40"/>
      <c r="AG607" s="40"/>
    </row>
    <row r="608" spans="28:33" ht="16.5" customHeight="1">
      <c r="AB608" s="40"/>
      <c r="AD608" s="40"/>
      <c r="AF608" s="40"/>
      <c r="AG608" s="40"/>
    </row>
    <row r="609" spans="28:33" ht="16.5" customHeight="1">
      <c r="AB609" s="40"/>
      <c r="AD609" s="40"/>
      <c r="AF609" s="40"/>
      <c r="AG609" s="40"/>
    </row>
    <row r="610" spans="28:33" ht="16.5" customHeight="1">
      <c r="AB610" s="40"/>
      <c r="AD610" s="40"/>
      <c r="AF610" s="40"/>
      <c r="AG610" s="40"/>
    </row>
    <row r="611" spans="28:33" ht="16.5" customHeight="1">
      <c r="AB611" s="40"/>
      <c r="AD611" s="40"/>
      <c r="AF611" s="40"/>
      <c r="AG611" s="40"/>
    </row>
    <row r="612" spans="28:33" ht="16.5" customHeight="1">
      <c r="AB612" s="40"/>
      <c r="AD612" s="40"/>
      <c r="AF612" s="40"/>
      <c r="AG612" s="40"/>
    </row>
    <row r="613" spans="28:33" ht="16.5" customHeight="1">
      <c r="AB613" s="40"/>
      <c r="AD613" s="40"/>
      <c r="AF613" s="40"/>
      <c r="AG613" s="40"/>
    </row>
    <row r="614" spans="28:33" ht="16.5" customHeight="1">
      <c r="AB614" s="40"/>
      <c r="AD614" s="40"/>
      <c r="AF614" s="40"/>
      <c r="AG614" s="40"/>
    </row>
    <row r="615" spans="28:33" ht="16.5" customHeight="1">
      <c r="AB615" s="40"/>
      <c r="AD615" s="40"/>
      <c r="AF615" s="40"/>
      <c r="AG615" s="40"/>
    </row>
    <row r="616" spans="28:33" ht="16.5" customHeight="1">
      <c r="AB616" s="40"/>
      <c r="AD616" s="40"/>
      <c r="AF616" s="40"/>
      <c r="AG616" s="40"/>
    </row>
    <row r="617" spans="28:33" ht="16.5" customHeight="1">
      <c r="AB617" s="40"/>
      <c r="AD617" s="40"/>
      <c r="AF617" s="40"/>
      <c r="AG617" s="40"/>
    </row>
    <row r="618" spans="28:33" ht="16.5" customHeight="1">
      <c r="AB618" s="40"/>
      <c r="AD618" s="40"/>
      <c r="AF618" s="40"/>
      <c r="AG618" s="40"/>
    </row>
    <row r="619" spans="28:33" ht="16.5" customHeight="1">
      <c r="AB619" s="40"/>
      <c r="AD619" s="40"/>
      <c r="AF619" s="40"/>
      <c r="AG619" s="40"/>
    </row>
    <row r="620" spans="28:33" ht="16.5" customHeight="1">
      <c r="AB620" s="40"/>
      <c r="AD620" s="40"/>
      <c r="AF620" s="40"/>
      <c r="AG620" s="40"/>
    </row>
    <row r="621" spans="28:33" ht="16.5" customHeight="1">
      <c r="AB621" s="40"/>
      <c r="AD621" s="40"/>
      <c r="AF621" s="40"/>
      <c r="AG621" s="40"/>
    </row>
    <row r="622" spans="28:33" ht="16.5" customHeight="1">
      <c r="AB622" s="40"/>
      <c r="AD622" s="40"/>
      <c r="AF622" s="40"/>
      <c r="AG622" s="40"/>
    </row>
    <row r="623" spans="28:33" ht="16.5" customHeight="1">
      <c r="AB623" s="40"/>
      <c r="AD623" s="40"/>
      <c r="AF623" s="40"/>
      <c r="AG623" s="40"/>
    </row>
    <row r="624" spans="28:33" ht="16.5" customHeight="1">
      <c r="AB624" s="40"/>
      <c r="AD624" s="40"/>
      <c r="AF624" s="40"/>
      <c r="AG624" s="40"/>
    </row>
    <row r="625" spans="28:33" ht="16.5" customHeight="1">
      <c r="AB625" s="40"/>
      <c r="AD625" s="40"/>
      <c r="AF625" s="40"/>
      <c r="AG625" s="40"/>
    </row>
    <row r="626" spans="28:33" ht="16.5" customHeight="1">
      <c r="AB626" s="40"/>
      <c r="AD626" s="40"/>
      <c r="AF626" s="40"/>
      <c r="AG626" s="40"/>
    </row>
    <row r="627" spans="28:33" ht="16.5" customHeight="1">
      <c r="AB627" s="40"/>
      <c r="AD627" s="40"/>
      <c r="AF627" s="40"/>
      <c r="AG627" s="40"/>
    </row>
    <row r="628" spans="28:33" ht="16.5" customHeight="1">
      <c r="AB628" s="40"/>
      <c r="AD628" s="40"/>
      <c r="AF628" s="40"/>
      <c r="AG628" s="40"/>
    </row>
    <row r="629" spans="28:33" ht="16.5" customHeight="1">
      <c r="AB629" s="40"/>
      <c r="AD629" s="40"/>
      <c r="AF629" s="40"/>
      <c r="AG629" s="40"/>
    </row>
    <row r="630" spans="28:33" ht="16.5" customHeight="1">
      <c r="AB630" s="40"/>
      <c r="AD630" s="40"/>
      <c r="AF630" s="40"/>
      <c r="AG630" s="40"/>
    </row>
    <row r="631" spans="28:33" ht="16.5" customHeight="1">
      <c r="AB631" s="40"/>
      <c r="AD631" s="40"/>
      <c r="AF631" s="40"/>
      <c r="AG631" s="40"/>
    </row>
    <row r="632" spans="28:33" ht="16.5" customHeight="1">
      <c r="AB632" s="40"/>
      <c r="AD632" s="40"/>
      <c r="AF632" s="40"/>
      <c r="AG632" s="40"/>
    </row>
    <row r="633" spans="28:33" ht="16.5" customHeight="1">
      <c r="AB633" s="40"/>
      <c r="AD633" s="40"/>
      <c r="AF633" s="40"/>
      <c r="AG633" s="40"/>
    </row>
    <row r="634" spans="28:33" ht="16.5" customHeight="1">
      <c r="AB634" s="40"/>
      <c r="AD634" s="40"/>
      <c r="AF634" s="40"/>
      <c r="AG634" s="40"/>
    </row>
    <row r="635" spans="28:33" ht="16.5" customHeight="1">
      <c r="AB635" s="40"/>
      <c r="AD635" s="40"/>
      <c r="AF635" s="40"/>
      <c r="AG635" s="40"/>
    </row>
    <row r="636" spans="28:33" ht="16.5" customHeight="1">
      <c r="AB636" s="40"/>
      <c r="AD636" s="40"/>
      <c r="AF636" s="40"/>
      <c r="AG636" s="40"/>
    </row>
    <row r="637" spans="28:33" ht="16.5" customHeight="1">
      <c r="AB637" s="40"/>
      <c r="AD637" s="40"/>
      <c r="AF637" s="40"/>
      <c r="AG637" s="40"/>
    </row>
    <row r="638" spans="28:33" ht="16.5" customHeight="1">
      <c r="AB638" s="40"/>
      <c r="AD638" s="40"/>
      <c r="AF638" s="40"/>
      <c r="AG638" s="40"/>
    </row>
    <row r="639" spans="28:33" ht="16.5" customHeight="1">
      <c r="AB639" s="40"/>
      <c r="AD639" s="40"/>
      <c r="AF639" s="40"/>
      <c r="AG639" s="40"/>
    </row>
    <row r="640" spans="28:33" ht="16.5" customHeight="1">
      <c r="AB640" s="40"/>
      <c r="AD640" s="40"/>
      <c r="AF640" s="40"/>
      <c r="AG640" s="40"/>
    </row>
    <row r="641" spans="28:33" ht="16.5" customHeight="1">
      <c r="AB641" s="40"/>
      <c r="AD641" s="40"/>
      <c r="AF641" s="40"/>
      <c r="AG641" s="40"/>
    </row>
    <row r="642" spans="28:33" ht="16.5" customHeight="1">
      <c r="AB642" s="40"/>
      <c r="AD642" s="40"/>
      <c r="AF642" s="40"/>
      <c r="AG642" s="40"/>
    </row>
    <row r="643" spans="28:33" ht="16.5" customHeight="1">
      <c r="AB643" s="40"/>
      <c r="AD643" s="40"/>
      <c r="AF643" s="40"/>
      <c r="AG643" s="40"/>
    </row>
    <row r="644" spans="28:33" ht="16.5" customHeight="1">
      <c r="AB644" s="40"/>
      <c r="AD644" s="40"/>
      <c r="AF644" s="40"/>
      <c r="AG644" s="40"/>
    </row>
    <row r="645" spans="28:33" ht="16.5" customHeight="1">
      <c r="AB645" s="40"/>
      <c r="AD645" s="40"/>
      <c r="AF645" s="40"/>
      <c r="AG645" s="40"/>
    </row>
    <row r="646" spans="28:33" ht="16.5" customHeight="1">
      <c r="AB646" s="40"/>
      <c r="AD646" s="40"/>
      <c r="AF646" s="40"/>
      <c r="AG646" s="40"/>
    </row>
    <row r="647" spans="28:33" ht="16.5" customHeight="1">
      <c r="AB647" s="40"/>
      <c r="AD647" s="40"/>
      <c r="AF647" s="40"/>
      <c r="AG647" s="40"/>
    </row>
    <row r="648" spans="28:33" ht="16.5" customHeight="1">
      <c r="AB648" s="40"/>
      <c r="AD648" s="40"/>
      <c r="AF648" s="40"/>
      <c r="AG648" s="40"/>
    </row>
    <row r="649" spans="28:33" ht="16.5" customHeight="1">
      <c r="AB649" s="40"/>
      <c r="AD649" s="40"/>
      <c r="AF649" s="40"/>
      <c r="AG649" s="40"/>
    </row>
    <row r="650" spans="28:33" ht="16.5" customHeight="1">
      <c r="AB650" s="40"/>
      <c r="AD650" s="40"/>
      <c r="AF650" s="40"/>
      <c r="AG650" s="40"/>
    </row>
    <row r="651" spans="28:33" ht="16.5" customHeight="1">
      <c r="AB651" s="40"/>
      <c r="AD651" s="40"/>
      <c r="AF651" s="40"/>
      <c r="AG651" s="40"/>
    </row>
    <row r="652" spans="28:33" ht="16.5" customHeight="1">
      <c r="AB652" s="40"/>
      <c r="AD652" s="40"/>
      <c r="AF652" s="40"/>
      <c r="AG652" s="40"/>
    </row>
    <row r="653" spans="28:33" ht="16.5" customHeight="1">
      <c r="AB653" s="40"/>
      <c r="AD653" s="40"/>
      <c r="AF653" s="40"/>
      <c r="AG653" s="40"/>
    </row>
    <row r="654" spans="28:33" ht="16.5" customHeight="1">
      <c r="AB654" s="40"/>
      <c r="AD654" s="40"/>
      <c r="AF654" s="40"/>
      <c r="AG654" s="40"/>
    </row>
    <row r="655" spans="28:33" ht="16.5" customHeight="1">
      <c r="AB655" s="40"/>
      <c r="AD655" s="40"/>
      <c r="AF655" s="40"/>
      <c r="AG655" s="40"/>
    </row>
    <row r="656" spans="28:33" ht="16.5" customHeight="1">
      <c r="AB656" s="40"/>
      <c r="AD656" s="40"/>
      <c r="AF656" s="40"/>
      <c r="AG656" s="40"/>
    </row>
    <row r="657" spans="28:33" ht="16.5" customHeight="1">
      <c r="AB657" s="40"/>
      <c r="AD657" s="40"/>
      <c r="AF657" s="40"/>
      <c r="AG657" s="40"/>
    </row>
    <row r="658" spans="28:33" ht="16.5" customHeight="1">
      <c r="AB658" s="40"/>
      <c r="AD658" s="40"/>
      <c r="AF658" s="40"/>
      <c r="AG658" s="40"/>
    </row>
    <row r="659" spans="28:33" ht="16.5" customHeight="1">
      <c r="AB659" s="40"/>
      <c r="AD659" s="40"/>
      <c r="AF659" s="40"/>
      <c r="AG659" s="40"/>
    </row>
    <row r="660" spans="28:33" ht="16.5" customHeight="1">
      <c r="AB660" s="40"/>
      <c r="AD660" s="40"/>
      <c r="AF660" s="40"/>
      <c r="AG660" s="40"/>
    </row>
    <row r="661" spans="28:33" ht="16.5" customHeight="1">
      <c r="AB661" s="40"/>
      <c r="AD661" s="40"/>
      <c r="AF661" s="40"/>
      <c r="AG661" s="40"/>
    </row>
    <row r="662" spans="28:33" ht="16.5" customHeight="1">
      <c r="AB662" s="40"/>
      <c r="AD662" s="40"/>
      <c r="AF662" s="40"/>
      <c r="AG662" s="40"/>
    </row>
    <row r="663" spans="28:33" ht="16.5" customHeight="1">
      <c r="AB663" s="40"/>
      <c r="AD663" s="40"/>
      <c r="AF663" s="40"/>
      <c r="AG663" s="40"/>
    </row>
    <row r="664" spans="28:33" ht="16.5" customHeight="1">
      <c r="AB664" s="40"/>
      <c r="AD664" s="40"/>
      <c r="AF664" s="40"/>
      <c r="AG664" s="40"/>
    </row>
    <row r="665" spans="28:33" ht="16.5" customHeight="1">
      <c r="AB665" s="40"/>
      <c r="AD665" s="40"/>
      <c r="AF665" s="40"/>
      <c r="AG665" s="40"/>
    </row>
    <row r="666" spans="28:33" ht="16.5" customHeight="1">
      <c r="AB666" s="40"/>
      <c r="AD666" s="40"/>
      <c r="AF666" s="40"/>
      <c r="AG666" s="40"/>
    </row>
    <row r="667" spans="28:33" ht="16.5" customHeight="1">
      <c r="AB667" s="40"/>
      <c r="AD667" s="40"/>
      <c r="AF667" s="40"/>
      <c r="AG667" s="40"/>
    </row>
    <row r="668" spans="28:33" ht="16.5" customHeight="1">
      <c r="AB668" s="40"/>
      <c r="AD668" s="40"/>
      <c r="AF668" s="40"/>
      <c r="AG668" s="40"/>
    </row>
    <row r="669" spans="28:33" ht="16.5" customHeight="1">
      <c r="AB669" s="40"/>
      <c r="AD669" s="40"/>
      <c r="AF669" s="40"/>
      <c r="AG669" s="40"/>
    </row>
    <row r="670" spans="28:33" ht="16.5" customHeight="1">
      <c r="AB670" s="40"/>
      <c r="AD670" s="40"/>
      <c r="AF670" s="40"/>
      <c r="AG670" s="40"/>
    </row>
    <row r="671" spans="28:33" ht="16.5" customHeight="1">
      <c r="AB671" s="40"/>
      <c r="AD671" s="40"/>
      <c r="AF671" s="40"/>
      <c r="AG671" s="40"/>
    </row>
    <row r="672" spans="28:33" ht="16.5" customHeight="1">
      <c r="AB672" s="40"/>
      <c r="AD672" s="40"/>
      <c r="AF672" s="40"/>
      <c r="AG672" s="40"/>
    </row>
    <row r="673" spans="28:33" ht="16.5" customHeight="1">
      <c r="AB673" s="40"/>
      <c r="AD673" s="40"/>
      <c r="AF673" s="40"/>
      <c r="AG673" s="40"/>
    </row>
    <row r="674" spans="28:33" ht="16.5" customHeight="1">
      <c r="AB674" s="40"/>
      <c r="AD674" s="40"/>
      <c r="AF674" s="40"/>
      <c r="AG674" s="40"/>
    </row>
    <row r="675" spans="28:33" ht="16.5" customHeight="1">
      <c r="AB675" s="40"/>
      <c r="AD675" s="40"/>
      <c r="AF675" s="40"/>
      <c r="AG675" s="40"/>
    </row>
    <row r="676" spans="28:33" ht="16.5" customHeight="1">
      <c r="AB676" s="40"/>
      <c r="AD676" s="40"/>
      <c r="AF676" s="40"/>
      <c r="AG676" s="40"/>
    </row>
    <row r="677" spans="28:33" ht="16.5" customHeight="1">
      <c r="AB677" s="40"/>
      <c r="AD677" s="40"/>
      <c r="AF677" s="40"/>
      <c r="AG677" s="40"/>
    </row>
    <row r="678" spans="28:33" ht="16.5" customHeight="1">
      <c r="AB678" s="40"/>
      <c r="AD678" s="40"/>
      <c r="AF678" s="40"/>
      <c r="AG678" s="40"/>
    </row>
    <row r="679" spans="28:33" ht="16.5" customHeight="1">
      <c r="AB679" s="40"/>
      <c r="AD679" s="40"/>
      <c r="AF679" s="40"/>
      <c r="AG679" s="40"/>
    </row>
    <row r="680" spans="28:33" ht="16.5" customHeight="1">
      <c r="AB680" s="40"/>
      <c r="AD680" s="40"/>
      <c r="AF680" s="40"/>
      <c r="AG680" s="40"/>
    </row>
    <row r="681" spans="28:33" ht="16.5" customHeight="1">
      <c r="AB681" s="40"/>
      <c r="AD681" s="40"/>
      <c r="AF681" s="40"/>
      <c r="AG681" s="40"/>
    </row>
    <row r="682" spans="28:33" ht="16.5" customHeight="1">
      <c r="AB682" s="40"/>
      <c r="AD682" s="40"/>
      <c r="AF682" s="40"/>
      <c r="AG682" s="40"/>
    </row>
    <row r="683" spans="28:33" ht="16.5" customHeight="1">
      <c r="AB683" s="40"/>
      <c r="AD683" s="40"/>
      <c r="AF683" s="40"/>
      <c r="AG683" s="40"/>
    </row>
    <row r="684" spans="28:33" ht="16.5" customHeight="1">
      <c r="AB684" s="40"/>
      <c r="AD684" s="40"/>
      <c r="AF684" s="40"/>
      <c r="AG684" s="40"/>
    </row>
    <row r="685" spans="28:33" ht="16.5" customHeight="1">
      <c r="AB685" s="40"/>
      <c r="AD685" s="40"/>
      <c r="AF685" s="40"/>
      <c r="AG685" s="40"/>
    </row>
    <row r="686" spans="28:33" ht="16.5" customHeight="1">
      <c r="AB686" s="40"/>
      <c r="AD686" s="40"/>
      <c r="AF686" s="40"/>
      <c r="AG686" s="40"/>
    </row>
    <row r="687" spans="28:33" ht="16.5" customHeight="1">
      <c r="AB687" s="40"/>
      <c r="AD687" s="40"/>
      <c r="AF687" s="40"/>
      <c r="AG687" s="40"/>
    </row>
    <row r="688" spans="28:33" ht="16.5" customHeight="1">
      <c r="AB688" s="40"/>
      <c r="AD688" s="40"/>
      <c r="AF688" s="40"/>
      <c r="AG688" s="40"/>
    </row>
    <row r="689" spans="28:33" ht="16.5" customHeight="1">
      <c r="AB689" s="40"/>
      <c r="AD689" s="40"/>
      <c r="AF689" s="40"/>
      <c r="AG689" s="40"/>
    </row>
    <row r="690" spans="28:33" ht="16.5" customHeight="1">
      <c r="AB690" s="40"/>
      <c r="AD690" s="40"/>
      <c r="AF690" s="40"/>
      <c r="AG690" s="40"/>
    </row>
    <row r="691" spans="28:33" ht="16.5" customHeight="1">
      <c r="AB691" s="40"/>
      <c r="AD691" s="40"/>
      <c r="AF691" s="40"/>
      <c r="AG691" s="40"/>
    </row>
    <row r="692" spans="28:33" ht="16.5" customHeight="1">
      <c r="AB692" s="40"/>
      <c r="AD692" s="40"/>
      <c r="AF692" s="40"/>
      <c r="AG692" s="40"/>
    </row>
    <row r="693" spans="28:33" ht="16.5" customHeight="1">
      <c r="AB693" s="40"/>
      <c r="AD693" s="40"/>
      <c r="AF693" s="40"/>
      <c r="AG693" s="40"/>
    </row>
    <row r="694" spans="28:33" ht="16.5" customHeight="1">
      <c r="AB694" s="40"/>
      <c r="AD694" s="40"/>
      <c r="AF694" s="40"/>
      <c r="AG694" s="40"/>
    </row>
    <row r="695" spans="28:33" ht="16.5" customHeight="1">
      <c r="AB695" s="40"/>
      <c r="AD695" s="40"/>
      <c r="AF695" s="40"/>
      <c r="AG695" s="40"/>
    </row>
    <row r="696" spans="28:33" ht="16.5" customHeight="1">
      <c r="AB696" s="40"/>
      <c r="AD696" s="40"/>
      <c r="AF696" s="40"/>
      <c r="AG696" s="40"/>
    </row>
    <row r="697" spans="28:33" ht="16.5" customHeight="1">
      <c r="AB697" s="40"/>
      <c r="AD697" s="40"/>
      <c r="AF697" s="40"/>
      <c r="AG697" s="40"/>
    </row>
    <row r="698" spans="28:33" ht="16.5" customHeight="1">
      <c r="AB698" s="40"/>
      <c r="AD698" s="40"/>
      <c r="AF698" s="40"/>
      <c r="AG698" s="40"/>
    </row>
    <row r="699" spans="28:33" ht="16.5" customHeight="1">
      <c r="AB699" s="40"/>
      <c r="AD699" s="40"/>
      <c r="AF699" s="40"/>
      <c r="AG699" s="40"/>
    </row>
    <row r="700" spans="28:33" ht="16.5" customHeight="1">
      <c r="AB700" s="40"/>
      <c r="AD700" s="40"/>
      <c r="AF700" s="40"/>
      <c r="AG700" s="40"/>
    </row>
    <row r="701" spans="28:33" ht="16.5" customHeight="1">
      <c r="AB701" s="40"/>
      <c r="AD701" s="40"/>
      <c r="AF701" s="40"/>
      <c r="AG701" s="40"/>
    </row>
    <row r="702" spans="28:33" ht="16.5" customHeight="1">
      <c r="AB702" s="40"/>
      <c r="AD702" s="40"/>
      <c r="AF702" s="40"/>
      <c r="AG702" s="40"/>
    </row>
    <row r="703" spans="28:33" ht="16.5" customHeight="1">
      <c r="AB703" s="40"/>
      <c r="AD703" s="40"/>
      <c r="AF703" s="40"/>
      <c r="AG703" s="40"/>
    </row>
    <row r="704" spans="28:33" ht="16.5" customHeight="1">
      <c r="AB704" s="40"/>
      <c r="AD704" s="40"/>
      <c r="AF704" s="40"/>
      <c r="AG704" s="40"/>
    </row>
    <row r="705" spans="28:33" ht="16.5" customHeight="1">
      <c r="AB705" s="40"/>
      <c r="AD705" s="40"/>
      <c r="AF705" s="40"/>
      <c r="AG705" s="40"/>
    </row>
    <row r="706" spans="28:33" ht="16.5" customHeight="1">
      <c r="AB706" s="40"/>
      <c r="AD706" s="40"/>
      <c r="AF706" s="40"/>
      <c r="AG706" s="40"/>
    </row>
    <row r="707" spans="28:33" ht="16.5" customHeight="1">
      <c r="AB707" s="40"/>
      <c r="AD707" s="40"/>
      <c r="AF707" s="40"/>
      <c r="AG707" s="40"/>
    </row>
    <row r="708" spans="28:33" ht="16.5" customHeight="1">
      <c r="AB708" s="40"/>
      <c r="AD708" s="40"/>
      <c r="AF708" s="40"/>
      <c r="AG708" s="40"/>
    </row>
    <row r="709" spans="28:33" ht="16.5" customHeight="1">
      <c r="AB709" s="40"/>
      <c r="AD709" s="40"/>
      <c r="AF709" s="40"/>
      <c r="AG709" s="40"/>
    </row>
    <row r="710" spans="28:33" ht="16.5" customHeight="1">
      <c r="AB710" s="40"/>
      <c r="AD710" s="40"/>
      <c r="AF710" s="40"/>
      <c r="AG710" s="40"/>
    </row>
    <row r="711" spans="28:33" ht="16.5" customHeight="1">
      <c r="AB711" s="40"/>
      <c r="AD711" s="40"/>
      <c r="AF711" s="40"/>
      <c r="AG711" s="40"/>
    </row>
    <row r="712" spans="28:33" ht="16.5" customHeight="1">
      <c r="AB712" s="40"/>
      <c r="AD712" s="40"/>
      <c r="AF712" s="40"/>
      <c r="AG712" s="40"/>
    </row>
    <row r="713" spans="28:33" ht="16.5" customHeight="1">
      <c r="AB713" s="40"/>
      <c r="AD713" s="40"/>
      <c r="AF713" s="40"/>
      <c r="AG713" s="40"/>
    </row>
    <row r="714" spans="28:33" ht="16.5" customHeight="1">
      <c r="AB714" s="40"/>
      <c r="AD714" s="40"/>
      <c r="AF714" s="40"/>
      <c r="AG714" s="40"/>
    </row>
    <row r="715" spans="28:33" ht="16.5" customHeight="1">
      <c r="AB715" s="40"/>
      <c r="AD715" s="40"/>
      <c r="AF715" s="40"/>
      <c r="AG715" s="40"/>
    </row>
    <row r="716" spans="28:33" ht="16.5" customHeight="1">
      <c r="AB716" s="40"/>
      <c r="AD716" s="40"/>
      <c r="AF716" s="40"/>
      <c r="AG716" s="40"/>
    </row>
    <row r="717" spans="28:33" ht="16.5" customHeight="1">
      <c r="AB717" s="40"/>
      <c r="AD717" s="40"/>
      <c r="AF717" s="40"/>
      <c r="AG717" s="40"/>
    </row>
    <row r="718" spans="28:33" ht="16.5" customHeight="1">
      <c r="AB718" s="40"/>
      <c r="AD718" s="40"/>
      <c r="AF718" s="40"/>
      <c r="AG718" s="40"/>
    </row>
    <row r="719" spans="28:33" ht="16.5" customHeight="1">
      <c r="AB719" s="40"/>
      <c r="AD719" s="40"/>
      <c r="AF719" s="40"/>
      <c r="AG719" s="40"/>
    </row>
    <row r="720" spans="28:33" ht="16.5" customHeight="1">
      <c r="AB720" s="40"/>
      <c r="AD720" s="40"/>
      <c r="AF720" s="40"/>
      <c r="AG720" s="40"/>
    </row>
    <row r="721" spans="28:33" ht="16.5" customHeight="1">
      <c r="AB721" s="40"/>
      <c r="AD721" s="40"/>
      <c r="AF721" s="40"/>
      <c r="AG721" s="40"/>
    </row>
    <row r="722" spans="28:33" ht="16.5" customHeight="1">
      <c r="AB722" s="40"/>
      <c r="AD722" s="40"/>
      <c r="AF722" s="40"/>
      <c r="AG722" s="40"/>
    </row>
    <row r="723" spans="28:33" ht="16.5" customHeight="1">
      <c r="AB723" s="40"/>
      <c r="AD723" s="40"/>
      <c r="AF723" s="40"/>
      <c r="AG723" s="40"/>
    </row>
    <row r="724" spans="28:33" ht="16.5" customHeight="1">
      <c r="AB724" s="40"/>
      <c r="AD724" s="40"/>
      <c r="AF724" s="40"/>
      <c r="AG724" s="40"/>
    </row>
    <row r="725" spans="28:33" ht="16.5" customHeight="1">
      <c r="AB725" s="40"/>
      <c r="AD725" s="40"/>
      <c r="AF725" s="40"/>
      <c r="AG725" s="40"/>
    </row>
    <row r="726" spans="28:33" ht="16.5" customHeight="1">
      <c r="AB726" s="40"/>
      <c r="AD726" s="40"/>
      <c r="AF726" s="40"/>
      <c r="AG726" s="40"/>
    </row>
    <row r="727" spans="28:33" ht="16.5" customHeight="1">
      <c r="AB727" s="40"/>
      <c r="AD727" s="40"/>
      <c r="AF727" s="40"/>
      <c r="AG727" s="40"/>
    </row>
    <row r="728" spans="28:33" ht="16.5" customHeight="1">
      <c r="AB728" s="40"/>
      <c r="AD728" s="40"/>
      <c r="AF728" s="40"/>
      <c r="AG728" s="40"/>
    </row>
    <row r="729" spans="28:33" ht="16.5" customHeight="1">
      <c r="AB729" s="40"/>
      <c r="AD729" s="40"/>
      <c r="AF729" s="40"/>
      <c r="AG729" s="40"/>
    </row>
    <row r="730" spans="28:33" ht="16.5" customHeight="1">
      <c r="AB730" s="40"/>
      <c r="AD730" s="40"/>
      <c r="AF730" s="40"/>
      <c r="AG730" s="40"/>
    </row>
    <row r="731" spans="28:33" ht="16.5" customHeight="1">
      <c r="AB731" s="40"/>
      <c r="AD731" s="40"/>
      <c r="AF731" s="40"/>
      <c r="AG731" s="40"/>
    </row>
    <row r="732" spans="28:33" ht="16.5" customHeight="1">
      <c r="AB732" s="40"/>
      <c r="AD732" s="40"/>
      <c r="AF732" s="40"/>
      <c r="AG732" s="40"/>
    </row>
    <row r="733" spans="28:33" ht="16.5" customHeight="1">
      <c r="AB733" s="40"/>
      <c r="AD733" s="40"/>
      <c r="AF733" s="40"/>
      <c r="AG733" s="40"/>
    </row>
    <row r="734" spans="28:33" ht="16.5" customHeight="1">
      <c r="AB734" s="40"/>
      <c r="AD734" s="40"/>
      <c r="AF734" s="40"/>
      <c r="AG734" s="40"/>
    </row>
    <row r="735" spans="28:33" ht="16.5" customHeight="1">
      <c r="AB735" s="40"/>
      <c r="AD735" s="40"/>
      <c r="AF735" s="40"/>
      <c r="AG735" s="40"/>
    </row>
    <row r="736" spans="28:33" ht="16.5" customHeight="1">
      <c r="AB736" s="40"/>
      <c r="AD736" s="40"/>
      <c r="AF736" s="40"/>
      <c r="AG736" s="40"/>
    </row>
    <row r="737" spans="28:33" ht="16.5" customHeight="1">
      <c r="AB737" s="40"/>
      <c r="AD737" s="40"/>
      <c r="AF737" s="40"/>
      <c r="AG737" s="40"/>
    </row>
    <row r="738" spans="28:33" ht="16.5" customHeight="1">
      <c r="AB738" s="40"/>
      <c r="AD738" s="40"/>
      <c r="AF738" s="40"/>
      <c r="AG738" s="40"/>
    </row>
    <row r="739" spans="28:33" ht="16.5" customHeight="1">
      <c r="AB739" s="40"/>
      <c r="AD739" s="40"/>
      <c r="AF739" s="40"/>
      <c r="AG739" s="40"/>
    </row>
    <row r="740" spans="28:33" ht="16.5" customHeight="1">
      <c r="AB740" s="40"/>
      <c r="AD740" s="40"/>
      <c r="AF740" s="40"/>
      <c r="AG740" s="40"/>
    </row>
    <row r="741" spans="28:33" ht="16.5" customHeight="1">
      <c r="AB741" s="40"/>
      <c r="AD741" s="40"/>
      <c r="AF741" s="40"/>
      <c r="AG741" s="40"/>
    </row>
    <row r="742" spans="28:33" ht="16.5" customHeight="1">
      <c r="AB742" s="40"/>
      <c r="AD742" s="40"/>
      <c r="AF742" s="40"/>
      <c r="AG742" s="40"/>
    </row>
    <row r="743" spans="28:33" ht="16.5" customHeight="1">
      <c r="AB743" s="40"/>
      <c r="AD743" s="40"/>
      <c r="AF743" s="40"/>
      <c r="AG743" s="40"/>
    </row>
    <row r="744" spans="28:33" ht="16.5" customHeight="1">
      <c r="AB744" s="40"/>
      <c r="AD744" s="40"/>
      <c r="AF744" s="40"/>
      <c r="AG744" s="40"/>
    </row>
    <row r="745" spans="28:33" ht="16.5" customHeight="1">
      <c r="AB745" s="40"/>
      <c r="AD745" s="40"/>
      <c r="AF745" s="40"/>
      <c r="AG745" s="40"/>
    </row>
    <row r="746" spans="28:33" ht="16.5" customHeight="1">
      <c r="AB746" s="40"/>
      <c r="AD746" s="40"/>
      <c r="AF746" s="40"/>
      <c r="AG746" s="40"/>
    </row>
    <row r="747" spans="28:33" ht="16.5" customHeight="1">
      <c r="AB747" s="40"/>
      <c r="AD747" s="40"/>
      <c r="AF747" s="40"/>
      <c r="AG747" s="40"/>
    </row>
    <row r="748" spans="28:33" ht="16.5" customHeight="1">
      <c r="AB748" s="40"/>
      <c r="AD748" s="40"/>
      <c r="AF748" s="40"/>
      <c r="AG748" s="40"/>
    </row>
    <row r="749" spans="28:33" ht="16.5" customHeight="1">
      <c r="AB749" s="40"/>
      <c r="AD749" s="40"/>
      <c r="AF749" s="40"/>
      <c r="AG749" s="40"/>
    </row>
    <row r="750" spans="28:33" ht="16.5" customHeight="1">
      <c r="AB750" s="40"/>
      <c r="AD750" s="40"/>
      <c r="AF750" s="40"/>
      <c r="AG750" s="40"/>
    </row>
    <row r="751" spans="28:33" ht="16.5" customHeight="1">
      <c r="AB751" s="40"/>
      <c r="AD751" s="40"/>
      <c r="AF751" s="40"/>
      <c r="AG751" s="40"/>
    </row>
    <row r="752" spans="28:33" ht="16.5" customHeight="1">
      <c r="AB752" s="40"/>
      <c r="AD752" s="40"/>
      <c r="AF752" s="40"/>
      <c r="AG752" s="40"/>
    </row>
    <row r="753" spans="28:33" ht="16.5" customHeight="1">
      <c r="AB753" s="40"/>
      <c r="AD753" s="40"/>
      <c r="AF753" s="40"/>
      <c r="AG753" s="40"/>
    </row>
    <row r="754" spans="28:33" ht="16.5" customHeight="1">
      <c r="AB754" s="40"/>
      <c r="AD754" s="40"/>
      <c r="AF754" s="40"/>
      <c r="AG754" s="40"/>
    </row>
    <row r="755" spans="28:33" ht="16.5" customHeight="1">
      <c r="AB755" s="40"/>
      <c r="AD755" s="40"/>
      <c r="AF755" s="40"/>
      <c r="AG755" s="40"/>
    </row>
    <row r="756" spans="28:33" ht="16.5" customHeight="1">
      <c r="AB756" s="40"/>
      <c r="AD756" s="40"/>
      <c r="AF756" s="40"/>
      <c r="AG756" s="40"/>
    </row>
    <row r="757" spans="28:33" ht="16.5" customHeight="1">
      <c r="AB757" s="40"/>
      <c r="AD757" s="40"/>
      <c r="AF757" s="40"/>
      <c r="AG757" s="40"/>
    </row>
    <row r="758" spans="28:33" ht="16.5" customHeight="1">
      <c r="AB758" s="40"/>
      <c r="AD758" s="40"/>
      <c r="AF758" s="40"/>
      <c r="AG758" s="40"/>
    </row>
    <row r="759" spans="28:33" ht="16.5" customHeight="1">
      <c r="AB759" s="40"/>
      <c r="AD759" s="40"/>
      <c r="AF759" s="40"/>
      <c r="AG759" s="40"/>
    </row>
    <row r="760" spans="28:33" ht="16.5" customHeight="1">
      <c r="AB760" s="40"/>
      <c r="AD760" s="40"/>
      <c r="AF760" s="40"/>
      <c r="AG760" s="40"/>
    </row>
    <row r="761" spans="28:33" ht="16.5" customHeight="1">
      <c r="AB761" s="40"/>
      <c r="AD761" s="40"/>
      <c r="AF761" s="40"/>
      <c r="AG761" s="40"/>
    </row>
    <row r="762" spans="28:33" ht="16.5" customHeight="1">
      <c r="AB762" s="40"/>
      <c r="AD762" s="40"/>
      <c r="AF762" s="40"/>
      <c r="AG762" s="40"/>
    </row>
    <row r="763" spans="28:33" ht="16.5" customHeight="1">
      <c r="AB763" s="40"/>
      <c r="AD763" s="40"/>
      <c r="AF763" s="40"/>
      <c r="AG763" s="40"/>
    </row>
    <row r="764" spans="28:33" ht="16.5" customHeight="1">
      <c r="AB764" s="40"/>
      <c r="AD764" s="40"/>
      <c r="AF764" s="40"/>
      <c r="AG764" s="40"/>
    </row>
    <row r="765" spans="28:33" ht="16.5" customHeight="1">
      <c r="AB765" s="40"/>
      <c r="AD765" s="40"/>
      <c r="AF765" s="40"/>
      <c r="AG765" s="40"/>
    </row>
    <row r="766" spans="28:33" ht="16.5" customHeight="1">
      <c r="AB766" s="40"/>
      <c r="AD766" s="40"/>
      <c r="AF766" s="40"/>
      <c r="AG766" s="40"/>
    </row>
    <row r="767" spans="28:33" ht="16.5" customHeight="1">
      <c r="AB767" s="40"/>
      <c r="AD767" s="40"/>
      <c r="AF767" s="40"/>
      <c r="AG767" s="40"/>
    </row>
    <row r="768" spans="28:33" ht="16.5" customHeight="1">
      <c r="AB768" s="40"/>
      <c r="AD768" s="40"/>
      <c r="AF768" s="40"/>
      <c r="AG768" s="40"/>
    </row>
    <row r="769" spans="28:33" ht="16.5" customHeight="1">
      <c r="AB769" s="40"/>
      <c r="AD769" s="40"/>
      <c r="AF769" s="40"/>
      <c r="AG769" s="40"/>
    </row>
    <row r="770" spans="28:33" ht="16.5" customHeight="1">
      <c r="AB770" s="40"/>
      <c r="AD770" s="40"/>
      <c r="AF770" s="40"/>
      <c r="AG770" s="40"/>
    </row>
    <row r="771" spans="28:33" ht="16.5" customHeight="1">
      <c r="AB771" s="40"/>
      <c r="AD771" s="40"/>
      <c r="AF771" s="40"/>
      <c r="AG771" s="40"/>
    </row>
    <row r="772" spans="28:33" ht="16.5" customHeight="1">
      <c r="AB772" s="40"/>
      <c r="AD772" s="40"/>
      <c r="AF772" s="40"/>
      <c r="AG772" s="40"/>
    </row>
    <row r="773" spans="28:33" ht="16.5" customHeight="1">
      <c r="AB773" s="40"/>
      <c r="AD773" s="40"/>
      <c r="AF773" s="40"/>
      <c r="AG773" s="40"/>
    </row>
    <row r="774" spans="28:33" ht="16.5" customHeight="1">
      <c r="AB774" s="40"/>
      <c r="AD774" s="40"/>
      <c r="AF774" s="40"/>
      <c r="AG774" s="40"/>
    </row>
    <row r="775" spans="28:33" ht="16.5" customHeight="1">
      <c r="AB775" s="40"/>
      <c r="AD775" s="40"/>
      <c r="AF775" s="40"/>
      <c r="AG775" s="40"/>
    </row>
    <row r="776" spans="28:33" ht="16.5" customHeight="1">
      <c r="AB776" s="40"/>
      <c r="AD776" s="40"/>
      <c r="AF776" s="40"/>
      <c r="AG776" s="40"/>
    </row>
    <row r="777" spans="28:33" ht="16.5" customHeight="1">
      <c r="AB777" s="40"/>
      <c r="AD777" s="40"/>
      <c r="AF777" s="40"/>
      <c r="AG777" s="40"/>
    </row>
    <row r="778" spans="28:33" ht="16.5" customHeight="1">
      <c r="AB778" s="40"/>
      <c r="AD778" s="40"/>
      <c r="AF778" s="40"/>
      <c r="AG778" s="40"/>
    </row>
    <row r="779" spans="28:33" ht="16.5" customHeight="1">
      <c r="AB779" s="40"/>
      <c r="AD779" s="40"/>
      <c r="AF779" s="40"/>
      <c r="AG779" s="40"/>
    </row>
    <row r="780" spans="28:33" ht="16.5" customHeight="1">
      <c r="AB780" s="40"/>
      <c r="AD780" s="40"/>
      <c r="AF780" s="40"/>
      <c r="AG780" s="40"/>
    </row>
    <row r="781" spans="28:33" ht="16.5" customHeight="1">
      <c r="AB781" s="40"/>
      <c r="AD781" s="40"/>
      <c r="AF781" s="40"/>
      <c r="AG781" s="40"/>
    </row>
    <row r="782" spans="28:33" ht="16.5" customHeight="1">
      <c r="AB782" s="40"/>
      <c r="AD782" s="40"/>
      <c r="AF782" s="40"/>
      <c r="AG782" s="40"/>
    </row>
    <row r="783" spans="28:33" ht="16.5" customHeight="1">
      <c r="AB783" s="40"/>
      <c r="AD783" s="40"/>
      <c r="AF783" s="40"/>
      <c r="AG783" s="40"/>
    </row>
    <row r="784" spans="28:33" ht="16.5" customHeight="1">
      <c r="AB784" s="40"/>
      <c r="AD784" s="40"/>
      <c r="AF784" s="40"/>
      <c r="AG784" s="40"/>
    </row>
    <row r="785" spans="28:33" ht="16.5" customHeight="1">
      <c r="AB785" s="40"/>
      <c r="AD785" s="40"/>
      <c r="AF785" s="40"/>
      <c r="AG785" s="40"/>
    </row>
    <row r="786" spans="28:33" ht="16.5" customHeight="1">
      <c r="AB786" s="40"/>
      <c r="AD786" s="40"/>
      <c r="AF786" s="40"/>
      <c r="AG786" s="40"/>
    </row>
    <row r="787" spans="28:33" ht="16.5" customHeight="1">
      <c r="AB787" s="40"/>
      <c r="AD787" s="40"/>
      <c r="AF787" s="40"/>
      <c r="AG787" s="40"/>
    </row>
    <row r="788" spans="28:33" ht="16.5" customHeight="1">
      <c r="AB788" s="40"/>
      <c r="AD788" s="40"/>
      <c r="AF788" s="40"/>
      <c r="AG788" s="40"/>
    </row>
    <row r="789" spans="28:33" ht="16.5" customHeight="1">
      <c r="AB789" s="40"/>
      <c r="AD789" s="40"/>
      <c r="AF789" s="40"/>
      <c r="AG789" s="40"/>
    </row>
    <row r="790" spans="28:33" ht="16.5" customHeight="1">
      <c r="AB790" s="40"/>
      <c r="AD790" s="40"/>
      <c r="AF790" s="40"/>
      <c r="AG790" s="40"/>
    </row>
    <row r="791" spans="28:33" ht="16.5" customHeight="1">
      <c r="AB791" s="40"/>
      <c r="AD791" s="40"/>
      <c r="AF791" s="40"/>
      <c r="AG791" s="40"/>
    </row>
    <row r="792" spans="28:33" ht="16.5" customHeight="1">
      <c r="AB792" s="40"/>
      <c r="AD792" s="40"/>
      <c r="AF792" s="40"/>
      <c r="AG792" s="40"/>
    </row>
    <row r="793" spans="28:33" ht="16.5" customHeight="1">
      <c r="AB793" s="40"/>
      <c r="AD793" s="40"/>
      <c r="AF793" s="40"/>
      <c r="AG793" s="40"/>
    </row>
    <row r="794" spans="28:33" ht="16.5" customHeight="1">
      <c r="AB794" s="40"/>
      <c r="AD794" s="40"/>
      <c r="AF794" s="40"/>
      <c r="AG794" s="40"/>
    </row>
    <row r="795" spans="28:33" ht="16.5" customHeight="1">
      <c r="AB795" s="40"/>
      <c r="AD795" s="40"/>
      <c r="AF795" s="40"/>
      <c r="AG795" s="40"/>
    </row>
    <row r="796" spans="28:33" ht="16.5" customHeight="1">
      <c r="AB796" s="40"/>
      <c r="AD796" s="40"/>
      <c r="AF796" s="40"/>
      <c r="AG796" s="40"/>
    </row>
    <row r="797" spans="28:33" ht="16.5" customHeight="1">
      <c r="AB797" s="40"/>
      <c r="AD797" s="40"/>
      <c r="AF797" s="40"/>
      <c r="AG797" s="40"/>
    </row>
    <row r="798" spans="28:33" ht="16.5" customHeight="1">
      <c r="AB798" s="40"/>
      <c r="AD798" s="40"/>
      <c r="AF798" s="40"/>
      <c r="AG798" s="40"/>
    </row>
    <row r="799" spans="28:33" ht="16.5" customHeight="1">
      <c r="AB799" s="40"/>
      <c r="AD799" s="40"/>
      <c r="AF799" s="40"/>
      <c r="AG799" s="40"/>
    </row>
    <row r="800" spans="28:33" ht="16.5" customHeight="1">
      <c r="AB800" s="40"/>
      <c r="AD800" s="40"/>
      <c r="AF800" s="40"/>
      <c r="AG800" s="40"/>
    </row>
    <row r="801" spans="28:33" ht="16.5" customHeight="1">
      <c r="AB801" s="40"/>
      <c r="AD801" s="40"/>
      <c r="AF801" s="40"/>
      <c r="AG801" s="40"/>
    </row>
    <row r="802" spans="28:33" ht="16.5" customHeight="1">
      <c r="AB802" s="40"/>
      <c r="AD802" s="40"/>
      <c r="AF802" s="40"/>
      <c r="AG802" s="40"/>
    </row>
    <row r="803" spans="28:33" ht="16.5" customHeight="1">
      <c r="AB803" s="40"/>
      <c r="AD803" s="40"/>
      <c r="AF803" s="40"/>
      <c r="AG803" s="40"/>
    </row>
    <row r="804" spans="28:33" ht="16.5" customHeight="1">
      <c r="AB804" s="40"/>
      <c r="AD804" s="40"/>
      <c r="AF804" s="40"/>
      <c r="AG804" s="40"/>
    </row>
    <row r="805" spans="28:33" ht="16.5" customHeight="1">
      <c r="AB805" s="40"/>
      <c r="AD805" s="40"/>
      <c r="AF805" s="40"/>
      <c r="AG805" s="40"/>
    </row>
    <row r="806" spans="28:33" ht="16.5" customHeight="1">
      <c r="AB806" s="40"/>
      <c r="AD806" s="40"/>
      <c r="AF806" s="40"/>
      <c r="AG806" s="40"/>
    </row>
    <row r="807" spans="28:33" ht="16.5" customHeight="1">
      <c r="AB807" s="40"/>
      <c r="AD807" s="40"/>
      <c r="AF807" s="40"/>
      <c r="AG807" s="40"/>
    </row>
    <row r="808" spans="28:33" ht="16.5" customHeight="1">
      <c r="AB808" s="40"/>
      <c r="AD808" s="40"/>
      <c r="AF808" s="40"/>
      <c r="AG808" s="40"/>
    </row>
    <row r="809" spans="28:33" ht="16.5" customHeight="1">
      <c r="AB809" s="40"/>
      <c r="AD809" s="40"/>
      <c r="AF809" s="40"/>
      <c r="AG809" s="40"/>
    </row>
    <row r="810" spans="28:33" ht="16.5" customHeight="1">
      <c r="AB810" s="40"/>
      <c r="AD810" s="40"/>
      <c r="AF810" s="40"/>
      <c r="AG810" s="40"/>
    </row>
    <row r="811" spans="28:33" ht="16.5" customHeight="1">
      <c r="AB811" s="40"/>
      <c r="AD811" s="40"/>
      <c r="AF811" s="40"/>
      <c r="AG811" s="40"/>
    </row>
    <row r="812" spans="28:33" ht="16.5" customHeight="1">
      <c r="AB812" s="40"/>
      <c r="AD812" s="40"/>
      <c r="AF812" s="40"/>
      <c r="AG812" s="40"/>
    </row>
    <row r="813" spans="28:33" ht="16.5" customHeight="1">
      <c r="AB813" s="40"/>
      <c r="AD813" s="40"/>
      <c r="AF813" s="40"/>
      <c r="AG813" s="40"/>
    </row>
    <row r="814" spans="28:33" ht="16.5" customHeight="1">
      <c r="AB814" s="40"/>
      <c r="AD814" s="40"/>
      <c r="AF814" s="40"/>
      <c r="AG814" s="40"/>
    </row>
    <row r="815" spans="28:33" ht="16.5" customHeight="1">
      <c r="AB815" s="40"/>
      <c r="AD815" s="40"/>
      <c r="AF815" s="40"/>
      <c r="AG815" s="40"/>
    </row>
    <row r="816" spans="28:33" ht="16.5" customHeight="1">
      <c r="AB816" s="40"/>
      <c r="AD816" s="40"/>
      <c r="AF816" s="40"/>
      <c r="AG816" s="40"/>
    </row>
    <row r="817" spans="28:33" ht="16.5" customHeight="1">
      <c r="AB817" s="40"/>
      <c r="AD817" s="40"/>
      <c r="AF817" s="40"/>
      <c r="AG817" s="40"/>
    </row>
    <row r="818" spans="28:33" ht="16.5" customHeight="1">
      <c r="AB818" s="40"/>
      <c r="AD818" s="40"/>
      <c r="AF818" s="40"/>
      <c r="AG818" s="40"/>
    </row>
    <row r="819" spans="28:33" ht="16.5" customHeight="1">
      <c r="AB819" s="40"/>
      <c r="AD819" s="40"/>
      <c r="AF819" s="40"/>
      <c r="AG819" s="40"/>
    </row>
    <row r="820" spans="28:33" ht="16.5" customHeight="1">
      <c r="AB820" s="40"/>
      <c r="AD820" s="40"/>
      <c r="AF820" s="40"/>
      <c r="AG820" s="40"/>
    </row>
    <row r="821" spans="28:33" ht="16.5" customHeight="1">
      <c r="AB821" s="40"/>
      <c r="AD821" s="40"/>
      <c r="AF821" s="40"/>
      <c r="AG821" s="40"/>
    </row>
    <row r="822" spans="28:33" ht="16.5" customHeight="1">
      <c r="AB822" s="40"/>
      <c r="AD822" s="40"/>
      <c r="AF822" s="40"/>
      <c r="AG822" s="40"/>
    </row>
    <row r="823" spans="28:33" ht="16.5" customHeight="1">
      <c r="AB823" s="40"/>
      <c r="AD823" s="40"/>
      <c r="AF823" s="40"/>
      <c r="AG823" s="40"/>
    </row>
    <row r="824" spans="28:33" ht="16.5" customHeight="1">
      <c r="AB824" s="40"/>
      <c r="AD824" s="40"/>
      <c r="AF824" s="40"/>
      <c r="AG824" s="40"/>
    </row>
    <row r="825" spans="28:33" ht="16.5" customHeight="1">
      <c r="AB825" s="40"/>
      <c r="AD825" s="40"/>
      <c r="AF825" s="40"/>
      <c r="AG825" s="40"/>
    </row>
    <row r="826" spans="28:33" ht="16.5" customHeight="1">
      <c r="AB826" s="40"/>
      <c r="AD826" s="40"/>
      <c r="AF826" s="40"/>
      <c r="AG826" s="40"/>
    </row>
    <row r="827" spans="28:33" ht="16.5" customHeight="1">
      <c r="AB827" s="40"/>
      <c r="AD827" s="40"/>
      <c r="AF827" s="40"/>
      <c r="AG827" s="40"/>
    </row>
    <row r="828" spans="28:33" ht="16.5" customHeight="1">
      <c r="AB828" s="40"/>
      <c r="AD828" s="40"/>
      <c r="AF828" s="40"/>
      <c r="AG828" s="40"/>
    </row>
    <row r="829" spans="28:33" ht="16.5" customHeight="1">
      <c r="AB829" s="40"/>
      <c r="AD829" s="40"/>
      <c r="AF829" s="40"/>
      <c r="AG829" s="40"/>
    </row>
    <row r="830" spans="28:33" ht="16.5" customHeight="1">
      <c r="AB830" s="40"/>
      <c r="AD830" s="40"/>
      <c r="AF830" s="40"/>
      <c r="AG830" s="40"/>
    </row>
    <row r="831" spans="28:33" ht="16.5" customHeight="1">
      <c r="AB831" s="40"/>
      <c r="AD831" s="40"/>
      <c r="AF831" s="40"/>
      <c r="AG831" s="40"/>
    </row>
    <row r="832" spans="28:33" ht="16.5" customHeight="1">
      <c r="AB832" s="40"/>
      <c r="AD832" s="40"/>
      <c r="AF832" s="40"/>
      <c r="AG832" s="40"/>
    </row>
    <row r="833" spans="28:33" ht="16.5" customHeight="1">
      <c r="AB833" s="40"/>
      <c r="AD833" s="40"/>
      <c r="AF833" s="40"/>
      <c r="AG833" s="40"/>
    </row>
    <row r="834" spans="28:33" ht="16.5" customHeight="1">
      <c r="AB834" s="40"/>
      <c r="AD834" s="40"/>
      <c r="AF834" s="40"/>
      <c r="AG834" s="40"/>
    </row>
    <row r="835" spans="28:33" ht="16.5" customHeight="1">
      <c r="AB835" s="40"/>
      <c r="AD835" s="40"/>
      <c r="AF835" s="40"/>
      <c r="AG835" s="40"/>
    </row>
    <row r="836" spans="28:33" ht="16.5" customHeight="1">
      <c r="AB836" s="40"/>
      <c r="AD836" s="40"/>
      <c r="AF836" s="40"/>
      <c r="AG836" s="40"/>
    </row>
    <row r="837" spans="28:33" ht="16.5" customHeight="1">
      <c r="AB837" s="40"/>
      <c r="AD837" s="40"/>
      <c r="AF837" s="40"/>
      <c r="AG837" s="40"/>
    </row>
    <row r="838" spans="28:33" ht="16.5" customHeight="1">
      <c r="AB838" s="40"/>
      <c r="AD838" s="40"/>
      <c r="AF838" s="40"/>
      <c r="AG838" s="40"/>
    </row>
    <row r="839" spans="28:33" ht="16.5" customHeight="1">
      <c r="AB839" s="40"/>
      <c r="AD839" s="40"/>
      <c r="AF839" s="40"/>
      <c r="AG839" s="40"/>
    </row>
    <row r="840" spans="28:33" ht="16.5" customHeight="1">
      <c r="AB840" s="40"/>
      <c r="AD840" s="40"/>
      <c r="AF840" s="40"/>
      <c r="AG840" s="40"/>
    </row>
    <row r="841" spans="28:33" ht="16.5" customHeight="1">
      <c r="AB841" s="40"/>
      <c r="AD841" s="40"/>
      <c r="AF841" s="40"/>
      <c r="AG841" s="40"/>
    </row>
    <row r="842" spans="28:33" ht="16.5" customHeight="1">
      <c r="AB842" s="40"/>
      <c r="AD842" s="40"/>
      <c r="AF842" s="40"/>
      <c r="AG842" s="40"/>
    </row>
    <row r="843" spans="28:33" ht="16.5" customHeight="1">
      <c r="AB843" s="40"/>
      <c r="AD843" s="40"/>
      <c r="AF843" s="40"/>
      <c r="AG843" s="40"/>
    </row>
    <row r="844" spans="28:33" ht="16.5" customHeight="1">
      <c r="AB844" s="40"/>
      <c r="AD844" s="40"/>
      <c r="AF844" s="40"/>
      <c r="AG844" s="40"/>
    </row>
    <row r="845" spans="28:33" ht="16.5" customHeight="1">
      <c r="AB845" s="40"/>
      <c r="AD845" s="40"/>
      <c r="AF845" s="40"/>
      <c r="AG845" s="40"/>
    </row>
    <row r="846" spans="28:33" ht="16.5" customHeight="1">
      <c r="AB846" s="40"/>
      <c r="AD846" s="40"/>
      <c r="AF846" s="40"/>
      <c r="AG846" s="40"/>
    </row>
    <row r="847" spans="28:33" ht="16.5" customHeight="1">
      <c r="AB847" s="40"/>
      <c r="AD847" s="40"/>
      <c r="AF847" s="40"/>
      <c r="AG847" s="40"/>
    </row>
    <row r="848" spans="28:33" ht="16.5" customHeight="1">
      <c r="AB848" s="40"/>
      <c r="AD848" s="40"/>
      <c r="AF848" s="40"/>
      <c r="AG848" s="40"/>
    </row>
    <row r="849" spans="28:33" ht="16.5" customHeight="1">
      <c r="AB849" s="40"/>
      <c r="AD849" s="40"/>
      <c r="AF849" s="40"/>
      <c r="AG849" s="40"/>
    </row>
    <row r="850" spans="28:33" ht="16.5" customHeight="1">
      <c r="AB850" s="40"/>
      <c r="AD850" s="40"/>
      <c r="AF850" s="40"/>
      <c r="AG850" s="40"/>
    </row>
    <row r="851" spans="28:33" ht="16.5" customHeight="1">
      <c r="AB851" s="40"/>
      <c r="AD851" s="40"/>
      <c r="AF851" s="40"/>
      <c r="AG851" s="40"/>
    </row>
    <row r="852" spans="28:33" ht="16.5" customHeight="1">
      <c r="AB852" s="40"/>
      <c r="AD852" s="40"/>
      <c r="AF852" s="40"/>
      <c r="AG852" s="40"/>
    </row>
    <row r="853" spans="28:33" ht="16.5" customHeight="1">
      <c r="AB853" s="40"/>
      <c r="AD853" s="40"/>
      <c r="AF853" s="40"/>
      <c r="AG853" s="40"/>
    </row>
    <row r="854" spans="28:33" ht="16.5" customHeight="1">
      <c r="AB854" s="40"/>
      <c r="AD854" s="40"/>
      <c r="AF854" s="40"/>
      <c r="AG854" s="40"/>
    </row>
    <row r="855" spans="28:33" ht="16.5" customHeight="1">
      <c r="AB855" s="40"/>
      <c r="AD855" s="40"/>
      <c r="AF855" s="40"/>
      <c r="AG855" s="40"/>
    </row>
    <row r="856" spans="28:33" ht="16.5" customHeight="1">
      <c r="AB856" s="40"/>
      <c r="AD856" s="40"/>
      <c r="AF856" s="40"/>
      <c r="AG856" s="40"/>
    </row>
    <row r="857" spans="28:33" ht="16.5" customHeight="1">
      <c r="AB857" s="40"/>
      <c r="AD857" s="40"/>
      <c r="AF857" s="40"/>
      <c r="AG857" s="40"/>
    </row>
    <row r="858" spans="28:33" ht="16.5" customHeight="1">
      <c r="AB858" s="40"/>
      <c r="AD858" s="40"/>
      <c r="AF858" s="40"/>
      <c r="AG858" s="40"/>
    </row>
    <row r="859" spans="28:33" ht="16.5" customHeight="1">
      <c r="AB859" s="40"/>
      <c r="AD859" s="40"/>
      <c r="AF859" s="40"/>
      <c r="AG859" s="40"/>
    </row>
    <row r="860" spans="28:33" ht="16.5" customHeight="1">
      <c r="AB860" s="40"/>
      <c r="AD860" s="40"/>
      <c r="AF860" s="40"/>
      <c r="AG860" s="40"/>
    </row>
    <row r="861" spans="28:33" ht="16.5" customHeight="1">
      <c r="AB861" s="40"/>
      <c r="AD861" s="40"/>
      <c r="AF861" s="40"/>
      <c r="AG861" s="40"/>
    </row>
    <row r="862" spans="28:33" ht="16.5" customHeight="1">
      <c r="AB862" s="40"/>
      <c r="AD862" s="40"/>
      <c r="AF862" s="40"/>
      <c r="AG862" s="40"/>
    </row>
    <row r="863" spans="28:33" ht="16.5" customHeight="1">
      <c r="AB863" s="40"/>
      <c r="AD863" s="40"/>
      <c r="AF863" s="40"/>
      <c r="AG863" s="40"/>
    </row>
    <row r="864" spans="28:33" ht="16.5" customHeight="1">
      <c r="AB864" s="40"/>
      <c r="AD864" s="40"/>
      <c r="AF864" s="40"/>
      <c r="AG864" s="40"/>
    </row>
    <row r="865" spans="28:33" ht="16.5" customHeight="1">
      <c r="AB865" s="40"/>
      <c r="AD865" s="40"/>
      <c r="AF865" s="40"/>
      <c r="AG865" s="40"/>
    </row>
    <row r="866" spans="28:33" ht="16.5" customHeight="1">
      <c r="AB866" s="40"/>
      <c r="AD866" s="40"/>
      <c r="AF866" s="40"/>
      <c r="AG866" s="40"/>
    </row>
    <row r="867" spans="28:33" ht="16.5" customHeight="1">
      <c r="AB867" s="40"/>
      <c r="AD867" s="40"/>
      <c r="AF867" s="40"/>
      <c r="AG867" s="40"/>
    </row>
    <row r="868" spans="28:33" ht="16.5" customHeight="1">
      <c r="AB868" s="40"/>
      <c r="AD868" s="40"/>
      <c r="AF868" s="40"/>
      <c r="AG868" s="40"/>
    </row>
    <row r="869" spans="28:33" ht="16.5" customHeight="1">
      <c r="AB869" s="40"/>
      <c r="AD869" s="40"/>
      <c r="AF869" s="40"/>
      <c r="AG869" s="40"/>
    </row>
    <row r="870" spans="28:33" ht="16.5" customHeight="1">
      <c r="AB870" s="40"/>
      <c r="AD870" s="40"/>
      <c r="AF870" s="40"/>
      <c r="AG870" s="40"/>
    </row>
    <row r="871" spans="28:33" ht="16.5" customHeight="1">
      <c r="AB871" s="40"/>
      <c r="AD871" s="40"/>
      <c r="AF871" s="40"/>
      <c r="AG871" s="40"/>
    </row>
    <row r="872" spans="28:33" ht="16.5" customHeight="1">
      <c r="AB872" s="40"/>
      <c r="AD872" s="40"/>
      <c r="AF872" s="40"/>
      <c r="AG872" s="40"/>
    </row>
    <row r="873" spans="28:33" ht="16.5" customHeight="1">
      <c r="AB873" s="40"/>
      <c r="AD873" s="40"/>
      <c r="AF873" s="40"/>
      <c r="AG873" s="40"/>
    </row>
    <row r="874" spans="28:33" ht="16.5" customHeight="1">
      <c r="AB874" s="40"/>
      <c r="AD874" s="40"/>
      <c r="AF874" s="40"/>
      <c r="AG874" s="40"/>
    </row>
    <row r="875" spans="28:33" ht="16.5" customHeight="1">
      <c r="AB875" s="40"/>
      <c r="AD875" s="40"/>
      <c r="AF875" s="40"/>
      <c r="AG875" s="40"/>
    </row>
    <row r="876" spans="28:33" ht="16.5" customHeight="1">
      <c r="AB876" s="40"/>
      <c r="AD876" s="40"/>
      <c r="AF876" s="40"/>
      <c r="AG876" s="40"/>
    </row>
    <row r="877" spans="28:33" ht="16.5" customHeight="1">
      <c r="AB877" s="40"/>
      <c r="AD877" s="40"/>
      <c r="AF877" s="40"/>
      <c r="AG877" s="40"/>
    </row>
    <row r="878" spans="28:33" ht="16.5" customHeight="1">
      <c r="AB878" s="40"/>
      <c r="AD878" s="40"/>
      <c r="AF878" s="40"/>
      <c r="AG878" s="40"/>
    </row>
    <row r="879" spans="28:33" ht="16.5" customHeight="1">
      <c r="AB879" s="40"/>
      <c r="AD879" s="40"/>
      <c r="AF879" s="40"/>
      <c r="AG879" s="40"/>
    </row>
    <row r="880" spans="28:33" ht="16.5" customHeight="1">
      <c r="AB880" s="40"/>
      <c r="AD880" s="40"/>
      <c r="AF880" s="40"/>
      <c r="AG880" s="40"/>
    </row>
    <row r="881" spans="28:33" ht="16.5" customHeight="1">
      <c r="AB881" s="40"/>
      <c r="AD881" s="40"/>
      <c r="AF881" s="40"/>
      <c r="AG881" s="40"/>
    </row>
    <row r="882" spans="28:33" ht="16.5" customHeight="1">
      <c r="AB882" s="40"/>
      <c r="AD882" s="40"/>
      <c r="AF882" s="40"/>
      <c r="AG882" s="40"/>
    </row>
    <row r="883" spans="28:33" ht="16.5" customHeight="1">
      <c r="AB883" s="40"/>
      <c r="AD883" s="40"/>
      <c r="AF883" s="40"/>
      <c r="AG883" s="40"/>
    </row>
    <row r="884" spans="28:33" ht="16.5" customHeight="1">
      <c r="AB884" s="40"/>
      <c r="AD884" s="40"/>
      <c r="AF884" s="40"/>
      <c r="AG884" s="40"/>
    </row>
    <row r="885" spans="28:33" ht="16.5" customHeight="1">
      <c r="AB885" s="40"/>
      <c r="AD885" s="40"/>
      <c r="AF885" s="40"/>
      <c r="AG885" s="40"/>
    </row>
    <row r="886" spans="28:33" ht="16.5" customHeight="1">
      <c r="AB886" s="40"/>
      <c r="AD886" s="40"/>
      <c r="AF886" s="40"/>
      <c r="AG886" s="40"/>
    </row>
    <row r="887" spans="28:33" ht="16.5" customHeight="1">
      <c r="AB887" s="40"/>
      <c r="AD887" s="40"/>
      <c r="AF887" s="40"/>
      <c r="AG887" s="40"/>
    </row>
    <row r="888" spans="28:33" ht="16.5" customHeight="1">
      <c r="AB888" s="40"/>
      <c r="AD888" s="40"/>
      <c r="AF888" s="40"/>
      <c r="AG888" s="40"/>
    </row>
    <row r="889" spans="28:33" ht="16.5" customHeight="1">
      <c r="AB889" s="40"/>
      <c r="AD889" s="40"/>
      <c r="AF889" s="40"/>
      <c r="AG889" s="40"/>
    </row>
    <row r="890" spans="28:33" ht="16.5" customHeight="1">
      <c r="AB890" s="40"/>
      <c r="AD890" s="40"/>
      <c r="AF890" s="40"/>
      <c r="AG890" s="40"/>
    </row>
    <row r="891" spans="28:33" ht="16.5" customHeight="1">
      <c r="AB891" s="40"/>
      <c r="AD891" s="40"/>
      <c r="AF891" s="40"/>
      <c r="AG891" s="40"/>
    </row>
    <row r="892" spans="28:33" ht="16.5" customHeight="1">
      <c r="AB892" s="40"/>
      <c r="AD892" s="40"/>
      <c r="AF892" s="40"/>
      <c r="AG892" s="40"/>
    </row>
    <row r="893" spans="28:33" ht="16.5" customHeight="1">
      <c r="AB893" s="40"/>
      <c r="AD893" s="40"/>
      <c r="AF893" s="40"/>
      <c r="AG893" s="40"/>
    </row>
    <row r="894" spans="28:33" ht="16.5" customHeight="1">
      <c r="AB894" s="40"/>
      <c r="AD894" s="40"/>
      <c r="AF894" s="40"/>
      <c r="AG894" s="40"/>
    </row>
    <row r="895" spans="28:33" ht="16.5" customHeight="1">
      <c r="AB895" s="40"/>
      <c r="AD895" s="40"/>
      <c r="AF895" s="40"/>
      <c r="AG895" s="40"/>
    </row>
    <row r="896" spans="28:33" ht="16.5" customHeight="1">
      <c r="AB896" s="40"/>
      <c r="AD896" s="40"/>
      <c r="AF896" s="40"/>
      <c r="AG896" s="40"/>
    </row>
    <row r="897" spans="28:33" ht="16.5" customHeight="1">
      <c r="AB897" s="40"/>
      <c r="AD897" s="40"/>
      <c r="AF897" s="40"/>
      <c r="AG897" s="40"/>
    </row>
    <row r="898" spans="28:33" ht="16.5" customHeight="1">
      <c r="AB898" s="40"/>
      <c r="AD898" s="40"/>
      <c r="AF898" s="40"/>
      <c r="AG898" s="40"/>
    </row>
    <row r="899" spans="28:33" ht="16.5" customHeight="1">
      <c r="AB899" s="40"/>
      <c r="AD899" s="40"/>
      <c r="AF899" s="40"/>
      <c r="AG899" s="40"/>
    </row>
    <row r="900" spans="28:33" ht="16.5" customHeight="1">
      <c r="AB900" s="40"/>
      <c r="AD900" s="40"/>
      <c r="AF900" s="40"/>
      <c r="AG900" s="40"/>
    </row>
    <row r="901" spans="28:33" ht="16.5" customHeight="1">
      <c r="AB901" s="40"/>
      <c r="AD901" s="40"/>
      <c r="AF901" s="40"/>
      <c r="AG901" s="40"/>
    </row>
    <row r="902" spans="28:33" ht="16.5" customHeight="1">
      <c r="AB902" s="40"/>
      <c r="AD902" s="40"/>
      <c r="AF902" s="40"/>
      <c r="AG902" s="40"/>
    </row>
    <row r="903" spans="28:33" ht="16.5" customHeight="1">
      <c r="AB903" s="40"/>
      <c r="AD903" s="40"/>
      <c r="AF903" s="40"/>
      <c r="AG903" s="40"/>
    </row>
    <row r="904" spans="28:33" ht="16.5" customHeight="1">
      <c r="AB904" s="40"/>
      <c r="AD904" s="40"/>
      <c r="AF904" s="40"/>
      <c r="AG904" s="40"/>
    </row>
    <row r="905" spans="28:33" ht="16.5" customHeight="1">
      <c r="AB905" s="40"/>
      <c r="AD905" s="40"/>
      <c r="AF905" s="40"/>
      <c r="AG905" s="40"/>
    </row>
    <row r="906" spans="28:33" ht="16.5" customHeight="1">
      <c r="AB906" s="40"/>
      <c r="AD906" s="40"/>
      <c r="AF906" s="40"/>
      <c r="AG906" s="40"/>
    </row>
    <row r="907" spans="28:33" ht="16.5" customHeight="1">
      <c r="AB907" s="40"/>
      <c r="AD907" s="40"/>
      <c r="AF907" s="40"/>
      <c r="AG907" s="40"/>
    </row>
    <row r="908" spans="28:33" ht="16.5" customHeight="1">
      <c r="AB908" s="40"/>
      <c r="AD908" s="40"/>
      <c r="AF908" s="40"/>
      <c r="AG908" s="40"/>
    </row>
    <row r="909" spans="28:33" ht="16.5" customHeight="1">
      <c r="AB909" s="40"/>
      <c r="AD909" s="40"/>
      <c r="AF909" s="40"/>
      <c r="AG909" s="40"/>
    </row>
    <row r="910" spans="28:33" ht="16.5" customHeight="1">
      <c r="AB910" s="40"/>
      <c r="AD910" s="40"/>
      <c r="AF910" s="40"/>
      <c r="AG910" s="40"/>
    </row>
    <row r="911" spans="28:33" ht="16.5" customHeight="1">
      <c r="AB911" s="40"/>
      <c r="AD911" s="40"/>
      <c r="AF911" s="40"/>
      <c r="AG911" s="40"/>
    </row>
    <row r="912" spans="28:33" ht="16.5" customHeight="1">
      <c r="AB912" s="40"/>
      <c r="AD912" s="40"/>
      <c r="AF912" s="40"/>
      <c r="AG912" s="40"/>
    </row>
    <row r="913" spans="28:33" ht="16.5" customHeight="1">
      <c r="AB913" s="40"/>
      <c r="AD913" s="40"/>
      <c r="AF913" s="40"/>
      <c r="AG913" s="40"/>
    </row>
    <row r="914" spans="28:33" ht="16.5" customHeight="1">
      <c r="AB914" s="40"/>
      <c r="AD914" s="40"/>
      <c r="AF914" s="40"/>
      <c r="AG914" s="40"/>
    </row>
    <row r="915" spans="28:33" ht="16.5" customHeight="1">
      <c r="AB915" s="40"/>
      <c r="AD915" s="40"/>
      <c r="AF915" s="40"/>
      <c r="AG915" s="40"/>
    </row>
    <row r="916" spans="28:33" ht="16.5" customHeight="1">
      <c r="AB916" s="40"/>
      <c r="AD916" s="40"/>
      <c r="AF916" s="40"/>
      <c r="AG916" s="40"/>
    </row>
    <row r="917" spans="28:33" ht="16.5" customHeight="1">
      <c r="AB917" s="40"/>
      <c r="AD917" s="40"/>
      <c r="AF917" s="40"/>
      <c r="AG917" s="40"/>
    </row>
    <row r="918" spans="28:33" ht="16.5" customHeight="1">
      <c r="AB918" s="40"/>
      <c r="AD918" s="40"/>
      <c r="AF918" s="40"/>
      <c r="AG918" s="40"/>
    </row>
    <row r="919" spans="28:33" ht="16.5" customHeight="1">
      <c r="AB919" s="40"/>
      <c r="AD919" s="40"/>
      <c r="AF919" s="40"/>
      <c r="AG919" s="40"/>
    </row>
    <row r="920" spans="28:33" ht="16.5" customHeight="1">
      <c r="AB920" s="40"/>
      <c r="AD920" s="40"/>
      <c r="AF920" s="40"/>
      <c r="AG920" s="40"/>
    </row>
    <row r="921" spans="28:33" ht="16.5" customHeight="1">
      <c r="AB921" s="40"/>
      <c r="AD921" s="40"/>
      <c r="AF921" s="40"/>
      <c r="AG921" s="40"/>
    </row>
    <row r="922" spans="28:33" ht="16.5" customHeight="1">
      <c r="AB922" s="40"/>
      <c r="AD922" s="40"/>
      <c r="AF922" s="40"/>
      <c r="AG922" s="40"/>
    </row>
    <row r="923" spans="28:33" ht="16.5" customHeight="1">
      <c r="AB923" s="40"/>
      <c r="AD923" s="40"/>
      <c r="AF923" s="40"/>
      <c r="AG923" s="40"/>
    </row>
    <row r="924" spans="28:33" ht="16.5" customHeight="1">
      <c r="AB924" s="40"/>
      <c r="AD924" s="40"/>
      <c r="AF924" s="40"/>
      <c r="AG924" s="40"/>
    </row>
    <row r="925" spans="28:33" ht="16.5" customHeight="1">
      <c r="AB925" s="40"/>
      <c r="AD925" s="40"/>
      <c r="AF925" s="40"/>
      <c r="AG925" s="40"/>
    </row>
    <row r="926" spans="28:33" ht="16.5" customHeight="1">
      <c r="AB926" s="40"/>
      <c r="AD926" s="40"/>
      <c r="AF926" s="40"/>
      <c r="AG926" s="40"/>
    </row>
    <row r="927" spans="28:33" ht="16.5" customHeight="1">
      <c r="AB927" s="40"/>
      <c r="AD927" s="40"/>
      <c r="AF927" s="40"/>
      <c r="AG927" s="40"/>
    </row>
    <row r="928" spans="28:33" ht="16.5" customHeight="1">
      <c r="AB928" s="40"/>
      <c r="AD928" s="40"/>
      <c r="AF928" s="40"/>
      <c r="AG928" s="40"/>
    </row>
    <row r="929" spans="28:33" ht="16.5" customHeight="1">
      <c r="AB929" s="40"/>
      <c r="AD929" s="40"/>
      <c r="AF929" s="40"/>
      <c r="AG929" s="40"/>
    </row>
    <row r="930" spans="28:33" ht="16.5" customHeight="1">
      <c r="AB930" s="40"/>
      <c r="AD930" s="40"/>
      <c r="AF930" s="40"/>
      <c r="AG930" s="40"/>
    </row>
    <row r="931" spans="28:33" ht="16.5" customHeight="1">
      <c r="AB931" s="40"/>
      <c r="AD931" s="40"/>
      <c r="AF931" s="40"/>
      <c r="AG931" s="40"/>
    </row>
    <row r="932" spans="28:33" ht="16.5" customHeight="1">
      <c r="AB932" s="40"/>
      <c r="AD932" s="40"/>
      <c r="AF932" s="40"/>
      <c r="AG932" s="40"/>
    </row>
    <row r="933" spans="28:33" ht="16.5" customHeight="1">
      <c r="AB933" s="40"/>
      <c r="AD933" s="40"/>
      <c r="AF933" s="40"/>
      <c r="AG933" s="40"/>
    </row>
    <row r="934" spans="28:33" ht="16.5" customHeight="1">
      <c r="AB934" s="40"/>
      <c r="AD934" s="40"/>
      <c r="AF934" s="40"/>
      <c r="AG934" s="40"/>
    </row>
    <row r="935" spans="28:33" ht="16.5" customHeight="1">
      <c r="AB935" s="40"/>
      <c r="AD935" s="40"/>
      <c r="AF935" s="40"/>
      <c r="AG935" s="40"/>
    </row>
    <row r="936" spans="28:33" ht="16.5" customHeight="1">
      <c r="AB936" s="40"/>
      <c r="AD936" s="40"/>
      <c r="AF936" s="40"/>
      <c r="AG936" s="40"/>
    </row>
    <row r="937" spans="28:33" ht="16.5" customHeight="1">
      <c r="AB937" s="40"/>
      <c r="AD937" s="40"/>
      <c r="AF937" s="40"/>
      <c r="AG937" s="40"/>
    </row>
    <row r="938" spans="28:33" ht="16.5" customHeight="1">
      <c r="AB938" s="40"/>
      <c r="AD938" s="40"/>
      <c r="AF938" s="40"/>
      <c r="AG938" s="40"/>
    </row>
    <row r="939" spans="28:33" ht="16.5" customHeight="1">
      <c r="AB939" s="40"/>
      <c r="AD939" s="40"/>
      <c r="AF939" s="40"/>
      <c r="AG939" s="40"/>
    </row>
    <row r="940" spans="28:33" ht="16.5" customHeight="1">
      <c r="AB940" s="40"/>
      <c r="AD940" s="40"/>
      <c r="AF940" s="40"/>
      <c r="AG940" s="40"/>
    </row>
    <row r="941" spans="28:33" ht="16.5" customHeight="1">
      <c r="AB941" s="40"/>
      <c r="AD941" s="40"/>
      <c r="AF941" s="40"/>
      <c r="AG941" s="40"/>
    </row>
    <row r="942" spans="28:33" ht="16.5" customHeight="1">
      <c r="AB942" s="40"/>
      <c r="AD942" s="40"/>
      <c r="AF942" s="40"/>
      <c r="AG942" s="40"/>
    </row>
    <row r="943" spans="28:33" ht="16.5" customHeight="1">
      <c r="AB943" s="40"/>
      <c r="AD943" s="40"/>
      <c r="AF943" s="40"/>
      <c r="AG943" s="40"/>
    </row>
    <row r="944" spans="28:33" ht="16.5" customHeight="1">
      <c r="AB944" s="40"/>
      <c r="AD944" s="40"/>
      <c r="AF944" s="40"/>
      <c r="AG944" s="40"/>
    </row>
    <row r="945" spans="28:33" ht="16.5" customHeight="1">
      <c r="AB945" s="40"/>
      <c r="AD945" s="40"/>
      <c r="AF945" s="40"/>
      <c r="AG945" s="40"/>
    </row>
    <row r="946" spans="28:33" ht="16.5" customHeight="1">
      <c r="AB946" s="40"/>
      <c r="AD946" s="40"/>
      <c r="AF946" s="40"/>
      <c r="AG946" s="40"/>
    </row>
    <row r="947" spans="28:33" ht="16.5" customHeight="1">
      <c r="AB947" s="40"/>
      <c r="AD947" s="40"/>
      <c r="AF947" s="40"/>
      <c r="AG947" s="40"/>
    </row>
    <row r="948" spans="28:33" ht="16.5" customHeight="1">
      <c r="AB948" s="40"/>
      <c r="AD948" s="40"/>
      <c r="AF948" s="40"/>
      <c r="AG948" s="40"/>
    </row>
    <row r="949" spans="28:33" ht="16.5" customHeight="1">
      <c r="AB949" s="40"/>
      <c r="AD949" s="40"/>
      <c r="AF949" s="40"/>
      <c r="AG949" s="40"/>
    </row>
    <row r="950" spans="28:33" ht="16.5" customHeight="1">
      <c r="AB950" s="40"/>
      <c r="AD950" s="40"/>
      <c r="AF950" s="40"/>
      <c r="AG950" s="40"/>
    </row>
    <row r="951" spans="28:33" ht="16.5" customHeight="1">
      <c r="AB951" s="40"/>
      <c r="AD951" s="40"/>
      <c r="AF951" s="40"/>
      <c r="AG951" s="40"/>
    </row>
    <row r="952" spans="28:33" ht="16.5" customHeight="1">
      <c r="AB952" s="40"/>
      <c r="AD952" s="40"/>
      <c r="AF952" s="40"/>
      <c r="AG952" s="40"/>
    </row>
    <row r="953" spans="28:33" ht="16.5" customHeight="1">
      <c r="AB953" s="40"/>
      <c r="AD953" s="40"/>
      <c r="AF953" s="40"/>
      <c r="AG953" s="40"/>
    </row>
    <row r="954" spans="28:33" ht="16.5" customHeight="1">
      <c r="AB954" s="40"/>
      <c r="AD954" s="40"/>
      <c r="AF954" s="40"/>
      <c r="AG954" s="40"/>
    </row>
    <row r="955" spans="28:33" ht="16.5" customHeight="1">
      <c r="AB955" s="40"/>
      <c r="AD955" s="40"/>
      <c r="AF955" s="40"/>
      <c r="AG955" s="40"/>
    </row>
    <row r="956" spans="28:33" ht="16.5" customHeight="1">
      <c r="AB956" s="40"/>
      <c r="AD956" s="40"/>
      <c r="AF956" s="40"/>
      <c r="AG956" s="40"/>
    </row>
    <row r="957" spans="28:33" ht="16.5" customHeight="1">
      <c r="AB957" s="40"/>
      <c r="AD957" s="40"/>
      <c r="AF957" s="40"/>
      <c r="AG957" s="40"/>
    </row>
    <row r="958" spans="28:33" ht="16.5" customHeight="1">
      <c r="AB958" s="40"/>
      <c r="AD958" s="40"/>
      <c r="AF958" s="40"/>
      <c r="AG958" s="40"/>
    </row>
    <row r="959" spans="28:33" ht="16.5" customHeight="1">
      <c r="AB959" s="40"/>
      <c r="AD959" s="40"/>
      <c r="AF959" s="40"/>
      <c r="AG959" s="40"/>
    </row>
    <row r="960" spans="28:33" ht="16.5" customHeight="1">
      <c r="AB960" s="40"/>
      <c r="AD960" s="40"/>
      <c r="AF960" s="40"/>
      <c r="AG960" s="40"/>
    </row>
    <row r="961" spans="28:33" ht="16.5" customHeight="1">
      <c r="AB961" s="40"/>
      <c r="AD961" s="40"/>
      <c r="AF961" s="40"/>
      <c r="AG961" s="40"/>
    </row>
    <row r="962" spans="28:33" ht="16.5" customHeight="1">
      <c r="AB962" s="40"/>
      <c r="AD962" s="40"/>
      <c r="AF962" s="40"/>
      <c r="AG962" s="40"/>
    </row>
    <row r="963" spans="28:33" ht="16.5" customHeight="1">
      <c r="AB963" s="40"/>
      <c r="AD963" s="40"/>
      <c r="AF963" s="40"/>
      <c r="AG963" s="40"/>
    </row>
    <row r="964" spans="28:33" ht="16.5" customHeight="1">
      <c r="AB964" s="40"/>
      <c r="AD964" s="40"/>
      <c r="AF964" s="40"/>
      <c r="AG964" s="40"/>
    </row>
    <row r="965" spans="28:33" ht="16.5" customHeight="1">
      <c r="AB965" s="40"/>
      <c r="AD965" s="40"/>
      <c r="AF965" s="40"/>
      <c r="AG965" s="40"/>
    </row>
    <row r="966" spans="28:33" ht="16.5" customHeight="1">
      <c r="AB966" s="40"/>
      <c r="AD966" s="40"/>
      <c r="AF966" s="40"/>
      <c r="AG966" s="40"/>
    </row>
    <row r="967" spans="28:33" ht="16.5" customHeight="1">
      <c r="AB967" s="40"/>
      <c r="AD967" s="40"/>
      <c r="AF967" s="40"/>
      <c r="AG967" s="40"/>
    </row>
    <row r="968" spans="28:33" ht="16.5" customHeight="1">
      <c r="AB968" s="40"/>
      <c r="AD968" s="40"/>
      <c r="AF968" s="40"/>
      <c r="AG968" s="40"/>
    </row>
    <row r="969" spans="28:33" ht="16.5" customHeight="1">
      <c r="AB969" s="40"/>
      <c r="AD969" s="40"/>
      <c r="AF969" s="40"/>
      <c r="AG969" s="40"/>
    </row>
    <row r="970" spans="28:33" ht="16.5" customHeight="1">
      <c r="AB970" s="40"/>
      <c r="AD970" s="40"/>
      <c r="AF970" s="40"/>
      <c r="AG970" s="40"/>
    </row>
    <row r="971" spans="28:33" ht="16.5" customHeight="1">
      <c r="AB971" s="40"/>
      <c r="AD971" s="40"/>
      <c r="AF971" s="40"/>
      <c r="AG971" s="40"/>
    </row>
    <row r="972" spans="28:33" ht="16.5" customHeight="1">
      <c r="AB972" s="40"/>
      <c r="AD972" s="40"/>
      <c r="AF972" s="40"/>
      <c r="AG972" s="40"/>
    </row>
    <row r="973" spans="28:33" ht="16.5" customHeight="1">
      <c r="AB973" s="40"/>
      <c r="AD973" s="40"/>
      <c r="AF973" s="40"/>
      <c r="AG973" s="40"/>
    </row>
    <row r="974" spans="28:33" ht="16.5" customHeight="1">
      <c r="AB974" s="40"/>
      <c r="AD974" s="40"/>
      <c r="AF974" s="40"/>
      <c r="AG974" s="40"/>
    </row>
    <row r="975" spans="28:33" ht="16.5" customHeight="1">
      <c r="AB975" s="40"/>
      <c r="AD975" s="40"/>
      <c r="AF975" s="40"/>
      <c r="AG975" s="40"/>
    </row>
    <row r="976" spans="28:33" ht="16.5" customHeight="1">
      <c r="AB976" s="40"/>
      <c r="AD976" s="40"/>
      <c r="AF976" s="40"/>
      <c r="AG976" s="40"/>
    </row>
    <row r="977" spans="28:33" ht="16.5" customHeight="1">
      <c r="AB977" s="40"/>
      <c r="AD977" s="40"/>
      <c r="AF977" s="40"/>
      <c r="AG977" s="40"/>
    </row>
    <row r="978" spans="28:33" ht="16.5" customHeight="1">
      <c r="AB978" s="40"/>
      <c r="AD978" s="40"/>
      <c r="AF978" s="40"/>
      <c r="AG978" s="40"/>
    </row>
    <row r="979" spans="28:33" ht="16.5" customHeight="1">
      <c r="AB979" s="40"/>
      <c r="AD979" s="40"/>
      <c r="AF979" s="40"/>
      <c r="AG979" s="40"/>
    </row>
    <row r="980" spans="28:33" ht="16.5" customHeight="1">
      <c r="AB980" s="40"/>
      <c r="AD980" s="40"/>
      <c r="AF980" s="40"/>
      <c r="AG980" s="40"/>
    </row>
    <row r="981" spans="28:33" ht="16.5" customHeight="1">
      <c r="AB981" s="40"/>
      <c r="AD981" s="40"/>
      <c r="AF981" s="40"/>
      <c r="AG981" s="40"/>
    </row>
    <row r="982" spans="28:33" ht="16.5" customHeight="1">
      <c r="AB982" s="40"/>
      <c r="AD982" s="40"/>
      <c r="AF982" s="40"/>
      <c r="AG982" s="40"/>
    </row>
    <row r="983" spans="28:33" ht="16.5" customHeight="1">
      <c r="AB983" s="40"/>
      <c r="AD983" s="40"/>
      <c r="AF983" s="40"/>
      <c r="AG983" s="40"/>
    </row>
    <row r="984" spans="28:33" ht="16.5" customHeight="1">
      <c r="AB984" s="40"/>
      <c r="AD984" s="40"/>
      <c r="AF984" s="40"/>
      <c r="AG984" s="40"/>
    </row>
    <row r="985" spans="28:33" ht="16.5" customHeight="1">
      <c r="AB985" s="40"/>
      <c r="AD985" s="40"/>
      <c r="AF985" s="40"/>
      <c r="AG985" s="40"/>
    </row>
    <row r="986" spans="28:33" ht="16.5" customHeight="1">
      <c r="AB986" s="40"/>
      <c r="AD986" s="40"/>
      <c r="AF986" s="40"/>
      <c r="AG986" s="40"/>
    </row>
    <row r="987" spans="28:33" ht="16.5" customHeight="1">
      <c r="AB987" s="40"/>
      <c r="AD987" s="40"/>
      <c r="AF987" s="40"/>
      <c r="AG987" s="40"/>
    </row>
    <row r="988" spans="28:33" ht="16.5" customHeight="1">
      <c r="AB988" s="40"/>
      <c r="AD988" s="40"/>
      <c r="AF988" s="40"/>
      <c r="AG988" s="40"/>
    </row>
    <row r="989" spans="28:33" ht="16.5" customHeight="1">
      <c r="AB989" s="40"/>
      <c r="AD989" s="40"/>
      <c r="AF989" s="40"/>
      <c r="AG989" s="40"/>
    </row>
    <row r="990" spans="28:33" ht="16.5" customHeight="1">
      <c r="AB990" s="40"/>
      <c r="AD990" s="40"/>
      <c r="AF990" s="40"/>
      <c r="AG990" s="40"/>
    </row>
    <row r="991" spans="28:33" ht="16.5" customHeight="1">
      <c r="AB991" s="40"/>
      <c r="AD991" s="40"/>
      <c r="AF991" s="40"/>
      <c r="AG991" s="40"/>
    </row>
    <row r="992" spans="28:33" ht="16.5" customHeight="1">
      <c r="AB992" s="40"/>
      <c r="AD992" s="40"/>
      <c r="AF992" s="40"/>
      <c r="AG992" s="40"/>
    </row>
    <row r="993" spans="28:33" ht="16.5" customHeight="1">
      <c r="AB993" s="40"/>
      <c r="AD993" s="40"/>
      <c r="AF993" s="40"/>
      <c r="AG993" s="40"/>
    </row>
    <row r="994" spans="28:33" ht="16.5" customHeight="1">
      <c r="AB994" s="40"/>
      <c r="AD994" s="40"/>
      <c r="AF994" s="40"/>
      <c r="AG994" s="40"/>
    </row>
    <row r="995" spans="28:33" ht="16.5" customHeight="1">
      <c r="AB995" s="40"/>
      <c r="AD995" s="40"/>
      <c r="AF995" s="40"/>
      <c r="AG995" s="40"/>
    </row>
    <row r="996" spans="28:33" ht="16.5" customHeight="1">
      <c r="AB996" s="40"/>
      <c r="AD996" s="40"/>
      <c r="AF996" s="40"/>
      <c r="AG996" s="40"/>
    </row>
    <row r="997" spans="28:33" ht="16.5" customHeight="1">
      <c r="AB997" s="40"/>
      <c r="AD997" s="40"/>
      <c r="AF997" s="40"/>
      <c r="AG997" s="40"/>
    </row>
    <row r="998" spans="28:33" ht="16.5" customHeight="1">
      <c r="AB998" s="40"/>
      <c r="AD998" s="40"/>
      <c r="AF998" s="40"/>
      <c r="AG998" s="40"/>
    </row>
    <row r="999" spans="28:33" ht="16.5" customHeight="1">
      <c r="AB999" s="40"/>
      <c r="AD999" s="40"/>
      <c r="AF999" s="40"/>
      <c r="AG999" s="40"/>
    </row>
    <row r="1000" spans="28:33" ht="16.5" customHeight="1">
      <c r="AB1000" s="40"/>
      <c r="AD1000" s="40"/>
      <c r="AF1000" s="40"/>
      <c r="AG1000" s="40"/>
    </row>
  </sheetData>
  <phoneticPr fontId="11" type="noConversion"/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000"/>
  <sheetViews>
    <sheetView workbookViewId="0"/>
  </sheetViews>
  <sheetFormatPr defaultColWidth="12.625" defaultRowHeight="15" customHeight="1"/>
  <cols>
    <col min="1" max="1" width="7.625" customWidth="1"/>
    <col min="2" max="2" width="12.875" customWidth="1"/>
    <col min="3" max="5" width="7.625" customWidth="1"/>
    <col min="6" max="6" width="7.625" hidden="1" customWidth="1"/>
    <col min="7" max="7" width="7.625" customWidth="1"/>
    <col min="8" max="8" width="9.75" customWidth="1"/>
    <col min="9" max="9" width="7.625" customWidth="1"/>
    <col min="10" max="10" width="9" customWidth="1"/>
    <col min="11" max="12" width="7.625" customWidth="1"/>
    <col min="13" max="13" width="10.25" customWidth="1"/>
    <col min="14" max="15" width="7.625" hidden="1" customWidth="1"/>
    <col min="16" max="16" width="10.25" customWidth="1"/>
    <col min="17" max="18" width="7.625" customWidth="1"/>
    <col min="19" max="19" width="15.75" customWidth="1"/>
    <col min="20" max="20" width="7.625" customWidth="1"/>
    <col min="21" max="22" width="9.625" customWidth="1"/>
    <col min="23" max="23" width="7.625" customWidth="1"/>
    <col min="24" max="25" width="10.25" customWidth="1"/>
    <col min="26" max="27" width="7.625" customWidth="1"/>
  </cols>
  <sheetData>
    <row r="1" spans="1:27" ht="16.5" customHeight="1">
      <c r="A1" s="64" t="s">
        <v>998</v>
      </c>
      <c r="B1" s="65"/>
      <c r="C1" s="65"/>
      <c r="D1" s="65"/>
      <c r="E1" s="65"/>
      <c r="F1" s="66"/>
      <c r="H1" s="67" t="s">
        <v>5</v>
      </c>
      <c r="I1" s="68"/>
      <c r="J1" s="68"/>
      <c r="K1" s="69"/>
      <c r="L1" s="68"/>
      <c r="M1" s="70" t="s">
        <v>999</v>
      </c>
      <c r="N1" s="71"/>
      <c r="O1" s="42" t="s">
        <v>1094</v>
      </c>
      <c r="P1" s="72"/>
      <c r="Q1" s="189"/>
      <c r="R1" s="73"/>
      <c r="S1" s="73"/>
      <c r="T1" s="75"/>
      <c r="U1" s="75"/>
      <c r="V1" s="75"/>
      <c r="W1" s="75"/>
      <c r="X1" s="190"/>
      <c r="Y1" s="79"/>
      <c r="Z1" s="79"/>
      <c r="AA1" s="191"/>
    </row>
    <row r="2" spans="1:27" ht="16.5" customHeight="1">
      <c r="A2" s="81">
        <v>2019</v>
      </c>
      <c r="B2" s="82" t="s">
        <v>1002</v>
      </c>
      <c r="C2" s="82"/>
      <c r="D2" s="82"/>
      <c r="E2" s="82"/>
      <c r="F2" s="84"/>
      <c r="G2" s="85" t="s">
        <v>1005</v>
      </c>
      <c r="H2" s="192"/>
      <c r="I2" s="193"/>
      <c r="J2" s="194"/>
      <c r="K2" s="69" t="s">
        <v>1095</v>
      </c>
      <c r="L2" s="195" t="s">
        <v>1048</v>
      </c>
      <c r="M2" s="196" t="s">
        <v>1006</v>
      </c>
      <c r="N2" s="87"/>
      <c r="O2" s="197"/>
      <c r="P2" s="72"/>
      <c r="Q2" s="198" t="s">
        <v>1000</v>
      </c>
      <c r="R2" s="199" t="s">
        <v>1002</v>
      </c>
      <c r="S2" s="200" t="s">
        <v>1008</v>
      </c>
      <c r="T2" s="201" t="s">
        <v>1009</v>
      </c>
      <c r="U2" s="202" t="s">
        <v>1010</v>
      </c>
      <c r="V2" s="202" t="s">
        <v>1011</v>
      </c>
      <c r="W2" s="203" t="s">
        <v>1012</v>
      </c>
      <c r="X2" s="201" t="s">
        <v>1013</v>
      </c>
      <c r="Y2" s="204" t="s">
        <v>1014</v>
      </c>
      <c r="Z2" s="95" t="s">
        <v>1015</v>
      </c>
      <c r="AA2" s="205" t="s">
        <v>1016</v>
      </c>
    </row>
    <row r="3" spans="1:27" ht="16.5" customHeight="1">
      <c r="A3" s="96" t="e">
        <f ca="1">IF(F3="","",_xludf.IFNA(VLOOKUP(F3,수출신고!A:G,2,0),"국내계류중"))</f>
        <v>#NAME?</v>
      </c>
      <c r="B3" s="119" t="s">
        <v>1096</v>
      </c>
      <c r="C3" s="119" t="s">
        <v>987</v>
      </c>
      <c r="D3" s="119" t="s">
        <v>1097</v>
      </c>
      <c r="E3" s="100" t="e">
        <f ca="1">IF($F3="","",_xludf.IFNA(VLOOKUP($F3,수출신고!$A:$G,6,0),"국내계류중"))</f>
        <v>#NAME?</v>
      </c>
      <c r="F3" s="101" t="str">
        <f t="shared" ref="F3:F54" si="0">RIGHT(B3,6)</f>
        <v>KU/084</v>
      </c>
      <c r="G3" s="85" t="s">
        <v>1018</v>
      </c>
      <c r="H3" s="206">
        <v>43123</v>
      </c>
      <c r="I3" s="207" t="s">
        <v>1098</v>
      </c>
      <c r="J3" s="208">
        <v>17580</v>
      </c>
      <c r="K3" s="208">
        <v>59.67</v>
      </c>
      <c r="L3" s="209" t="e">
        <f t="shared" ref="L3:L54" ca="1" si="1">_xludf.IFNA(VLOOKUP(H3,#REF!,8,0),"")</f>
        <v>#NAME?</v>
      </c>
      <c r="M3" s="106" t="e">
        <f t="shared" ref="M3:M54" ca="1" si="2">IF(L3="","",J3*L3)</f>
        <v>#NAME?</v>
      </c>
      <c r="N3" s="107" t="str">
        <f t="shared" ref="N3:N54" si="3">RIGHT(I3,6)</f>
        <v>KU/084</v>
      </c>
      <c r="O3" s="210" t="e">
        <f t="shared" ref="O3:O54" ca="1" si="4">IF(OR(E3="",E3="국내계류중"),O2+J3,-E3+O2+J3)</f>
        <v>#NAME?</v>
      </c>
      <c r="P3" s="72"/>
      <c r="Q3" s="211" t="e">
        <f t="shared" ref="Q3:Q54" ca="1" si="5">IF(A3="","",A3)</f>
        <v>#NAME?</v>
      </c>
      <c r="R3" s="212" t="str">
        <f t="shared" ref="R3:R54" si="6">RIGHT(B3,7)</f>
        <v>MKU/084</v>
      </c>
      <c r="S3" s="100" t="e">
        <f ca="1">IF($F3="","",_xludf.IFNA(VLOOKUP($F3,수출신고!$A:$G,4,0),"국내계류중"))</f>
        <v>#NAME?</v>
      </c>
      <c r="T3" s="209" t="e">
        <f ca="1">_xludf.IFNA(VLOOKUP(Q3,환율!$A:$H,8,0),"")</f>
        <v>#NAME?</v>
      </c>
      <c r="U3" s="213" t="e">
        <f t="shared" ref="U3:U54" ca="1" si="7">IF(A3="","",E3)</f>
        <v>#NAME?</v>
      </c>
      <c r="V3" s="214" t="e">
        <f t="shared" ref="V3:V54" ca="1" si="8">IF(A3="","",SUMIF($N$3:$N$54,F3,$J$3:$J$54))</f>
        <v>#NAME?</v>
      </c>
      <c r="W3" s="215" t="e">
        <f t="shared" ref="W3:W54" ca="1" si="9">IF(A3="","",IF(AND(F3&lt;&gt;"",E3=""),"전년출고",E3-SUMIF($N$3:$N$54,F3,$J$3:$J$54)))</f>
        <v>#NAME?</v>
      </c>
      <c r="X3" s="115" t="e">
        <f t="shared" ref="X3:X54" ca="1" si="10">IF(A3="","",E3*T3)</f>
        <v>#NAME?</v>
      </c>
      <c r="Y3" s="216" t="e">
        <f t="shared" ref="Y3:Y54" ca="1" si="11">IF(A3="","",SUMIF($N$3:$N$54,F3,$M$3:$M$54))</f>
        <v>#NAME?</v>
      </c>
      <c r="Z3" s="114" t="e">
        <f t="shared" ref="Z3:Z54" ca="1" si="12">IF(B3="","",IF(W3&lt;&gt;0,W3*T3,0))</f>
        <v>#NAME?</v>
      </c>
      <c r="AA3" s="217" t="e">
        <f t="shared" ref="AA3:AA54" ca="1" si="13">IF(A3="","",IF(W3=0,-(X3-Y3),IF(Y3=0,"미수",-((E3-W3)*T3-Y3))))</f>
        <v>#NAME?</v>
      </c>
    </row>
    <row r="4" spans="1:27" ht="16.5" customHeight="1">
      <c r="A4" s="96" t="str">
        <f>IF(F4="","",_xludf.IFNA(VLOOKUP(F4,수출신고!A:G,2,0),"국내계류중"))</f>
        <v/>
      </c>
      <c r="B4" s="119"/>
      <c r="C4" s="119"/>
      <c r="D4" s="119"/>
      <c r="E4" s="100" t="str">
        <f>IF($F4="","",_xludf.IFNA(VLOOKUP($F4,수출신고!$A:$G,6,0),"국내계류중"))</f>
        <v/>
      </c>
      <c r="F4" s="101" t="str">
        <f t="shared" si="0"/>
        <v/>
      </c>
      <c r="H4" s="218"/>
      <c r="I4" s="207"/>
      <c r="J4" s="128"/>
      <c r="K4" s="128"/>
      <c r="L4" s="209" t="e">
        <f t="shared" ca="1" si="1"/>
        <v>#NAME?</v>
      </c>
      <c r="M4" s="114" t="e">
        <f t="shared" ca="1" si="2"/>
        <v>#NAME?</v>
      </c>
      <c r="N4" s="101" t="str">
        <f t="shared" si="3"/>
        <v/>
      </c>
      <c r="O4" s="210" t="e">
        <f t="shared" ca="1" si="4"/>
        <v>#NAME?</v>
      </c>
      <c r="P4" s="72"/>
      <c r="Q4" s="108" t="str">
        <f t="shared" si="5"/>
        <v/>
      </c>
      <c r="R4" s="219" t="str">
        <f t="shared" si="6"/>
        <v/>
      </c>
      <c r="S4" s="100" t="str">
        <f>IF($F4="","",_xludf.IFNA(VLOOKUP($F4,수출신고!$A:$G,4,0),"국내계류중"))</f>
        <v/>
      </c>
      <c r="T4" s="209" t="e">
        <f ca="1">_xludf.IFNA(VLOOKUP(Q4,환율!$A:$H,8,0),"")</f>
        <v>#NAME?</v>
      </c>
      <c r="U4" s="213" t="str">
        <f t="shared" si="7"/>
        <v/>
      </c>
      <c r="V4" s="214" t="str">
        <f t="shared" si="8"/>
        <v/>
      </c>
      <c r="W4" s="215" t="str">
        <f t="shared" si="9"/>
        <v/>
      </c>
      <c r="X4" s="115" t="str">
        <f t="shared" si="10"/>
        <v/>
      </c>
      <c r="Y4" s="216" t="str">
        <f t="shared" si="11"/>
        <v/>
      </c>
      <c r="Z4" s="114" t="str">
        <f t="shared" si="12"/>
        <v/>
      </c>
      <c r="AA4" s="217" t="str">
        <f t="shared" si="13"/>
        <v/>
      </c>
    </row>
    <row r="5" spans="1:27" ht="16.5" customHeight="1">
      <c r="A5" s="96" t="str">
        <f>IF(F5="","",_xludf.IFNA(VLOOKUP(F5,수출신고!A:G,2,0),"국내계류중"))</f>
        <v/>
      </c>
      <c r="B5" s="119"/>
      <c r="C5" s="119"/>
      <c r="D5" s="119"/>
      <c r="E5" s="100" t="str">
        <f>IF($F5="","",_xludf.IFNA(VLOOKUP($F5,수출신고!$A:$G,6,0),"국내계류중"))</f>
        <v/>
      </c>
      <c r="F5" s="101" t="str">
        <f t="shared" si="0"/>
        <v/>
      </c>
      <c r="H5" s="218"/>
      <c r="I5" s="207"/>
      <c r="J5" s="208"/>
      <c r="K5" s="128"/>
      <c r="L5" s="209" t="e">
        <f t="shared" ca="1" si="1"/>
        <v>#NAME?</v>
      </c>
      <c r="M5" s="114" t="e">
        <f t="shared" ca="1" si="2"/>
        <v>#NAME?</v>
      </c>
      <c r="N5" s="101" t="str">
        <f t="shared" si="3"/>
        <v/>
      </c>
      <c r="O5" s="210" t="e">
        <f t="shared" ca="1" si="4"/>
        <v>#NAME?</v>
      </c>
      <c r="P5" s="72"/>
      <c r="Q5" s="108" t="str">
        <f t="shared" si="5"/>
        <v/>
      </c>
      <c r="R5" s="219" t="str">
        <f t="shared" si="6"/>
        <v/>
      </c>
      <c r="S5" s="100" t="str">
        <f>IF($F5="","",_xludf.IFNA(VLOOKUP($F5,수출신고!$A:$G,4,0),"국내계류중"))</f>
        <v/>
      </c>
      <c r="T5" s="209" t="e">
        <f ca="1">_xludf.IFNA(VLOOKUP(Q5,환율!$A:$H,8,0),"")</f>
        <v>#NAME?</v>
      </c>
      <c r="U5" s="213" t="str">
        <f t="shared" si="7"/>
        <v/>
      </c>
      <c r="V5" s="214" t="str">
        <f t="shared" si="8"/>
        <v/>
      </c>
      <c r="W5" s="215" t="str">
        <f t="shared" si="9"/>
        <v/>
      </c>
      <c r="X5" s="115" t="str">
        <f t="shared" si="10"/>
        <v/>
      </c>
      <c r="Y5" s="216" t="str">
        <f t="shared" si="11"/>
        <v/>
      </c>
      <c r="Z5" s="114" t="str">
        <f t="shared" si="12"/>
        <v/>
      </c>
      <c r="AA5" s="217" t="str">
        <f t="shared" si="13"/>
        <v/>
      </c>
    </row>
    <row r="6" spans="1:27" ht="16.5" customHeight="1">
      <c r="A6" s="96" t="str">
        <f>IF(F6="","",_xludf.IFNA(VLOOKUP(F6,수출신고!A:G,2,0),"국내계류중"))</f>
        <v/>
      </c>
      <c r="B6" s="119"/>
      <c r="C6" s="119"/>
      <c r="D6" s="119"/>
      <c r="E6" s="100" t="str">
        <f>IF($F6="","",_xludf.IFNA(VLOOKUP($F6,수출신고!$A:$G,6,0),"국내계류중"))</f>
        <v/>
      </c>
      <c r="F6" s="101" t="str">
        <f t="shared" si="0"/>
        <v/>
      </c>
      <c r="H6" s="218"/>
      <c r="I6" s="127"/>
      <c r="J6" s="128"/>
      <c r="K6" s="128"/>
      <c r="L6" s="209" t="e">
        <f t="shared" ca="1" si="1"/>
        <v>#NAME?</v>
      </c>
      <c r="M6" s="114" t="e">
        <f t="shared" ca="1" si="2"/>
        <v>#NAME?</v>
      </c>
      <c r="N6" s="101" t="str">
        <f t="shared" si="3"/>
        <v/>
      </c>
      <c r="O6" s="210" t="e">
        <f t="shared" ca="1" si="4"/>
        <v>#NAME?</v>
      </c>
      <c r="P6" s="72"/>
      <c r="Q6" s="108" t="str">
        <f t="shared" si="5"/>
        <v/>
      </c>
      <c r="R6" s="219" t="str">
        <f t="shared" si="6"/>
        <v/>
      </c>
      <c r="S6" s="100" t="str">
        <f>IF($F6="","",_xludf.IFNA(VLOOKUP($F6,수출신고!$A:$G,4,0),"국내계류중"))</f>
        <v/>
      </c>
      <c r="T6" s="209" t="e">
        <f ca="1">_xludf.IFNA(VLOOKUP(Q6,환율!$A:$H,8,0),"")</f>
        <v>#NAME?</v>
      </c>
      <c r="U6" s="213" t="str">
        <f t="shared" si="7"/>
        <v/>
      </c>
      <c r="V6" s="214" t="str">
        <f t="shared" si="8"/>
        <v/>
      </c>
      <c r="W6" s="215" t="str">
        <f t="shared" si="9"/>
        <v/>
      </c>
      <c r="X6" s="115" t="str">
        <f t="shared" si="10"/>
        <v/>
      </c>
      <c r="Y6" s="216" t="str">
        <f t="shared" si="11"/>
        <v/>
      </c>
      <c r="Z6" s="114" t="str">
        <f t="shared" si="12"/>
        <v/>
      </c>
      <c r="AA6" s="217" t="str">
        <f t="shared" si="13"/>
        <v/>
      </c>
    </row>
    <row r="7" spans="1:27" ht="16.5" customHeight="1">
      <c r="A7" s="96" t="str">
        <f>IF(F7="","",_xludf.IFNA(VLOOKUP(F7,수출신고!A:G,2,0),"국내계류중"))</f>
        <v/>
      </c>
      <c r="B7" s="119"/>
      <c r="C7" s="119"/>
      <c r="D7" s="119"/>
      <c r="E7" s="100" t="str">
        <f>IF($F7="","",_xludf.IFNA(VLOOKUP($F7,수출신고!$A:$G,6,0),"국내계류중"))</f>
        <v/>
      </c>
      <c r="F7" s="101" t="str">
        <f t="shared" si="0"/>
        <v/>
      </c>
      <c r="H7" s="218"/>
      <c r="I7" s="127"/>
      <c r="J7" s="128"/>
      <c r="K7" s="128"/>
      <c r="L7" s="209" t="e">
        <f t="shared" ca="1" si="1"/>
        <v>#NAME?</v>
      </c>
      <c r="M7" s="114" t="e">
        <f t="shared" ca="1" si="2"/>
        <v>#NAME?</v>
      </c>
      <c r="N7" s="101" t="str">
        <f t="shared" si="3"/>
        <v/>
      </c>
      <c r="O7" s="210" t="e">
        <f t="shared" ca="1" si="4"/>
        <v>#NAME?</v>
      </c>
      <c r="P7" s="72"/>
      <c r="Q7" s="108" t="str">
        <f t="shared" si="5"/>
        <v/>
      </c>
      <c r="R7" s="219" t="str">
        <f t="shared" si="6"/>
        <v/>
      </c>
      <c r="S7" s="100" t="str">
        <f>IF($F7="","",_xludf.IFNA(VLOOKUP($F7,수출신고!$A:$G,4,0),"국내계류중"))</f>
        <v/>
      </c>
      <c r="T7" s="209" t="e">
        <f ca="1">_xludf.IFNA(VLOOKUP(Q7,환율!$A:$H,8,0),"")</f>
        <v>#NAME?</v>
      </c>
      <c r="U7" s="213" t="str">
        <f t="shared" si="7"/>
        <v/>
      </c>
      <c r="V7" s="214" t="str">
        <f t="shared" si="8"/>
        <v/>
      </c>
      <c r="W7" s="215" t="str">
        <f t="shared" si="9"/>
        <v/>
      </c>
      <c r="X7" s="115" t="str">
        <f t="shared" si="10"/>
        <v/>
      </c>
      <c r="Y7" s="216" t="str">
        <f t="shared" si="11"/>
        <v/>
      </c>
      <c r="Z7" s="114" t="str">
        <f t="shared" si="12"/>
        <v/>
      </c>
      <c r="AA7" s="217" t="str">
        <f t="shared" si="13"/>
        <v/>
      </c>
    </row>
    <row r="8" spans="1:27" ht="16.5" customHeight="1">
      <c r="A8" s="96" t="str">
        <f>IF(F8="","",_xludf.IFNA(VLOOKUP(F8,수출신고!A:G,2,0),"국내계류중"))</f>
        <v/>
      </c>
      <c r="B8" s="119"/>
      <c r="C8" s="119"/>
      <c r="D8" s="119"/>
      <c r="E8" s="100" t="str">
        <f>IF($F8="","",_xludf.IFNA(VLOOKUP($F8,수출신고!$A:$G,6,0),"국내계류중"))</f>
        <v/>
      </c>
      <c r="F8" s="101" t="str">
        <f t="shared" si="0"/>
        <v/>
      </c>
      <c r="H8" s="218"/>
      <c r="I8" s="127"/>
      <c r="J8" s="128"/>
      <c r="K8" s="128"/>
      <c r="L8" s="209" t="e">
        <f t="shared" ca="1" si="1"/>
        <v>#NAME?</v>
      </c>
      <c r="M8" s="114" t="e">
        <f t="shared" ca="1" si="2"/>
        <v>#NAME?</v>
      </c>
      <c r="N8" s="101" t="str">
        <f t="shared" si="3"/>
        <v/>
      </c>
      <c r="O8" s="210" t="e">
        <f t="shared" ca="1" si="4"/>
        <v>#NAME?</v>
      </c>
      <c r="P8" s="72"/>
      <c r="Q8" s="108" t="str">
        <f t="shared" si="5"/>
        <v/>
      </c>
      <c r="R8" s="219" t="str">
        <f t="shared" si="6"/>
        <v/>
      </c>
      <c r="S8" s="100" t="str">
        <f>IF($F8="","",_xludf.IFNA(VLOOKUP($F8,수출신고!$A:$G,4,0),"국내계류중"))</f>
        <v/>
      </c>
      <c r="T8" s="209" t="e">
        <f ca="1">_xludf.IFNA(VLOOKUP(Q8,환율!$A:$H,8,0),"")</f>
        <v>#NAME?</v>
      </c>
      <c r="U8" s="213" t="str">
        <f t="shared" si="7"/>
        <v/>
      </c>
      <c r="V8" s="214" t="str">
        <f t="shared" si="8"/>
        <v/>
      </c>
      <c r="W8" s="215" t="str">
        <f t="shared" si="9"/>
        <v/>
      </c>
      <c r="X8" s="115" t="str">
        <f t="shared" si="10"/>
        <v/>
      </c>
      <c r="Y8" s="216" t="str">
        <f t="shared" si="11"/>
        <v/>
      </c>
      <c r="Z8" s="114" t="str">
        <f t="shared" si="12"/>
        <v/>
      </c>
      <c r="AA8" s="217" t="str">
        <f t="shared" si="13"/>
        <v/>
      </c>
    </row>
    <row r="9" spans="1:27" ht="16.5" customHeight="1">
      <c r="A9" s="96" t="str">
        <f>IF(F9="","",_xludf.IFNA(VLOOKUP(F9,수출신고!A:G,2,0),"국내계류중"))</f>
        <v/>
      </c>
      <c r="B9" s="119"/>
      <c r="C9" s="119"/>
      <c r="D9" s="119"/>
      <c r="E9" s="100" t="str">
        <f>IF($F9="","",_xludf.IFNA(VLOOKUP($F9,수출신고!$A:$G,6,0),"국내계류중"))</f>
        <v/>
      </c>
      <c r="F9" s="101" t="str">
        <f t="shared" si="0"/>
        <v/>
      </c>
      <c r="H9" s="218"/>
      <c r="I9" s="127"/>
      <c r="J9" s="128"/>
      <c r="K9" s="128"/>
      <c r="L9" s="209" t="e">
        <f t="shared" ca="1" si="1"/>
        <v>#NAME?</v>
      </c>
      <c r="M9" s="114" t="e">
        <f t="shared" ca="1" si="2"/>
        <v>#NAME?</v>
      </c>
      <c r="N9" s="101" t="str">
        <f t="shared" si="3"/>
        <v/>
      </c>
      <c r="O9" s="210" t="e">
        <f t="shared" ca="1" si="4"/>
        <v>#NAME?</v>
      </c>
      <c r="P9" s="72"/>
      <c r="Q9" s="108" t="str">
        <f t="shared" si="5"/>
        <v/>
      </c>
      <c r="R9" s="219" t="str">
        <f t="shared" si="6"/>
        <v/>
      </c>
      <c r="S9" s="100" t="str">
        <f>IF($F9="","",_xludf.IFNA(VLOOKUP($F9,수출신고!$A:$G,4,0),"국내계류중"))</f>
        <v/>
      </c>
      <c r="T9" s="209" t="e">
        <f ca="1">_xludf.IFNA(VLOOKUP(Q9,환율!$A:$H,8,0),"")</f>
        <v>#NAME?</v>
      </c>
      <c r="U9" s="213" t="str">
        <f t="shared" si="7"/>
        <v/>
      </c>
      <c r="V9" s="214" t="str">
        <f t="shared" si="8"/>
        <v/>
      </c>
      <c r="W9" s="215" t="str">
        <f t="shared" si="9"/>
        <v/>
      </c>
      <c r="X9" s="115" t="str">
        <f t="shared" si="10"/>
        <v/>
      </c>
      <c r="Y9" s="216" t="str">
        <f t="shared" si="11"/>
        <v/>
      </c>
      <c r="Z9" s="114" t="str">
        <f t="shared" si="12"/>
        <v/>
      </c>
      <c r="AA9" s="217" t="str">
        <f t="shared" si="13"/>
        <v/>
      </c>
    </row>
    <row r="10" spans="1:27" ht="16.5" customHeight="1">
      <c r="A10" s="96" t="str">
        <f>IF(F10="","",_xludf.IFNA(VLOOKUP(F10,수출신고!A:G,2,0),"국내계류중"))</f>
        <v/>
      </c>
      <c r="B10" s="119"/>
      <c r="C10" s="119"/>
      <c r="D10" s="119"/>
      <c r="E10" s="100" t="str">
        <f>IF($F10="","",_xludf.IFNA(VLOOKUP($F10,수출신고!$A:$G,6,0),"국내계류중"))</f>
        <v/>
      </c>
      <c r="F10" s="101" t="str">
        <f t="shared" si="0"/>
        <v/>
      </c>
      <c r="H10" s="218"/>
      <c r="I10" s="127"/>
      <c r="J10" s="128"/>
      <c r="K10" s="128"/>
      <c r="L10" s="209" t="e">
        <f t="shared" ca="1" si="1"/>
        <v>#NAME?</v>
      </c>
      <c r="M10" s="114" t="e">
        <f t="shared" ca="1" si="2"/>
        <v>#NAME?</v>
      </c>
      <c r="N10" s="101" t="str">
        <f t="shared" si="3"/>
        <v/>
      </c>
      <c r="O10" s="210" t="e">
        <f t="shared" ca="1" si="4"/>
        <v>#NAME?</v>
      </c>
      <c r="P10" s="72"/>
      <c r="Q10" s="108" t="str">
        <f t="shared" si="5"/>
        <v/>
      </c>
      <c r="R10" s="219" t="str">
        <f t="shared" si="6"/>
        <v/>
      </c>
      <c r="S10" s="100" t="str">
        <f>IF($F10="","",_xludf.IFNA(VLOOKUP($F10,수출신고!$A:$G,4,0),"국내계류중"))</f>
        <v/>
      </c>
      <c r="T10" s="209" t="e">
        <f ca="1">_xludf.IFNA(VLOOKUP(Q10,환율!$A:$H,8,0),"")</f>
        <v>#NAME?</v>
      </c>
      <c r="U10" s="213" t="str">
        <f t="shared" si="7"/>
        <v/>
      </c>
      <c r="V10" s="214" t="str">
        <f t="shared" si="8"/>
        <v/>
      </c>
      <c r="W10" s="215" t="str">
        <f t="shared" si="9"/>
        <v/>
      </c>
      <c r="X10" s="115" t="str">
        <f t="shared" si="10"/>
        <v/>
      </c>
      <c r="Y10" s="216" t="str">
        <f t="shared" si="11"/>
        <v/>
      </c>
      <c r="Z10" s="114" t="str">
        <f t="shared" si="12"/>
        <v/>
      </c>
      <c r="AA10" s="217" t="str">
        <f t="shared" si="13"/>
        <v/>
      </c>
    </row>
    <row r="11" spans="1:27" ht="16.5" customHeight="1">
      <c r="A11" s="96" t="str">
        <f>IF(F11="","",_xludf.IFNA(VLOOKUP(F11,수출신고!A:G,2,0),"국내계류중"))</f>
        <v/>
      </c>
      <c r="B11" s="119"/>
      <c r="C11" s="119"/>
      <c r="D11" s="119"/>
      <c r="E11" s="100" t="str">
        <f>IF($F11="","",_xludf.IFNA(VLOOKUP($F11,수출신고!$A:$G,6,0),"국내계류중"))</f>
        <v/>
      </c>
      <c r="F11" s="101" t="str">
        <f t="shared" si="0"/>
        <v/>
      </c>
      <c r="H11" s="218"/>
      <c r="I11" s="127"/>
      <c r="J11" s="128"/>
      <c r="K11" s="128"/>
      <c r="L11" s="209" t="e">
        <f t="shared" ca="1" si="1"/>
        <v>#NAME?</v>
      </c>
      <c r="M11" s="114" t="e">
        <f t="shared" ca="1" si="2"/>
        <v>#NAME?</v>
      </c>
      <c r="N11" s="101" t="str">
        <f t="shared" si="3"/>
        <v/>
      </c>
      <c r="O11" s="210" t="e">
        <f t="shared" ca="1" si="4"/>
        <v>#NAME?</v>
      </c>
      <c r="P11" s="72"/>
      <c r="Q11" s="108" t="str">
        <f t="shared" si="5"/>
        <v/>
      </c>
      <c r="R11" s="219" t="str">
        <f t="shared" si="6"/>
        <v/>
      </c>
      <c r="S11" s="100" t="str">
        <f>IF($F11="","",_xludf.IFNA(VLOOKUP($F11,수출신고!$A:$G,4,0),"국내계류중"))</f>
        <v/>
      </c>
      <c r="T11" s="209" t="e">
        <f ca="1">_xludf.IFNA(VLOOKUP(Q11,환율!$A:$H,8,0),"")</f>
        <v>#NAME?</v>
      </c>
      <c r="U11" s="213" t="str">
        <f t="shared" si="7"/>
        <v/>
      </c>
      <c r="V11" s="214" t="str">
        <f t="shared" si="8"/>
        <v/>
      </c>
      <c r="W11" s="215" t="str">
        <f t="shared" si="9"/>
        <v/>
      </c>
      <c r="X11" s="115" t="str">
        <f t="shared" si="10"/>
        <v/>
      </c>
      <c r="Y11" s="216" t="str">
        <f t="shared" si="11"/>
        <v/>
      </c>
      <c r="Z11" s="114" t="str">
        <f t="shared" si="12"/>
        <v/>
      </c>
      <c r="AA11" s="217" t="str">
        <f t="shared" si="13"/>
        <v/>
      </c>
    </row>
    <row r="12" spans="1:27" ht="16.5" customHeight="1">
      <c r="A12" s="96" t="str">
        <f>IF(F12="","",_xludf.IFNA(VLOOKUP(F12,수출신고!A:G,2,0),"국내계류중"))</f>
        <v/>
      </c>
      <c r="B12" s="119"/>
      <c r="C12" s="119"/>
      <c r="D12" s="119"/>
      <c r="E12" s="100" t="str">
        <f>IF($F12="","",_xludf.IFNA(VLOOKUP($F12,수출신고!$A:$G,6,0),"국내계류중"))</f>
        <v/>
      </c>
      <c r="F12" s="101" t="str">
        <f t="shared" si="0"/>
        <v/>
      </c>
      <c r="H12" s="218"/>
      <c r="I12" s="127"/>
      <c r="J12" s="128"/>
      <c r="K12" s="128"/>
      <c r="L12" s="209" t="e">
        <f t="shared" ca="1" si="1"/>
        <v>#NAME?</v>
      </c>
      <c r="M12" s="114" t="e">
        <f t="shared" ca="1" si="2"/>
        <v>#NAME?</v>
      </c>
      <c r="N12" s="101" t="str">
        <f t="shared" si="3"/>
        <v/>
      </c>
      <c r="O12" s="210" t="e">
        <f t="shared" ca="1" si="4"/>
        <v>#NAME?</v>
      </c>
      <c r="P12" s="72"/>
      <c r="Q12" s="108" t="str">
        <f t="shared" si="5"/>
        <v/>
      </c>
      <c r="R12" s="219" t="str">
        <f t="shared" si="6"/>
        <v/>
      </c>
      <c r="S12" s="100" t="str">
        <f>IF($F12="","",_xludf.IFNA(VLOOKUP($F12,수출신고!$A:$G,4,0),"국내계류중"))</f>
        <v/>
      </c>
      <c r="T12" s="209" t="e">
        <f ca="1">_xludf.IFNA(VLOOKUP(Q12,환율!$A:$H,8,0),"")</f>
        <v>#NAME?</v>
      </c>
      <c r="U12" s="213" t="str">
        <f t="shared" si="7"/>
        <v/>
      </c>
      <c r="V12" s="214" t="str">
        <f t="shared" si="8"/>
        <v/>
      </c>
      <c r="W12" s="215" t="str">
        <f t="shared" si="9"/>
        <v/>
      </c>
      <c r="X12" s="115" t="str">
        <f t="shared" si="10"/>
        <v/>
      </c>
      <c r="Y12" s="216" t="str">
        <f t="shared" si="11"/>
        <v/>
      </c>
      <c r="Z12" s="114" t="str">
        <f t="shared" si="12"/>
        <v/>
      </c>
      <c r="AA12" s="217" t="str">
        <f t="shared" si="13"/>
        <v/>
      </c>
    </row>
    <row r="13" spans="1:27" ht="16.5" customHeight="1">
      <c r="A13" s="96" t="str">
        <f>IF(F13="","",_xludf.IFNA(VLOOKUP(F13,수출신고!A:G,2,0),"국내계류중"))</f>
        <v/>
      </c>
      <c r="B13" s="119"/>
      <c r="C13" s="119"/>
      <c r="D13" s="119"/>
      <c r="E13" s="100" t="str">
        <f>IF($F13="","",_xludf.IFNA(VLOOKUP($F13,수출신고!$A:$G,6,0),"국내계류중"))</f>
        <v/>
      </c>
      <c r="F13" s="101" t="str">
        <f t="shared" si="0"/>
        <v/>
      </c>
      <c r="H13" s="218"/>
      <c r="I13" s="127"/>
      <c r="J13" s="128"/>
      <c r="K13" s="128"/>
      <c r="L13" s="209" t="e">
        <f t="shared" ca="1" si="1"/>
        <v>#NAME?</v>
      </c>
      <c r="M13" s="114" t="e">
        <f t="shared" ca="1" si="2"/>
        <v>#NAME?</v>
      </c>
      <c r="N13" s="101" t="str">
        <f t="shared" si="3"/>
        <v/>
      </c>
      <c r="O13" s="210" t="e">
        <f t="shared" ca="1" si="4"/>
        <v>#NAME?</v>
      </c>
      <c r="P13" s="72"/>
      <c r="Q13" s="108" t="str">
        <f t="shared" si="5"/>
        <v/>
      </c>
      <c r="R13" s="219" t="str">
        <f t="shared" si="6"/>
        <v/>
      </c>
      <c r="S13" s="100" t="str">
        <f>IF($F13="","",_xludf.IFNA(VLOOKUP($F13,수출신고!$A:$G,4,0),"국내계류중"))</f>
        <v/>
      </c>
      <c r="T13" s="209" t="e">
        <f ca="1">_xludf.IFNA(VLOOKUP(Q13,환율!$A:$H,8,0),"")</f>
        <v>#NAME?</v>
      </c>
      <c r="U13" s="213" t="str">
        <f t="shared" si="7"/>
        <v/>
      </c>
      <c r="V13" s="214" t="str">
        <f t="shared" si="8"/>
        <v/>
      </c>
      <c r="W13" s="215" t="str">
        <f t="shared" si="9"/>
        <v/>
      </c>
      <c r="X13" s="115" t="str">
        <f t="shared" si="10"/>
        <v/>
      </c>
      <c r="Y13" s="216" t="str">
        <f t="shared" si="11"/>
        <v/>
      </c>
      <c r="Z13" s="114" t="str">
        <f t="shared" si="12"/>
        <v/>
      </c>
      <c r="AA13" s="217" t="str">
        <f t="shared" si="13"/>
        <v/>
      </c>
    </row>
    <row r="14" spans="1:27" ht="16.5" customHeight="1">
      <c r="A14" s="96" t="str">
        <f>IF(F14="","",_xludf.IFNA(VLOOKUP(F14,수출신고!A:G,2,0),"국내계류중"))</f>
        <v/>
      </c>
      <c r="B14" s="119"/>
      <c r="C14" s="119"/>
      <c r="D14" s="119"/>
      <c r="E14" s="100" t="str">
        <f>IF($F14="","",_xludf.IFNA(VLOOKUP($F14,수출신고!$A:$G,6,0),"국내계류중"))</f>
        <v/>
      </c>
      <c r="F14" s="101" t="str">
        <f t="shared" si="0"/>
        <v/>
      </c>
      <c r="H14" s="218"/>
      <c r="I14" s="127"/>
      <c r="J14" s="128"/>
      <c r="K14" s="128"/>
      <c r="L14" s="209" t="e">
        <f t="shared" ca="1" si="1"/>
        <v>#NAME?</v>
      </c>
      <c r="M14" s="114" t="e">
        <f t="shared" ca="1" si="2"/>
        <v>#NAME?</v>
      </c>
      <c r="N14" s="101" t="str">
        <f t="shared" si="3"/>
        <v/>
      </c>
      <c r="O14" s="210" t="e">
        <f t="shared" ca="1" si="4"/>
        <v>#NAME?</v>
      </c>
      <c r="P14" s="72"/>
      <c r="Q14" s="108" t="str">
        <f t="shared" si="5"/>
        <v/>
      </c>
      <c r="R14" s="219" t="str">
        <f t="shared" si="6"/>
        <v/>
      </c>
      <c r="S14" s="100" t="str">
        <f>IF($F14="","",_xludf.IFNA(VLOOKUP($F14,수출신고!$A:$G,4,0),"국내계류중"))</f>
        <v/>
      </c>
      <c r="T14" s="209" t="e">
        <f ca="1">_xludf.IFNA(VLOOKUP(Q14,환율!$A:$H,8,0),"")</f>
        <v>#NAME?</v>
      </c>
      <c r="U14" s="213" t="str">
        <f t="shared" si="7"/>
        <v/>
      </c>
      <c r="V14" s="214" t="str">
        <f t="shared" si="8"/>
        <v/>
      </c>
      <c r="W14" s="215" t="str">
        <f t="shared" si="9"/>
        <v/>
      </c>
      <c r="X14" s="115" t="str">
        <f t="shared" si="10"/>
        <v/>
      </c>
      <c r="Y14" s="216" t="str">
        <f t="shared" si="11"/>
        <v/>
      </c>
      <c r="Z14" s="114" t="str">
        <f t="shared" si="12"/>
        <v/>
      </c>
      <c r="AA14" s="217" t="str">
        <f t="shared" si="13"/>
        <v/>
      </c>
    </row>
    <row r="15" spans="1:27" ht="16.5" customHeight="1">
      <c r="A15" s="96" t="str">
        <f>IF(F15="","",_xludf.IFNA(VLOOKUP(F15,수출신고!A:G,2,0),"국내계류중"))</f>
        <v/>
      </c>
      <c r="B15" s="119"/>
      <c r="C15" s="119"/>
      <c r="D15" s="119"/>
      <c r="E15" s="100" t="str">
        <f>IF($F15="","",_xludf.IFNA(VLOOKUP($F15,수출신고!$A:$G,6,0),"국내계류중"))</f>
        <v/>
      </c>
      <c r="F15" s="101" t="str">
        <f t="shared" si="0"/>
        <v/>
      </c>
      <c r="H15" s="218"/>
      <c r="I15" s="127"/>
      <c r="J15" s="128"/>
      <c r="K15" s="128"/>
      <c r="L15" s="209" t="e">
        <f t="shared" ca="1" si="1"/>
        <v>#NAME?</v>
      </c>
      <c r="M15" s="114" t="e">
        <f t="shared" ca="1" si="2"/>
        <v>#NAME?</v>
      </c>
      <c r="N15" s="101" t="str">
        <f t="shared" si="3"/>
        <v/>
      </c>
      <c r="O15" s="210" t="e">
        <f t="shared" ca="1" si="4"/>
        <v>#NAME?</v>
      </c>
      <c r="P15" s="72"/>
      <c r="Q15" s="108" t="str">
        <f t="shared" si="5"/>
        <v/>
      </c>
      <c r="R15" s="219" t="str">
        <f t="shared" si="6"/>
        <v/>
      </c>
      <c r="S15" s="100" t="str">
        <f>IF($F15="","",_xludf.IFNA(VLOOKUP($F15,수출신고!$A:$G,4,0),"국내계류중"))</f>
        <v/>
      </c>
      <c r="T15" s="209" t="e">
        <f ca="1">_xludf.IFNA(VLOOKUP(Q15,환율!$A:$H,8,0),"")</f>
        <v>#NAME?</v>
      </c>
      <c r="U15" s="213" t="str">
        <f t="shared" si="7"/>
        <v/>
      </c>
      <c r="V15" s="214" t="str">
        <f t="shared" si="8"/>
        <v/>
      </c>
      <c r="W15" s="215" t="str">
        <f t="shared" si="9"/>
        <v/>
      </c>
      <c r="X15" s="115" t="str">
        <f t="shared" si="10"/>
        <v/>
      </c>
      <c r="Y15" s="216" t="str">
        <f t="shared" si="11"/>
        <v/>
      </c>
      <c r="Z15" s="114" t="str">
        <f t="shared" si="12"/>
        <v/>
      </c>
      <c r="AA15" s="217" t="str">
        <f t="shared" si="13"/>
        <v/>
      </c>
    </row>
    <row r="16" spans="1:27" ht="16.5" customHeight="1">
      <c r="A16" s="96" t="str">
        <f>IF(F16="","",_xludf.IFNA(VLOOKUP(F16,수출신고!A:G,2,0),"국내계류중"))</f>
        <v/>
      </c>
      <c r="B16" s="119"/>
      <c r="C16" s="119"/>
      <c r="D16" s="119"/>
      <c r="E16" s="100" t="str">
        <f>IF($F16="","",_xludf.IFNA(VLOOKUP($F16,수출신고!$A:$G,6,0),"국내계류중"))</f>
        <v/>
      </c>
      <c r="F16" s="101" t="str">
        <f t="shared" si="0"/>
        <v/>
      </c>
      <c r="H16" s="218"/>
      <c r="I16" s="127"/>
      <c r="J16" s="128"/>
      <c r="K16" s="128"/>
      <c r="L16" s="209" t="e">
        <f t="shared" ca="1" si="1"/>
        <v>#NAME?</v>
      </c>
      <c r="M16" s="114" t="e">
        <f t="shared" ca="1" si="2"/>
        <v>#NAME?</v>
      </c>
      <c r="N16" s="101" t="str">
        <f t="shared" si="3"/>
        <v/>
      </c>
      <c r="O16" s="210" t="e">
        <f t="shared" ca="1" si="4"/>
        <v>#NAME?</v>
      </c>
      <c r="P16" s="72"/>
      <c r="Q16" s="108" t="str">
        <f t="shared" si="5"/>
        <v/>
      </c>
      <c r="R16" s="219" t="str">
        <f t="shared" si="6"/>
        <v/>
      </c>
      <c r="S16" s="100" t="str">
        <f>IF($F16="","",_xludf.IFNA(VLOOKUP($F16,수출신고!$A:$G,4,0),"국내계류중"))</f>
        <v/>
      </c>
      <c r="T16" s="209" t="e">
        <f ca="1">_xludf.IFNA(VLOOKUP(Q16,환율!$A:$H,8,0),"")</f>
        <v>#NAME?</v>
      </c>
      <c r="U16" s="213" t="str">
        <f t="shared" si="7"/>
        <v/>
      </c>
      <c r="V16" s="214" t="str">
        <f t="shared" si="8"/>
        <v/>
      </c>
      <c r="W16" s="215" t="str">
        <f t="shared" si="9"/>
        <v/>
      </c>
      <c r="X16" s="115" t="str">
        <f t="shared" si="10"/>
        <v/>
      </c>
      <c r="Y16" s="216" t="str">
        <f t="shared" si="11"/>
        <v/>
      </c>
      <c r="Z16" s="114" t="str">
        <f t="shared" si="12"/>
        <v/>
      </c>
      <c r="AA16" s="217" t="str">
        <f t="shared" si="13"/>
        <v/>
      </c>
    </row>
    <row r="17" spans="1:27" ht="16.5" customHeight="1">
      <c r="A17" s="96" t="str">
        <f>IF(F17="","",_xludf.IFNA(VLOOKUP(F17,수출신고!A:G,2,0),"국내계류중"))</f>
        <v/>
      </c>
      <c r="B17" s="119"/>
      <c r="C17" s="119"/>
      <c r="D17" s="119"/>
      <c r="E17" s="100" t="str">
        <f>IF($F17="","",_xludf.IFNA(VLOOKUP($F17,수출신고!$A:$G,6,0),"국내계류중"))</f>
        <v/>
      </c>
      <c r="F17" s="101" t="str">
        <f t="shared" si="0"/>
        <v/>
      </c>
      <c r="H17" s="218"/>
      <c r="I17" s="127"/>
      <c r="J17" s="128"/>
      <c r="K17" s="128"/>
      <c r="L17" s="209" t="e">
        <f t="shared" ca="1" si="1"/>
        <v>#NAME?</v>
      </c>
      <c r="M17" s="114" t="e">
        <f t="shared" ca="1" si="2"/>
        <v>#NAME?</v>
      </c>
      <c r="N17" s="101" t="str">
        <f t="shared" si="3"/>
        <v/>
      </c>
      <c r="O17" s="210" t="e">
        <f t="shared" ca="1" si="4"/>
        <v>#NAME?</v>
      </c>
      <c r="P17" s="72"/>
      <c r="Q17" s="108" t="str">
        <f t="shared" si="5"/>
        <v/>
      </c>
      <c r="R17" s="219" t="str">
        <f t="shared" si="6"/>
        <v/>
      </c>
      <c r="S17" s="100" t="str">
        <f>IF($F17="","",_xludf.IFNA(VLOOKUP($F17,수출신고!$A:$G,4,0),"국내계류중"))</f>
        <v/>
      </c>
      <c r="T17" s="209" t="e">
        <f ca="1">_xludf.IFNA(VLOOKUP(Q17,환율!$A:$H,8,0),"")</f>
        <v>#NAME?</v>
      </c>
      <c r="U17" s="213" t="str">
        <f t="shared" si="7"/>
        <v/>
      </c>
      <c r="V17" s="214" t="str">
        <f t="shared" si="8"/>
        <v/>
      </c>
      <c r="W17" s="215" t="str">
        <f t="shared" si="9"/>
        <v/>
      </c>
      <c r="X17" s="115" t="str">
        <f t="shared" si="10"/>
        <v/>
      </c>
      <c r="Y17" s="216" t="str">
        <f t="shared" si="11"/>
        <v/>
      </c>
      <c r="Z17" s="114" t="str">
        <f t="shared" si="12"/>
        <v/>
      </c>
      <c r="AA17" s="217" t="str">
        <f t="shared" si="13"/>
        <v/>
      </c>
    </row>
    <row r="18" spans="1:27" ht="16.5" customHeight="1">
      <c r="A18" s="96" t="str">
        <f>IF(F18="","",_xludf.IFNA(VLOOKUP(F18,수출신고!A:G,2,0),"국내계류중"))</f>
        <v/>
      </c>
      <c r="B18" s="119"/>
      <c r="C18" s="119"/>
      <c r="D18" s="119"/>
      <c r="E18" s="100" t="str">
        <f>IF($F18="","",_xludf.IFNA(VLOOKUP($F18,수출신고!$A:$G,6,0),"국내계류중"))</f>
        <v/>
      </c>
      <c r="F18" s="101" t="str">
        <f t="shared" si="0"/>
        <v/>
      </c>
      <c r="H18" s="218"/>
      <c r="I18" s="127"/>
      <c r="J18" s="128"/>
      <c r="K18" s="128"/>
      <c r="L18" s="209" t="e">
        <f t="shared" ca="1" si="1"/>
        <v>#NAME?</v>
      </c>
      <c r="M18" s="114" t="e">
        <f t="shared" ca="1" si="2"/>
        <v>#NAME?</v>
      </c>
      <c r="N18" s="101" t="str">
        <f t="shared" si="3"/>
        <v/>
      </c>
      <c r="O18" s="210" t="e">
        <f t="shared" ca="1" si="4"/>
        <v>#NAME?</v>
      </c>
      <c r="P18" s="121"/>
      <c r="Q18" s="108" t="str">
        <f t="shared" si="5"/>
        <v/>
      </c>
      <c r="R18" s="219" t="str">
        <f t="shared" si="6"/>
        <v/>
      </c>
      <c r="S18" s="100" t="str">
        <f>IF($F18="","",_xludf.IFNA(VLOOKUP($F18,수출신고!$A:$G,4,0),"국내계류중"))</f>
        <v/>
      </c>
      <c r="T18" s="209" t="e">
        <f ca="1">_xludf.IFNA(VLOOKUP(Q18,환율!$A:$H,8,0),"")</f>
        <v>#NAME?</v>
      </c>
      <c r="U18" s="213" t="str">
        <f t="shared" si="7"/>
        <v/>
      </c>
      <c r="V18" s="214" t="str">
        <f t="shared" si="8"/>
        <v/>
      </c>
      <c r="W18" s="215" t="str">
        <f t="shared" si="9"/>
        <v/>
      </c>
      <c r="X18" s="115" t="str">
        <f t="shared" si="10"/>
        <v/>
      </c>
      <c r="Y18" s="216" t="str">
        <f t="shared" si="11"/>
        <v/>
      </c>
      <c r="Z18" s="114" t="str">
        <f t="shared" si="12"/>
        <v/>
      </c>
      <c r="AA18" s="217" t="str">
        <f t="shared" si="13"/>
        <v/>
      </c>
    </row>
    <row r="19" spans="1:27" ht="16.5" customHeight="1">
      <c r="A19" s="96" t="str">
        <f>IF(F19="","",_xludf.IFNA(VLOOKUP(F19,수출신고!A:G,2,0),"국내계류중"))</f>
        <v/>
      </c>
      <c r="B19" s="119"/>
      <c r="C19" s="119"/>
      <c r="D19" s="119"/>
      <c r="E19" s="100" t="str">
        <f>IF($F19="","",_xludf.IFNA(VLOOKUP($F19,수출신고!$A:$G,6,0),"국내계류중"))</f>
        <v/>
      </c>
      <c r="F19" s="101" t="str">
        <f t="shared" si="0"/>
        <v/>
      </c>
      <c r="H19" s="218"/>
      <c r="I19" s="127"/>
      <c r="J19" s="128"/>
      <c r="K19" s="128"/>
      <c r="L19" s="209" t="e">
        <f t="shared" ca="1" si="1"/>
        <v>#NAME?</v>
      </c>
      <c r="M19" s="114" t="e">
        <f t="shared" ca="1" si="2"/>
        <v>#NAME?</v>
      </c>
      <c r="N19" s="101" t="str">
        <f t="shared" si="3"/>
        <v/>
      </c>
      <c r="O19" s="210" t="e">
        <f t="shared" ca="1" si="4"/>
        <v>#NAME?</v>
      </c>
      <c r="P19" s="72"/>
      <c r="Q19" s="108" t="str">
        <f t="shared" si="5"/>
        <v/>
      </c>
      <c r="R19" s="219" t="str">
        <f t="shared" si="6"/>
        <v/>
      </c>
      <c r="S19" s="100" t="str">
        <f>IF($F19="","",_xludf.IFNA(VLOOKUP($F19,수출신고!$A:$G,4,0),"국내계류중"))</f>
        <v/>
      </c>
      <c r="T19" s="209" t="e">
        <f ca="1">_xludf.IFNA(VLOOKUP(Q19,환율!$A:$H,8,0),"")</f>
        <v>#NAME?</v>
      </c>
      <c r="U19" s="213" t="str">
        <f t="shared" si="7"/>
        <v/>
      </c>
      <c r="V19" s="214" t="str">
        <f t="shared" si="8"/>
        <v/>
      </c>
      <c r="W19" s="215" t="str">
        <f t="shared" si="9"/>
        <v/>
      </c>
      <c r="X19" s="115" t="str">
        <f t="shared" si="10"/>
        <v/>
      </c>
      <c r="Y19" s="216" t="str">
        <f t="shared" si="11"/>
        <v/>
      </c>
      <c r="Z19" s="114" t="str">
        <f t="shared" si="12"/>
        <v/>
      </c>
      <c r="AA19" s="217" t="str">
        <f t="shared" si="13"/>
        <v/>
      </c>
    </row>
    <row r="20" spans="1:27" ht="16.5" customHeight="1">
      <c r="A20" s="96" t="str">
        <f>IF(F20="","",_xludf.IFNA(VLOOKUP(F20,수출신고!A:G,2,0),"국내계류중"))</f>
        <v/>
      </c>
      <c r="B20" s="119"/>
      <c r="C20" s="119"/>
      <c r="D20" s="119"/>
      <c r="E20" s="100" t="str">
        <f>IF($F20="","",_xludf.IFNA(VLOOKUP($F20,수출신고!$A:$G,6,0),"국내계류중"))</f>
        <v/>
      </c>
      <c r="F20" s="101" t="str">
        <f t="shared" si="0"/>
        <v/>
      </c>
      <c r="H20" s="218"/>
      <c r="I20" s="127"/>
      <c r="J20" s="128"/>
      <c r="K20" s="129"/>
      <c r="L20" s="209" t="e">
        <f t="shared" ca="1" si="1"/>
        <v>#NAME?</v>
      </c>
      <c r="M20" s="114" t="e">
        <f t="shared" ca="1" si="2"/>
        <v>#NAME?</v>
      </c>
      <c r="N20" s="101" t="str">
        <f t="shared" si="3"/>
        <v/>
      </c>
      <c r="O20" s="210" t="e">
        <f t="shared" ca="1" si="4"/>
        <v>#NAME?</v>
      </c>
      <c r="P20" s="72"/>
      <c r="Q20" s="108" t="str">
        <f t="shared" si="5"/>
        <v/>
      </c>
      <c r="R20" s="219" t="str">
        <f t="shared" si="6"/>
        <v/>
      </c>
      <c r="S20" s="100" t="str">
        <f>IF($F20="","",_xludf.IFNA(VLOOKUP($F20,수출신고!$A:$G,4,0),"국내계류중"))</f>
        <v/>
      </c>
      <c r="T20" s="209" t="e">
        <f ca="1">_xludf.IFNA(VLOOKUP(Q20,환율!$A:$H,8,0),"")</f>
        <v>#NAME?</v>
      </c>
      <c r="U20" s="213" t="str">
        <f t="shared" si="7"/>
        <v/>
      </c>
      <c r="V20" s="214" t="str">
        <f t="shared" si="8"/>
        <v/>
      </c>
      <c r="W20" s="215" t="str">
        <f t="shared" si="9"/>
        <v/>
      </c>
      <c r="X20" s="115" t="str">
        <f t="shared" si="10"/>
        <v/>
      </c>
      <c r="Y20" s="216" t="str">
        <f t="shared" si="11"/>
        <v/>
      </c>
      <c r="Z20" s="114" t="str">
        <f t="shared" si="12"/>
        <v/>
      </c>
      <c r="AA20" s="217" t="str">
        <f t="shared" si="13"/>
        <v/>
      </c>
    </row>
    <row r="21" spans="1:27" ht="16.5" customHeight="1">
      <c r="A21" s="96" t="str">
        <f>IF(F21="","",_xludf.IFNA(VLOOKUP(F21,수출신고!A:G,2,0),"국내계류중"))</f>
        <v/>
      </c>
      <c r="B21" s="119"/>
      <c r="C21" s="119"/>
      <c r="D21" s="119"/>
      <c r="E21" s="100" t="str">
        <f>IF($F21="","",_xludf.IFNA(VLOOKUP($F21,수출신고!$A:$G,6,0),"국내계류중"))</f>
        <v/>
      </c>
      <c r="F21" s="101" t="str">
        <f t="shared" si="0"/>
        <v/>
      </c>
      <c r="H21" s="218"/>
      <c r="I21" s="127"/>
      <c r="J21" s="128"/>
      <c r="K21" s="129"/>
      <c r="L21" s="209" t="e">
        <f t="shared" ca="1" si="1"/>
        <v>#NAME?</v>
      </c>
      <c r="M21" s="114" t="e">
        <f t="shared" ca="1" si="2"/>
        <v>#NAME?</v>
      </c>
      <c r="N21" s="101" t="str">
        <f t="shared" si="3"/>
        <v/>
      </c>
      <c r="O21" s="210" t="e">
        <f t="shared" ca="1" si="4"/>
        <v>#NAME?</v>
      </c>
      <c r="P21" s="72"/>
      <c r="Q21" s="108" t="str">
        <f t="shared" si="5"/>
        <v/>
      </c>
      <c r="R21" s="219" t="str">
        <f t="shared" si="6"/>
        <v/>
      </c>
      <c r="S21" s="100" t="str">
        <f>IF($F21="","",_xludf.IFNA(VLOOKUP($F21,수출신고!$A:$G,4,0),"국내계류중"))</f>
        <v/>
      </c>
      <c r="T21" s="209" t="e">
        <f ca="1">_xludf.IFNA(VLOOKUP(Q21,환율!$A:$H,8,0),"")</f>
        <v>#NAME?</v>
      </c>
      <c r="U21" s="213" t="str">
        <f t="shared" si="7"/>
        <v/>
      </c>
      <c r="V21" s="214" t="str">
        <f t="shared" si="8"/>
        <v/>
      </c>
      <c r="W21" s="215" t="str">
        <f t="shared" si="9"/>
        <v/>
      </c>
      <c r="X21" s="115" t="str">
        <f t="shared" si="10"/>
        <v/>
      </c>
      <c r="Y21" s="216" t="str">
        <f t="shared" si="11"/>
        <v/>
      </c>
      <c r="Z21" s="114" t="str">
        <f t="shared" si="12"/>
        <v/>
      </c>
      <c r="AA21" s="217" t="str">
        <f t="shared" si="13"/>
        <v/>
      </c>
    </row>
    <row r="22" spans="1:27" ht="16.5" customHeight="1">
      <c r="A22" s="96" t="str">
        <f>IF(F22="","",_xludf.IFNA(VLOOKUP(F22,수출신고!A:G,2,0),"국내계류중"))</f>
        <v/>
      </c>
      <c r="B22" s="119"/>
      <c r="C22" s="119"/>
      <c r="D22" s="119"/>
      <c r="E22" s="100" t="str">
        <f>IF($F22="","",_xludf.IFNA(VLOOKUP($F22,수출신고!$A:$G,6,0),"국내계류중"))</f>
        <v/>
      </c>
      <c r="F22" s="101" t="str">
        <f t="shared" si="0"/>
        <v/>
      </c>
      <c r="H22" s="218"/>
      <c r="I22" s="127"/>
      <c r="J22" s="128"/>
      <c r="K22" s="129"/>
      <c r="L22" s="209" t="e">
        <f t="shared" ca="1" si="1"/>
        <v>#NAME?</v>
      </c>
      <c r="M22" s="114" t="e">
        <f t="shared" ca="1" si="2"/>
        <v>#NAME?</v>
      </c>
      <c r="N22" s="101" t="str">
        <f t="shared" si="3"/>
        <v/>
      </c>
      <c r="O22" s="210" t="e">
        <f t="shared" ca="1" si="4"/>
        <v>#NAME?</v>
      </c>
      <c r="P22" s="72"/>
      <c r="Q22" s="108" t="str">
        <f t="shared" si="5"/>
        <v/>
      </c>
      <c r="R22" s="219" t="str">
        <f t="shared" si="6"/>
        <v/>
      </c>
      <c r="S22" s="100" t="str">
        <f>IF($F22="","",_xludf.IFNA(VLOOKUP($F22,수출신고!$A:$G,4,0),"국내계류중"))</f>
        <v/>
      </c>
      <c r="T22" s="209" t="e">
        <f ca="1">_xludf.IFNA(VLOOKUP(Q22,환율!$A:$H,8,0),"")</f>
        <v>#NAME?</v>
      </c>
      <c r="U22" s="213" t="str">
        <f t="shared" si="7"/>
        <v/>
      </c>
      <c r="V22" s="214" t="str">
        <f t="shared" si="8"/>
        <v/>
      </c>
      <c r="W22" s="215" t="str">
        <f t="shared" si="9"/>
        <v/>
      </c>
      <c r="X22" s="115" t="str">
        <f t="shared" si="10"/>
        <v/>
      </c>
      <c r="Y22" s="216" t="str">
        <f t="shared" si="11"/>
        <v/>
      </c>
      <c r="Z22" s="114" t="str">
        <f t="shared" si="12"/>
        <v/>
      </c>
      <c r="AA22" s="217" t="str">
        <f t="shared" si="13"/>
        <v/>
      </c>
    </row>
    <row r="23" spans="1:27" ht="16.5" customHeight="1">
      <c r="A23" s="96" t="str">
        <f>IF(F23="","",_xludf.IFNA(VLOOKUP(F23,수출신고!A:G,2,0),"국내계류중"))</f>
        <v/>
      </c>
      <c r="B23" s="119"/>
      <c r="C23" s="119"/>
      <c r="D23" s="119"/>
      <c r="E23" s="100" t="str">
        <f>IF($F23="","",_xludf.IFNA(VLOOKUP($F23,수출신고!$A:$G,6,0),"국내계류중"))</f>
        <v/>
      </c>
      <c r="F23" s="101" t="str">
        <f t="shared" si="0"/>
        <v/>
      </c>
      <c r="H23" s="218"/>
      <c r="I23" s="127"/>
      <c r="J23" s="128"/>
      <c r="K23" s="129"/>
      <c r="L23" s="209" t="e">
        <f t="shared" ca="1" si="1"/>
        <v>#NAME?</v>
      </c>
      <c r="M23" s="114" t="e">
        <f t="shared" ca="1" si="2"/>
        <v>#NAME?</v>
      </c>
      <c r="N23" s="101" t="str">
        <f t="shared" si="3"/>
        <v/>
      </c>
      <c r="O23" s="210" t="e">
        <f t="shared" ca="1" si="4"/>
        <v>#NAME?</v>
      </c>
      <c r="P23" s="72"/>
      <c r="Q23" s="108" t="str">
        <f t="shared" si="5"/>
        <v/>
      </c>
      <c r="R23" s="219" t="str">
        <f t="shared" si="6"/>
        <v/>
      </c>
      <c r="S23" s="100" t="str">
        <f>IF($F23="","",_xludf.IFNA(VLOOKUP($F23,수출신고!$A:$G,4,0),"국내계류중"))</f>
        <v/>
      </c>
      <c r="T23" s="209" t="e">
        <f ca="1">_xludf.IFNA(VLOOKUP(Q23,환율!$A:$H,8,0),"")</f>
        <v>#NAME?</v>
      </c>
      <c r="U23" s="213" t="str">
        <f t="shared" si="7"/>
        <v/>
      </c>
      <c r="V23" s="214" t="str">
        <f t="shared" si="8"/>
        <v/>
      </c>
      <c r="W23" s="215" t="str">
        <f t="shared" si="9"/>
        <v/>
      </c>
      <c r="X23" s="115" t="str">
        <f t="shared" si="10"/>
        <v/>
      </c>
      <c r="Y23" s="216" t="str">
        <f t="shared" si="11"/>
        <v/>
      </c>
      <c r="Z23" s="114" t="str">
        <f t="shared" si="12"/>
        <v/>
      </c>
      <c r="AA23" s="217" t="str">
        <f t="shared" si="13"/>
        <v/>
      </c>
    </row>
    <row r="24" spans="1:27" ht="16.5" customHeight="1">
      <c r="A24" s="96" t="str">
        <f>IF(F24="","",_xludf.IFNA(VLOOKUP(F24,수출신고!A:G,2,0),"국내계류중"))</f>
        <v/>
      </c>
      <c r="B24" s="119"/>
      <c r="C24" s="119"/>
      <c r="D24" s="119"/>
      <c r="E24" s="100" t="str">
        <f>IF($F24="","",_xludf.IFNA(VLOOKUP($F24,수출신고!$A:$G,6,0),"국내계류중"))</f>
        <v/>
      </c>
      <c r="F24" s="101" t="str">
        <f t="shared" si="0"/>
        <v/>
      </c>
      <c r="H24" s="218"/>
      <c r="I24" s="127"/>
      <c r="J24" s="128"/>
      <c r="K24" s="129"/>
      <c r="L24" s="209" t="e">
        <f t="shared" ca="1" si="1"/>
        <v>#NAME?</v>
      </c>
      <c r="M24" s="114" t="e">
        <f t="shared" ca="1" si="2"/>
        <v>#NAME?</v>
      </c>
      <c r="N24" s="101" t="str">
        <f t="shared" si="3"/>
        <v/>
      </c>
      <c r="O24" s="210" t="e">
        <f t="shared" ca="1" si="4"/>
        <v>#NAME?</v>
      </c>
      <c r="P24" s="72"/>
      <c r="Q24" s="108" t="str">
        <f t="shared" si="5"/>
        <v/>
      </c>
      <c r="R24" s="219" t="str">
        <f t="shared" si="6"/>
        <v/>
      </c>
      <c r="S24" s="100" t="str">
        <f>IF($F24="","",_xludf.IFNA(VLOOKUP($F24,수출신고!$A:$G,4,0),"국내계류중"))</f>
        <v/>
      </c>
      <c r="T24" s="209" t="e">
        <f ca="1">_xludf.IFNA(VLOOKUP(Q24,환율!$A:$H,8,0),"")</f>
        <v>#NAME?</v>
      </c>
      <c r="U24" s="213" t="str">
        <f t="shared" si="7"/>
        <v/>
      </c>
      <c r="V24" s="214" t="str">
        <f t="shared" si="8"/>
        <v/>
      </c>
      <c r="W24" s="215" t="str">
        <f t="shared" si="9"/>
        <v/>
      </c>
      <c r="X24" s="115" t="str">
        <f t="shared" si="10"/>
        <v/>
      </c>
      <c r="Y24" s="216" t="str">
        <f t="shared" si="11"/>
        <v/>
      </c>
      <c r="Z24" s="114" t="str">
        <f t="shared" si="12"/>
        <v/>
      </c>
      <c r="AA24" s="217" t="str">
        <f t="shared" si="13"/>
        <v/>
      </c>
    </row>
    <row r="25" spans="1:27" ht="16.5" customHeight="1">
      <c r="A25" s="96" t="str">
        <f>IF(F25="","",_xludf.IFNA(VLOOKUP(F25,수출신고!A:G,2,0),"국내계류중"))</f>
        <v/>
      </c>
      <c r="B25" s="119"/>
      <c r="C25" s="119"/>
      <c r="D25" s="119"/>
      <c r="E25" s="100" t="str">
        <f>IF($F25="","",_xludf.IFNA(VLOOKUP($F25,수출신고!$A:$G,6,0),"국내계류중"))</f>
        <v/>
      </c>
      <c r="F25" s="101" t="str">
        <f t="shared" si="0"/>
        <v/>
      </c>
      <c r="H25" s="218"/>
      <c r="I25" s="127"/>
      <c r="J25" s="128"/>
      <c r="K25" s="129"/>
      <c r="L25" s="209" t="e">
        <f t="shared" ca="1" si="1"/>
        <v>#NAME?</v>
      </c>
      <c r="M25" s="114" t="e">
        <f t="shared" ca="1" si="2"/>
        <v>#NAME?</v>
      </c>
      <c r="N25" s="101" t="str">
        <f t="shared" si="3"/>
        <v/>
      </c>
      <c r="O25" s="210" t="e">
        <f t="shared" ca="1" si="4"/>
        <v>#NAME?</v>
      </c>
      <c r="P25" s="72"/>
      <c r="Q25" s="108" t="str">
        <f t="shared" si="5"/>
        <v/>
      </c>
      <c r="R25" s="219" t="str">
        <f t="shared" si="6"/>
        <v/>
      </c>
      <c r="S25" s="100" t="str">
        <f>IF($F25="","",_xludf.IFNA(VLOOKUP($F25,수출신고!$A:$G,4,0),"국내계류중"))</f>
        <v/>
      </c>
      <c r="T25" s="209" t="e">
        <f ca="1">_xludf.IFNA(VLOOKUP(Q25,환율!$A:$H,8,0),"")</f>
        <v>#NAME?</v>
      </c>
      <c r="U25" s="213" t="str">
        <f t="shared" si="7"/>
        <v/>
      </c>
      <c r="V25" s="214" t="str">
        <f t="shared" si="8"/>
        <v/>
      </c>
      <c r="W25" s="215" t="str">
        <f t="shared" si="9"/>
        <v/>
      </c>
      <c r="X25" s="115" t="str">
        <f t="shared" si="10"/>
        <v/>
      </c>
      <c r="Y25" s="216" t="str">
        <f t="shared" si="11"/>
        <v/>
      </c>
      <c r="Z25" s="114" t="str">
        <f t="shared" si="12"/>
        <v/>
      </c>
      <c r="AA25" s="217" t="str">
        <f t="shared" si="13"/>
        <v/>
      </c>
    </row>
    <row r="26" spans="1:27" ht="16.5" customHeight="1">
      <c r="A26" s="96" t="str">
        <f>IF(F26="","",_xludf.IFNA(VLOOKUP(F26,수출신고!A:G,2,0),"국내계류중"))</f>
        <v/>
      </c>
      <c r="B26" s="119"/>
      <c r="C26" s="119"/>
      <c r="D26" s="119"/>
      <c r="E26" s="100" t="str">
        <f>IF($F26="","",_xludf.IFNA(VLOOKUP($F26,수출신고!$A:$G,6,0),"국내계류중"))</f>
        <v/>
      </c>
      <c r="F26" s="101" t="str">
        <f t="shared" si="0"/>
        <v/>
      </c>
      <c r="H26" s="218"/>
      <c r="I26" s="127"/>
      <c r="J26" s="128"/>
      <c r="K26" s="129"/>
      <c r="L26" s="209" t="e">
        <f t="shared" ca="1" si="1"/>
        <v>#NAME?</v>
      </c>
      <c r="M26" s="114" t="e">
        <f t="shared" ca="1" si="2"/>
        <v>#NAME?</v>
      </c>
      <c r="N26" s="101" t="str">
        <f t="shared" si="3"/>
        <v/>
      </c>
      <c r="O26" s="210" t="e">
        <f t="shared" ca="1" si="4"/>
        <v>#NAME?</v>
      </c>
      <c r="P26" s="72"/>
      <c r="Q26" s="108" t="str">
        <f t="shared" si="5"/>
        <v/>
      </c>
      <c r="R26" s="219" t="str">
        <f t="shared" si="6"/>
        <v/>
      </c>
      <c r="S26" s="100" t="str">
        <f>IF($F26="","",_xludf.IFNA(VLOOKUP($F26,수출신고!$A:$G,4,0),"국내계류중"))</f>
        <v/>
      </c>
      <c r="T26" s="209" t="e">
        <f ca="1">_xludf.IFNA(VLOOKUP(Q26,환율!$A:$H,8,0),"")</f>
        <v>#NAME?</v>
      </c>
      <c r="U26" s="213" t="str">
        <f t="shared" si="7"/>
        <v/>
      </c>
      <c r="V26" s="214" t="str">
        <f t="shared" si="8"/>
        <v/>
      </c>
      <c r="W26" s="215" t="str">
        <f t="shared" si="9"/>
        <v/>
      </c>
      <c r="X26" s="115" t="str">
        <f t="shared" si="10"/>
        <v/>
      </c>
      <c r="Y26" s="216" t="str">
        <f t="shared" si="11"/>
        <v/>
      </c>
      <c r="Z26" s="114" t="str">
        <f t="shared" si="12"/>
        <v/>
      </c>
      <c r="AA26" s="217" t="str">
        <f t="shared" si="13"/>
        <v/>
      </c>
    </row>
    <row r="27" spans="1:27" ht="16.5" customHeight="1">
      <c r="A27" s="96" t="str">
        <f>IF(F27="","",_xludf.IFNA(VLOOKUP(F27,수출신고!A:G,2,0),"국내계류중"))</f>
        <v/>
      </c>
      <c r="B27" s="119"/>
      <c r="C27" s="119"/>
      <c r="D27" s="119"/>
      <c r="E27" s="100" t="str">
        <f>IF($F27="","",_xludf.IFNA(VLOOKUP($F27,수출신고!$A:$G,6,0),"국내계류중"))</f>
        <v/>
      </c>
      <c r="F27" s="101" t="str">
        <f t="shared" si="0"/>
        <v/>
      </c>
      <c r="H27" s="218"/>
      <c r="I27" s="127"/>
      <c r="J27" s="128"/>
      <c r="K27" s="129"/>
      <c r="L27" s="209" t="e">
        <f t="shared" ca="1" si="1"/>
        <v>#NAME?</v>
      </c>
      <c r="M27" s="114" t="e">
        <f t="shared" ca="1" si="2"/>
        <v>#NAME?</v>
      </c>
      <c r="N27" s="101" t="str">
        <f t="shared" si="3"/>
        <v/>
      </c>
      <c r="O27" s="210" t="e">
        <f t="shared" ca="1" si="4"/>
        <v>#NAME?</v>
      </c>
      <c r="P27" s="72"/>
      <c r="Q27" s="108" t="str">
        <f t="shared" si="5"/>
        <v/>
      </c>
      <c r="R27" s="219" t="str">
        <f t="shared" si="6"/>
        <v/>
      </c>
      <c r="S27" s="100" t="str">
        <f>IF($F27="","",_xludf.IFNA(VLOOKUP($F27,수출신고!$A:$G,4,0),"국내계류중"))</f>
        <v/>
      </c>
      <c r="T27" s="209" t="e">
        <f ca="1">_xludf.IFNA(VLOOKUP(Q27,환율!$A:$H,8,0),"")</f>
        <v>#NAME?</v>
      </c>
      <c r="U27" s="213" t="str">
        <f t="shared" si="7"/>
        <v/>
      </c>
      <c r="V27" s="214" t="str">
        <f t="shared" si="8"/>
        <v/>
      </c>
      <c r="W27" s="215" t="str">
        <f t="shared" si="9"/>
        <v/>
      </c>
      <c r="X27" s="115" t="str">
        <f t="shared" si="10"/>
        <v/>
      </c>
      <c r="Y27" s="216" t="str">
        <f t="shared" si="11"/>
        <v/>
      </c>
      <c r="Z27" s="114" t="str">
        <f t="shared" si="12"/>
        <v/>
      </c>
      <c r="AA27" s="217" t="str">
        <f t="shared" si="13"/>
        <v/>
      </c>
    </row>
    <row r="28" spans="1:27" ht="16.5" customHeight="1">
      <c r="A28" s="96" t="str">
        <f>IF(F28="","",_xludf.IFNA(VLOOKUP(F28,수출신고!A:G,2,0),"국내계류중"))</f>
        <v/>
      </c>
      <c r="B28" s="119"/>
      <c r="C28" s="119"/>
      <c r="D28" s="119"/>
      <c r="E28" s="100" t="str">
        <f>IF($F28="","",_xludf.IFNA(VLOOKUP($F28,수출신고!$A:$G,6,0),"국내계류중"))</f>
        <v/>
      </c>
      <c r="F28" s="101" t="str">
        <f t="shared" si="0"/>
        <v/>
      </c>
      <c r="H28" s="218"/>
      <c r="I28" s="127"/>
      <c r="J28" s="128"/>
      <c r="K28" s="129"/>
      <c r="L28" s="209" t="e">
        <f t="shared" ca="1" si="1"/>
        <v>#NAME?</v>
      </c>
      <c r="M28" s="114" t="e">
        <f t="shared" ca="1" si="2"/>
        <v>#NAME?</v>
      </c>
      <c r="N28" s="101" t="str">
        <f t="shared" si="3"/>
        <v/>
      </c>
      <c r="O28" s="210" t="e">
        <f t="shared" ca="1" si="4"/>
        <v>#NAME?</v>
      </c>
      <c r="P28" s="72"/>
      <c r="Q28" s="108" t="str">
        <f t="shared" si="5"/>
        <v/>
      </c>
      <c r="R28" s="219" t="str">
        <f t="shared" si="6"/>
        <v/>
      </c>
      <c r="S28" s="100" t="str">
        <f>IF($F28="","",_xludf.IFNA(VLOOKUP($F28,수출신고!$A:$G,4,0),"국내계류중"))</f>
        <v/>
      </c>
      <c r="T28" s="209" t="e">
        <f ca="1">_xludf.IFNA(VLOOKUP(Q28,환율!$A:$H,8,0),"")</f>
        <v>#NAME?</v>
      </c>
      <c r="U28" s="213" t="str">
        <f t="shared" si="7"/>
        <v/>
      </c>
      <c r="V28" s="214" t="str">
        <f t="shared" si="8"/>
        <v/>
      </c>
      <c r="W28" s="215" t="str">
        <f t="shared" si="9"/>
        <v/>
      </c>
      <c r="X28" s="115" t="str">
        <f t="shared" si="10"/>
        <v/>
      </c>
      <c r="Y28" s="216" t="str">
        <f t="shared" si="11"/>
        <v/>
      </c>
      <c r="Z28" s="114" t="str">
        <f t="shared" si="12"/>
        <v/>
      </c>
      <c r="AA28" s="217" t="str">
        <f t="shared" si="13"/>
        <v/>
      </c>
    </row>
    <row r="29" spans="1:27" ht="16.5" customHeight="1">
      <c r="A29" s="96" t="str">
        <f>IF(F29="","",_xludf.IFNA(VLOOKUP(F29,수출신고!A:G,2,0),"국내계류중"))</f>
        <v/>
      </c>
      <c r="B29" s="119"/>
      <c r="C29" s="119"/>
      <c r="D29" s="119"/>
      <c r="E29" s="100" t="str">
        <f>IF($F29="","",_xludf.IFNA(VLOOKUP($F29,수출신고!$A:$G,6,0),"국내계류중"))</f>
        <v/>
      </c>
      <c r="F29" s="101" t="str">
        <f t="shared" si="0"/>
        <v/>
      </c>
      <c r="H29" s="218"/>
      <c r="I29" s="127"/>
      <c r="J29" s="128"/>
      <c r="K29" s="129"/>
      <c r="L29" s="209" t="e">
        <f t="shared" ca="1" si="1"/>
        <v>#NAME?</v>
      </c>
      <c r="M29" s="114" t="e">
        <f t="shared" ca="1" si="2"/>
        <v>#NAME?</v>
      </c>
      <c r="N29" s="101" t="str">
        <f t="shared" si="3"/>
        <v/>
      </c>
      <c r="O29" s="210" t="e">
        <f t="shared" ca="1" si="4"/>
        <v>#NAME?</v>
      </c>
      <c r="P29" s="72"/>
      <c r="Q29" s="108" t="str">
        <f t="shared" si="5"/>
        <v/>
      </c>
      <c r="R29" s="219" t="str">
        <f t="shared" si="6"/>
        <v/>
      </c>
      <c r="S29" s="100" t="str">
        <f>IF($F29="","",_xludf.IFNA(VLOOKUP($F29,수출신고!$A:$G,4,0),"국내계류중"))</f>
        <v/>
      </c>
      <c r="T29" s="209" t="e">
        <f ca="1">_xludf.IFNA(VLOOKUP(Q29,환율!$A:$H,8,0),"")</f>
        <v>#NAME?</v>
      </c>
      <c r="U29" s="213" t="str">
        <f t="shared" si="7"/>
        <v/>
      </c>
      <c r="V29" s="214" t="str">
        <f t="shared" si="8"/>
        <v/>
      </c>
      <c r="W29" s="215" t="str">
        <f t="shared" si="9"/>
        <v/>
      </c>
      <c r="X29" s="115" t="str">
        <f t="shared" si="10"/>
        <v/>
      </c>
      <c r="Y29" s="216" t="str">
        <f t="shared" si="11"/>
        <v/>
      </c>
      <c r="Z29" s="114" t="str">
        <f t="shared" si="12"/>
        <v/>
      </c>
      <c r="AA29" s="217" t="str">
        <f t="shared" si="13"/>
        <v/>
      </c>
    </row>
    <row r="30" spans="1:27" ht="16.5" customHeight="1">
      <c r="A30" s="96" t="str">
        <f>IF(F30="","",_xludf.IFNA(VLOOKUP(F30,수출신고!A:G,2,0),"국내계류중"))</f>
        <v/>
      </c>
      <c r="B30" s="119"/>
      <c r="C30" s="119"/>
      <c r="D30" s="119"/>
      <c r="E30" s="100" t="str">
        <f>IF($F30="","",_xludf.IFNA(VLOOKUP($F30,수출신고!$A:$G,6,0),"국내계류중"))</f>
        <v/>
      </c>
      <c r="F30" s="101" t="str">
        <f t="shared" si="0"/>
        <v/>
      </c>
      <c r="H30" s="218"/>
      <c r="I30" s="127"/>
      <c r="J30" s="128"/>
      <c r="K30" s="129"/>
      <c r="L30" s="209" t="e">
        <f t="shared" ca="1" si="1"/>
        <v>#NAME?</v>
      </c>
      <c r="M30" s="114" t="e">
        <f t="shared" ca="1" si="2"/>
        <v>#NAME?</v>
      </c>
      <c r="N30" s="101" t="str">
        <f t="shared" si="3"/>
        <v/>
      </c>
      <c r="O30" s="210" t="e">
        <f t="shared" ca="1" si="4"/>
        <v>#NAME?</v>
      </c>
      <c r="P30" s="72"/>
      <c r="Q30" s="108" t="str">
        <f t="shared" si="5"/>
        <v/>
      </c>
      <c r="R30" s="219" t="str">
        <f t="shared" si="6"/>
        <v/>
      </c>
      <c r="S30" s="100" t="str">
        <f>IF($F30="","",_xludf.IFNA(VLOOKUP($F30,수출신고!$A:$G,4,0),"국내계류중"))</f>
        <v/>
      </c>
      <c r="T30" s="209" t="e">
        <f ca="1">_xludf.IFNA(VLOOKUP(Q30,환율!$A:$H,8,0),"")</f>
        <v>#NAME?</v>
      </c>
      <c r="U30" s="213" t="str">
        <f t="shared" si="7"/>
        <v/>
      </c>
      <c r="V30" s="214" t="str">
        <f t="shared" si="8"/>
        <v/>
      </c>
      <c r="W30" s="215" t="str">
        <f t="shared" si="9"/>
        <v/>
      </c>
      <c r="X30" s="115" t="str">
        <f t="shared" si="10"/>
        <v/>
      </c>
      <c r="Y30" s="216" t="str">
        <f t="shared" si="11"/>
        <v/>
      </c>
      <c r="Z30" s="114" t="str">
        <f t="shared" si="12"/>
        <v/>
      </c>
      <c r="AA30" s="217" t="str">
        <f t="shared" si="13"/>
        <v/>
      </c>
    </row>
    <row r="31" spans="1:27" ht="16.5" customHeight="1">
      <c r="A31" s="96" t="str">
        <f>IF(F31="","",_xludf.IFNA(VLOOKUP(F31,수출신고!A:G,2,0),"국내계류중"))</f>
        <v/>
      </c>
      <c r="B31" s="119"/>
      <c r="C31" s="119"/>
      <c r="D31" s="119"/>
      <c r="E31" s="100" t="str">
        <f>IF($F31="","",_xludf.IFNA(VLOOKUP($F31,수출신고!$A:$G,6,0),"국내계류중"))</f>
        <v/>
      </c>
      <c r="F31" s="101" t="str">
        <f t="shared" si="0"/>
        <v/>
      </c>
      <c r="H31" s="218"/>
      <c r="I31" s="127"/>
      <c r="J31" s="128"/>
      <c r="K31" s="129"/>
      <c r="L31" s="209" t="e">
        <f t="shared" ca="1" si="1"/>
        <v>#NAME?</v>
      </c>
      <c r="M31" s="114" t="e">
        <f t="shared" ca="1" si="2"/>
        <v>#NAME?</v>
      </c>
      <c r="N31" s="101" t="str">
        <f t="shared" si="3"/>
        <v/>
      </c>
      <c r="O31" s="210" t="e">
        <f t="shared" ca="1" si="4"/>
        <v>#NAME?</v>
      </c>
      <c r="P31" s="72"/>
      <c r="Q31" s="108" t="str">
        <f t="shared" si="5"/>
        <v/>
      </c>
      <c r="R31" s="219" t="str">
        <f t="shared" si="6"/>
        <v/>
      </c>
      <c r="S31" s="100" t="str">
        <f>IF($F31="","",_xludf.IFNA(VLOOKUP($F31,수출신고!$A:$G,4,0),"국내계류중"))</f>
        <v/>
      </c>
      <c r="T31" s="209" t="e">
        <f ca="1">_xludf.IFNA(VLOOKUP(Q31,환율!$A:$H,8,0),"")</f>
        <v>#NAME?</v>
      </c>
      <c r="U31" s="213" t="str">
        <f t="shared" si="7"/>
        <v/>
      </c>
      <c r="V31" s="214" t="str">
        <f t="shared" si="8"/>
        <v/>
      </c>
      <c r="W31" s="215" t="str">
        <f t="shared" si="9"/>
        <v/>
      </c>
      <c r="X31" s="115" t="str">
        <f t="shared" si="10"/>
        <v/>
      </c>
      <c r="Y31" s="216" t="str">
        <f t="shared" si="11"/>
        <v/>
      </c>
      <c r="Z31" s="114" t="str">
        <f t="shared" si="12"/>
        <v/>
      </c>
      <c r="AA31" s="217" t="str">
        <f t="shared" si="13"/>
        <v/>
      </c>
    </row>
    <row r="32" spans="1:27" ht="16.5" customHeight="1">
      <c r="A32" s="96" t="str">
        <f>IF(F32="","",_xludf.IFNA(VLOOKUP(F32,수출신고!A:G,2,0),"국내계류중"))</f>
        <v/>
      </c>
      <c r="B32" s="119"/>
      <c r="C32" s="119"/>
      <c r="D32" s="119"/>
      <c r="E32" s="100" t="str">
        <f>IF($F32="","",_xludf.IFNA(VLOOKUP($F32,수출신고!$A:$G,6,0),"국내계류중"))</f>
        <v/>
      </c>
      <c r="F32" s="101" t="str">
        <f t="shared" si="0"/>
        <v/>
      </c>
      <c r="H32" s="218"/>
      <c r="I32" s="127"/>
      <c r="J32" s="128"/>
      <c r="K32" s="129"/>
      <c r="L32" s="209" t="e">
        <f t="shared" ca="1" si="1"/>
        <v>#NAME?</v>
      </c>
      <c r="M32" s="114" t="e">
        <f t="shared" ca="1" si="2"/>
        <v>#NAME?</v>
      </c>
      <c r="N32" s="101" t="str">
        <f t="shared" si="3"/>
        <v/>
      </c>
      <c r="O32" s="210" t="e">
        <f t="shared" ca="1" si="4"/>
        <v>#NAME?</v>
      </c>
      <c r="P32" s="72"/>
      <c r="Q32" s="108" t="str">
        <f t="shared" si="5"/>
        <v/>
      </c>
      <c r="R32" s="219" t="str">
        <f t="shared" si="6"/>
        <v/>
      </c>
      <c r="S32" s="100" t="str">
        <f>IF($F32="","",_xludf.IFNA(VLOOKUP($F32,수출신고!$A:$G,4,0),"국내계류중"))</f>
        <v/>
      </c>
      <c r="T32" s="209" t="e">
        <f ca="1">_xludf.IFNA(VLOOKUP(Q32,환율!$A:$H,8,0),"")</f>
        <v>#NAME?</v>
      </c>
      <c r="U32" s="213" t="str">
        <f t="shared" si="7"/>
        <v/>
      </c>
      <c r="V32" s="214" t="str">
        <f t="shared" si="8"/>
        <v/>
      </c>
      <c r="W32" s="215" t="str">
        <f t="shared" si="9"/>
        <v/>
      </c>
      <c r="X32" s="115" t="str">
        <f t="shared" si="10"/>
        <v/>
      </c>
      <c r="Y32" s="216" t="str">
        <f t="shared" si="11"/>
        <v/>
      </c>
      <c r="Z32" s="114" t="str">
        <f t="shared" si="12"/>
        <v/>
      </c>
      <c r="AA32" s="217" t="str">
        <f t="shared" si="13"/>
        <v/>
      </c>
    </row>
    <row r="33" spans="1:27" ht="16.5" customHeight="1">
      <c r="A33" s="96" t="str">
        <f>IF(F33="","",_xludf.IFNA(VLOOKUP(F33,수출신고!A:G,2,0),"국내계류중"))</f>
        <v/>
      </c>
      <c r="B33" s="119"/>
      <c r="C33" s="119"/>
      <c r="D33" s="119"/>
      <c r="E33" s="100" t="str">
        <f>IF($F33="","",_xludf.IFNA(VLOOKUP($F33,수출신고!$A:$G,6,0),"국내계류중"))</f>
        <v/>
      </c>
      <c r="F33" s="101" t="str">
        <f t="shared" si="0"/>
        <v/>
      </c>
      <c r="H33" s="218"/>
      <c r="I33" s="127"/>
      <c r="J33" s="128"/>
      <c r="K33" s="129"/>
      <c r="L33" s="209" t="e">
        <f t="shared" ca="1" si="1"/>
        <v>#NAME?</v>
      </c>
      <c r="M33" s="114" t="e">
        <f t="shared" ca="1" si="2"/>
        <v>#NAME?</v>
      </c>
      <c r="N33" s="101" t="str">
        <f t="shared" si="3"/>
        <v/>
      </c>
      <c r="O33" s="210" t="e">
        <f t="shared" ca="1" si="4"/>
        <v>#NAME?</v>
      </c>
      <c r="P33" s="72"/>
      <c r="Q33" s="108" t="str">
        <f t="shared" si="5"/>
        <v/>
      </c>
      <c r="R33" s="219" t="str">
        <f t="shared" si="6"/>
        <v/>
      </c>
      <c r="S33" s="100" t="str">
        <f>IF($F33="","",_xludf.IFNA(VLOOKUP($F33,수출신고!$A:$G,4,0),"국내계류중"))</f>
        <v/>
      </c>
      <c r="T33" s="209" t="e">
        <f ca="1">_xludf.IFNA(VLOOKUP(Q33,환율!$A:$H,8,0),"")</f>
        <v>#NAME?</v>
      </c>
      <c r="U33" s="213" t="str">
        <f t="shared" si="7"/>
        <v/>
      </c>
      <c r="V33" s="214" t="str">
        <f t="shared" si="8"/>
        <v/>
      </c>
      <c r="W33" s="215" t="str">
        <f t="shared" si="9"/>
        <v/>
      </c>
      <c r="X33" s="115" t="str">
        <f t="shared" si="10"/>
        <v/>
      </c>
      <c r="Y33" s="216" t="str">
        <f t="shared" si="11"/>
        <v/>
      </c>
      <c r="Z33" s="114" t="str">
        <f t="shared" si="12"/>
        <v/>
      </c>
      <c r="AA33" s="217" t="str">
        <f t="shared" si="13"/>
        <v/>
      </c>
    </row>
    <row r="34" spans="1:27" ht="16.5" customHeight="1">
      <c r="A34" s="96" t="str">
        <f>IF(F34="","",_xludf.IFNA(VLOOKUP(F34,수출신고!A:G,2,0),"국내계류중"))</f>
        <v/>
      </c>
      <c r="B34" s="119"/>
      <c r="C34" s="119"/>
      <c r="D34" s="119"/>
      <c r="E34" s="100" t="str">
        <f>IF($F34="","",_xludf.IFNA(VLOOKUP($F34,수출신고!$A:$G,6,0),"국내계류중"))</f>
        <v/>
      </c>
      <c r="F34" s="101" t="str">
        <f t="shared" si="0"/>
        <v/>
      </c>
      <c r="H34" s="218"/>
      <c r="I34" s="127"/>
      <c r="J34" s="128"/>
      <c r="K34" s="129"/>
      <c r="L34" s="209" t="e">
        <f t="shared" ca="1" si="1"/>
        <v>#NAME?</v>
      </c>
      <c r="M34" s="114" t="e">
        <f t="shared" ca="1" si="2"/>
        <v>#NAME?</v>
      </c>
      <c r="N34" s="101" t="str">
        <f t="shared" si="3"/>
        <v/>
      </c>
      <c r="O34" s="210" t="e">
        <f t="shared" ca="1" si="4"/>
        <v>#NAME?</v>
      </c>
      <c r="P34" s="72"/>
      <c r="Q34" s="108" t="str">
        <f t="shared" si="5"/>
        <v/>
      </c>
      <c r="R34" s="219" t="str">
        <f t="shared" si="6"/>
        <v/>
      </c>
      <c r="S34" s="100" t="str">
        <f>IF($F34="","",_xludf.IFNA(VLOOKUP($F34,수출신고!$A:$G,4,0),"국내계류중"))</f>
        <v/>
      </c>
      <c r="T34" s="209" t="e">
        <f ca="1">_xludf.IFNA(VLOOKUP(Q34,환율!$A:$H,8,0),"")</f>
        <v>#NAME?</v>
      </c>
      <c r="U34" s="213" t="str">
        <f t="shared" si="7"/>
        <v/>
      </c>
      <c r="V34" s="214" t="str">
        <f t="shared" si="8"/>
        <v/>
      </c>
      <c r="W34" s="215" t="str">
        <f t="shared" si="9"/>
        <v/>
      </c>
      <c r="X34" s="115" t="str">
        <f t="shared" si="10"/>
        <v/>
      </c>
      <c r="Y34" s="216" t="str">
        <f t="shared" si="11"/>
        <v/>
      </c>
      <c r="Z34" s="114" t="str">
        <f t="shared" si="12"/>
        <v/>
      </c>
      <c r="AA34" s="217" t="str">
        <f t="shared" si="13"/>
        <v/>
      </c>
    </row>
    <row r="35" spans="1:27" ht="16.5" customHeight="1">
      <c r="A35" s="96" t="str">
        <f>IF(F35="","",_xludf.IFNA(VLOOKUP(F35,수출신고!A:G,2,0),"국내계류중"))</f>
        <v/>
      </c>
      <c r="B35" s="119"/>
      <c r="C35" s="119"/>
      <c r="D35" s="119"/>
      <c r="E35" s="100" t="str">
        <f>IF($F35="","",_xludf.IFNA(VLOOKUP($F35,수출신고!$A:$G,6,0),"국내계류중"))</f>
        <v/>
      </c>
      <c r="F35" s="101" t="str">
        <f t="shared" si="0"/>
        <v/>
      </c>
      <c r="H35" s="218"/>
      <c r="I35" s="127"/>
      <c r="J35" s="128"/>
      <c r="K35" s="129"/>
      <c r="L35" s="209" t="e">
        <f t="shared" ca="1" si="1"/>
        <v>#NAME?</v>
      </c>
      <c r="M35" s="114" t="e">
        <f t="shared" ca="1" si="2"/>
        <v>#NAME?</v>
      </c>
      <c r="N35" s="101" t="str">
        <f t="shared" si="3"/>
        <v/>
      </c>
      <c r="O35" s="210" t="e">
        <f t="shared" ca="1" si="4"/>
        <v>#NAME?</v>
      </c>
      <c r="P35" s="72"/>
      <c r="Q35" s="108" t="str">
        <f t="shared" si="5"/>
        <v/>
      </c>
      <c r="R35" s="219" t="str">
        <f t="shared" si="6"/>
        <v/>
      </c>
      <c r="S35" s="100" t="str">
        <f>IF($F35="","",_xludf.IFNA(VLOOKUP($F35,수출신고!$A:$G,4,0),"국내계류중"))</f>
        <v/>
      </c>
      <c r="T35" s="209" t="e">
        <f ca="1">_xludf.IFNA(VLOOKUP(Q35,환율!$A:$H,8,0),"")</f>
        <v>#NAME?</v>
      </c>
      <c r="U35" s="213" t="str">
        <f t="shared" si="7"/>
        <v/>
      </c>
      <c r="V35" s="214" t="str">
        <f t="shared" si="8"/>
        <v/>
      </c>
      <c r="W35" s="215" t="str">
        <f t="shared" si="9"/>
        <v/>
      </c>
      <c r="X35" s="115" t="str">
        <f t="shared" si="10"/>
        <v/>
      </c>
      <c r="Y35" s="216" t="str">
        <f t="shared" si="11"/>
        <v/>
      </c>
      <c r="Z35" s="114" t="str">
        <f t="shared" si="12"/>
        <v/>
      </c>
      <c r="AA35" s="217" t="str">
        <f t="shared" si="13"/>
        <v/>
      </c>
    </row>
    <row r="36" spans="1:27" ht="16.5" customHeight="1">
      <c r="A36" s="96" t="str">
        <f>IF(F36="","",_xludf.IFNA(VLOOKUP(F36,수출신고!A:G,2,0),"국내계류중"))</f>
        <v/>
      </c>
      <c r="B36" s="119"/>
      <c r="C36" s="119"/>
      <c r="D36" s="119"/>
      <c r="E36" s="100" t="str">
        <f>IF($F36="","",_xludf.IFNA(VLOOKUP($F36,수출신고!$A:$G,6,0),"국내계류중"))</f>
        <v/>
      </c>
      <c r="F36" s="101" t="str">
        <f t="shared" si="0"/>
        <v/>
      </c>
      <c r="H36" s="218"/>
      <c r="I36" s="127"/>
      <c r="J36" s="128"/>
      <c r="K36" s="129"/>
      <c r="L36" s="209" t="e">
        <f t="shared" ca="1" si="1"/>
        <v>#NAME?</v>
      </c>
      <c r="M36" s="114" t="e">
        <f t="shared" ca="1" si="2"/>
        <v>#NAME?</v>
      </c>
      <c r="N36" s="101" t="str">
        <f t="shared" si="3"/>
        <v/>
      </c>
      <c r="O36" s="210" t="e">
        <f t="shared" ca="1" si="4"/>
        <v>#NAME?</v>
      </c>
      <c r="P36" s="72"/>
      <c r="Q36" s="108" t="str">
        <f t="shared" si="5"/>
        <v/>
      </c>
      <c r="R36" s="219" t="str">
        <f t="shared" si="6"/>
        <v/>
      </c>
      <c r="S36" s="100" t="str">
        <f>IF($F36="","",_xludf.IFNA(VLOOKUP($F36,수출신고!$A:$G,4,0),"국내계류중"))</f>
        <v/>
      </c>
      <c r="T36" s="209" t="e">
        <f ca="1">_xludf.IFNA(VLOOKUP(Q36,환율!$A:$H,8,0),"")</f>
        <v>#NAME?</v>
      </c>
      <c r="U36" s="213" t="str">
        <f t="shared" si="7"/>
        <v/>
      </c>
      <c r="V36" s="214" t="str">
        <f t="shared" si="8"/>
        <v/>
      </c>
      <c r="W36" s="215" t="str">
        <f t="shared" si="9"/>
        <v/>
      </c>
      <c r="X36" s="115" t="str">
        <f t="shared" si="10"/>
        <v/>
      </c>
      <c r="Y36" s="216" t="str">
        <f t="shared" si="11"/>
        <v/>
      </c>
      <c r="Z36" s="114" t="str">
        <f t="shared" si="12"/>
        <v/>
      </c>
      <c r="AA36" s="217" t="str">
        <f t="shared" si="13"/>
        <v/>
      </c>
    </row>
    <row r="37" spans="1:27" ht="16.5" customHeight="1">
      <c r="A37" s="96" t="str">
        <f>IF(F37="","",_xludf.IFNA(VLOOKUP(F37,수출신고!A:G,2,0),"국내계류중"))</f>
        <v/>
      </c>
      <c r="B37" s="119"/>
      <c r="C37" s="119"/>
      <c r="D37" s="119"/>
      <c r="E37" s="100" t="str">
        <f>IF($F37="","",_xludf.IFNA(VLOOKUP($F37,수출신고!$A:$G,6,0),"국내계류중"))</f>
        <v/>
      </c>
      <c r="F37" s="101" t="str">
        <f t="shared" si="0"/>
        <v/>
      </c>
      <c r="H37" s="218"/>
      <c r="I37" s="127"/>
      <c r="J37" s="128"/>
      <c r="K37" s="129"/>
      <c r="L37" s="209" t="e">
        <f t="shared" ca="1" si="1"/>
        <v>#NAME?</v>
      </c>
      <c r="M37" s="114" t="e">
        <f t="shared" ca="1" si="2"/>
        <v>#NAME?</v>
      </c>
      <c r="N37" s="101" t="str">
        <f t="shared" si="3"/>
        <v/>
      </c>
      <c r="O37" s="210" t="e">
        <f t="shared" ca="1" si="4"/>
        <v>#NAME?</v>
      </c>
      <c r="P37" s="72"/>
      <c r="Q37" s="108" t="str">
        <f t="shared" si="5"/>
        <v/>
      </c>
      <c r="R37" s="219" t="str">
        <f t="shared" si="6"/>
        <v/>
      </c>
      <c r="S37" s="100" t="str">
        <f>IF($F37="","",_xludf.IFNA(VLOOKUP($F37,수출신고!$A:$G,4,0),"국내계류중"))</f>
        <v/>
      </c>
      <c r="T37" s="209" t="e">
        <f ca="1">_xludf.IFNA(VLOOKUP(Q37,환율!$A:$H,8,0),"")</f>
        <v>#NAME?</v>
      </c>
      <c r="U37" s="213" t="str">
        <f t="shared" si="7"/>
        <v/>
      </c>
      <c r="V37" s="214" t="str">
        <f t="shared" si="8"/>
        <v/>
      </c>
      <c r="W37" s="215" t="str">
        <f t="shared" si="9"/>
        <v/>
      </c>
      <c r="X37" s="115" t="str">
        <f t="shared" si="10"/>
        <v/>
      </c>
      <c r="Y37" s="216" t="str">
        <f t="shared" si="11"/>
        <v/>
      </c>
      <c r="Z37" s="114" t="str">
        <f t="shared" si="12"/>
        <v/>
      </c>
      <c r="AA37" s="217" t="str">
        <f t="shared" si="13"/>
        <v/>
      </c>
    </row>
    <row r="38" spans="1:27" ht="16.5" customHeight="1">
      <c r="A38" s="96" t="str">
        <f>IF(F38="","",_xludf.IFNA(VLOOKUP(F38,수출신고!A:G,2,0),"국내계류중"))</f>
        <v/>
      </c>
      <c r="B38" s="119"/>
      <c r="C38" s="119"/>
      <c r="D38" s="119"/>
      <c r="E38" s="100" t="str">
        <f>IF($F38="","",_xludf.IFNA(VLOOKUP($F38,수출신고!$A:$G,6,0),"국내계류중"))</f>
        <v/>
      </c>
      <c r="F38" s="101" t="str">
        <f t="shared" si="0"/>
        <v/>
      </c>
      <c r="H38" s="218"/>
      <c r="I38" s="127"/>
      <c r="J38" s="128"/>
      <c r="K38" s="129"/>
      <c r="L38" s="209" t="e">
        <f t="shared" ca="1" si="1"/>
        <v>#NAME?</v>
      </c>
      <c r="M38" s="114" t="e">
        <f t="shared" ca="1" si="2"/>
        <v>#NAME?</v>
      </c>
      <c r="N38" s="101" t="str">
        <f t="shared" si="3"/>
        <v/>
      </c>
      <c r="O38" s="210" t="e">
        <f t="shared" ca="1" si="4"/>
        <v>#NAME?</v>
      </c>
      <c r="P38" s="72"/>
      <c r="Q38" s="108" t="str">
        <f t="shared" si="5"/>
        <v/>
      </c>
      <c r="R38" s="219" t="str">
        <f t="shared" si="6"/>
        <v/>
      </c>
      <c r="S38" s="100" t="str">
        <f>IF($F38="","",_xludf.IFNA(VLOOKUP($F38,수출신고!$A:$G,4,0),"국내계류중"))</f>
        <v/>
      </c>
      <c r="T38" s="209" t="e">
        <f ca="1">_xludf.IFNA(VLOOKUP(Q38,환율!$A:$H,8,0),"")</f>
        <v>#NAME?</v>
      </c>
      <c r="U38" s="213" t="str">
        <f t="shared" si="7"/>
        <v/>
      </c>
      <c r="V38" s="214" t="str">
        <f t="shared" si="8"/>
        <v/>
      </c>
      <c r="W38" s="215" t="str">
        <f t="shared" si="9"/>
        <v/>
      </c>
      <c r="X38" s="115" t="str">
        <f t="shared" si="10"/>
        <v/>
      </c>
      <c r="Y38" s="216" t="str">
        <f t="shared" si="11"/>
        <v/>
      </c>
      <c r="Z38" s="114" t="str">
        <f t="shared" si="12"/>
        <v/>
      </c>
      <c r="AA38" s="217" t="str">
        <f t="shared" si="13"/>
        <v/>
      </c>
    </row>
    <row r="39" spans="1:27" ht="16.5" customHeight="1">
      <c r="A39" s="96" t="str">
        <f>IF(F39="","",_xludf.IFNA(VLOOKUP(F39,수출신고!A:G,2,0),"국내계류중"))</f>
        <v/>
      </c>
      <c r="B39" s="119"/>
      <c r="C39" s="119"/>
      <c r="D39" s="119"/>
      <c r="E39" s="100" t="str">
        <f>IF($F39="","",_xludf.IFNA(VLOOKUP($F39,수출신고!$A:$G,6,0),"국내계류중"))</f>
        <v/>
      </c>
      <c r="F39" s="101" t="str">
        <f t="shared" si="0"/>
        <v/>
      </c>
      <c r="H39" s="218"/>
      <c r="I39" s="127"/>
      <c r="J39" s="128"/>
      <c r="K39" s="129"/>
      <c r="L39" s="209" t="e">
        <f t="shared" ca="1" si="1"/>
        <v>#NAME?</v>
      </c>
      <c r="M39" s="114" t="e">
        <f t="shared" ca="1" si="2"/>
        <v>#NAME?</v>
      </c>
      <c r="N39" s="101" t="str">
        <f t="shared" si="3"/>
        <v/>
      </c>
      <c r="O39" s="210" t="e">
        <f t="shared" ca="1" si="4"/>
        <v>#NAME?</v>
      </c>
      <c r="P39" s="121"/>
      <c r="Q39" s="108" t="str">
        <f t="shared" si="5"/>
        <v/>
      </c>
      <c r="R39" s="219" t="str">
        <f t="shared" si="6"/>
        <v/>
      </c>
      <c r="S39" s="100" t="str">
        <f>IF($F39="","",_xludf.IFNA(VLOOKUP($F39,수출신고!$A:$G,4,0),"국내계류중"))</f>
        <v/>
      </c>
      <c r="T39" s="209" t="e">
        <f ca="1">_xludf.IFNA(VLOOKUP(Q39,환율!$A:$H,8,0),"")</f>
        <v>#NAME?</v>
      </c>
      <c r="U39" s="213" t="str">
        <f t="shared" si="7"/>
        <v/>
      </c>
      <c r="V39" s="214" t="str">
        <f t="shared" si="8"/>
        <v/>
      </c>
      <c r="W39" s="215" t="str">
        <f t="shared" si="9"/>
        <v/>
      </c>
      <c r="X39" s="115" t="str">
        <f t="shared" si="10"/>
        <v/>
      </c>
      <c r="Y39" s="216" t="str">
        <f t="shared" si="11"/>
        <v/>
      </c>
      <c r="Z39" s="114" t="str">
        <f t="shared" si="12"/>
        <v/>
      </c>
      <c r="AA39" s="217" t="str">
        <f t="shared" si="13"/>
        <v/>
      </c>
    </row>
    <row r="40" spans="1:27" ht="16.5" customHeight="1">
      <c r="A40" s="96" t="str">
        <f>IF(F40="","",_xludf.IFNA(VLOOKUP(F40,수출신고!A:G,2,0),"국내계류중"))</f>
        <v/>
      </c>
      <c r="B40" s="119"/>
      <c r="C40" s="119"/>
      <c r="D40" s="119"/>
      <c r="E40" s="100" t="str">
        <f>IF($F40="","",_xludf.IFNA(VLOOKUP($F40,수출신고!$A:$G,6,0),"국내계류중"))</f>
        <v/>
      </c>
      <c r="F40" s="101" t="str">
        <f t="shared" si="0"/>
        <v/>
      </c>
      <c r="H40" s="218"/>
      <c r="I40" s="127"/>
      <c r="J40" s="128"/>
      <c r="K40" s="129"/>
      <c r="L40" s="209" t="e">
        <f t="shared" ca="1" si="1"/>
        <v>#NAME?</v>
      </c>
      <c r="M40" s="114" t="e">
        <f t="shared" ca="1" si="2"/>
        <v>#NAME?</v>
      </c>
      <c r="N40" s="101" t="str">
        <f t="shared" si="3"/>
        <v/>
      </c>
      <c r="O40" s="210" t="e">
        <f t="shared" ca="1" si="4"/>
        <v>#NAME?</v>
      </c>
      <c r="P40" s="72"/>
      <c r="Q40" s="108" t="str">
        <f t="shared" si="5"/>
        <v/>
      </c>
      <c r="R40" s="219" t="str">
        <f t="shared" si="6"/>
        <v/>
      </c>
      <c r="S40" s="100" t="str">
        <f>IF($F40="","",_xludf.IFNA(VLOOKUP($F40,수출신고!$A:$G,4,0),"국내계류중"))</f>
        <v/>
      </c>
      <c r="T40" s="209" t="e">
        <f ca="1">_xludf.IFNA(VLOOKUP(Q40,환율!$A:$H,8,0),"")</f>
        <v>#NAME?</v>
      </c>
      <c r="U40" s="213" t="str">
        <f t="shared" si="7"/>
        <v/>
      </c>
      <c r="V40" s="214" t="str">
        <f t="shared" si="8"/>
        <v/>
      </c>
      <c r="W40" s="215" t="str">
        <f t="shared" si="9"/>
        <v/>
      </c>
      <c r="X40" s="115" t="str">
        <f t="shared" si="10"/>
        <v/>
      </c>
      <c r="Y40" s="216" t="str">
        <f t="shared" si="11"/>
        <v/>
      </c>
      <c r="Z40" s="114" t="str">
        <f t="shared" si="12"/>
        <v/>
      </c>
      <c r="AA40" s="217" t="str">
        <f t="shared" si="13"/>
        <v/>
      </c>
    </row>
    <row r="41" spans="1:27" ht="16.5" customHeight="1">
      <c r="A41" s="96" t="str">
        <f>IF(F41="","",_xludf.IFNA(VLOOKUP(F41,수출신고!A:G,2,0),"국내계류중"))</f>
        <v/>
      </c>
      <c r="B41" s="119"/>
      <c r="C41" s="119"/>
      <c r="D41" s="119"/>
      <c r="E41" s="100" t="str">
        <f>IF($F41="","",_xludf.IFNA(VLOOKUP($F41,수출신고!$A:$G,6,0),"국내계류중"))</f>
        <v/>
      </c>
      <c r="F41" s="101" t="str">
        <f t="shared" si="0"/>
        <v/>
      </c>
      <c r="H41" s="218"/>
      <c r="I41" s="127"/>
      <c r="J41" s="128"/>
      <c r="K41" s="129"/>
      <c r="L41" s="209" t="e">
        <f t="shared" ca="1" si="1"/>
        <v>#NAME?</v>
      </c>
      <c r="M41" s="114" t="e">
        <f t="shared" ca="1" si="2"/>
        <v>#NAME?</v>
      </c>
      <c r="N41" s="101" t="str">
        <f t="shared" si="3"/>
        <v/>
      </c>
      <c r="O41" s="210" t="e">
        <f t="shared" ca="1" si="4"/>
        <v>#NAME?</v>
      </c>
      <c r="P41" s="72"/>
      <c r="Q41" s="108" t="str">
        <f t="shared" si="5"/>
        <v/>
      </c>
      <c r="R41" s="219" t="str">
        <f t="shared" si="6"/>
        <v/>
      </c>
      <c r="S41" s="100" t="str">
        <f>IF($F41="","",_xludf.IFNA(VLOOKUP($F41,수출신고!$A:$G,4,0),"국내계류중"))</f>
        <v/>
      </c>
      <c r="T41" s="209" t="e">
        <f ca="1">_xludf.IFNA(VLOOKUP(Q41,환율!$A:$H,8,0),"")</f>
        <v>#NAME?</v>
      </c>
      <c r="U41" s="213" t="str">
        <f t="shared" si="7"/>
        <v/>
      </c>
      <c r="V41" s="214" t="str">
        <f t="shared" si="8"/>
        <v/>
      </c>
      <c r="W41" s="215" t="str">
        <f t="shared" si="9"/>
        <v/>
      </c>
      <c r="X41" s="115" t="str">
        <f t="shared" si="10"/>
        <v/>
      </c>
      <c r="Y41" s="216" t="str">
        <f t="shared" si="11"/>
        <v/>
      </c>
      <c r="Z41" s="114" t="str">
        <f t="shared" si="12"/>
        <v/>
      </c>
      <c r="AA41" s="217" t="str">
        <f t="shared" si="13"/>
        <v/>
      </c>
    </row>
    <row r="42" spans="1:27" ht="16.5" customHeight="1">
      <c r="A42" s="96" t="str">
        <f>IF(F42="","",_xludf.IFNA(VLOOKUP(F42,수출신고!A:G,2,0),"국내계류중"))</f>
        <v/>
      </c>
      <c r="B42" s="119"/>
      <c r="C42" s="119"/>
      <c r="D42" s="119"/>
      <c r="E42" s="100" t="str">
        <f>IF($F42="","",_xludf.IFNA(VLOOKUP($F42,수출신고!$A:$G,6,0),"국내계류중"))</f>
        <v/>
      </c>
      <c r="F42" s="101" t="str">
        <f t="shared" si="0"/>
        <v/>
      </c>
      <c r="H42" s="218"/>
      <c r="I42" s="127"/>
      <c r="J42" s="128"/>
      <c r="K42" s="129"/>
      <c r="L42" s="209" t="e">
        <f t="shared" ca="1" si="1"/>
        <v>#NAME?</v>
      </c>
      <c r="M42" s="114" t="e">
        <f t="shared" ca="1" si="2"/>
        <v>#NAME?</v>
      </c>
      <c r="N42" s="101" t="str">
        <f t="shared" si="3"/>
        <v/>
      </c>
      <c r="O42" s="210" t="e">
        <f t="shared" ca="1" si="4"/>
        <v>#NAME?</v>
      </c>
      <c r="P42" s="72"/>
      <c r="Q42" s="108" t="str">
        <f t="shared" si="5"/>
        <v/>
      </c>
      <c r="R42" s="219" t="str">
        <f t="shared" si="6"/>
        <v/>
      </c>
      <c r="S42" s="100" t="str">
        <f>IF($F42="","",_xludf.IFNA(VLOOKUP($F42,수출신고!$A:$G,4,0),"국내계류중"))</f>
        <v/>
      </c>
      <c r="T42" s="209" t="e">
        <f ca="1">_xludf.IFNA(VLOOKUP(Q42,환율!$A:$H,8,0),"")</f>
        <v>#NAME?</v>
      </c>
      <c r="U42" s="213" t="str">
        <f t="shared" si="7"/>
        <v/>
      </c>
      <c r="V42" s="214" t="str">
        <f t="shared" si="8"/>
        <v/>
      </c>
      <c r="W42" s="215" t="str">
        <f t="shared" si="9"/>
        <v/>
      </c>
      <c r="X42" s="115" t="str">
        <f t="shared" si="10"/>
        <v/>
      </c>
      <c r="Y42" s="216" t="str">
        <f t="shared" si="11"/>
        <v/>
      </c>
      <c r="Z42" s="114" t="str">
        <f t="shared" si="12"/>
        <v/>
      </c>
      <c r="AA42" s="217" t="str">
        <f t="shared" si="13"/>
        <v/>
      </c>
    </row>
    <row r="43" spans="1:27" ht="16.5" customHeight="1">
      <c r="A43" s="96" t="str">
        <f>IF(F43="","",_xludf.IFNA(VLOOKUP(F43,수출신고!A:G,2,0),"국내계류중"))</f>
        <v/>
      </c>
      <c r="B43" s="119"/>
      <c r="C43" s="119"/>
      <c r="D43" s="119"/>
      <c r="E43" s="100" t="str">
        <f>IF($F43="","",_xludf.IFNA(VLOOKUP($F43,수출신고!$A:$G,6,0),"국내계류중"))</f>
        <v/>
      </c>
      <c r="F43" s="101" t="str">
        <f t="shared" si="0"/>
        <v/>
      </c>
      <c r="H43" s="218"/>
      <c r="I43" s="127"/>
      <c r="J43" s="128"/>
      <c r="K43" s="129"/>
      <c r="L43" s="209" t="e">
        <f t="shared" ca="1" si="1"/>
        <v>#NAME?</v>
      </c>
      <c r="M43" s="114" t="e">
        <f t="shared" ca="1" si="2"/>
        <v>#NAME?</v>
      </c>
      <c r="N43" s="101" t="str">
        <f t="shared" si="3"/>
        <v/>
      </c>
      <c r="O43" s="210" t="e">
        <f t="shared" ca="1" si="4"/>
        <v>#NAME?</v>
      </c>
      <c r="P43" s="72"/>
      <c r="Q43" s="108" t="str">
        <f t="shared" si="5"/>
        <v/>
      </c>
      <c r="R43" s="219" t="str">
        <f t="shared" si="6"/>
        <v/>
      </c>
      <c r="S43" s="100" t="str">
        <f>IF($F43="","",_xludf.IFNA(VLOOKUP($F43,수출신고!$A:$G,4,0),"국내계류중"))</f>
        <v/>
      </c>
      <c r="T43" s="209" t="e">
        <f ca="1">_xludf.IFNA(VLOOKUP(Q43,환율!$A:$H,8,0),"")</f>
        <v>#NAME?</v>
      </c>
      <c r="U43" s="213" t="str">
        <f t="shared" si="7"/>
        <v/>
      </c>
      <c r="V43" s="214" t="str">
        <f t="shared" si="8"/>
        <v/>
      </c>
      <c r="W43" s="215" t="str">
        <f t="shared" si="9"/>
        <v/>
      </c>
      <c r="X43" s="115" t="str">
        <f t="shared" si="10"/>
        <v/>
      </c>
      <c r="Y43" s="216" t="str">
        <f t="shared" si="11"/>
        <v/>
      </c>
      <c r="Z43" s="114" t="str">
        <f t="shared" si="12"/>
        <v/>
      </c>
      <c r="AA43" s="217" t="str">
        <f t="shared" si="13"/>
        <v/>
      </c>
    </row>
    <row r="44" spans="1:27" ht="16.5" customHeight="1">
      <c r="A44" s="96" t="str">
        <f>IF(F44="","",_xludf.IFNA(VLOOKUP(F44,수출신고!A:G,2,0),"국내계류중"))</f>
        <v/>
      </c>
      <c r="B44" s="119"/>
      <c r="C44" s="119"/>
      <c r="D44" s="119"/>
      <c r="E44" s="100" t="str">
        <f>IF($F44="","",_xludf.IFNA(VLOOKUP($F44,수출신고!$A:$G,6,0),"국내계류중"))</f>
        <v/>
      </c>
      <c r="F44" s="101" t="str">
        <f t="shared" si="0"/>
        <v/>
      </c>
      <c r="H44" s="218"/>
      <c r="I44" s="127"/>
      <c r="J44" s="128"/>
      <c r="K44" s="129"/>
      <c r="L44" s="209" t="e">
        <f t="shared" ca="1" si="1"/>
        <v>#NAME?</v>
      </c>
      <c r="M44" s="114" t="e">
        <f t="shared" ca="1" si="2"/>
        <v>#NAME?</v>
      </c>
      <c r="N44" s="101" t="str">
        <f t="shared" si="3"/>
        <v/>
      </c>
      <c r="O44" s="210" t="e">
        <f t="shared" ca="1" si="4"/>
        <v>#NAME?</v>
      </c>
      <c r="P44" s="72"/>
      <c r="Q44" s="108" t="str">
        <f t="shared" si="5"/>
        <v/>
      </c>
      <c r="R44" s="219" t="str">
        <f t="shared" si="6"/>
        <v/>
      </c>
      <c r="S44" s="100" t="str">
        <f>IF($F44="","",_xludf.IFNA(VLOOKUP($F44,수출신고!$A:$G,4,0),"국내계류중"))</f>
        <v/>
      </c>
      <c r="T44" s="209" t="e">
        <f ca="1">_xludf.IFNA(VLOOKUP(Q44,환율!$A:$H,8,0),"")</f>
        <v>#NAME?</v>
      </c>
      <c r="U44" s="213" t="str">
        <f t="shared" si="7"/>
        <v/>
      </c>
      <c r="V44" s="214" t="str">
        <f t="shared" si="8"/>
        <v/>
      </c>
      <c r="W44" s="215" t="str">
        <f t="shared" si="9"/>
        <v/>
      </c>
      <c r="X44" s="115" t="str">
        <f t="shared" si="10"/>
        <v/>
      </c>
      <c r="Y44" s="216" t="str">
        <f t="shared" si="11"/>
        <v/>
      </c>
      <c r="Z44" s="114" t="str">
        <f t="shared" si="12"/>
        <v/>
      </c>
      <c r="AA44" s="217" t="str">
        <f t="shared" si="13"/>
        <v/>
      </c>
    </row>
    <row r="45" spans="1:27" ht="16.5" customHeight="1">
      <c r="A45" s="96" t="str">
        <f>IF(F45="","",_xludf.IFNA(VLOOKUP(F45,수출신고!A:G,2,0),"국내계류중"))</f>
        <v/>
      </c>
      <c r="B45" s="119"/>
      <c r="C45" s="119"/>
      <c r="D45" s="119"/>
      <c r="E45" s="100" t="str">
        <f>IF($F45="","",_xludf.IFNA(VLOOKUP($F45,수출신고!$A:$G,6,0),"국내계류중"))</f>
        <v/>
      </c>
      <c r="F45" s="101" t="str">
        <f t="shared" si="0"/>
        <v/>
      </c>
      <c r="H45" s="218"/>
      <c r="I45" s="127"/>
      <c r="J45" s="128"/>
      <c r="K45" s="129"/>
      <c r="L45" s="209" t="e">
        <f t="shared" ca="1" si="1"/>
        <v>#NAME?</v>
      </c>
      <c r="M45" s="114" t="e">
        <f t="shared" ca="1" si="2"/>
        <v>#NAME?</v>
      </c>
      <c r="N45" s="101" t="str">
        <f t="shared" si="3"/>
        <v/>
      </c>
      <c r="O45" s="210" t="e">
        <f t="shared" ca="1" si="4"/>
        <v>#NAME?</v>
      </c>
      <c r="P45" s="72"/>
      <c r="Q45" s="108" t="str">
        <f t="shared" si="5"/>
        <v/>
      </c>
      <c r="R45" s="219" t="str">
        <f t="shared" si="6"/>
        <v/>
      </c>
      <c r="S45" s="100" t="str">
        <f>IF($F45="","",_xludf.IFNA(VLOOKUP($F45,수출신고!$A:$G,4,0),"국내계류중"))</f>
        <v/>
      </c>
      <c r="T45" s="209" t="e">
        <f ca="1">_xludf.IFNA(VLOOKUP(Q45,환율!$A:$H,8,0),"")</f>
        <v>#NAME?</v>
      </c>
      <c r="U45" s="213" t="str">
        <f t="shared" si="7"/>
        <v/>
      </c>
      <c r="V45" s="214" t="str">
        <f t="shared" si="8"/>
        <v/>
      </c>
      <c r="W45" s="215" t="str">
        <f t="shared" si="9"/>
        <v/>
      </c>
      <c r="X45" s="115" t="str">
        <f t="shared" si="10"/>
        <v/>
      </c>
      <c r="Y45" s="216" t="str">
        <f t="shared" si="11"/>
        <v/>
      </c>
      <c r="Z45" s="114" t="str">
        <f t="shared" si="12"/>
        <v/>
      </c>
      <c r="AA45" s="217" t="str">
        <f t="shared" si="13"/>
        <v/>
      </c>
    </row>
    <row r="46" spans="1:27" ht="16.5" customHeight="1">
      <c r="A46" s="96" t="str">
        <f>IF(F46="","",_xludf.IFNA(VLOOKUP(F46,수출신고!A:G,2,0),"국내계류중"))</f>
        <v/>
      </c>
      <c r="B46" s="119"/>
      <c r="C46" s="119"/>
      <c r="D46" s="119"/>
      <c r="E46" s="100" t="str">
        <f>IF($F46="","",_xludf.IFNA(VLOOKUP($F46,수출신고!$A:$G,6,0),"국내계류중"))</f>
        <v/>
      </c>
      <c r="F46" s="101" t="str">
        <f t="shared" si="0"/>
        <v/>
      </c>
      <c r="H46" s="218"/>
      <c r="I46" s="127"/>
      <c r="J46" s="128"/>
      <c r="K46" s="129"/>
      <c r="L46" s="209" t="e">
        <f t="shared" ca="1" si="1"/>
        <v>#NAME?</v>
      </c>
      <c r="M46" s="114" t="e">
        <f t="shared" ca="1" si="2"/>
        <v>#NAME?</v>
      </c>
      <c r="N46" s="101" t="str">
        <f t="shared" si="3"/>
        <v/>
      </c>
      <c r="O46" s="210" t="e">
        <f t="shared" ca="1" si="4"/>
        <v>#NAME?</v>
      </c>
      <c r="P46" s="72"/>
      <c r="Q46" s="108" t="str">
        <f t="shared" si="5"/>
        <v/>
      </c>
      <c r="R46" s="219" t="str">
        <f t="shared" si="6"/>
        <v/>
      </c>
      <c r="S46" s="100" t="str">
        <f>IF($F46="","",_xludf.IFNA(VLOOKUP($F46,수출신고!$A:$G,4,0),"국내계류중"))</f>
        <v/>
      </c>
      <c r="T46" s="209" t="e">
        <f ca="1">_xludf.IFNA(VLOOKUP(Q46,환율!$A:$H,8,0),"")</f>
        <v>#NAME?</v>
      </c>
      <c r="U46" s="213" t="str">
        <f t="shared" si="7"/>
        <v/>
      </c>
      <c r="V46" s="214" t="str">
        <f t="shared" si="8"/>
        <v/>
      </c>
      <c r="W46" s="215" t="str">
        <f t="shared" si="9"/>
        <v/>
      </c>
      <c r="X46" s="115" t="str">
        <f t="shared" si="10"/>
        <v/>
      </c>
      <c r="Y46" s="216" t="str">
        <f t="shared" si="11"/>
        <v/>
      </c>
      <c r="Z46" s="114" t="str">
        <f t="shared" si="12"/>
        <v/>
      </c>
      <c r="AA46" s="217" t="str">
        <f t="shared" si="13"/>
        <v/>
      </c>
    </row>
    <row r="47" spans="1:27" ht="16.5" customHeight="1">
      <c r="A47" s="96" t="str">
        <f>IF(F47="","",_xludf.IFNA(VLOOKUP(F47,수출신고!A:G,2,0),"국내계류중"))</f>
        <v/>
      </c>
      <c r="B47" s="123"/>
      <c r="C47" s="123"/>
      <c r="D47" s="123"/>
      <c r="E47" s="100" t="str">
        <f>IF($F47="","",_xludf.IFNA(VLOOKUP($F47,수출신고!$A:$G,6,0),"국내계류중"))</f>
        <v/>
      </c>
      <c r="F47" s="101" t="str">
        <f t="shared" si="0"/>
        <v/>
      </c>
      <c r="H47" s="218"/>
      <c r="I47" s="127"/>
      <c r="J47" s="128"/>
      <c r="K47" s="129"/>
      <c r="L47" s="209" t="e">
        <f t="shared" ca="1" si="1"/>
        <v>#NAME?</v>
      </c>
      <c r="M47" s="114" t="e">
        <f t="shared" ca="1" si="2"/>
        <v>#NAME?</v>
      </c>
      <c r="N47" s="101" t="str">
        <f t="shared" si="3"/>
        <v/>
      </c>
      <c r="O47" s="210" t="e">
        <f t="shared" ca="1" si="4"/>
        <v>#NAME?</v>
      </c>
      <c r="P47" s="72"/>
      <c r="Q47" s="108" t="str">
        <f t="shared" si="5"/>
        <v/>
      </c>
      <c r="R47" s="219" t="str">
        <f t="shared" si="6"/>
        <v/>
      </c>
      <c r="S47" s="100" t="str">
        <f>IF($F47="","",_xludf.IFNA(VLOOKUP($F47,수출신고!$A:$G,4,0),"국내계류중"))</f>
        <v/>
      </c>
      <c r="T47" s="209" t="e">
        <f ca="1">_xludf.IFNA(VLOOKUP(Q47,환율!$A:$H,8,0),"")</f>
        <v>#NAME?</v>
      </c>
      <c r="U47" s="213" t="str">
        <f t="shared" si="7"/>
        <v/>
      </c>
      <c r="V47" s="214" t="str">
        <f t="shared" si="8"/>
        <v/>
      </c>
      <c r="W47" s="215" t="str">
        <f t="shared" si="9"/>
        <v/>
      </c>
      <c r="X47" s="115" t="str">
        <f t="shared" si="10"/>
        <v/>
      </c>
      <c r="Y47" s="216" t="str">
        <f t="shared" si="11"/>
        <v/>
      </c>
      <c r="Z47" s="114" t="str">
        <f t="shared" si="12"/>
        <v/>
      </c>
      <c r="AA47" s="217" t="str">
        <f t="shared" si="13"/>
        <v/>
      </c>
    </row>
    <row r="48" spans="1:27" ht="16.5" customHeight="1">
      <c r="A48" s="96" t="str">
        <f>IF(F48="","",_xludf.IFNA(VLOOKUP(F48,수출신고!A:G,2,0),"국내계류중"))</f>
        <v/>
      </c>
      <c r="B48" s="126"/>
      <c r="C48" s="127"/>
      <c r="D48" s="128"/>
      <c r="E48" s="100" t="str">
        <f>IF($F48="","",_xludf.IFNA(VLOOKUP($F48,수출신고!$A:$G,6,0),"국내계류중"))</f>
        <v/>
      </c>
      <c r="F48" s="101" t="str">
        <f t="shared" si="0"/>
        <v/>
      </c>
      <c r="G48" s="130"/>
      <c r="H48" s="218"/>
      <c r="I48" s="127"/>
      <c r="J48" s="128"/>
      <c r="K48" s="129"/>
      <c r="L48" s="209" t="e">
        <f t="shared" ca="1" si="1"/>
        <v>#NAME?</v>
      </c>
      <c r="M48" s="114" t="e">
        <f t="shared" ca="1" si="2"/>
        <v>#NAME?</v>
      </c>
      <c r="N48" s="101" t="str">
        <f t="shared" si="3"/>
        <v/>
      </c>
      <c r="O48" s="210" t="e">
        <f t="shared" ca="1" si="4"/>
        <v>#NAME?</v>
      </c>
      <c r="P48" s="72"/>
      <c r="Q48" s="108" t="str">
        <f t="shared" si="5"/>
        <v/>
      </c>
      <c r="R48" s="219" t="str">
        <f t="shared" si="6"/>
        <v/>
      </c>
      <c r="S48" s="100" t="str">
        <f>IF($F48="","",_xludf.IFNA(VLOOKUP($F48,수출신고!$A:$G,4,0),"국내계류중"))</f>
        <v/>
      </c>
      <c r="T48" s="209" t="e">
        <f ca="1">_xludf.IFNA(VLOOKUP(Q48,환율!$A:$H,8,0),"")</f>
        <v>#NAME?</v>
      </c>
      <c r="U48" s="213" t="str">
        <f t="shared" si="7"/>
        <v/>
      </c>
      <c r="V48" s="214" t="str">
        <f t="shared" si="8"/>
        <v/>
      </c>
      <c r="W48" s="215" t="str">
        <f t="shared" si="9"/>
        <v/>
      </c>
      <c r="X48" s="115" t="str">
        <f t="shared" si="10"/>
        <v/>
      </c>
      <c r="Y48" s="216" t="str">
        <f t="shared" si="11"/>
        <v/>
      </c>
      <c r="Z48" s="114" t="str">
        <f t="shared" si="12"/>
        <v/>
      </c>
      <c r="AA48" s="217" t="str">
        <f t="shared" si="13"/>
        <v/>
      </c>
    </row>
    <row r="49" spans="1:27" ht="16.5" customHeight="1">
      <c r="A49" s="96" t="str">
        <f>IF(F49="","",_xludf.IFNA(VLOOKUP(F49,수출신고!A:G,2,0),"국내계류중"))</f>
        <v/>
      </c>
      <c r="B49" s="126"/>
      <c r="C49" s="127"/>
      <c r="D49" s="128"/>
      <c r="E49" s="100" t="str">
        <f>IF($F49="","",_xludf.IFNA(VLOOKUP($F49,수출신고!$A:$G,6,0),"국내계류중"))</f>
        <v/>
      </c>
      <c r="F49" s="101" t="str">
        <f t="shared" si="0"/>
        <v/>
      </c>
      <c r="H49" s="220"/>
      <c r="I49" s="14"/>
      <c r="J49" s="128"/>
      <c r="K49" s="128"/>
      <c r="L49" s="209" t="e">
        <f t="shared" ca="1" si="1"/>
        <v>#NAME?</v>
      </c>
      <c r="M49" s="114" t="e">
        <f t="shared" ca="1" si="2"/>
        <v>#NAME?</v>
      </c>
      <c r="N49" s="101" t="str">
        <f t="shared" si="3"/>
        <v/>
      </c>
      <c r="O49" s="210" t="e">
        <f t="shared" ca="1" si="4"/>
        <v>#NAME?</v>
      </c>
      <c r="P49" s="72"/>
      <c r="Q49" s="108" t="str">
        <f t="shared" si="5"/>
        <v/>
      </c>
      <c r="R49" s="219" t="str">
        <f t="shared" si="6"/>
        <v/>
      </c>
      <c r="S49" s="100" t="str">
        <f>IF($F49="","",_xludf.IFNA(VLOOKUP($F49,수출신고!$A:$G,4,0),"국내계류중"))</f>
        <v/>
      </c>
      <c r="T49" s="209" t="e">
        <f ca="1">_xludf.IFNA(VLOOKUP(Q49,환율!$A:$H,8,0),"")</f>
        <v>#NAME?</v>
      </c>
      <c r="U49" s="213" t="str">
        <f t="shared" si="7"/>
        <v/>
      </c>
      <c r="V49" s="214" t="str">
        <f t="shared" si="8"/>
        <v/>
      </c>
      <c r="W49" s="215" t="str">
        <f t="shared" si="9"/>
        <v/>
      </c>
      <c r="X49" s="115" t="str">
        <f t="shared" si="10"/>
        <v/>
      </c>
      <c r="Y49" s="216" t="str">
        <f t="shared" si="11"/>
        <v/>
      </c>
      <c r="Z49" s="114" t="str">
        <f t="shared" si="12"/>
        <v/>
      </c>
      <c r="AA49" s="217" t="str">
        <f t="shared" si="13"/>
        <v/>
      </c>
    </row>
    <row r="50" spans="1:27" ht="16.5" customHeight="1">
      <c r="A50" s="96" t="str">
        <f>IF(F50="","",_xludf.IFNA(VLOOKUP(F50,수출신고!A:G,2,0),"국내계류중"))</f>
        <v/>
      </c>
      <c r="B50" s="126"/>
      <c r="C50" s="127"/>
      <c r="D50" s="128"/>
      <c r="E50" s="100" t="str">
        <f>IF($F50="","",_xludf.IFNA(VLOOKUP($F50,수출신고!$A:$G,6,0),"국내계류중"))</f>
        <v/>
      </c>
      <c r="F50" s="101" t="str">
        <f t="shared" si="0"/>
        <v/>
      </c>
      <c r="H50" s="220"/>
      <c r="I50" s="14"/>
      <c r="J50" s="128"/>
      <c r="K50" s="128"/>
      <c r="L50" s="209" t="e">
        <f t="shared" ca="1" si="1"/>
        <v>#NAME?</v>
      </c>
      <c r="M50" s="114" t="e">
        <f t="shared" ca="1" si="2"/>
        <v>#NAME?</v>
      </c>
      <c r="N50" s="101" t="str">
        <f t="shared" si="3"/>
        <v/>
      </c>
      <c r="O50" s="210" t="e">
        <f t="shared" ca="1" si="4"/>
        <v>#NAME?</v>
      </c>
      <c r="P50" s="72"/>
      <c r="Q50" s="108" t="str">
        <f t="shared" si="5"/>
        <v/>
      </c>
      <c r="R50" s="219" t="str">
        <f t="shared" si="6"/>
        <v/>
      </c>
      <c r="S50" s="100" t="str">
        <f>IF($F50="","",_xludf.IFNA(VLOOKUP($F50,수출신고!$A:$G,4,0),"국내계류중"))</f>
        <v/>
      </c>
      <c r="T50" s="209" t="e">
        <f ca="1">_xludf.IFNA(VLOOKUP(Q50,환율!$A:$H,8,0),"")</f>
        <v>#NAME?</v>
      </c>
      <c r="U50" s="213" t="str">
        <f t="shared" si="7"/>
        <v/>
      </c>
      <c r="V50" s="214" t="str">
        <f t="shared" si="8"/>
        <v/>
      </c>
      <c r="W50" s="215" t="str">
        <f t="shared" si="9"/>
        <v/>
      </c>
      <c r="X50" s="115" t="str">
        <f t="shared" si="10"/>
        <v/>
      </c>
      <c r="Y50" s="216" t="str">
        <f t="shared" si="11"/>
        <v/>
      </c>
      <c r="Z50" s="114" t="str">
        <f t="shared" si="12"/>
        <v/>
      </c>
      <c r="AA50" s="217" t="str">
        <f t="shared" si="13"/>
        <v/>
      </c>
    </row>
    <row r="51" spans="1:27" ht="16.5" customHeight="1">
      <c r="A51" s="96" t="str">
        <f>IF(F51="","",_xludf.IFNA(VLOOKUP(F51,수출신고!A:G,2,0),"국내계류중"))</f>
        <v/>
      </c>
      <c r="B51" s="127"/>
      <c r="C51" s="127"/>
      <c r="D51" s="127"/>
      <c r="E51" s="100" t="str">
        <f>IF($F51="","",_xludf.IFNA(VLOOKUP($F51,수출신고!$A:$G,6,0),"국내계류중"))</f>
        <v/>
      </c>
      <c r="F51" s="101" t="str">
        <f t="shared" si="0"/>
        <v/>
      </c>
      <c r="H51" s="218"/>
      <c r="I51" s="127"/>
      <c r="J51" s="128"/>
      <c r="K51" s="128"/>
      <c r="L51" s="209" t="e">
        <f t="shared" ca="1" si="1"/>
        <v>#NAME?</v>
      </c>
      <c r="M51" s="114" t="e">
        <f t="shared" ca="1" si="2"/>
        <v>#NAME?</v>
      </c>
      <c r="N51" s="101" t="str">
        <f t="shared" si="3"/>
        <v/>
      </c>
      <c r="O51" s="210" t="e">
        <f t="shared" ca="1" si="4"/>
        <v>#NAME?</v>
      </c>
      <c r="P51" s="121"/>
      <c r="Q51" s="108" t="str">
        <f t="shared" si="5"/>
        <v/>
      </c>
      <c r="R51" s="219" t="str">
        <f t="shared" si="6"/>
        <v/>
      </c>
      <c r="S51" s="100" t="str">
        <f>IF($F51="","",_xludf.IFNA(VLOOKUP($F51,수출신고!$A:$G,4,0),"국내계류중"))</f>
        <v/>
      </c>
      <c r="T51" s="209" t="e">
        <f ca="1">_xludf.IFNA(VLOOKUP(Q51,환율!$A:$H,8,0),"")</f>
        <v>#NAME?</v>
      </c>
      <c r="U51" s="213" t="str">
        <f t="shared" si="7"/>
        <v/>
      </c>
      <c r="V51" s="214" t="str">
        <f t="shared" si="8"/>
        <v/>
      </c>
      <c r="W51" s="215" t="str">
        <f t="shared" si="9"/>
        <v/>
      </c>
      <c r="X51" s="115" t="str">
        <f t="shared" si="10"/>
        <v/>
      </c>
      <c r="Y51" s="216" t="str">
        <f t="shared" si="11"/>
        <v/>
      </c>
      <c r="Z51" s="114" t="str">
        <f t="shared" si="12"/>
        <v/>
      </c>
      <c r="AA51" s="217" t="str">
        <f t="shared" si="13"/>
        <v/>
      </c>
    </row>
    <row r="52" spans="1:27" ht="16.5" customHeight="1">
      <c r="A52" s="96" t="str">
        <f>IF(F52="","",_xludf.IFNA(VLOOKUP(F52,수출신고!A:G,2,0),"국내계류중"))</f>
        <v/>
      </c>
      <c r="B52" s="127"/>
      <c r="C52" s="127"/>
      <c r="D52" s="127"/>
      <c r="E52" s="100" t="str">
        <f>IF($F52="","",_xludf.IFNA(VLOOKUP($F52,수출신고!$A:$G,6,0),"국내계류중"))</f>
        <v/>
      </c>
      <c r="F52" s="101" t="str">
        <f t="shared" si="0"/>
        <v/>
      </c>
      <c r="H52" s="218"/>
      <c r="I52" s="127"/>
      <c r="J52" s="128"/>
      <c r="K52" s="128"/>
      <c r="L52" s="209" t="e">
        <f t="shared" ca="1" si="1"/>
        <v>#NAME?</v>
      </c>
      <c r="M52" s="114" t="e">
        <f t="shared" ca="1" si="2"/>
        <v>#NAME?</v>
      </c>
      <c r="N52" s="101" t="str">
        <f t="shared" si="3"/>
        <v/>
      </c>
      <c r="O52" s="210" t="e">
        <f t="shared" ca="1" si="4"/>
        <v>#NAME?</v>
      </c>
      <c r="P52" s="131" t="s">
        <v>1007</v>
      </c>
      <c r="Q52" s="108" t="str">
        <f t="shared" si="5"/>
        <v/>
      </c>
      <c r="R52" s="219" t="str">
        <f t="shared" si="6"/>
        <v/>
      </c>
      <c r="S52" s="100" t="str">
        <f>IF($F52="","",_xludf.IFNA(VLOOKUP($F52,수출신고!$A:$G,4,0),"국내계류중"))</f>
        <v/>
      </c>
      <c r="T52" s="209" t="e">
        <f ca="1">_xludf.IFNA(VLOOKUP(Q52,환율!$A:$H,8,0),"")</f>
        <v>#NAME?</v>
      </c>
      <c r="U52" s="213" t="str">
        <f t="shared" si="7"/>
        <v/>
      </c>
      <c r="V52" s="214" t="str">
        <f t="shared" si="8"/>
        <v/>
      </c>
      <c r="W52" s="215" t="str">
        <f t="shared" si="9"/>
        <v/>
      </c>
      <c r="X52" s="115" t="str">
        <f t="shared" si="10"/>
        <v/>
      </c>
      <c r="Y52" s="216" t="str">
        <f t="shared" si="11"/>
        <v/>
      </c>
      <c r="Z52" s="114" t="str">
        <f t="shared" si="12"/>
        <v/>
      </c>
      <c r="AA52" s="217" t="str">
        <f t="shared" si="13"/>
        <v/>
      </c>
    </row>
    <row r="53" spans="1:27" ht="16.5" customHeight="1">
      <c r="A53" s="96" t="str">
        <f>IF(F53="","",_xludf.IFNA(VLOOKUP(F53,수출신고!A:G,2,0),"국내계류중"))</f>
        <v/>
      </c>
      <c r="B53" s="127"/>
      <c r="C53" s="127"/>
      <c r="D53" s="127"/>
      <c r="E53" s="100" t="str">
        <f>IF($F53="","",_xludf.IFNA(VLOOKUP($F53,수출신고!$A:$G,6,0),"국내계류중"))</f>
        <v/>
      </c>
      <c r="F53" s="101" t="str">
        <f t="shared" si="0"/>
        <v/>
      </c>
      <c r="H53" s="218"/>
      <c r="I53" s="127"/>
      <c r="J53" s="128"/>
      <c r="K53" s="128"/>
      <c r="L53" s="209" t="e">
        <f t="shared" ca="1" si="1"/>
        <v>#NAME?</v>
      </c>
      <c r="M53" s="114" t="e">
        <f t="shared" ca="1" si="2"/>
        <v>#NAME?</v>
      </c>
      <c r="N53" s="101" t="str">
        <f t="shared" si="3"/>
        <v/>
      </c>
      <c r="O53" s="210" t="e">
        <f t="shared" ca="1" si="4"/>
        <v>#NAME?</v>
      </c>
      <c r="P53" s="132">
        <f ca="1">TODAY()</f>
        <v>45007</v>
      </c>
      <c r="Q53" s="108" t="str">
        <f t="shared" si="5"/>
        <v/>
      </c>
      <c r="R53" s="219" t="str">
        <f t="shared" si="6"/>
        <v/>
      </c>
      <c r="S53" s="100" t="str">
        <f>IF($F53="","",_xludf.IFNA(VLOOKUP($F53,수출신고!$A:$G,4,0),"국내계류중"))</f>
        <v/>
      </c>
      <c r="T53" s="209" t="e">
        <f ca="1">_xludf.IFNA(VLOOKUP(Q53,환율!$A:$H,8,0),"")</f>
        <v>#NAME?</v>
      </c>
      <c r="U53" s="213" t="str">
        <f t="shared" si="7"/>
        <v/>
      </c>
      <c r="V53" s="214" t="str">
        <f t="shared" si="8"/>
        <v/>
      </c>
      <c r="W53" s="215" t="str">
        <f t="shared" si="9"/>
        <v/>
      </c>
      <c r="X53" s="115" t="str">
        <f t="shared" si="10"/>
        <v/>
      </c>
      <c r="Y53" s="216" t="str">
        <f t="shared" si="11"/>
        <v/>
      </c>
      <c r="Z53" s="114" t="str">
        <f t="shared" si="12"/>
        <v/>
      </c>
      <c r="AA53" s="217" t="str">
        <f t="shared" si="13"/>
        <v/>
      </c>
    </row>
    <row r="54" spans="1:27" ht="16.5" customHeight="1">
      <c r="A54" s="96" t="str">
        <f>IF(F54="","",_xludf.IFNA(VLOOKUP(F54,수출신고!A:G,2,0),"국내계류중"))</f>
        <v/>
      </c>
      <c r="B54" s="134"/>
      <c r="C54" s="134"/>
      <c r="D54" s="134"/>
      <c r="E54" s="100" t="str">
        <f>IF($F54="","",_xludf.IFNA(VLOOKUP($F54,수출신고!$A:$G,6,0),"국내계류중"))</f>
        <v/>
      </c>
      <c r="F54" s="101" t="str">
        <f t="shared" si="0"/>
        <v/>
      </c>
      <c r="H54" s="221"/>
      <c r="I54" s="134"/>
      <c r="J54" s="222"/>
      <c r="K54" s="222"/>
      <c r="L54" s="209" t="e">
        <f t="shared" ca="1" si="1"/>
        <v>#NAME?</v>
      </c>
      <c r="M54" s="223" t="e">
        <f t="shared" ca="1" si="2"/>
        <v>#NAME?</v>
      </c>
      <c r="N54" s="101" t="str">
        <f t="shared" si="3"/>
        <v/>
      </c>
      <c r="O54" s="210" t="e">
        <f t="shared" ca="1" si="4"/>
        <v>#NAME?</v>
      </c>
      <c r="P54" s="136" t="e">
        <f ca="1">-O54</f>
        <v>#NAME?</v>
      </c>
      <c r="Q54" s="224" t="str">
        <f t="shared" si="5"/>
        <v/>
      </c>
      <c r="R54" s="225" t="str">
        <f t="shared" si="6"/>
        <v/>
      </c>
      <c r="S54" s="100" t="str">
        <f>IF($F54="","",_xludf.IFNA(VLOOKUP($F54,수출신고!$A:$G,4,0),"국내계류중"))</f>
        <v/>
      </c>
      <c r="T54" s="209" t="e">
        <f ca="1">_xludf.IFNA(VLOOKUP(Q54,환율!$A:$H,8,0),"")</f>
        <v>#NAME?</v>
      </c>
      <c r="U54" s="226" t="str">
        <f t="shared" si="7"/>
        <v/>
      </c>
      <c r="V54" s="227" t="str">
        <f t="shared" si="8"/>
        <v/>
      </c>
      <c r="W54" s="228" t="str">
        <f t="shared" si="9"/>
        <v/>
      </c>
      <c r="X54" s="229" t="str">
        <f t="shared" si="10"/>
        <v/>
      </c>
      <c r="Y54" s="230" t="str">
        <f t="shared" si="11"/>
        <v/>
      </c>
      <c r="Z54" s="223" t="str">
        <f t="shared" si="12"/>
        <v/>
      </c>
      <c r="AA54" s="217" t="str">
        <f t="shared" si="13"/>
        <v/>
      </c>
    </row>
    <row r="55" spans="1:27" ht="16.5" customHeight="1">
      <c r="A55" s="137"/>
      <c r="B55" s="138"/>
      <c r="C55" s="139"/>
      <c r="D55" s="140" t="s">
        <v>1019</v>
      </c>
      <c r="E55" s="141" t="e">
        <f ca="1">SUM(E3:E54)</f>
        <v>#NAME?</v>
      </c>
      <c r="F55" s="142"/>
      <c r="G55" s="142"/>
      <c r="H55" s="143"/>
      <c r="I55" s="140" t="s">
        <v>1019</v>
      </c>
      <c r="J55" s="144">
        <f>SUM(J3:J54)</f>
        <v>17580</v>
      </c>
      <c r="K55" s="69">
        <f>SUM(K2:K54)</f>
        <v>59.67</v>
      </c>
      <c r="L55" s="231"/>
      <c r="M55" s="87"/>
      <c r="N55" s="145"/>
      <c r="O55" s="232"/>
      <c r="P55" s="233" t="e">
        <f ca="1">IF(Z55=0,-SUMIF($I$3:$I$54,"선불",$M$3:$M$54),Z55)</f>
        <v>#NAME?</v>
      </c>
      <c r="Q55" s="234" t="s">
        <v>1019</v>
      </c>
      <c r="R55" s="231"/>
      <c r="S55" s="231"/>
      <c r="T55" s="140"/>
      <c r="U55" s="144" t="e">
        <f t="shared" ref="U55:AA55" ca="1" si="14">SUM(U3:U54)</f>
        <v>#NAME?</v>
      </c>
      <c r="V55" s="144" t="e">
        <f t="shared" ca="1" si="14"/>
        <v>#NAME?</v>
      </c>
      <c r="W55" s="144" t="e">
        <f t="shared" ca="1" si="14"/>
        <v>#NAME?</v>
      </c>
      <c r="X55" s="235" t="e">
        <f t="shared" ca="1" si="14"/>
        <v>#NAME?</v>
      </c>
      <c r="Y55" s="235" t="e">
        <f t="shared" ca="1" si="14"/>
        <v>#NAME?</v>
      </c>
      <c r="Z55" s="235" t="e">
        <f t="shared" ca="1" si="14"/>
        <v>#NAME?</v>
      </c>
      <c r="AA55" s="236" t="e">
        <f t="shared" ca="1" si="14"/>
        <v>#NAME?</v>
      </c>
    </row>
    <row r="56" spans="1:27" ht="16.5" customHeight="1"/>
    <row r="57" spans="1:27" ht="16.5" customHeight="1"/>
    <row r="58" spans="1:27" ht="16.5" customHeight="1"/>
    <row r="59" spans="1:27" ht="16.5" customHeight="1"/>
    <row r="60" spans="1:27" ht="16.5" customHeight="1"/>
    <row r="61" spans="1:27" ht="16.5" customHeight="1"/>
    <row r="62" spans="1:27" ht="16.5" customHeight="1"/>
    <row r="63" spans="1:27" ht="16.5" customHeight="1"/>
    <row r="64" spans="1:2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000"/>
  <sheetViews>
    <sheetView workbookViewId="0"/>
  </sheetViews>
  <sheetFormatPr defaultColWidth="12.625" defaultRowHeight="15" customHeight="1"/>
  <cols>
    <col min="1" max="26" width="7.625" customWidth="1"/>
  </cols>
  <sheetData>
    <row r="1" spans="1:24" ht="16.5" customHeight="1">
      <c r="A1" s="237" t="s">
        <v>998</v>
      </c>
      <c r="B1" s="66"/>
      <c r="C1" s="66"/>
      <c r="D1" s="66"/>
      <c r="E1" s="66"/>
      <c r="F1" s="66"/>
      <c r="G1" s="238"/>
      <c r="H1" s="66"/>
      <c r="J1" s="67" t="s">
        <v>5</v>
      </c>
      <c r="K1" s="68"/>
      <c r="L1" s="68"/>
      <c r="M1" s="71"/>
      <c r="N1" s="163" t="s">
        <v>1095</v>
      </c>
      <c r="O1" s="116" t="s">
        <v>1099</v>
      </c>
      <c r="P1" s="68"/>
      <c r="Q1" s="42" t="s">
        <v>1094</v>
      </c>
      <c r="R1" s="22"/>
      <c r="S1" s="67" t="s">
        <v>1100</v>
      </c>
      <c r="T1" s="68"/>
      <c r="U1" s="68"/>
      <c r="V1" s="68"/>
      <c r="W1" s="71"/>
      <c r="X1" s="239"/>
    </row>
    <row r="2" spans="1:24" ht="16.5" customHeight="1">
      <c r="A2" s="240">
        <v>2017</v>
      </c>
      <c r="B2" s="123"/>
      <c r="C2" s="123"/>
      <c r="D2" s="123"/>
      <c r="E2" s="123"/>
      <c r="F2" s="123"/>
      <c r="G2" s="241" t="s">
        <v>1101</v>
      </c>
      <c r="H2" s="123"/>
      <c r="I2" s="85" t="s">
        <v>1005</v>
      </c>
      <c r="J2" s="242"/>
      <c r="K2" s="243" t="s">
        <v>1102</v>
      </c>
      <c r="L2" s="244"/>
      <c r="M2" s="245"/>
      <c r="N2" s="246"/>
      <c r="O2" s="247"/>
      <c r="P2" s="243"/>
      <c r="Q2" s="248">
        <f>-M2</f>
        <v>0</v>
      </c>
      <c r="R2" s="22"/>
      <c r="S2" s="94"/>
      <c r="T2" s="90"/>
      <c r="U2" s="204"/>
      <c r="V2" s="204"/>
      <c r="W2" s="249" t="s">
        <v>1103</v>
      </c>
      <c r="X2" s="239"/>
    </row>
    <row r="3" spans="1:24" ht="16.5" customHeight="1">
      <c r="A3" s="250">
        <v>42535</v>
      </c>
      <c r="B3" s="119" t="s">
        <v>1104</v>
      </c>
      <c r="C3" s="119" t="s">
        <v>1105</v>
      </c>
      <c r="D3" s="119" t="s">
        <v>1106</v>
      </c>
      <c r="E3" s="251" t="e">
        <f>VLOOKUP(A3,환율!$G$1:$H$605,2,0)</f>
        <v>#N/A</v>
      </c>
      <c r="F3" s="63">
        <v>21235</v>
      </c>
      <c r="G3" s="215">
        <f t="shared" ref="G3:G33" si="0">IF(AND(H3&lt;&gt;"",F3=""),"전년출고",F3-SUMIF($P$3:$P$33,H3,$M$3:$M$33))</f>
        <v>21235</v>
      </c>
      <c r="H3" s="252" t="str">
        <f t="shared" ref="H3:H33" si="1">RIGHT(B3,6)</f>
        <v>CW/058</v>
      </c>
      <c r="I3" s="85" t="s">
        <v>1018</v>
      </c>
      <c r="J3" s="218"/>
      <c r="K3" s="127"/>
      <c r="L3" s="253" t="e">
        <f>VLOOKUP(J3,환율!$G$1:$H$605,2,0)</f>
        <v>#N/A</v>
      </c>
      <c r="M3" s="128"/>
      <c r="N3" s="129"/>
      <c r="O3" s="219">
        <f t="shared" ref="O3:O33" si="2">F3-M3</f>
        <v>21235</v>
      </c>
      <c r="P3" s="252" t="str">
        <f t="shared" ref="P3:P33" si="3">RIGHT(K3,6)</f>
        <v/>
      </c>
      <c r="Q3" s="254">
        <f t="shared" ref="Q3:Q33" si="4">-F3+Q2+M3</f>
        <v>-21235</v>
      </c>
      <c r="R3" s="22"/>
      <c r="S3" s="218"/>
      <c r="T3" s="255"/>
      <c r="U3" s="129"/>
      <c r="V3" s="127"/>
      <c r="W3" s="219">
        <f t="shared" ref="W3:W33" si="5">SUMIF($K$3:$K$33,V3,$M$3:$M$33)-SUMIF($K$3:$K$33,V3,$N$3:$N$33)-SUMIF(V$3:V3,V3,$U$3:$U$33)</f>
        <v>0</v>
      </c>
      <c r="X3" s="239"/>
    </row>
    <row r="4" spans="1:24" ht="16.5" customHeight="1">
      <c r="A4" s="250">
        <v>42559</v>
      </c>
      <c r="B4" s="119" t="s">
        <v>1107</v>
      </c>
      <c r="C4" s="119" t="s">
        <v>1105</v>
      </c>
      <c r="D4" s="119" t="s">
        <v>1106</v>
      </c>
      <c r="E4" s="251" t="e">
        <f>VLOOKUP(A4,환율!$G$1:$H$605,2,0)</f>
        <v>#N/A</v>
      </c>
      <c r="F4" s="63">
        <v>18037</v>
      </c>
      <c r="G4" s="215">
        <f t="shared" si="0"/>
        <v>18037</v>
      </c>
      <c r="H4" s="252" t="str">
        <f t="shared" si="1"/>
        <v>CW/059</v>
      </c>
      <c r="J4" s="218"/>
      <c r="K4" s="127"/>
      <c r="L4" s="253" t="e">
        <f>VLOOKUP(J4,환율!$G$1:$H$605,2,0)</f>
        <v>#N/A</v>
      </c>
      <c r="M4" s="128"/>
      <c r="N4" s="129"/>
      <c r="O4" s="219">
        <f t="shared" si="2"/>
        <v>18037</v>
      </c>
      <c r="P4" s="252" t="str">
        <f t="shared" si="3"/>
        <v/>
      </c>
      <c r="Q4" s="254">
        <f t="shared" si="4"/>
        <v>-39272</v>
      </c>
      <c r="R4" s="163"/>
      <c r="S4" s="218"/>
      <c r="T4" s="255"/>
      <c r="U4" s="129"/>
      <c r="V4" s="127"/>
      <c r="W4" s="219">
        <f t="shared" si="5"/>
        <v>0</v>
      </c>
      <c r="X4" s="239"/>
    </row>
    <row r="5" spans="1:24" ht="16.5" customHeight="1">
      <c r="A5" s="250">
        <v>42634</v>
      </c>
      <c r="B5" s="119" t="s">
        <v>1108</v>
      </c>
      <c r="C5" s="119" t="s">
        <v>1105</v>
      </c>
      <c r="D5" s="119" t="s">
        <v>1106</v>
      </c>
      <c r="E5" s="251" t="e">
        <f>VLOOKUP(A5,환율!$G$1:$H$605,2,0)</f>
        <v>#N/A</v>
      </c>
      <c r="F5" s="63">
        <v>16587</v>
      </c>
      <c r="G5" s="215">
        <f t="shared" si="0"/>
        <v>16587</v>
      </c>
      <c r="H5" s="252" t="str">
        <f t="shared" si="1"/>
        <v>CW/064</v>
      </c>
      <c r="J5" s="218"/>
      <c r="K5" s="127"/>
      <c r="L5" s="253" t="e">
        <f>VLOOKUP(J5,환율!$G$1:$H$605,2,0)</f>
        <v>#N/A</v>
      </c>
      <c r="M5" s="128"/>
      <c r="N5" s="129"/>
      <c r="O5" s="219">
        <f t="shared" si="2"/>
        <v>16587</v>
      </c>
      <c r="P5" s="252" t="str">
        <f t="shared" si="3"/>
        <v/>
      </c>
      <c r="Q5" s="254">
        <f t="shared" si="4"/>
        <v>-55859</v>
      </c>
      <c r="R5" s="22"/>
      <c r="S5" s="218"/>
      <c r="T5" s="255"/>
      <c r="U5" s="129"/>
      <c r="V5" s="127"/>
      <c r="W5" s="219">
        <f t="shared" si="5"/>
        <v>0</v>
      </c>
      <c r="X5" s="239"/>
    </row>
    <row r="6" spans="1:24" ht="16.5" customHeight="1">
      <c r="A6" s="250"/>
      <c r="B6" s="119"/>
      <c r="C6" s="119"/>
      <c r="D6" s="119"/>
      <c r="E6" s="251" t="e">
        <f>VLOOKUP(A6,환율!$G$1:$H$605,2,0)</f>
        <v>#N/A</v>
      </c>
      <c r="F6" s="63"/>
      <c r="G6" s="215">
        <f t="shared" si="0"/>
        <v>0</v>
      </c>
      <c r="H6" s="252" t="str">
        <f t="shared" si="1"/>
        <v/>
      </c>
      <c r="J6" s="218"/>
      <c r="K6" s="127"/>
      <c r="L6" s="253" t="e">
        <f>VLOOKUP(J6,환율!$G$1:$H$605,2,0)</f>
        <v>#N/A</v>
      </c>
      <c r="M6" s="128"/>
      <c r="N6" s="129"/>
      <c r="O6" s="219">
        <f t="shared" si="2"/>
        <v>0</v>
      </c>
      <c r="P6" s="252" t="str">
        <f t="shared" si="3"/>
        <v/>
      </c>
      <c r="Q6" s="254">
        <f t="shared" si="4"/>
        <v>-55859</v>
      </c>
      <c r="R6" s="22"/>
      <c r="S6" s="218"/>
      <c r="T6" s="255"/>
      <c r="U6" s="129"/>
      <c r="V6" s="127"/>
      <c r="W6" s="219">
        <f t="shared" si="5"/>
        <v>0</v>
      </c>
      <c r="X6" s="239"/>
    </row>
    <row r="7" spans="1:24" ht="16.5" customHeight="1">
      <c r="A7" s="250"/>
      <c r="B7" s="119"/>
      <c r="C7" s="119"/>
      <c r="D7" s="119"/>
      <c r="E7" s="251" t="e">
        <f>VLOOKUP(A7,환율!$G$1:$H$605,2,0)</f>
        <v>#N/A</v>
      </c>
      <c r="F7" s="63"/>
      <c r="G7" s="215">
        <f t="shared" si="0"/>
        <v>0</v>
      </c>
      <c r="H7" s="252" t="str">
        <f t="shared" si="1"/>
        <v/>
      </c>
      <c r="J7" s="218"/>
      <c r="K7" s="127"/>
      <c r="L7" s="253" t="e">
        <f>VLOOKUP(J7,환율!$G$1:$H$605,2,0)</f>
        <v>#N/A</v>
      </c>
      <c r="M7" s="128"/>
      <c r="N7" s="129"/>
      <c r="O7" s="219">
        <f t="shared" si="2"/>
        <v>0</v>
      </c>
      <c r="P7" s="252" t="str">
        <f t="shared" si="3"/>
        <v/>
      </c>
      <c r="Q7" s="254">
        <f t="shared" si="4"/>
        <v>-55859</v>
      </c>
      <c r="R7" s="22"/>
      <c r="S7" s="218"/>
      <c r="T7" s="255"/>
      <c r="U7" s="129"/>
      <c r="V7" s="127"/>
      <c r="W7" s="219">
        <f t="shared" si="5"/>
        <v>0</v>
      </c>
      <c r="X7" s="239"/>
    </row>
    <row r="8" spans="1:24" ht="16.5" customHeight="1">
      <c r="A8" s="250"/>
      <c r="B8" s="119"/>
      <c r="C8" s="119"/>
      <c r="D8" s="119"/>
      <c r="E8" s="251" t="e">
        <f>VLOOKUP(A8,환율!$G$1:$H$605,2,0)</f>
        <v>#N/A</v>
      </c>
      <c r="F8" s="63"/>
      <c r="G8" s="215">
        <f t="shared" si="0"/>
        <v>0</v>
      </c>
      <c r="H8" s="252" t="str">
        <f t="shared" si="1"/>
        <v/>
      </c>
      <c r="J8" s="218"/>
      <c r="K8" s="127"/>
      <c r="L8" s="253" t="e">
        <f>VLOOKUP(J8,환율!$G$1:$H$605,2,0)</f>
        <v>#N/A</v>
      </c>
      <c r="M8" s="128"/>
      <c r="N8" s="129"/>
      <c r="O8" s="219">
        <f t="shared" si="2"/>
        <v>0</v>
      </c>
      <c r="P8" s="252" t="str">
        <f t="shared" si="3"/>
        <v/>
      </c>
      <c r="Q8" s="254">
        <f t="shared" si="4"/>
        <v>-55859</v>
      </c>
      <c r="R8" s="22"/>
      <c r="S8" s="218"/>
      <c r="T8" s="255"/>
      <c r="U8" s="129"/>
      <c r="V8" s="127"/>
      <c r="W8" s="219">
        <f t="shared" si="5"/>
        <v>0</v>
      </c>
      <c r="X8" s="239"/>
    </row>
    <row r="9" spans="1:24" ht="16.5" customHeight="1">
      <c r="A9" s="250"/>
      <c r="B9" s="119"/>
      <c r="C9" s="119"/>
      <c r="D9" s="119"/>
      <c r="E9" s="251" t="e">
        <f>VLOOKUP(A9,환율!$G$1:$H$605,2,0)</f>
        <v>#N/A</v>
      </c>
      <c r="F9" s="63"/>
      <c r="G9" s="215">
        <f t="shared" si="0"/>
        <v>0</v>
      </c>
      <c r="H9" s="252" t="str">
        <f t="shared" si="1"/>
        <v/>
      </c>
      <c r="J9" s="218"/>
      <c r="K9" s="127"/>
      <c r="L9" s="253" t="e">
        <f>VLOOKUP(J9,환율!$G$1:$H$605,2,0)</f>
        <v>#N/A</v>
      </c>
      <c r="M9" s="128"/>
      <c r="N9" s="129"/>
      <c r="O9" s="219">
        <f t="shared" si="2"/>
        <v>0</v>
      </c>
      <c r="P9" s="252" t="str">
        <f t="shared" si="3"/>
        <v/>
      </c>
      <c r="Q9" s="254">
        <f t="shared" si="4"/>
        <v>-55859</v>
      </c>
      <c r="R9" s="22"/>
      <c r="S9" s="218"/>
      <c r="T9" s="255"/>
      <c r="U9" s="129"/>
      <c r="V9" s="127"/>
      <c r="W9" s="219">
        <f t="shared" si="5"/>
        <v>0</v>
      </c>
      <c r="X9" s="239"/>
    </row>
    <row r="10" spans="1:24" ht="16.5" customHeight="1">
      <c r="A10" s="250"/>
      <c r="B10" s="119"/>
      <c r="C10" s="119"/>
      <c r="D10" s="119"/>
      <c r="E10" s="251" t="e">
        <f>VLOOKUP(A10,환율!$G$1:$H$605,2,0)</f>
        <v>#N/A</v>
      </c>
      <c r="F10" s="63"/>
      <c r="G10" s="215">
        <f t="shared" si="0"/>
        <v>0</v>
      </c>
      <c r="H10" s="252" t="str">
        <f t="shared" si="1"/>
        <v/>
      </c>
      <c r="J10" s="218"/>
      <c r="K10" s="127"/>
      <c r="L10" s="253" t="e">
        <f>VLOOKUP(J10,환율!$G$1:$H$605,2,0)</f>
        <v>#N/A</v>
      </c>
      <c r="M10" s="128"/>
      <c r="N10" s="129"/>
      <c r="O10" s="219">
        <f t="shared" si="2"/>
        <v>0</v>
      </c>
      <c r="P10" s="252" t="str">
        <f t="shared" si="3"/>
        <v/>
      </c>
      <c r="Q10" s="254">
        <f t="shared" si="4"/>
        <v>-55859</v>
      </c>
      <c r="R10" s="22"/>
      <c r="S10" s="218"/>
      <c r="T10" s="255"/>
      <c r="U10" s="129"/>
      <c r="V10" s="127"/>
      <c r="W10" s="219">
        <f t="shared" si="5"/>
        <v>0</v>
      </c>
      <c r="X10" s="239"/>
    </row>
    <row r="11" spans="1:24" ht="16.5" customHeight="1">
      <c r="A11" s="250"/>
      <c r="B11" s="119"/>
      <c r="C11" s="119"/>
      <c r="D11" s="119"/>
      <c r="E11" s="251" t="e">
        <f>VLOOKUP(A11,환율!$G$1:$H$605,2,0)</f>
        <v>#N/A</v>
      </c>
      <c r="F11" s="63"/>
      <c r="G11" s="215">
        <f t="shared" si="0"/>
        <v>0</v>
      </c>
      <c r="H11" s="252" t="str">
        <f t="shared" si="1"/>
        <v/>
      </c>
      <c r="J11" s="218"/>
      <c r="K11" s="127"/>
      <c r="L11" s="253" t="e">
        <f>VLOOKUP(J11,환율!$G$1:$H$605,2,0)</f>
        <v>#N/A</v>
      </c>
      <c r="M11" s="128"/>
      <c r="N11" s="129"/>
      <c r="O11" s="219">
        <f t="shared" si="2"/>
        <v>0</v>
      </c>
      <c r="P11" s="252" t="str">
        <f t="shared" si="3"/>
        <v/>
      </c>
      <c r="Q11" s="254">
        <f t="shared" si="4"/>
        <v>-55859</v>
      </c>
      <c r="R11" s="22"/>
      <c r="S11" s="218"/>
      <c r="T11" s="255"/>
      <c r="U11" s="129"/>
      <c r="V11" s="127"/>
      <c r="W11" s="219">
        <f t="shared" si="5"/>
        <v>0</v>
      </c>
      <c r="X11" s="239"/>
    </row>
    <row r="12" spans="1:24" ht="16.5" customHeight="1">
      <c r="A12" s="250"/>
      <c r="B12" s="119"/>
      <c r="C12" s="119"/>
      <c r="D12" s="119"/>
      <c r="E12" s="251" t="e">
        <f>VLOOKUP(A12,환율!$G$1:$H$605,2,0)</f>
        <v>#N/A</v>
      </c>
      <c r="F12" s="63"/>
      <c r="G12" s="215">
        <f t="shared" si="0"/>
        <v>0</v>
      </c>
      <c r="H12" s="252" t="str">
        <f t="shared" si="1"/>
        <v/>
      </c>
      <c r="J12" s="218"/>
      <c r="K12" s="127"/>
      <c r="L12" s="253" t="e">
        <f>VLOOKUP(J12,환율!$G$1:$H$605,2,0)</f>
        <v>#N/A</v>
      </c>
      <c r="M12" s="128"/>
      <c r="N12" s="129"/>
      <c r="O12" s="219">
        <f t="shared" si="2"/>
        <v>0</v>
      </c>
      <c r="P12" s="252" t="str">
        <f t="shared" si="3"/>
        <v/>
      </c>
      <c r="Q12" s="254">
        <f t="shared" si="4"/>
        <v>-55859</v>
      </c>
      <c r="R12" s="22"/>
      <c r="S12" s="218"/>
      <c r="T12" s="255"/>
      <c r="U12" s="129"/>
      <c r="V12" s="127"/>
      <c r="W12" s="219">
        <f t="shared" si="5"/>
        <v>0</v>
      </c>
      <c r="X12" s="239"/>
    </row>
    <row r="13" spans="1:24" ht="16.5" customHeight="1">
      <c r="A13" s="250"/>
      <c r="B13" s="119"/>
      <c r="C13" s="119"/>
      <c r="D13" s="119"/>
      <c r="E13" s="251" t="e">
        <f>VLOOKUP(A13,환율!$G$1:$H$605,2,0)</f>
        <v>#N/A</v>
      </c>
      <c r="F13" s="63"/>
      <c r="G13" s="215">
        <f t="shared" si="0"/>
        <v>0</v>
      </c>
      <c r="H13" s="252" t="str">
        <f t="shared" si="1"/>
        <v/>
      </c>
      <c r="J13" s="218"/>
      <c r="K13" s="127"/>
      <c r="L13" s="253" t="e">
        <f>VLOOKUP(J13,환율!$G$1:$H$605,2,0)</f>
        <v>#N/A</v>
      </c>
      <c r="M13" s="128"/>
      <c r="N13" s="129"/>
      <c r="O13" s="219">
        <f t="shared" si="2"/>
        <v>0</v>
      </c>
      <c r="P13" s="252" t="str">
        <f t="shared" si="3"/>
        <v/>
      </c>
      <c r="Q13" s="254">
        <f t="shared" si="4"/>
        <v>-55859</v>
      </c>
      <c r="R13" s="22"/>
      <c r="S13" s="218"/>
      <c r="T13" s="255"/>
      <c r="U13" s="129"/>
      <c r="V13" s="127"/>
      <c r="W13" s="219">
        <f t="shared" si="5"/>
        <v>0</v>
      </c>
      <c r="X13" s="239"/>
    </row>
    <row r="14" spans="1:24" ht="16.5" customHeight="1">
      <c r="A14" s="250"/>
      <c r="B14" s="119"/>
      <c r="C14" s="119"/>
      <c r="D14" s="119"/>
      <c r="E14" s="251" t="e">
        <f>VLOOKUP(A14,환율!$G$1:$H$605,2,0)</f>
        <v>#N/A</v>
      </c>
      <c r="F14" s="63"/>
      <c r="G14" s="215">
        <f t="shared" si="0"/>
        <v>0</v>
      </c>
      <c r="H14" s="252" t="str">
        <f t="shared" si="1"/>
        <v/>
      </c>
      <c r="J14" s="218"/>
      <c r="K14" s="127"/>
      <c r="L14" s="253" t="e">
        <f>VLOOKUP(J14,환율!$G$1:$H$605,2,0)</f>
        <v>#N/A</v>
      </c>
      <c r="M14" s="128"/>
      <c r="N14" s="129"/>
      <c r="O14" s="219">
        <f t="shared" si="2"/>
        <v>0</v>
      </c>
      <c r="P14" s="252" t="str">
        <f t="shared" si="3"/>
        <v/>
      </c>
      <c r="Q14" s="254">
        <f t="shared" si="4"/>
        <v>-55859</v>
      </c>
      <c r="R14" s="22"/>
      <c r="S14" s="218"/>
      <c r="T14" s="255"/>
      <c r="U14" s="129"/>
      <c r="V14" s="127"/>
      <c r="W14" s="219">
        <f t="shared" si="5"/>
        <v>0</v>
      </c>
      <c r="X14" s="239"/>
    </row>
    <row r="15" spans="1:24" ht="16.5" customHeight="1">
      <c r="A15" s="250"/>
      <c r="B15" s="119"/>
      <c r="C15" s="119"/>
      <c r="D15" s="119"/>
      <c r="E15" s="251" t="e">
        <f>VLOOKUP(A15,환율!$G$1:$H$605,2,0)</f>
        <v>#N/A</v>
      </c>
      <c r="F15" s="63"/>
      <c r="G15" s="215">
        <f t="shared" si="0"/>
        <v>0</v>
      </c>
      <c r="H15" s="252" t="str">
        <f t="shared" si="1"/>
        <v/>
      </c>
      <c r="J15" s="218"/>
      <c r="K15" s="127"/>
      <c r="L15" s="253" t="e">
        <f>VLOOKUP(J15,환율!$G$1:$H$605,2,0)</f>
        <v>#N/A</v>
      </c>
      <c r="M15" s="128"/>
      <c r="N15" s="129"/>
      <c r="O15" s="219">
        <f t="shared" si="2"/>
        <v>0</v>
      </c>
      <c r="P15" s="252" t="str">
        <f t="shared" si="3"/>
        <v/>
      </c>
      <c r="Q15" s="254">
        <f t="shared" si="4"/>
        <v>-55859</v>
      </c>
      <c r="R15" s="22"/>
      <c r="S15" s="218"/>
      <c r="T15" s="255"/>
      <c r="U15" s="129"/>
      <c r="V15" s="127"/>
      <c r="W15" s="219">
        <f t="shared" si="5"/>
        <v>0</v>
      </c>
      <c r="X15" s="239"/>
    </row>
    <row r="16" spans="1:24" ht="16.5" customHeight="1">
      <c r="A16" s="250"/>
      <c r="B16" s="119"/>
      <c r="C16" s="119"/>
      <c r="D16" s="119"/>
      <c r="E16" s="251" t="e">
        <f>VLOOKUP(A16,환율!$G$1:$H$605,2,0)</f>
        <v>#N/A</v>
      </c>
      <c r="F16" s="63"/>
      <c r="G16" s="215">
        <f t="shared" si="0"/>
        <v>0</v>
      </c>
      <c r="H16" s="252" t="str">
        <f t="shared" si="1"/>
        <v/>
      </c>
      <c r="J16" s="218"/>
      <c r="K16" s="127"/>
      <c r="L16" s="253" t="e">
        <f>VLOOKUP(J16,환율!$G$1:$H$605,2,0)</f>
        <v>#N/A</v>
      </c>
      <c r="M16" s="128"/>
      <c r="N16" s="129"/>
      <c r="O16" s="219">
        <f t="shared" si="2"/>
        <v>0</v>
      </c>
      <c r="P16" s="252" t="str">
        <f t="shared" si="3"/>
        <v/>
      </c>
      <c r="Q16" s="254">
        <f t="shared" si="4"/>
        <v>-55859</v>
      </c>
      <c r="R16" s="22"/>
      <c r="S16" s="218"/>
      <c r="T16" s="255"/>
      <c r="U16" s="129"/>
      <c r="V16" s="127"/>
      <c r="W16" s="219">
        <f t="shared" si="5"/>
        <v>0</v>
      </c>
      <c r="X16" s="239"/>
    </row>
    <row r="17" spans="1:24" ht="16.5" customHeight="1">
      <c r="A17" s="250"/>
      <c r="B17" s="119"/>
      <c r="C17" s="119"/>
      <c r="D17" s="119"/>
      <c r="E17" s="251" t="e">
        <f>VLOOKUP(A17,환율!$G$1:$H$605,2,0)</f>
        <v>#N/A</v>
      </c>
      <c r="F17" s="63"/>
      <c r="G17" s="215">
        <f t="shared" si="0"/>
        <v>0</v>
      </c>
      <c r="H17" s="252" t="str">
        <f t="shared" si="1"/>
        <v/>
      </c>
      <c r="J17" s="218"/>
      <c r="K17" s="127"/>
      <c r="L17" s="253" t="e">
        <f>VLOOKUP(J17,환율!$G$1:$H$605,2,0)</f>
        <v>#N/A</v>
      </c>
      <c r="M17" s="128"/>
      <c r="N17" s="129"/>
      <c r="O17" s="219">
        <f t="shared" si="2"/>
        <v>0</v>
      </c>
      <c r="P17" s="252" t="str">
        <f t="shared" si="3"/>
        <v/>
      </c>
      <c r="Q17" s="254">
        <f t="shared" si="4"/>
        <v>-55859</v>
      </c>
      <c r="R17" s="22"/>
      <c r="S17" s="218"/>
      <c r="T17" s="255"/>
      <c r="U17" s="129"/>
      <c r="V17" s="127"/>
      <c r="W17" s="219">
        <f t="shared" si="5"/>
        <v>0</v>
      </c>
      <c r="X17" s="239"/>
    </row>
    <row r="18" spans="1:24" ht="16.5" customHeight="1">
      <c r="A18" s="250"/>
      <c r="B18" s="119"/>
      <c r="C18" s="119"/>
      <c r="D18" s="119"/>
      <c r="E18" s="251" t="e">
        <f>VLOOKUP(A18,환율!$G$1:$H$605,2,0)</f>
        <v>#N/A</v>
      </c>
      <c r="F18" s="63"/>
      <c r="G18" s="215">
        <f t="shared" si="0"/>
        <v>0</v>
      </c>
      <c r="H18" s="252" t="str">
        <f t="shared" si="1"/>
        <v/>
      </c>
      <c r="J18" s="218"/>
      <c r="K18" s="127"/>
      <c r="L18" s="253" t="e">
        <f>VLOOKUP(J18,환율!$G$1:$H$605,2,0)</f>
        <v>#N/A</v>
      </c>
      <c r="M18" s="128"/>
      <c r="N18" s="129"/>
      <c r="O18" s="219">
        <f t="shared" si="2"/>
        <v>0</v>
      </c>
      <c r="P18" s="252" t="str">
        <f t="shared" si="3"/>
        <v/>
      </c>
      <c r="Q18" s="254">
        <f t="shared" si="4"/>
        <v>-55859</v>
      </c>
      <c r="R18" s="22"/>
      <c r="S18" s="218"/>
      <c r="T18" s="255"/>
      <c r="U18" s="129"/>
      <c r="V18" s="127"/>
      <c r="W18" s="219">
        <f t="shared" si="5"/>
        <v>0</v>
      </c>
      <c r="X18" s="239"/>
    </row>
    <row r="19" spans="1:24" ht="16.5" customHeight="1">
      <c r="A19" s="250"/>
      <c r="B19" s="119"/>
      <c r="C19" s="119"/>
      <c r="D19" s="119"/>
      <c r="E19" s="251" t="e">
        <f>VLOOKUP(A19,환율!$G$1:$H$605,2,0)</f>
        <v>#N/A</v>
      </c>
      <c r="F19" s="63"/>
      <c r="G19" s="215">
        <f t="shared" si="0"/>
        <v>0</v>
      </c>
      <c r="H19" s="252" t="str">
        <f t="shared" si="1"/>
        <v/>
      </c>
      <c r="J19" s="218"/>
      <c r="K19" s="127"/>
      <c r="L19" s="253" t="e">
        <f>VLOOKUP(J19,환율!$G$1:$H$605,2,0)</f>
        <v>#N/A</v>
      </c>
      <c r="M19" s="128"/>
      <c r="N19" s="129"/>
      <c r="O19" s="219">
        <f t="shared" si="2"/>
        <v>0</v>
      </c>
      <c r="P19" s="252" t="str">
        <f t="shared" si="3"/>
        <v/>
      </c>
      <c r="Q19" s="254">
        <f t="shared" si="4"/>
        <v>-55859</v>
      </c>
      <c r="R19" s="22"/>
      <c r="S19" s="218"/>
      <c r="T19" s="255"/>
      <c r="U19" s="129"/>
      <c r="V19" s="127"/>
      <c r="W19" s="219">
        <f t="shared" si="5"/>
        <v>0</v>
      </c>
      <c r="X19" s="239"/>
    </row>
    <row r="20" spans="1:24" ht="16.5" customHeight="1">
      <c r="A20" s="250"/>
      <c r="B20" s="119"/>
      <c r="C20" s="119"/>
      <c r="D20" s="119"/>
      <c r="E20" s="251" t="e">
        <f>VLOOKUP(A20,환율!$G$1:$H$605,2,0)</f>
        <v>#N/A</v>
      </c>
      <c r="F20" s="63"/>
      <c r="G20" s="215">
        <f t="shared" si="0"/>
        <v>0</v>
      </c>
      <c r="H20" s="252" t="str">
        <f t="shared" si="1"/>
        <v/>
      </c>
      <c r="J20" s="218"/>
      <c r="K20" s="127"/>
      <c r="L20" s="253" t="e">
        <f>VLOOKUP(J20,환율!$G$1:$H$605,2,0)</f>
        <v>#N/A</v>
      </c>
      <c r="M20" s="128"/>
      <c r="N20" s="129"/>
      <c r="O20" s="219">
        <f t="shared" si="2"/>
        <v>0</v>
      </c>
      <c r="P20" s="252" t="str">
        <f t="shared" si="3"/>
        <v/>
      </c>
      <c r="Q20" s="254">
        <f t="shared" si="4"/>
        <v>-55859</v>
      </c>
      <c r="R20" s="22"/>
      <c r="S20" s="218"/>
      <c r="T20" s="255"/>
      <c r="U20" s="129"/>
      <c r="V20" s="127"/>
      <c r="W20" s="219">
        <f t="shared" si="5"/>
        <v>0</v>
      </c>
      <c r="X20" s="239"/>
    </row>
    <row r="21" spans="1:24" ht="16.5" customHeight="1">
      <c r="A21" s="250"/>
      <c r="B21" s="119"/>
      <c r="C21" s="119"/>
      <c r="D21" s="119"/>
      <c r="E21" s="251" t="e">
        <f>VLOOKUP(A21,환율!$G$1:$H$605,2,0)</f>
        <v>#N/A</v>
      </c>
      <c r="F21" s="63"/>
      <c r="G21" s="215">
        <f t="shared" si="0"/>
        <v>0</v>
      </c>
      <c r="H21" s="252" t="str">
        <f t="shared" si="1"/>
        <v/>
      </c>
      <c r="J21" s="218"/>
      <c r="K21" s="127"/>
      <c r="L21" s="253" t="e">
        <f>VLOOKUP(J21,환율!$G$1:$H$605,2,0)</f>
        <v>#N/A</v>
      </c>
      <c r="M21" s="128"/>
      <c r="N21" s="129"/>
      <c r="O21" s="219">
        <f t="shared" si="2"/>
        <v>0</v>
      </c>
      <c r="P21" s="252" t="str">
        <f t="shared" si="3"/>
        <v/>
      </c>
      <c r="Q21" s="254">
        <f t="shared" si="4"/>
        <v>-55859</v>
      </c>
      <c r="R21" s="22"/>
      <c r="S21" s="218"/>
      <c r="T21" s="255"/>
      <c r="U21" s="129"/>
      <c r="V21" s="127"/>
      <c r="W21" s="219">
        <f t="shared" si="5"/>
        <v>0</v>
      </c>
      <c r="X21" s="239"/>
    </row>
    <row r="22" spans="1:24" ht="16.5" customHeight="1">
      <c r="A22" s="250"/>
      <c r="B22" s="119"/>
      <c r="C22" s="119"/>
      <c r="D22" s="119"/>
      <c r="E22" s="251" t="e">
        <f>VLOOKUP(A22,환율!$G$1:$H$605,2,0)</f>
        <v>#N/A</v>
      </c>
      <c r="F22" s="63"/>
      <c r="G22" s="215">
        <f t="shared" si="0"/>
        <v>0</v>
      </c>
      <c r="H22" s="252" t="str">
        <f t="shared" si="1"/>
        <v/>
      </c>
      <c r="J22" s="218"/>
      <c r="K22" s="127"/>
      <c r="L22" s="253" t="e">
        <f>VLOOKUP(J22,환율!$G$1:$H$605,2,0)</f>
        <v>#N/A</v>
      </c>
      <c r="M22" s="128"/>
      <c r="N22" s="129"/>
      <c r="O22" s="219">
        <f t="shared" si="2"/>
        <v>0</v>
      </c>
      <c r="P22" s="252" t="str">
        <f t="shared" si="3"/>
        <v/>
      </c>
      <c r="Q22" s="254">
        <f t="shared" si="4"/>
        <v>-55859</v>
      </c>
      <c r="R22" s="22"/>
      <c r="S22" s="218"/>
      <c r="T22" s="255"/>
      <c r="U22" s="129"/>
      <c r="V22" s="127"/>
      <c r="W22" s="219">
        <f t="shared" si="5"/>
        <v>0</v>
      </c>
      <c r="X22" s="239"/>
    </row>
    <row r="23" spans="1:24" ht="16.5" customHeight="1">
      <c r="A23" s="250"/>
      <c r="B23" s="119"/>
      <c r="C23" s="119"/>
      <c r="D23" s="119"/>
      <c r="E23" s="251" t="e">
        <f>VLOOKUP(A23,환율!$G$1:$H$605,2,0)</f>
        <v>#N/A</v>
      </c>
      <c r="F23" s="63"/>
      <c r="G23" s="215">
        <f t="shared" si="0"/>
        <v>0</v>
      </c>
      <c r="H23" s="252" t="str">
        <f t="shared" si="1"/>
        <v/>
      </c>
      <c r="J23" s="218"/>
      <c r="K23" s="127"/>
      <c r="L23" s="253" t="e">
        <f>VLOOKUP(J23,환율!$G$1:$H$605,2,0)</f>
        <v>#N/A</v>
      </c>
      <c r="M23" s="128"/>
      <c r="N23" s="129"/>
      <c r="O23" s="219">
        <f t="shared" si="2"/>
        <v>0</v>
      </c>
      <c r="P23" s="252" t="str">
        <f t="shared" si="3"/>
        <v/>
      </c>
      <c r="Q23" s="254">
        <f t="shared" si="4"/>
        <v>-55859</v>
      </c>
      <c r="R23" s="22"/>
      <c r="S23" s="218"/>
      <c r="T23" s="255"/>
      <c r="U23" s="128"/>
      <c r="V23" s="127"/>
      <c r="W23" s="219">
        <f t="shared" si="5"/>
        <v>0</v>
      </c>
      <c r="X23" s="239"/>
    </row>
    <row r="24" spans="1:24" ht="16.5" customHeight="1">
      <c r="A24" s="250"/>
      <c r="B24" s="119"/>
      <c r="C24" s="119"/>
      <c r="D24" s="119"/>
      <c r="E24" s="251" t="e">
        <f>VLOOKUP(A24,환율!$G$1:$H$605,2,0)</f>
        <v>#N/A</v>
      </c>
      <c r="F24" s="63"/>
      <c r="G24" s="215">
        <f t="shared" si="0"/>
        <v>0</v>
      </c>
      <c r="H24" s="252" t="str">
        <f t="shared" si="1"/>
        <v/>
      </c>
      <c r="J24" s="218"/>
      <c r="K24" s="127"/>
      <c r="L24" s="253" t="e">
        <f>VLOOKUP(J24,환율!$G$1:$H$605,2,0)</f>
        <v>#N/A</v>
      </c>
      <c r="M24" s="128"/>
      <c r="N24" s="129"/>
      <c r="O24" s="219">
        <f t="shared" si="2"/>
        <v>0</v>
      </c>
      <c r="P24" s="252" t="str">
        <f t="shared" si="3"/>
        <v/>
      </c>
      <c r="Q24" s="254">
        <f t="shared" si="4"/>
        <v>-55859</v>
      </c>
      <c r="R24" s="22"/>
      <c r="S24" s="218"/>
      <c r="T24" s="255"/>
      <c r="U24" s="128"/>
      <c r="V24" s="127"/>
      <c r="W24" s="219">
        <f t="shared" si="5"/>
        <v>0</v>
      </c>
      <c r="X24" s="239"/>
    </row>
    <row r="25" spans="1:24" ht="16.5" customHeight="1">
      <c r="A25" s="250"/>
      <c r="B25" s="119"/>
      <c r="C25" s="119"/>
      <c r="D25" s="119"/>
      <c r="E25" s="251" t="e">
        <f>VLOOKUP(A25,환율!$G$1:$H$605,2,0)</f>
        <v>#N/A</v>
      </c>
      <c r="F25" s="63"/>
      <c r="G25" s="215">
        <f t="shared" si="0"/>
        <v>0</v>
      </c>
      <c r="H25" s="252" t="str">
        <f t="shared" si="1"/>
        <v/>
      </c>
      <c r="J25" s="218"/>
      <c r="K25" s="127"/>
      <c r="L25" s="253" t="e">
        <f>VLOOKUP(J25,환율!$G$1:$H$605,2,0)</f>
        <v>#N/A</v>
      </c>
      <c r="M25" s="128"/>
      <c r="N25" s="129"/>
      <c r="O25" s="219">
        <f t="shared" si="2"/>
        <v>0</v>
      </c>
      <c r="P25" s="252" t="str">
        <f t="shared" si="3"/>
        <v/>
      </c>
      <c r="Q25" s="254">
        <f t="shared" si="4"/>
        <v>-55859</v>
      </c>
      <c r="R25" s="22"/>
      <c r="S25" s="218"/>
      <c r="T25" s="255"/>
      <c r="U25" s="129"/>
      <c r="V25" s="127"/>
      <c r="W25" s="219">
        <f t="shared" si="5"/>
        <v>0</v>
      </c>
      <c r="X25" s="239"/>
    </row>
    <row r="26" spans="1:24" ht="16.5" customHeight="1">
      <c r="A26" s="256"/>
      <c r="B26" s="123"/>
      <c r="C26" s="123"/>
      <c r="D26" s="123"/>
      <c r="E26" s="251" t="e">
        <f>VLOOKUP(A26,환율!$G$1:$H$605,2,0)</f>
        <v>#N/A</v>
      </c>
      <c r="F26" s="257"/>
      <c r="G26" s="215">
        <f t="shared" si="0"/>
        <v>0</v>
      </c>
      <c r="H26" s="252" t="str">
        <f t="shared" si="1"/>
        <v/>
      </c>
      <c r="J26" s="218"/>
      <c r="K26" s="127"/>
      <c r="L26" s="253" t="e">
        <f>VLOOKUP(J26,환율!$G$1:$H$605,2,0)</f>
        <v>#N/A</v>
      </c>
      <c r="M26" s="128"/>
      <c r="N26" s="129"/>
      <c r="O26" s="219">
        <f t="shared" si="2"/>
        <v>0</v>
      </c>
      <c r="P26" s="252" t="str">
        <f t="shared" si="3"/>
        <v/>
      </c>
      <c r="Q26" s="254">
        <f t="shared" si="4"/>
        <v>-55859</v>
      </c>
      <c r="R26" s="22"/>
      <c r="S26" s="218"/>
      <c r="T26" s="255"/>
      <c r="U26" s="129"/>
      <c r="V26" s="127"/>
      <c r="W26" s="219">
        <f t="shared" si="5"/>
        <v>0</v>
      </c>
      <c r="X26" s="239"/>
    </row>
    <row r="27" spans="1:24" ht="16.5" customHeight="1">
      <c r="A27" s="258"/>
      <c r="B27" s="126"/>
      <c r="C27" s="127"/>
      <c r="D27" s="128"/>
      <c r="E27" s="251" t="e">
        <f>VLOOKUP(A27,환율!$G$1:$H$605,2,0)</f>
        <v>#N/A</v>
      </c>
      <c r="F27" s="127"/>
      <c r="G27" s="215">
        <f t="shared" si="0"/>
        <v>0</v>
      </c>
      <c r="H27" s="252" t="str">
        <f t="shared" si="1"/>
        <v/>
      </c>
      <c r="I27" s="130"/>
      <c r="J27" s="220"/>
      <c r="K27" s="14"/>
      <c r="L27" s="253" t="e">
        <f>VLOOKUP(J27,환율!$G$1:$H$605,2,0)</f>
        <v>#N/A</v>
      </c>
      <c r="M27" s="128"/>
      <c r="N27" s="129"/>
      <c r="O27" s="219">
        <f t="shared" si="2"/>
        <v>0</v>
      </c>
      <c r="P27" s="252" t="str">
        <f t="shared" si="3"/>
        <v/>
      </c>
      <c r="Q27" s="254">
        <f t="shared" si="4"/>
        <v>-55859</v>
      </c>
      <c r="R27" s="22"/>
      <c r="S27" s="218"/>
      <c r="T27" s="255"/>
      <c r="U27" s="129"/>
      <c r="V27" s="127"/>
      <c r="W27" s="219">
        <f t="shared" si="5"/>
        <v>0</v>
      </c>
      <c r="X27" s="239"/>
    </row>
    <row r="28" spans="1:24" ht="16.5" customHeight="1">
      <c r="A28" s="258"/>
      <c r="B28" s="126"/>
      <c r="C28" s="127"/>
      <c r="D28" s="128"/>
      <c r="E28" s="251" t="e">
        <f>VLOOKUP(A28,환율!$G$1:$H$605,2,0)</f>
        <v>#N/A</v>
      </c>
      <c r="F28" s="127"/>
      <c r="G28" s="215">
        <f t="shared" si="0"/>
        <v>0</v>
      </c>
      <c r="H28" s="252" t="str">
        <f t="shared" si="1"/>
        <v/>
      </c>
      <c r="J28" s="220"/>
      <c r="K28" s="14"/>
      <c r="L28" s="253" t="e">
        <f>VLOOKUP(J28,환율!$G$1:$H$605,2,0)</f>
        <v>#N/A</v>
      </c>
      <c r="M28" s="128"/>
      <c r="N28" s="129"/>
      <c r="O28" s="219">
        <f t="shared" si="2"/>
        <v>0</v>
      </c>
      <c r="P28" s="252" t="str">
        <f t="shared" si="3"/>
        <v/>
      </c>
      <c r="Q28" s="254">
        <f t="shared" si="4"/>
        <v>-55859</v>
      </c>
      <c r="R28" s="22"/>
      <c r="S28" s="218"/>
      <c r="T28" s="255"/>
      <c r="U28" s="129"/>
      <c r="V28" s="127"/>
      <c r="W28" s="219">
        <f t="shared" si="5"/>
        <v>0</v>
      </c>
      <c r="X28" s="239"/>
    </row>
    <row r="29" spans="1:24" ht="16.5" customHeight="1">
      <c r="A29" s="258"/>
      <c r="B29" s="126"/>
      <c r="C29" s="127"/>
      <c r="D29" s="128"/>
      <c r="E29" s="251" t="e">
        <f>VLOOKUP(A29,환율!$G$1:$H$605,2,0)</f>
        <v>#N/A</v>
      </c>
      <c r="F29" s="127"/>
      <c r="G29" s="215">
        <f t="shared" si="0"/>
        <v>0</v>
      </c>
      <c r="H29" s="252" t="str">
        <f t="shared" si="1"/>
        <v/>
      </c>
      <c r="J29" s="220"/>
      <c r="K29" s="14"/>
      <c r="L29" s="253" t="e">
        <f>VLOOKUP(J29,환율!$G$1:$H$605,2,0)</f>
        <v>#N/A</v>
      </c>
      <c r="M29" s="128"/>
      <c r="N29" s="129"/>
      <c r="O29" s="219">
        <f t="shared" si="2"/>
        <v>0</v>
      </c>
      <c r="P29" s="252" t="str">
        <f t="shared" si="3"/>
        <v/>
      </c>
      <c r="Q29" s="254">
        <f t="shared" si="4"/>
        <v>-55859</v>
      </c>
      <c r="R29" s="22"/>
      <c r="S29" s="218"/>
      <c r="T29" s="255"/>
      <c r="U29" s="129"/>
      <c r="V29" s="127"/>
      <c r="W29" s="219">
        <f t="shared" si="5"/>
        <v>0</v>
      </c>
      <c r="X29" s="239"/>
    </row>
    <row r="30" spans="1:24" ht="16.5" customHeight="1">
      <c r="A30" s="258"/>
      <c r="B30" s="127"/>
      <c r="C30" s="127"/>
      <c r="D30" s="127"/>
      <c r="E30" s="251" t="e">
        <f>VLOOKUP(A30,환율!$G$1:$H$605,2,0)</f>
        <v>#N/A</v>
      </c>
      <c r="F30" s="127"/>
      <c r="G30" s="215">
        <f t="shared" si="0"/>
        <v>0</v>
      </c>
      <c r="H30" s="252" t="str">
        <f t="shared" si="1"/>
        <v/>
      </c>
      <c r="J30" s="218"/>
      <c r="K30" s="127"/>
      <c r="L30" s="253" t="e">
        <f>VLOOKUP(J30,환율!$G$1:$H$605,2,0)</f>
        <v>#N/A</v>
      </c>
      <c r="M30" s="128"/>
      <c r="N30" s="129"/>
      <c r="O30" s="219">
        <f t="shared" si="2"/>
        <v>0</v>
      </c>
      <c r="P30" s="252" t="str">
        <f t="shared" si="3"/>
        <v/>
      </c>
      <c r="Q30" s="254">
        <f t="shared" si="4"/>
        <v>-55859</v>
      </c>
      <c r="R30" s="163"/>
      <c r="S30" s="218"/>
      <c r="T30" s="255"/>
      <c r="U30" s="129"/>
      <c r="V30" s="127"/>
      <c r="W30" s="219">
        <f t="shared" si="5"/>
        <v>0</v>
      </c>
      <c r="X30" s="239"/>
    </row>
    <row r="31" spans="1:24" ht="16.5" customHeight="1">
      <c r="A31" s="258"/>
      <c r="B31" s="127"/>
      <c r="C31" s="127"/>
      <c r="D31" s="127"/>
      <c r="E31" s="251" t="e">
        <f>VLOOKUP(A31,환율!$G$1:$H$605,2,0)</f>
        <v>#N/A</v>
      </c>
      <c r="F31" s="127"/>
      <c r="G31" s="215">
        <f t="shared" si="0"/>
        <v>0</v>
      </c>
      <c r="H31" s="252" t="str">
        <f t="shared" si="1"/>
        <v/>
      </c>
      <c r="J31" s="218"/>
      <c r="K31" s="127"/>
      <c r="L31" s="253" t="e">
        <f>VLOOKUP(J31,환율!$G$1:$H$605,2,0)</f>
        <v>#N/A</v>
      </c>
      <c r="M31" s="128"/>
      <c r="N31" s="129"/>
      <c r="O31" s="219">
        <f t="shared" si="2"/>
        <v>0</v>
      </c>
      <c r="P31" s="252" t="str">
        <f t="shared" si="3"/>
        <v/>
      </c>
      <c r="Q31" s="254">
        <f t="shared" si="4"/>
        <v>-55859</v>
      </c>
      <c r="R31" s="163"/>
      <c r="S31" s="218"/>
      <c r="T31" s="255"/>
      <c r="U31" s="129"/>
      <c r="V31" s="127"/>
      <c r="W31" s="219">
        <f t="shared" si="5"/>
        <v>0</v>
      </c>
      <c r="X31" s="239"/>
    </row>
    <row r="32" spans="1:24" ht="16.5" customHeight="1">
      <c r="A32" s="258"/>
      <c r="B32" s="127"/>
      <c r="C32" s="127"/>
      <c r="D32" s="127"/>
      <c r="E32" s="251" t="e">
        <f>VLOOKUP(A32,환율!$G$1:$H$605,2,0)</f>
        <v>#N/A</v>
      </c>
      <c r="F32" s="127"/>
      <c r="G32" s="215">
        <f t="shared" si="0"/>
        <v>0</v>
      </c>
      <c r="H32" s="252" t="str">
        <f t="shared" si="1"/>
        <v/>
      </c>
      <c r="J32" s="218"/>
      <c r="K32" s="127"/>
      <c r="L32" s="253" t="e">
        <f>VLOOKUP(J32,환율!$G$1:$H$605,2,0)</f>
        <v>#N/A</v>
      </c>
      <c r="M32" s="128"/>
      <c r="N32" s="129"/>
      <c r="O32" s="219">
        <f t="shared" si="2"/>
        <v>0</v>
      </c>
      <c r="P32" s="252" t="str">
        <f t="shared" si="3"/>
        <v/>
      </c>
      <c r="Q32" s="210">
        <f t="shared" si="4"/>
        <v>-55859</v>
      </c>
      <c r="R32" s="259" t="s">
        <v>1109</v>
      </c>
      <c r="S32" s="260"/>
      <c r="T32" s="255"/>
      <c r="U32" s="129"/>
      <c r="V32" s="127"/>
      <c r="W32" s="219">
        <f t="shared" si="5"/>
        <v>0</v>
      </c>
      <c r="X32" s="239"/>
    </row>
    <row r="33" spans="1:24" ht="16.5" customHeight="1">
      <c r="A33" s="261"/>
      <c r="B33" s="134"/>
      <c r="C33" s="134"/>
      <c r="D33" s="134"/>
      <c r="E33" s="262" t="e">
        <f>VLOOKUP(A33,환율!$G$1:$H$605,2,0)</f>
        <v>#N/A</v>
      </c>
      <c r="F33" s="134"/>
      <c r="G33" s="215">
        <f t="shared" si="0"/>
        <v>0</v>
      </c>
      <c r="H33" s="252" t="str">
        <f t="shared" si="1"/>
        <v/>
      </c>
      <c r="J33" s="221"/>
      <c r="K33" s="134"/>
      <c r="L33" s="253" t="e">
        <f>VLOOKUP(J33,환율!$G$1:$H$605,2,0)</f>
        <v>#N/A</v>
      </c>
      <c r="M33" s="222"/>
      <c r="N33" s="263"/>
      <c r="O33" s="219">
        <f t="shared" si="2"/>
        <v>0</v>
      </c>
      <c r="P33" s="252" t="str">
        <f t="shared" si="3"/>
        <v/>
      </c>
      <c r="Q33" s="210">
        <f t="shared" si="4"/>
        <v>-55859</v>
      </c>
      <c r="R33" s="264">
        <f ca="1">TODAY()</f>
        <v>45007</v>
      </c>
      <c r="S33" s="265"/>
      <c r="T33" s="266"/>
      <c r="U33" s="263"/>
      <c r="V33" s="134"/>
      <c r="W33" s="219">
        <f t="shared" si="5"/>
        <v>0</v>
      </c>
      <c r="X33" s="239"/>
    </row>
    <row r="34" spans="1:24" ht="16.5" customHeight="1">
      <c r="A34" s="267"/>
      <c r="B34" s="268"/>
      <c r="C34" s="142"/>
      <c r="D34" s="145" t="s">
        <v>1019</v>
      </c>
      <c r="E34" s="145"/>
      <c r="F34" s="269">
        <f>SUM(F3:F33)</f>
        <v>55859</v>
      </c>
      <c r="G34" s="269"/>
      <c r="H34" s="142"/>
      <c r="I34" s="142"/>
      <c r="J34" s="148"/>
      <c r="K34" s="145" t="s">
        <v>1019</v>
      </c>
      <c r="L34" s="147"/>
      <c r="M34" s="232">
        <f>SUM(M3:M33)</f>
        <v>0</v>
      </c>
      <c r="N34" s="270">
        <f>SUM(N2:N33)</f>
        <v>0</v>
      </c>
      <c r="O34" s="142"/>
      <c r="P34" s="145"/>
      <c r="Q34" s="232"/>
      <c r="R34" s="271">
        <f>-Q33</f>
        <v>55859</v>
      </c>
      <c r="S34" s="145" t="s">
        <v>1019</v>
      </c>
      <c r="T34" s="272"/>
      <c r="U34" s="270">
        <f>SUM(U3:U33)</f>
        <v>0</v>
      </c>
      <c r="V34" s="142"/>
      <c r="W34" s="232"/>
      <c r="X34" s="273"/>
    </row>
    <row r="35" spans="1:24" ht="16.5" customHeight="1"/>
    <row r="36" spans="1:24" ht="16.5" customHeight="1"/>
    <row r="37" spans="1:24" ht="16.5" customHeight="1"/>
    <row r="38" spans="1:24" ht="16.5" customHeight="1"/>
    <row r="39" spans="1:24" ht="16.5" customHeight="1"/>
    <row r="40" spans="1:24" ht="16.5" customHeight="1"/>
    <row r="41" spans="1:24" ht="16.5" customHeight="1"/>
    <row r="42" spans="1:24" ht="16.5" customHeight="1"/>
    <row r="43" spans="1:24" ht="16.5" customHeight="1"/>
    <row r="44" spans="1:24" ht="16.5" customHeight="1"/>
    <row r="45" spans="1:24" ht="16.5" customHeight="1"/>
    <row r="46" spans="1:24" ht="16.5" customHeight="1"/>
    <row r="47" spans="1:24" ht="16.5" customHeight="1"/>
    <row r="48" spans="1:2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000"/>
  <sheetViews>
    <sheetView workbookViewId="0"/>
  </sheetViews>
  <sheetFormatPr defaultColWidth="12.625" defaultRowHeight="15" customHeight="1"/>
  <cols>
    <col min="1" max="1" width="7.625" customWidth="1"/>
    <col min="2" max="2" width="12.125" customWidth="1"/>
    <col min="3" max="4" width="7.625" customWidth="1"/>
    <col min="5" max="5" width="7.625" hidden="1" customWidth="1"/>
    <col min="6" max="6" width="10.375" bestFit="1" customWidth="1"/>
    <col min="7" max="9" width="7.625" customWidth="1"/>
    <col min="10" max="10" width="9.75" customWidth="1"/>
    <col min="11" max="12" width="7.625" customWidth="1"/>
    <col min="13" max="13" width="10" customWidth="1"/>
    <col min="14" max="14" width="7.625" customWidth="1"/>
    <col min="15" max="15" width="10.125" bestFit="1" customWidth="1"/>
    <col min="16" max="26" width="7.625" customWidth="1"/>
  </cols>
  <sheetData>
    <row r="1" spans="1:24" ht="16.5" customHeight="1">
      <c r="A1" s="237" t="s">
        <v>998</v>
      </c>
      <c r="B1" s="66"/>
      <c r="C1" s="66"/>
      <c r="D1" s="66"/>
      <c r="E1" s="66"/>
      <c r="F1" s="66"/>
      <c r="G1" s="238"/>
      <c r="H1" s="66"/>
      <c r="J1" s="67" t="s">
        <v>5</v>
      </c>
      <c r="K1" s="68"/>
      <c r="L1" s="68"/>
      <c r="M1" s="71"/>
      <c r="N1" s="163" t="s">
        <v>1095</v>
      </c>
      <c r="O1" s="116" t="s">
        <v>1099</v>
      </c>
      <c r="P1" s="68"/>
      <c r="Q1" s="42" t="s">
        <v>1094</v>
      </c>
      <c r="R1" s="22"/>
      <c r="S1" s="67" t="s">
        <v>1100</v>
      </c>
      <c r="T1" s="68"/>
      <c r="U1" s="68"/>
      <c r="V1" s="68"/>
      <c r="W1" s="71"/>
      <c r="X1" s="239"/>
    </row>
    <row r="2" spans="1:24" ht="16.5" customHeight="1">
      <c r="A2" s="240">
        <v>2014</v>
      </c>
      <c r="B2" s="123"/>
      <c r="C2" s="123"/>
      <c r="D2" s="123"/>
      <c r="E2" s="123"/>
      <c r="F2" s="123"/>
      <c r="G2" s="241" t="s">
        <v>1101</v>
      </c>
      <c r="H2" s="123"/>
      <c r="I2" s="85" t="s">
        <v>1005</v>
      </c>
      <c r="J2" s="242"/>
      <c r="K2" s="243" t="s">
        <v>1102</v>
      </c>
      <c r="L2" s="244"/>
      <c r="M2" s="245">
        <v>0</v>
      </c>
      <c r="N2" s="246"/>
      <c r="O2" s="247"/>
      <c r="P2" s="243"/>
      <c r="Q2" s="248">
        <f>-M2</f>
        <v>0</v>
      </c>
      <c r="R2" s="22"/>
      <c r="S2" s="94"/>
      <c r="T2" s="90"/>
      <c r="U2" s="204"/>
      <c r="V2" s="204"/>
      <c r="W2" s="249" t="s">
        <v>1103</v>
      </c>
      <c r="X2" s="239"/>
    </row>
    <row r="3" spans="1:24" ht="16.5" customHeight="1">
      <c r="A3" s="250">
        <v>41795</v>
      </c>
      <c r="B3" s="119" t="s">
        <v>1110</v>
      </c>
      <c r="C3" s="119" t="s">
        <v>987</v>
      </c>
      <c r="D3" s="119" t="s">
        <v>1042</v>
      </c>
      <c r="E3" s="251" t="e">
        <f>VLOOKUP(A3,환율!$G$1:$H$605,2,0)</f>
        <v>#N/A</v>
      </c>
      <c r="F3" s="63">
        <v>27828</v>
      </c>
      <c r="G3" s="215">
        <f>IF(AND(H3&lt;&gt;"",F3=""),"전년출고",F3-SUMIF($P$3:$P$33,H3,$M$3:$M$33))</f>
        <v>0</v>
      </c>
      <c r="H3" s="252" t="str">
        <f t="shared" ref="H3:H33" si="0">RIGHT(B3,6)</f>
        <v>UQ/059</v>
      </c>
      <c r="I3" s="85" t="s">
        <v>1018</v>
      </c>
      <c r="J3" s="218"/>
      <c r="K3" s="127"/>
      <c r="L3" s="253" t="e">
        <f>VLOOKUP(J3,환율!$G$1:$H$605,2,0)</f>
        <v>#N/A</v>
      </c>
      <c r="M3" s="128"/>
      <c r="N3" s="129"/>
      <c r="O3" s="219">
        <f t="shared" ref="O3:O33" si="1">F3-M3</f>
        <v>27828</v>
      </c>
      <c r="P3" s="252" t="str">
        <f t="shared" ref="P3:P33" si="2">RIGHT(K3,6)</f>
        <v/>
      </c>
      <c r="Q3" s="254">
        <f t="shared" ref="Q3:Q33" si="3">-F3+Q2+M3</f>
        <v>-27828</v>
      </c>
      <c r="R3" s="22"/>
      <c r="S3" s="218"/>
      <c r="T3" s="255"/>
      <c r="U3" s="129"/>
      <c r="V3" s="127"/>
      <c r="W3" s="219">
        <f t="shared" ref="W3:W33" si="4">SUMIF($K$3:$K$33,V3,$M$3:$M$33)-SUMIF($K$3:$K$33,V3,$N$3:$N$33)-SUMIF(V$3:V3,V3,$U$3:$U$33)</f>
        <v>0</v>
      </c>
      <c r="X3" s="239"/>
    </row>
    <row r="4" spans="1:24" ht="16.5" customHeight="1">
      <c r="A4" s="250">
        <v>41823</v>
      </c>
      <c r="B4" s="119" t="s">
        <v>1111</v>
      </c>
      <c r="C4" s="119" t="s">
        <v>987</v>
      </c>
      <c r="D4" s="119" t="s">
        <v>1042</v>
      </c>
      <c r="E4" s="251" t="e">
        <f>VLOOKUP(A4,환율!$G$1:$H$605,2,0)</f>
        <v>#N/A</v>
      </c>
      <c r="F4" s="63">
        <v>27944</v>
      </c>
      <c r="G4" s="215">
        <f>IF(AND(H4&lt;&gt;"",F4=""),"전년출고",F4-SUMIF($P$3:$P$33,H4,$M$3:$M$33))</f>
        <v>0</v>
      </c>
      <c r="H4" s="252" t="str">
        <f t="shared" si="0"/>
        <v>UQ/060</v>
      </c>
      <c r="J4" s="218"/>
      <c r="K4" s="127"/>
      <c r="L4" s="253" t="e">
        <f>VLOOKUP(J4,환율!$G$1:$H$605,2,0)</f>
        <v>#N/A</v>
      </c>
      <c r="M4" s="128"/>
      <c r="N4" s="129"/>
      <c r="O4" s="219">
        <f t="shared" si="1"/>
        <v>27944</v>
      </c>
      <c r="P4" s="252" t="str">
        <f t="shared" si="2"/>
        <v/>
      </c>
      <c r="Q4" s="254">
        <f t="shared" si="3"/>
        <v>-55772</v>
      </c>
      <c r="R4" s="163"/>
      <c r="S4" s="218"/>
      <c r="T4" s="255"/>
      <c r="U4" s="129"/>
      <c r="V4" s="127"/>
      <c r="W4" s="219">
        <f t="shared" si="4"/>
        <v>0</v>
      </c>
      <c r="X4" s="239"/>
    </row>
    <row r="5" spans="1:24" ht="16.5" customHeight="1">
      <c r="A5" s="250">
        <v>41863</v>
      </c>
      <c r="B5" s="119" t="s">
        <v>1112</v>
      </c>
      <c r="C5" s="119" t="s">
        <v>987</v>
      </c>
      <c r="D5" s="119" t="s">
        <v>1042</v>
      </c>
      <c r="E5" s="251" t="e">
        <f>VLOOKUP(A5,환율!$G$1:$H$605,2,0)</f>
        <v>#N/A</v>
      </c>
      <c r="F5" s="63">
        <v>28327</v>
      </c>
      <c r="G5" s="215">
        <f>IF(AND(H5&lt;&gt;"",F5=""),"전년출고",F5-SUMIF($P$3:$P$33,H5,$M$3:$M$33))</f>
        <v>0</v>
      </c>
      <c r="H5" s="252" t="str">
        <f t="shared" si="0"/>
        <v>UQ/061</v>
      </c>
      <c r="J5" s="218"/>
      <c r="K5" s="127"/>
      <c r="L5" s="253" t="e">
        <f>VLOOKUP(J5,환율!$G$1:$H$605,2,0)</f>
        <v>#N/A</v>
      </c>
      <c r="M5" s="128"/>
      <c r="N5" s="129"/>
      <c r="O5" s="219">
        <f t="shared" si="1"/>
        <v>28327</v>
      </c>
      <c r="P5" s="252" t="str">
        <f t="shared" si="2"/>
        <v/>
      </c>
      <c r="Q5" s="254">
        <f t="shared" si="3"/>
        <v>-84099</v>
      </c>
      <c r="R5" s="22"/>
      <c r="S5" s="218"/>
      <c r="T5" s="255"/>
      <c r="U5" s="129"/>
      <c r="V5" s="127"/>
      <c r="W5" s="219">
        <f t="shared" si="4"/>
        <v>0</v>
      </c>
      <c r="X5" s="239"/>
    </row>
    <row r="6" spans="1:24" ht="16.5" customHeight="1">
      <c r="A6" s="250">
        <v>41885</v>
      </c>
      <c r="B6" s="119" t="s">
        <v>1113</v>
      </c>
      <c r="C6" s="119" t="s">
        <v>987</v>
      </c>
      <c r="D6" s="119" t="s">
        <v>1042</v>
      </c>
      <c r="E6" s="251" t="e">
        <f>VLOOKUP(A6,환율!$G$1:$H$605,2,0)</f>
        <v>#N/A</v>
      </c>
      <c r="F6" s="63">
        <v>28139</v>
      </c>
      <c r="G6" s="215">
        <v>0</v>
      </c>
      <c r="H6" s="252" t="str">
        <f t="shared" si="0"/>
        <v>UQ/062</v>
      </c>
      <c r="J6" s="218"/>
      <c r="K6" s="127"/>
      <c r="L6" s="253" t="e">
        <f>VLOOKUP(J6,환율!$G$1:$H$605,2,0)</f>
        <v>#N/A</v>
      </c>
      <c r="M6" s="128"/>
      <c r="N6" s="129"/>
      <c r="O6" s="219">
        <f t="shared" si="1"/>
        <v>28139</v>
      </c>
      <c r="P6" s="252" t="str">
        <f t="shared" si="2"/>
        <v/>
      </c>
      <c r="Q6" s="254">
        <f t="shared" si="3"/>
        <v>-112238</v>
      </c>
      <c r="R6" s="22"/>
      <c r="S6" s="218"/>
      <c r="T6" s="255"/>
      <c r="U6" s="129"/>
      <c r="V6" s="127"/>
      <c r="W6" s="219">
        <f t="shared" si="4"/>
        <v>0</v>
      </c>
      <c r="X6" s="239"/>
    </row>
    <row r="7" spans="1:24" ht="16.5" customHeight="1">
      <c r="A7" s="250">
        <v>41918</v>
      </c>
      <c r="B7" s="119" t="s">
        <v>1114</v>
      </c>
      <c r="C7" s="119" t="s">
        <v>987</v>
      </c>
      <c r="D7" s="119" t="s">
        <v>1042</v>
      </c>
      <c r="E7" s="251" t="e">
        <f>VLOOKUP(A7,환율!$G$1:$H$605,2,0)</f>
        <v>#N/A</v>
      </c>
      <c r="F7" s="63">
        <v>28453</v>
      </c>
      <c r="G7" s="215">
        <f t="shared" ref="G7:G33" si="5">IF(AND(H7&lt;&gt;"",F7=""),"전년출고",F7-SUMIF($P$3:$P$33,H7,$M$3:$M$33))</f>
        <v>0</v>
      </c>
      <c r="H7" s="252" t="str">
        <f t="shared" si="0"/>
        <v>UQ/063</v>
      </c>
      <c r="J7" s="218"/>
      <c r="K7" s="127"/>
      <c r="L7" s="253" t="e">
        <f>VLOOKUP(J7,환율!$G$1:$H$605,2,0)</f>
        <v>#N/A</v>
      </c>
      <c r="M7" s="128"/>
      <c r="N7" s="129"/>
      <c r="O7" s="219">
        <f t="shared" si="1"/>
        <v>28453</v>
      </c>
      <c r="P7" s="252" t="str">
        <f t="shared" si="2"/>
        <v/>
      </c>
      <c r="Q7" s="254">
        <f t="shared" si="3"/>
        <v>-140691</v>
      </c>
      <c r="R7" s="22"/>
      <c r="S7" s="218"/>
      <c r="T7" s="255"/>
      <c r="U7" s="129"/>
      <c r="V7" s="127"/>
      <c r="W7" s="219">
        <f t="shared" si="4"/>
        <v>0</v>
      </c>
      <c r="X7" s="239"/>
    </row>
    <row r="8" spans="1:24" ht="16.5" customHeight="1">
      <c r="A8" s="250">
        <v>41947</v>
      </c>
      <c r="B8" s="119" t="s">
        <v>1115</v>
      </c>
      <c r="C8" s="119" t="s">
        <v>987</v>
      </c>
      <c r="D8" s="119" t="s">
        <v>1042</v>
      </c>
      <c r="E8" s="251" t="e">
        <f>VLOOKUP(A8,환율!$G$1:$H$605,2,0)</f>
        <v>#N/A</v>
      </c>
      <c r="F8" s="63">
        <v>27871</v>
      </c>
      <c r="G8" s="215">
        <f t="shared" si="5"/>
        <v>0</v>
      </c>
      <c r="H8" s="252" t="str">
        <f t="shared" si="0"/>
        <v>UQ/064</v>
      </c>
      <c r="J8" s="218"/>
      <c r="K8" s="127"/>
      <c r="L8" s="253" t="e">
        <f>VLOOKUP(J8,환율!$G$1:$H$605,2,0)</f>
        <v>#N/A</v>
      </c>
      <c r="M8" s="128"/>
      <c r="N8" s="129"/>
      <c r="O8" s="219">
        <f t="shared" si="1"/>
        <v>27871</v>
      </c>
      <c r="P8" s="252" t="str">
        <f t="shared" si="2"/>
        <v/>
      </c>
      <c r="Q8" s="254">
        <f t="shared" si="3"/>
        <v>-168562</v>
      </c>
      <c r="R8" s="22"/>
      <c r="S8" s="218"/>
      <c r="T8" s="255"/>
      <c r="U8" s="129"/>
      <c r="V8" s="127"/>
      <c r="W8" s="219">
        <f t="shared" si="4"/>
        <v>0</v>
      </c>
      <c r="X8" s="239"/>
    </row>
    <row r="9" spans="1:24" ht="16.5" customHeight="1">
      <c r="A9" s="250">
        <v>41985</v>
      </c>
      <c r="B9" s="119" t="s">
        <v>1116</v>
      </c>
      <c r="C9" s="119" t="s">
        <v>987</v>
      </c>
      <c r="D9" s="119" t="s">
        <v>1042</v>
      </c>
      <c r="E9" s="251" t="e">
        <f>VLOOKUP(A9,환율!$G$1:$H$605,2,0)</f>
        <v>#N/A</v>
      </c>
      <c r="F9" s="63">
        <v>28492</v>
      </c>
      <c r="G9" s="215">
        <f t="shared" si="5"/>
        <v>0</v>
      </c>
      <c r="H9" s="252" t="str">
        <f t="shared" si="0"/>
        <v>UQ/065</v>
      </c>
      <c r="J9" s="218"/>
      <c r="K9" s="127"/>
      <c r="L9" s="253" t="e">
        <f>VLOOKUP(J9,환율!$G$1:$H$605,2,0)</f>
        <v>#N/A</v>
      </c>
      <c r="M9" s="128"/>
      <c r="N9" s="129"/>
      <c r="O9" s="219">
        <f t="shared" si="1"/>
        <v>28492</v>
      </c>
      <c r="P9" s="252" t="str">
        <f t="shared" si="2"/>
        <v/>
      </c>
      <c r="Q9" s="254">
        <f t="shared" si="3"/>
        <v>-197054</v>
      </c>
      <c r="R9" s="22"/>
      <c r="S9" s="218"/>
      <c r="T9" s="255"/>
      <c r="U9" s="129"/>
      <c r="V9" s="127"/>
      <c r="W9" s="219">
        <f t="shared" si="4"/>
        <v>0</v>
      </c>
      <c r="X9" s="239"/>
    </row>
    <row r="10" spans="1:24" ht="16.5" customHeight="1">
      <c r="A10" s="250"/>
      <c r="B10" s="119"/>
      <c r="C10" s="119"/>
      <c r="D10" s="119"/>
      <c r="E10" s="251" t="e">
        <f>VLOOKUP(A10,환율!$G$1:$H$605,2,0)</f>
        <v>#N/A</v>
      </c>
      <c r="F10" s="63"/>
      <c r="G10" s="215">
        <f t="shared" si="5"/>
        <v>0</v>
      </c>
      <c r="H10" s="252" t="str">
        <f t="shared" si="0"/>
        <v/>
      </c>
      <c r="J10" s="218"/>
      <c r="K10" s="127"/>
      <c r="L10" s="253" t="e">
        <f>VLOOKUP(J10,환율!$G$1:$H$605,2,0)</f>
        <v>#N/A</v>
      </c>
      <c r="M10" s="128"/>
      <c r="N10" s="129"/>
      <c r="O10" s="219">
        <f t="shared" si="1"/>
        <v>0</v>
      </c>
      <c r="P10" s="252" t="str">
        <f t="shared" si="2"/>
        <v/>
      </c>
      <c r="Q10" s="254">
        <f t="shared" si="3"/>
        <v>-197054</v>
      </c>
      <c r="R10" s="22"/>
      <c r="S10" s="218"/>
      <c r="T10" s="255"/>
      <c r="U10" s="129"/>
      <c r="V10" s="127"/>
      <c r="W10" s="219">
        <f t="shared" si="4"/>
        <v>0</v>
      </c>
      <c r="X10" s="239"/>
    </row>
    <row r="11" spans="1:24" ht="16.5" customHeight="1">
      <c r="A11" s="250">
        <v>42032</v>
      </c>
      <c r="B11" s="119" t="s">
        <v>1117</v>
      </c>
      <c r="C11" s="119" t="s">
        <v>987</v>
      </c>
      <c r="D11" s="119" t="s">
        <v>1042</v>
      </c>
      <c r="E11" s="251" t="e">
        <f>VLOOKUP(A11,환율!$G$1:$H$605,2,0)</f>
        <v>#N/A</v>
      </c>
      <c r="F11" s="63">
        <v>28256</v>
      </c>
      <c r="G11" s="215">
        <f t="shared" si="5"/>
        <v>0</v>
      </c>
      <c r="H11" s="252" t="str">
        <f t="shared" si="0"/>
        <v>UQ/066</v>
      </c>
      <c r="I11" s="274" t="s">
        <v>1118</v>
      </c>
      <c r="J11" s="218">
        <v>42013</v>
      </c>
      <c r="K11" s="127" t="s">
        <v>1119</v>
      </c>
      <c r="L11" s="253" t="e">
        <f>VLOOKUP(J11,환율!$G$1:$H$605,2,0)</f>
        <v>#N/A</v>
      </c>
      <c r="M11" s="128">
        <v>27828</v>
      </c>
      <c r="N11" s="129">
        <v>41</v>
      </c>
      <c r="O11" s="219">
        <f t="shared" si="1"/>
        <v>428</v>
      </c>
      <c r="P11" s="252" t="str">
        <f t="shared" si="2"/>
        <v>UQ/059</v>
      </c>
      <c r="Q11" s="254">
        <f t="shared" si="3"/>
        <v>-197482</v>
      </c>
      <c r="R11" s="22"/>
      <c r="S11" s="218"/>
      <c r="T11" s="255"/>
      <c r="U11" s="129"/>
      <c r="V11" s="127"/>
      <c r="W11" s="219">
        <f t="shared" si="4"/>
        <v>0</v>
      </c>
      <c r="X11" s="239"/>
    </row>
    <row r="12" spans="1:24" ht="16.5" customHeight="1">
      <c r="A12" s="250">
        <v>42094</v>
      </c>
      <c r="B12" s="119" t="s">
        <v>1041</v>
      </c>
      <c r="C12" s="119" t="s">
        <v>987</v>
      </c>
      <c r="D12" s="119" t="s">
        <v>1042</v>
      </c>
      <c r="E12" s="251" t="e">
        <f>VLOOKUP(A12,환율!$G$1:$H$605,2,0)</f>
        <v>#N/A</v>
      </c>
      <c r="F12" s="63">
        <v>28092</v>
      </c>
      <c r="G12" s="215">
        <f t="shared" si="5"/>
        <v>28092</v>
      </c>
      <c r="H12" s="252" t="str">
        <f t="shared" si="0"/>
        <v>UQ/067</v>
      </c>
      <c r="I12" s="274"/>
      <c r="J12" s="218">
        <v>42013</v>
      </c>
      <c r="K12" s="127" t="s">
        <v>1120</v>
      </c>
      <c r="L12" s="253" t="e">
        <f>VLOOKUP(J12,환율!$G$1:$H$605,2,0)</f>
        <v>#N/A</v>
      </c>
      <c r="M12" s="128">
        <v>27944</v>
      </c>
      <c r="N12" s="129"/>
      <c r="O12" s="219">
        <f t="shared" si="1"/>
        <v>148</v>
      </c>
      <c r="P12" s="252" t="str">
        <f t="shared" si="2"/>
        <v>UQ/060</v>
      </c>
      <c r="Q12" s="254">
        <f t="shared" si="3"/>
        <v>-197630</v>
      </c>
      <c r="R12" s="22"/>
      <c r="S12" s="218"/>
      <c r="T12" s="255"/>
      <c r="U12" s="129"/>
      <c r="V12" s="127"/>
      <c r="W12" s="219">
        <f t="shared" si="4"/>
        <v>0</v>
      </c>
      <c r="X12" s="239"/>
    </row>
    <row r="13" spans="1:24" ht="16.5" customHeight="1">
      <c r="A13" s="250"/>
      <c r="B13" s="119"/>
      <c r="C13" s="119"/>
      <c r="D13" s="119"/>
      <c r="E13" s="251" t="e">
        <f>VLOOKUP(A13,환율!$G$1:$H$605,2,0)</f>
        <v>#N/A</v>
      </c>
      <c r="F13" s="63"/>
      <c r="G13" s="215">
        <f t="shared" si="5"/>
        <v>0</v>
      </c>
      <c r="H13" s="252" t="str">
        <f t="shared" si="0"/>
        <v/>
      </c>
      <c r="I13" s="274"/>
      <c r="J13" s="218">
        <v>42013</v>
      </c>
      <c r="K13" s="127" t="s">
        <v>1121</v>
      </c>
      <c r="L13" s="253" t="e">
        <f>VLOOKUP(J13,환율!$G$1:$H$605,2,0)</f>
        <v>#N/A</v>
      </c>
      <c r="M13" s="128">
        <v>28327</v>
      </c>
      <c r="N13" s="129"/>
      <c r="O13" s="219">
        <f t="shared" si="1"/>
        <v>-28327</v>
      </c>
      <c r="P13" s="252" t="str">
        <f t="shared" si="2"/>
        <v>UQ/061</v>
      </c>
      <c r="Q13" s="254">
        <f t="shared" si="3"/>
        <v>-169303</v>
      </c>
      <c r="R13" s="22"/>
      <c r="S13" s="218"/>
      <c r="T13" s="255"/>
      <c r="U13" s="129"/>
      <c r="V13" s="127"/>
      <c r="W13" s="219">
        <f t="shared" si="4"/>
        <v>0</v>
      </c>
      <c r="X13" s="239"/>
    </row>
    <row r="14" spans="1:24" ht="16.5" customHeight="1">
      <c r="A14" s="250"/>
      <c r="B14" s="119"/>
      <c r="C14" s="119"/>
      <c r="D14" s="119"/>
      <c r="E14" s="251" t="e">
        <f>VLOOKUP(A14,환율!$G$1:$H$605,2,0)</f>
        <v>#N/A</v>
      </c>
      <c r="F14" s="63"/>
      <c r="G14" s="215">
        <f t="shared" si="5"/>
        <v>0</v>
      </c>
      <c r="H14" s="252" t="str">
        <f t="shared" si="0"/>
        <v/>
      </c>
      <c r="I14" s="274"/>
      <c r="J14" s="218">
        <v>42013</v>
      </c>
      <c r="K14" s="127" t="s">
        <v>1122</v>
      </c>
      <c r="L14" s="253" t="e">
        <f>VLOOKUP(J14,환율!$G$1:$H$605,2,0)</f>
        <v>#N/A</v>
      </c>
      <c r="M14" s="128">
        <v>15901</v>
      </c>
      <c r="N14" s="129"/>
      <c r="O14" s="219">
        <f t="shared" si="1"/>
        <v>-15901</v>
      </c>
      <c r="P14" s="252" t="str">
        <f t="shared" si="2"/>
        <v>UQ/062</v>
      </c>
      <c r="Q14" s="254">
        <f t="shared" si="3"/>
        <v>-153402</v>
      </c>
      <c r="R14" s="22"/>
      <c r="S14" s="218"/>
      <c r="T14" s="255"/>
      <c r="U14" s="129"/>
      <c r="V14" s="127"/>
      <c r="W14" s="219">
        <f t="shared" si="4"/>
        <v>0</v>
      </c>
      <c r="X14" s="239"/>
    </row>
    <row r="15" spans="1:24" ht="16.5" customHeight="1">
      <c r="A15" s="250"/>
      <c r="B15" s="119"/>
      <c r="C15" s="119"/>
      <c r="D15" s="119"/>
      <c r="E15" s="251" t="e">
        <f>VLOOKUP(A15,환율!$G$1:$H$605,2,0)</f>
        <v>#N/A</v>
      </c>
      <c r="F15" s="63"/>
      <c r="G15" s="215">
        <f t="shared" si="5"/>
        <v>0</v>
      </c>
      <c r="H15" s="252" t="str">
        <f t="shared" si="0"/>
        <v/>
      </c>
      <c r="I15" s="274"/>
      <c r="J15" s="218">
        <v>42080</v>
      </c>
      <c r="K15" s="127" t="s">
        <v>1122</v>
      </c>
      <c r="L15" s="253" t="e">
        <f>VLOOKUP(J15,환율!$G$1:$H$605,2,0)</f>
        <v>#N/A</v>
      </c>
      <c r="M15" s="128">
        <v>12238</v>
      </c>
      <c r="N15" s="129">
        <v>40</v>
      </c>
      <c r="O15" s="219">
        <f t="shared" si="1"/>
        <v>-12238</v>
      </c>
      <c r="P15" s="252" t="str">
        <f t="shared" si="2"/>
        <v>UQ/062</v>
      </c>
      <c r="Q15" s="254">
        <f t="shared" si="3"/>
        <v>-141164</v>
      </c>
      <c r="R15" s="22"/>
      <c r="S15" s="218"/>
      <c r="T15" s="255"/>
      <c r="U15" s="129"/>
      <c r="V15" s="127"/>
      <c r="W15" s="219">
        <f t="shared" si="4"/>
        <v>0</v>
      </c>
      <c r="X15" s="239"/>
    </row>
    <row r="16" spans="1:24" ht="16.5" customHeight="1">
      <c r="A16" s="250"/>
      <c r="B16" s="119"/>
      <c r="C16" s="119"/>
      <c r="D16" s="119"/>
      <c r="E16" s="251" t="e">
        <f>VLOOKUP(A16,환율!$G$1:$H$605,2,0)</f>
        <v>#N/A</v>
      </c>
      <c r="F16" s="63"/>
      <c r="G16" s="215">
        <f t="shared" si="5"/>
        <v>0</v>
      </c>
      <c r="H16" s="252" t="str">
        <f t="shared" si="0"/>
        <v/>
      </c>
      <c r="I16" s="274"/>
      <c r="J16" s="218">
        <v>42080</v>
      </c>
      <c r="K16" s="127" t="s">
        <v>1123</v>
      </c>
      <c r="L16" s="253" t="e">
        <f>VLOOKUP(J16,환율!$G$1:$H$605,2,0)</f>
        <v>#N/A</v>
      </c>
      <c r="M16" s="128">
        <v>27762</v>
      </c>
      <c r="N16" s="129"/>
      <c r="O16" s="219">
        <f t="shared" si="1"/>
        <v>-27762</v>
      </c>
      <c r="P16" s="252" t="str">
        <f t="shared" si="2"/>
        <v>UQ/063</v>
      </c>
      <c r="Q16" s="254">
        <f t="shared" si="3"/>
        <v>-113402</v>
      </c>
      <c r="R16" s="22"/>
      <c r="S16" s="218"/>
      <c r="T16" s="255"/>
      <c r="U16" s="129"/>
      <c r="V16" s="127"/>
      <c r="W16" s="219">
        <f t="shared" si="4"/>
        <v>0</v>
      </c>
      <c r="X16" s="239"/>
    </row>
    <row r="17" spans="1:24" ht="16.5" customHeight="1">
      <c r="A17" s="250"/>
      <c r="B17" s="119"/>
      <c r="C17" s="119"/>
      <c r="D17" s="119"/>
      <c r="E17" s="251" t="e">
        <f>VLOOKUP(A17,환율!$G$1:$H$605,2,0)</f>
        <v>#N/A</v>
      </c>
      <c r="F17" s="63"/>
      <c r="G17" s="215">
        <f t="shared" si="5"/>
        <v>0</v>
      </c>
      <c r="H17" s="252" t="str">
        <f t="shared" si="0"/>
        <v/>
      </c>
      <c r="J17" s="218"/>
      <c r="K17" s="127"/>
      <c r="L17" s="253" t="e">
        <f>VLOOKUP(J17,환율!$G$1:$H$605,2,0)</f>
        <v>#N/A</v>
      </c>
      <c r="M17" s="128"/>
      <c r="N17" s="129"/>
      <c r="O17" s="219">
        <f t="shared" si="1"/>
        <v>0</v>
      </c>
      <c r="P17" s="252" t="str">
        <f t="shared" si="2"/>
        <v/>
      </c>
      <c r="Q17" s="254">
        <f t="shared" si="3"/>
        <v>-113402</v>
      </c>
      <c r="R17" s="22"/>
      <c r="S17" s="218"/>
      <c r="T17" s="255"/>
      <c r="U17" s="129"/>
      <c r="V17" s="127"/>
      <c r="W17" s="219">
        <f t="shared" si="4"/>
        <v>0</v>
      </c>
      <c r="X17" s="239"/>
    </row>
    <row r="18" spans="1:24" ht="16.5" customHeight="1">
      <c r="A18" s="250"/>
      <c r="B18" s="119"/>
      <c r="C18" s="119"/>
      <c r="D18" s="119"/>
      <c r="E18" s="251" t="e">
        <f>VLOOKUP(A18,환율!$G$1:$H$605,2,0)</f>
        <v>#N/A</v>
      </c>
      <c r="F18" s="63"/>
      <c r="G18" s="215">
        <f t="shared" si="5"/>
        <v>0</v>
      </c>
      <c r="H18" s="252" t="str">
        <f t="shared" si="0"/>
        <v/>
      </c>
      <c r="I18" s="275" t="s">
        <v>1124</v>
      </c>
      <c r="J18" s="218">
        <v>42446</v>
      </c>
      <c r="K18" s="127" t="s">
        <v>1123</v>
      </c>
      <c r="L18" s="253" t="e">
        <f>VLOOKUP(J18,환율!$G$1:$H$605,2,0)</f>
        <v>#N/A</v>
      </c>
      <c r="M18" s="128">
        <v>691</v>
      </c>
      <c r="N18" s="129"/>
      <c r="O18" s="219">
        <f t="shared" si="1"/>
        <v>-691</v>
      </c>
      <c r="P18" s="252" t="str">
        <f t="shared" si="2"/>
        <v>UQ/063</v>
      </c>
      <c r="Q18" s="254">
        <f t="shared" si="3"/>
        <v>-112711</v>
      </c>
      <c r="R18" s="22"/>
      <c r="S18" s="218">
        <v>42466</v>
      </c>
      <c r="T18" s="255">
        <v>1156.0999999999999</v>
      </c>
      <c r="U18" s="128">
        <v>691</v>
      </c>
      <c r="V18" s="127" t="s">
        <v>1123</v>
      </c>
      <c r="W18" s="219">
        <f t="shared" si="4"/>
        <v>27762</v>
      </c>
      <c r="X18" s="239"/>
    </row>
    <row r="19" spans="1:24" ht="16.5" customHeight="1">
      <c r="A19" s="250"/>
      <c r="B19" s="119"/>
      <c r="C19" s="119"/>
      <c r="D19" s="119"/>
      <c r="E19" s="251" t="e">
        <f>VLOOKUP(A19,환율!$G$1:$H$605,2,0)</f>
        <v>#N/A</v>
      </c>
      <c r="F19" s="63"/>
      <c r="G19" s="215">
        <f t="shared" si="5"/>
        <v>0</v>
      </c>
      <c r="H19" s="252" t="str">
        <f t="shared" si="0"/>
        <v/>
      </c>
      <c r="I19" s="275"/>
      <c r="J19" s="218">
        <v>42446</v>
      </c>
      <c r="K19" s="127" t="s">
        <v>1125</v>
      </c>
      <c r="L19" s="253" t="e">
        <f>VLOOKUP(J19,환율!$G$1:$H$605,2,0)</f>
        <v>#N/A</v>
      </c>
      <c r="M19" s="128">
        <v>27448</v>
      </c>
      <c r="N19" s="129">
        <v>50</v>
      </c>
      <c r="O19" s="219">
        <f t="shared" si="1"/>
        <v>-27448</v>
      </c>
      <c r="P19" s="252" t="str">
        <f t="shared" si="2"/>
        <v>UQ/064</v>
      </c>
      <c r="Q19" s="254">
        <f t="shared" si="3"/>
        <v>-85263</v>
      </c>
      <c r="R19" s="22"/>
      <c r="S19" s="218">
        <v>42466</v>
      </c>
      <c r="T19" s="255">
        <v>1156.0999999999999</v>
      </c>
      <c r="U19" s="128">
        <v>7676</v>
      </c>
      <c r="V19" s="127" t="s">
        <v>1125</v>
      </c>
      <c r="W19" s="219">
        <f t="shared" si="4"/>
        <v>20095</v>
      </c>
      <c r="X19" s="239"/>
    </row>
    <row r="20" spans="1:24" ht="16.5" customHeight="1">
      <c r="A20" s="250"/>
      <c r="B20" s="119"/>
      <c r="C20" s="119"/>
      <c r="D20" s="119"/>
      <c r="E20" s="251" t="e">
        <f>VLOOKUP(A20,환율!$G$1:$H$605,2,0)</f>
        <v>#N/A</v>
      </c>
      <c r="F20" s="63"/>
      <c r="G20" s="215">
        <f t="shared" si="5"/>
        <v>0</v>
      </c>
      <c r="H20" s="252" t="str">
        <f t="shared" si="0"/>
        <v/>
      </c>
      <c r="I20" s="275"/>
      <c r="J20" s="218">
        <v>42667</v>
      </c>
      <c r="K20" s="127" t="s">
        <v>1125</v>
      </c>
      <c r="L20" s="253" t="e">
        <f>VLOOKUP(J20,환율!$G$1:$H$605,2,0)</f>
        <v>#N/A</v>
      </c>
      <c r="M20" s="128">
        <v>423</v>
      </c>
      <c r="N20" s="129">
        <v>50</v>
      </c>
      <c r="O20" s="219">
        <f t="shared" si="1"/>
        <v>-423</v>
      </c>
      <c r="P20" s="252" t="str">
        <f t="shared" si="2"/>
        <v>UQ/064</v>
      </c>
      <c r="Q20" s="254">
        <f t="shared" si="3"/>
        <v>-84840</v>
      </c>
      <c r="R20" s="22"/>
      <c r="S20" s="218">
        <v>42466</v>
      </c>
      <c r="T20" s="255">
        <v>1156.0999999999999</v>
      </c>
      <c r="U20" s="128">
        <v>19772</v>
      </c>
      <c r="V20" s="127" t="s">
        <v>1125</v>
      </c>
      <c r="W20" s="219">
        <f t="shared" si="4"/>
        <v>323</v>
      </c>
      <c r="X20" s="239"/>
    </row>
    <row r="21" spans="1:24" ht="16.5" customHeight="1">
      <c r="A21" s="250"/>
      <c r="B21" s="119"/>
      <c r="C21" s="119"/>
      <c r="D21" s="119"/>
      <c r="E21" s="251" t="e">
        <f>VLOOKUP(A21,환율!$G$1:$H$605,2,0)</f>
        <v>#N/A</v>
      </c>
      <c r="F21" s="63"/>
      <c r="G21" s="215">
        <f t="shared" si="5"/>
        <v>0</v>
      </c>
      <c r="H21" s="252" t="str">
        <f t="shared" si="0"/>
        <v/>
      </c>
      <c r="I21" s="275"/>
      <c r="J21" s="218">
        <v>42667</v>
      </c>
      <c r="K21" s="127" t="s">
        <v>1126</v>
      </c>
      <c r="L21" s="253" t="e">
        <f>VLOOKUP(J21,환율!$G$1:$H$605,2,0)</f>
        <v>#N/A</v>
      </c>
      <c r="M21" s="128">
        <v>28492</v>
      </c>
      <c r="N21" s="129"/>
      <c r="O21" s="219">
        <f t="shared" si="1"/>
        <v>-28492</v>
      </c>
      <c r="P21" s="252" t="str">
        <f t="shared" si="2"/>
        <v>UQ/065</v>
      </c>
      <c r="Q21" s="254">
        <f t="shared" si="3"/>
        <v>-56348</v>
      </c>
      <c r="R21" s="22"/>
      <c r="S21" s="218">
        <v>42685</v>
      </c>
      <c r="T21" s="255">
        <v>1160.8</v>
      </c>
      <c r="U21" s="128">
        <v>423</v>
      </c>
      <c r="V21" s="127" t="s">
        <v>1125</v>
      </c>
      <c r="W21" s="219">
        <f t="shared" si="4"/>
        <v>-100</v>
      </c>
      <c r="X21" s="239"/>
    </row>
    <row r="22" spans="1:24" ht="16.5" customHeight="1">
      <c r="A22" s="250"/>
      <c r="B22" s="119"/>
      <c r="C22" s="119"/>
      <c r="D22" s="119"/>
      <c r="E22" s="251" t="e">
        <f>VLOOKUP(A22,환율!$G$1:$H$605,2,0)</f>
        <v>#N/A</v>
      </c>
      <c r="F22" s="63"/>
      <c r="G22" s="215">
        <f t="shared" si="5"/>
        <v>0</v>
      </c>
      <c r="H22" s="252" t="str">
        <f t="shared" si="0"/>
        <v/>
      </c>
      <c r="I22" s="275"/>
      <c r="J22" s="218"/>
      <c r="K22" s="183"/>
      <c r="L22" s="253" t="e">
        <f>VLOOKUP(J22,환율!$G$1:$H$605,2,0)</f>
        <v>#N/A</v>
      </c>
      <c r="M22" s="128"/>
      <c r="N22" s="129"/>
      <c r="O22" s="219">
        <f t="shared" si="1"/>
        <v>0</v>
      </c>
      <c r="P22" s="252" t="str">
        <f t="shared" si="2"/>
        <v/>
      </c>
      <c r="Q22" s="254">
        <f t="shared" si="3"/>
        <v>-56348</v>
      </c>
      <c r="R22" s="22"/>
      <c r="S22" s="218">
        <v>42685</v>
      </c>
      <c r="T22" s="255">
        <v>1160.8</v>
      </c>
      <c r="U22" s="128">
        <v>28492</v>
      </c>
      <c r="V22" s="127" t="s">
        <v>1126</v>
      </c>
      <c r="W22" s="219">
        <f t="shared" si="4"/>
        <v>0</v>
      </c>
      <c r="X22" s="239"/>
    </row>
    <row r="23" spans="1:24" ht="16.5" customHeight="1">
      <c r="A23" s="250"/>
      <c r="B23" s="119"/>
      <c r="C23" s="119"/>
      <c r="D23" s="119"/>
      <c r="E23" s="251" t="e">
        <f>VLOOKUP(A23,환율!$G$1:$H$605,2,0)</f>
        <v>#N/A</v>
      </c>
      <c r="F23" s="63"/>
      <c r="G23" s="215">
        <f t="shared" si="5"/>
        <v>0</v>
      </c>
      <c r="H23" s="252" t="str">
        <f t="shared" si="0"/>
        <v/>
      </c>
      <c r="J23" s="218"/>
      <c r="K23" s="127"/>
      <c r="L23" s="253" t="e">
        <f>VLOOKUP(J23,환율!$G$1:$H$605,2,0)</f>
        <v>#N/A</v>
      </c>
      <c r="M23" s="128"/>
      <c r="N23" s="129"/>
      <c r="O23" s="219">
        <f t="shared" si="1"/>
        <v>0</v>
      </c>
      <c r="P23" s="252" t="str">
        <f t="shared" si="2"/>
        <v/>
      </c>
      <c r="Q23" s="254">
        <f t="shared" si="3"/>
        <v>-56348</v>
      </c>
      <c r="R23" s="22"/>
      <c r="S23" s="218"/>
      <c r="T23" s="255"/>
      <c r="U23" s="128"/>
      <c r="V23" s="127"/>
      <c r="W23" s="219">
        <f t="shared" si="4"/>
        <v>0</v>
      </c>
      <c r="X23" s="239"/>
    </row>
    <row r="24" spans="1:24" ht="16.5" customHeight="1">
      <c r="A24" s="250"/>
      <c r="B24" s="119"/>
      <c r="C24" s="119"/>
      <c r="D24" s="119"/>
      <c r="E24" s="251" t="e">
        <f>VLOOKUP(A24,환율!$G$1:$H$605,2,0)</f>
        <v>#N/A</v>
      </c>
      <c r="F24" s="63"/>
      <c r="G24" s="215">
        <f t="shared" si="5"/>
        <v>0</v>
      </c>
      <c r="H24" s="252" t="str">
        <f t="shared" si="0"/>
        <v/>
      </c>
      <c r="I24" s="276" t="s">
        <v>1127</v>
      </c>
      <c r="J24" s="218">
        <v>43096</v>
      </c>
      <c r="K24" s="127" t="s">
        <v>1128</v>
      </c>
      <c r="L24" s="253" t="e">
        <f>VLOOKUP(J24,환율!$G$1:$H$605,2,0)</f>
        <v>#N/A</v>
      </c>
      <c r="M24" s="128">
        <v>28256</v>
      </c>
      <c r="N24" s="129">
        <v>44.64</v>
      </c>
      <c r="O24" s="219">
        <f t="shared" si="1"/>
        <v>-28256</v>
      </c>
      <c r="P24" s="252" t="str">
        <f t="shared" si="2"/>
        <v>UQ/066</v>
      </c>
      <c r="Q24" s="254">
        <f t="shared" si="3"/>
        <v>-28092</v>
      </c>
      <c r="R24" s="22"/>
      <c r="S24" s="218">
        <v>43096</v>
      </c>
      <c r="T24" s="255">
        <v>1075.5</v>
      </c>
      <c r="U24" s="128">
        <v>28211.360000000001</v>
      </c>
      <c r="V24" s="127" t="s">
        <v>1128</v>
      </c>
      <c r="W24" s="219">
        <f t="shared" si="4"/>
        <v>0</v>
      </c>
      <c r="X24" s="239"/>
    </row>
    <row r="25" spans="1:24" ht="16.5" customHeight="1">
      <c r="A25" s="250"/>
      <c r="B25" s="119"/>
      <c r="C25" s="119"/>
      <c r="D25" s="119"/>
      <c r="E25" s="251" t="e">
        <f>VLOOKUP(A25,환율!$G$1:$H$605,2,0)</f>
        <v>#N/A</v>
      </c>
      <c r="F25" s="63"/>
      <c r="G25" s="215">
        <f t="shared" si="5"/>
        <v>0</v>
      </c>
      <c r="H25" s="252" t="str">
        <f t="shared" si="0"/>
        <v/>
      </c>
      <c r="J25" s="218"/>
      <c r="K25" s="127"/>
      <c r="L25" s="253" t="e">
        <f>VLOOKUP(J25,환율!$G$1:$H$605,2,0)</f>
        <v>#N/A</v>
      </c>
      <c r="M25" s="128"/>
      <c r="N25" s="129"/>
      <c r="O25" s="219">
        <f t="shared" si="1"/>
        <v>0</v>
      </c>
      <c r="P25" s="252" t="str">
        <f t="shared" si="2"/>
        <v/>
      </c>
      <c r="Q25" s="254">
        <f t="shared" si="3"/>
        <v>-28092</v>
      </c>
      <c r="R25" s="22"/>
      <c r="S25" s="218"/>
      <c r="T25" s="255"/>
      <c r="U25" s="129"/>
      <c r="V25" s="127"/>
      <c r="W25" s="219">
        <f t="shared" si="4"/>
        <v>0</v>
      </c>
      <c r="X25" s="239"/>
    </row>
    <row r="26" spans="1:24" ht="16.5" customHeight="1">
      <c r="A26" s="256"/>
      <c r="B26" s="123"/>
      <c r="C26" s="123"/>
      <c r="D26" s="123"/>
      <c r="E26" s="251" t="e">
        <f>VLOOKUP(A26,환율!$G$1:$H$605,2,0)</f>
        <v>#N/A</v>
      </c>
      <c r="F26" s="257"/>
      <c r="G26" s="215">
        <f t="shared" si="5"/>
        <v>0</v>
      </c>
      <c r="H26" s="252" t="str">
        <f t="shared" si="0"/>
        <v/>
      </c>
      <c r="J26" s="218"/>
      <c r="K26" s="127"/>
      <c r="L26" s="253" t="e">
        <f>VLOOKUP(J26,환율!$G$1:$H$605,2,0)</f>
        <v>#N/A</v>
      </c>
      <c r="M26" s="128"/>
      <c r="N26" s="129"/>
      <c r="O26" s="219">
        <f t="shared" si="1"/>
        <v>0</v>
      </c>
      <c r="P26" s="252" t="str">
        <f t="shared" si="2"/>
        <v/>
      </c>
      <c r="Q26" s="254">
        <f t="shared" si="3"/>
        <v>-28092</v>
      </c>
      <c r="R26" s="22"/>
      <c r="S26" s="218"/>
      <c r="T26" s="255"/>
      <c r="U26" s="129"/>
      <c r="V26" s="127"/>
      <c r="W26" s="219">
        <f t="shared" si="4"/>
        <v>0</v>
      </c>
      <c r="X26" s="239"/>
    </row>
    <row r="27" spans="1:24" ht="16.5" customHeight="1">
      <c r="A27" s="258"/>
      <c r="B27" s="126"/>
      <c r="C27" s="127"/>
      <c r="D27" s="128"/>
      <c r="E27" s="251" t="e">
        <f>VLOOKUP(A27,환율!$G$1:$H$605,2,0)</f>
        <v>#N/A</v>
      </c>
      <c r="F27" s="127"/>
      <c r="G27" s="215">
        <f t="shared" si="5"/>
        <v>0</v>
      </c>
      <c r="H27" s="252" t="str">
        <f t="shared" si="0"/>
        <v/>
      </c>
      <c r="I27" s="130"/>
      <c r="J27" s="220"/>
      <c r="K27" s="14"/>
      <c r="L27" s="253" t="e">
        <f>VLOOKUP(J27,환율!$G$1:$H$605,2,0)</f>
        <v>#N/A</v>
      </c>
      <c r="M27" s="128"/>
      <c r="N27" s="129"/>
      <c r="O27" s="219">
        <f t="shared" si="1"/>
        <v>0</v>
      </c>
      <c r="P27" s="252" t="str">
        <f t="shared" si="2"/>
        <v/>
      </c>
      <c r="Q27" s="254">
        <f t="shared" si="3"/>
        <v>-28092</v>
      </c>
      <c r="R27" s="22"/>
      <c r="S27" s="218"/>
      <c r="T27" s="255"/>
      <c r="U27" s="129"/>
      <c r="V27" s="127"/>
      <c r="W27" s="219">
        <f t="shared" si="4"/>
        <v>0</v>
      </c>
      <c r="X27" s="239"/>
    </row>
    <row r="28" spans="1:24" ht="16.5" customHeight="1">
      <c r="A28" s="258"/>
      <c r="B28" s="126"/>
      <c r="C28" s="127"/>
      <c r="D28" s="128"/>
      <c r="E28" s="251" t="e">
        <f>VLOOKUP(A28,환율!$G$1:$H$605,2,0)</f>
        <v>#N/A</v>
      </c>
      <c r="F28" s="127"/>
      <c r="G28" s="215">
        <f t="shared" si="5"/>
        <v>0</v>
      </c>
      <c r="H28" s="252" t="str">
        <f t="shared" si="0"/>
        <v/>
      </c>
      <c r="J28" s="220"/>
      <c r="K28" s="14"/>
      <c r="L28" s="253" t="e">
        <f>VLOOKUP(J28,환율!$G$1:$H$605,2,0)</f>
        <v>#N/A</v>
      </c>
      <c r="M28" s="128"/>
      <c r="N28" s="129"/>
      <c r="O28" s="219">
        <f t="shared" si="1"/>
        <v>0</v>
      </c>
      <c r="P28" s="252" t="str">
        <f t="shared" si="2"/>
        <v/>
      </c>
      <c r="Q28" s="254">
        <f t="shared" si="3"/>
        <v>-28092</v>
      </c>
      <c r="R28" s="22"/>
      <c r="S28" s="218"/>
      <c r="T28" s="255"/>
      <c r="U28" s="129"/>
      <c r="V28" s="127"/>
      <c r="W28" s="219">
        <f t="shared" si="4"/>
        <v>0</v>
      </c>
      <c r="X28" s="239"/>
    </row>
    <row r="29" spans="1:24" ht="16.5" customHeight="1">
      <c r="A29" s="258"/>
      <c r="B29" s="126"/>
      <c r="C29" s="127"/>
      <c r="D29" s="128"/>
      <c r="E29" s="251" t="e">
        <f>VLOOKUP(A29,환율!$G$1:$H$605,2,0)</f>
        <v>#N/A</v>
      </c>
      <c r="F29" s="127"/>
      <c r="G29" s="215">
        <f t="shared" si="5"/>
        <v>0</v>
      </c>
      <c r="H29" s="252" t="str">
        <f t="shared" si="0"/>
        <v/>
      </c>
      <c r="J29" s="220"/>
      <c r="K29" s="14"/>
      <c r="L29" s="253" t="e">
        <f>VLOOKUP(J29,환율!$G$1:$H$605,2,0)</f>
        <v>#N/A</v>
      </c>
      <c r="M29" s="128"/>
      <c r="N29" s="129"/>
      <c r="O29" s="219">
        <f t="shared" si="1"/>
        <v>0</v>
      </c>
      <c r="P29" s="252" t="str">
        <f t="shared" si="2"/>
        <v/>
      </c>
      <c r="Q29" s="254">
        <f t="shared" si="3"/>
        <v>-28092</v>
      </c>
      <c r="R29" s="22"/>
      <c r="S29" s="218"/>
      <c r="T29" s="255"/>
      <c r="U29" s="129"/>
      <c r="V29" s="127"/>
      <c r="W29" s="219">
        <f t="shared" si="4"/>
        <v>0</v>
      </c>
      <c r="X29" s="239"/>
    </row>
    <row r="30" spans="1:24" ht="16.5" customHeight="1">
      <c r="A30" s="258"/>
      <c r="B30" s="127"/>
      <c r="C30" s="127"/>
      <c r="D30" s="127"/>
      <c r="E30" s="251" t="e">
        <f>VLOOKUP(A30,환율!$G$1:$H$605,2,0)</f>
        <v>#N/A</v>
      </c>
      <c r="F30" s="127"/>
      <c r="G30" s="215">
        <f t="shared" si="5"/>
        <v>0</v>
      </c>
      <c r="H30" s="252" t="str">
        <f t="shared" si="0"/>
        <v/>
      </c>
      <c r="J30" s="218"/>
      <c r="K30" s="127"/>
      <c r="L30" s="253" t="e">
        <f>VLOOKUP(J30,환율!$G$1:$H$605,2,0)</f>
        <v>#N/A</v>
      </c>
      <c r="M30" s="128"/>
      <c r="N30" s="129"/>
      <c r="O30" s="219">
        <f t="shared" si="1"/>
        <v>0</v>
      </c>
      <c r="P30" s="252" t="str">
        <f t="shared" si="2"/>
        <v/>
      </c>
      <c r="Q30" s="254">
        <f t="shared" si="3"/>
        <v>-28092</v>
      </c>
      <c r="R30" s="163"/>
      <c r="S30" s="218"/>
      <c r="T30" s="255"/>
      <c r="U30" s="129"/>
      <c r="V30" s="127"/>
      <c r="W30" s="219">
        <f t="shared" si="4"/>
        <v>0</v>
      </c>
      <c r="X30" s="239"/>
    </row>
    <row r="31" spans="1:24" ht="16.5" customHeight="1">
      <c r="A31" s="258"/>
      <c r="B31" s="127"/>
      <c r="C31" s="127"/>
      <c r="D31" s="127"/>
      <c r="E31" s="251" t="e">
        <f>VLOOKUP(A31,환율!$G$1:$H$605,2,0)</f>
        <v>#N/A</v>
      </c>
      <c r="F31" s="127"/>
      <c r="G31" s="215">
        <f t="shared" si="5"/>
        <v>0</v>
      </c>
      <c r="H31" s="252" t="str">
        <f t="shared" si="0"/>
        <v/>
      </c>
      <c r="J31" s="218"/>
      <c r="K31" s="127"/>
      <c r="L31" s="253" t="e">
        <f>VLOOKUP(J31,환율!$G$1:$H$605,2,0)</f>
        <v>#N/A</v>
      </c>
      <c r="M31" s="128"/>
      <c r="N31" s="129"/>
      <c r="O31" s="219">
        <f t="shared" si="1"/>
        <v>0</v>
      </c>
      <c r="P31" s="252" t="str">
        <f t="shared" si="2"/>
        <v/>
      </c>
      <c r="Q31" s="254">
        <f t="shared" si="3"/>
        <v>-28092</v>
      </c>
      <c r="R31" s="163"/>
      <c r="S31" s="218"/>
      <c r="T31" s="255"/>
      <c r="U31" s="129"/>
      <c r="V31" s="127"/>
      <c r="W31" s="219">
        <f t="shared" si="4"/>
        <v>0</v>
      </c>
      <c r="X31" s="239"/>
    </row>
    <row r="32" spans="1:24" ht="16.5" customHeight="1">
      <c r="A32" s="258"/>
      <c r="B32" s="127"/>
      <c r="C32" s="127"/>
      <c r="D32" s="127"/>
      <c r="E32" s="251" t="e">
        <f>VLOOKUP(A32,환율!$G$1:$H$605,2,0)</f>
        <v>#N/A</v>
      </c>
      <c r="F32" s="127"/>
      <c r="G32" s="215">
        <f t="shared" si="5"/>
        <v>0</v>
      </c>
      <c r="H32" s="252" t="str">
        <f t="shared" si="0"/>
        <v/>
      </c>
      <c r="J32" s="218"/>
      <c r="K32" s="127"/>
      <c r="L32" s="253" t="e">
        <f>VLOOKUP(J32,환율!$G$1:$H$605,2,0)</f>
        <v>#N/A</v>
      </c>
      <c r="M32" s="128"/>
      <c r="N32" s="129"/>
      <c r="O32" s="219">
        <f t="shared" si="1"/>
        <v>0</v>
      </c>
      <c r="P32" s="252" t="str">
        <f t="shared" si="2"/>
        <v/>
      </c>
      <c r="Q32" s="210">
        <f t="shared" si="3"/>
        <v>-28092</v>
      </c>
      <c r="R32" s="259" t="s">
        <v>1109</v>
      </c>
      <c r="S32" s="260"/>
      <c r="T32" s="255"/>
      <c r="U32" s="129"/>
      <c r="V32" s="127"/>
      <c r="W32" s="219">
        <f t="shared" si="4"/>
        <v>0</v>
      </c>
      <c r="X32" s="239"/>
    </row>
    <row r="33" spans="1:24" ht="16.5" customHeight="1">
      <c r="A33" s="261"/>
      <c r="B33" s="134"/>
      <c r="C33" s="134"/>
      <c r="D33" s="134"/>
      <c r="E33" s="262" t="e">
        <f>VLOOKUP(A33,환율!$G$1:$H$605,2,0)</f>
        <v>#N/A</v>
      </c>
      <c r="F33" s="134"/>
      <c r="G33" s="215">
        <f t="shared" si="5"/>
        <v>0</v>
      </c>
      <c r="H33" s="252" t="str">
        <f t="shared" si="0"/>
        <v/>
      </c>
      <c r="J33" s="221"/>
      <c r="K33" s="134"/>
      <c r="L33" s="253" t="e">
        <f>VLOOKUP(J33,환율!$G$1:$H$605,2,0)</f>
        <v>#N/A</v>
      </c>
      <c r="M33" s="222"/>
      <c r="N33" s="263"/>
      <c r="O33" s="219">
        <f t="shared" si="1"/>
        <v>0</v>
      </c>
      <c r="P33" s="252" t="str">
        <f t="shared" si="2"/>
        <v/>
      </c>
      <c r="Q33" s="210">
        <f t="shared" si="3"/>
        <v>-28092</v>
      </c>
      <c r="R33" s="264">
        <f ca="1">TODAY()</f>
        <v>45007</v>
      </c>
      <c r="S33" s="265"/>
      <c r="T33" s="266"/>
      <c r="U33" s="263"/>
      <c r="V33" s="134"/>
      <c r="W33" s="219">
        <f t="shared" si="4"/>
        <v>0</v>
      </c>
      <c r="X33" s="239"/>
    </row>
    <row r="34" spans="1:24" ht="16.5" customHeight="1">
      <c r="A34" s="267"/>
      <c r="B34" s="268"/>
      <c r="C34" s="142"/>
      <c r="D34" s="145" t="s">
        <v>1019</v>
      </c>
      <c r="E34" s="145"/>
      <c r="F34" s="269">
        <f>SUM(F3:F33)</f>
        <v>253402</v>
      </c>
      <c r="G34" s="269"/>
      <c r="H34" s="142"/>
      <c r="I34" s="142"/>
      <c r="J34" s="148"/>
      <c r="K34" s="145" t="s">
        <v>1019</v>
      </c>
      <c r="L34" s="147"/>
      <c r="M34" s="232">
        <f>SUM(M3:M33)</f>
        <v>225310</v>
      </c>
      <c r="N34" s="270">
        <f>SUM(N2:N33)</f>
        <v>225.64</v>
      </c>
      <c r="O34" s="142"/>
      <c r="P34" s="145"/>
      <c r="Q34" s="232"/>
      <c r="R34" s="271">
        <f>-Q33</f>
        <v>28092</v>
      </c>
      <c r="S34" s="145" t="s">
        <v>1019</v>
      </c>
      <c r="T34" s="272"/>
      <c r="U34" s="270">
        <f>SUM(U3:U33)</f>
        <v>85265.36</v>
      </c>
      <c r="V34" s="142"/>
      <c r="W34" s="232"/>
      <c r="X34" s="273"/>
    </row>
    <row r="35" spans="1:24" ht="16.5" customHeight="1"/>
    <row r="36" spans="1:24" ht="16.5" customHeight="1"/>
    <row r="37" spans="1:24" ht="16.5" customHeight="1"/>
    <row r="38" spans="1:24" ht="16.5" customHeight="1"/>
    <row r="39" spans="1:24" ht="16.5" customHeight="1"/>
    <row r="40" spans="1:24" ht="16.5" customHeight="1"/>
    <row r="41" spans="1:24" ht="16.5" customHeight="1"/>
    <row r="42" spans="1:24" ht="16.5" customHeight="1"/>
    <row r="43" spans="1:24" ht="16.5" customHeight="1"/>
    <row r="44" spans="1:24" ht="16.5" customHeight="1"/>
    <row r="45" spans="1:24" ht="16.5" customHeight="1"/>
    <row r="46" spans="1:24" ht="16.5" customHeight="1"/>
    <row r="47" spans="1:24" ht="16.5" customHeight="1"/>
    <row r="48" spans="1:2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00"/>
  <sheetViews>
    <sheetView workbookViewId="0"/>
  </sheetViews>
  <sheetFormatPr defaultColWidth="12.625" defaultRowHeight="15" customHeight="1"/>
  <cols>
    <col min="1" max="9" width="7.625" customWidth="1"/>
    <col min="10" max="10" width="9.75" customWidth="1"/>
    <col min="11" max="12" width="7.625" customWidth="1"/>
    <col min="13" max="13" width="9" customWidth="1"/>
    <col min="14" max="17" width="7.625" customWidth="1"/>
    <col min="18" max="18" width="9.75" bestFit="1" customWidth="1"/>
    <col min="19" max="26" width="7.625" customWidth="1"/>
  </cols>
  <sheetData>
    <row r="1" spans="1:24" ht="16.5" customHeight="1">
      <c r="A1" s="237" t="s">
        <v>998</v>
      </c>
      <c r="B1" s="66"/>
      <c r="C1" s="66"/>
      <c r="D1" s="66"/>
      <c r="E1" s="66"/>
      <c r="F1" s="66"/>
      <c r="G1" s="238"/>
      <c r="H1" s="66"/>
      <c r="J1" s="67" t="s">
        <v>5</v>
      </c>
      <c r="K1" s="68"/>
      <c r="L1" s="68"/>
      <c r="M1" s="71"/>
      <c r="N1" s="163" t="s">
        <v>1095</v>
      </c>
      <c r="O1" s="116" t="s">
        <v>1099</v>
      </c>
      <c r="P1" s="68"/>
      <c r="Q1" s="42" t="s">
        <v>1094</v>
      </c>
      <c r="R1" s="22"/>
      <c r="S1" s="67" t="s">
        <v>1100</v>
      </c>
      <c r="T1" s="68"/>
      <c r="U1" s="68"/>
      <c r="V1" s="68"/>
      <c r="W1" s="71"/>
      <c r="X1" s="239"/>
    </row>
    <row r="2" spans="1:24" ht="16.5" customHeight="1">
      <c r="A2" s="240"/>
      <c r="B2" s="123"/>
      <c r="C2" s="123"/>
      <c r="D2" s="123"/>
      <c r="E2" s="123"/>
      <c r="F2" s="123"/>
      <c r="G2" s="241" t="s">
        <v>1101</v>
      </c>
      <c r="H2" s="123"/>
      <c r="I2" s="85" t="s">
        <v>1005</v>
      </c>
      <c r="J2" s="242"/>
      <c r="K2" s="243" t="s">
        <v>1102</v>
      </c>
      <c r="L2" s="244"/>
      <c r="M2" s="245">
        <v>0</v>
      </c>
      <c r="N2" s="246"/>
      <c r="O2" s="247"/>
      <c r="P2" s="243"/>
      <c r="Q2" s="248">
        <f>-M2</f>
        <v>0</v>
      </c>
      <c r="R2" s="22"/>
      <c r="S2" s="94"/>
      <c r="T2" s="90"/>
      <c r="U2" s="204"/>
      <c r="V2" s="204"/>
      <c r="W2" s="249" t="s">
        <v>1103</v>
      </c>
      <c r="X2" s="239"/>
    </row>
    <row r="3" spans="1:24" ht="16.5" customHeight="1">
      <c r="A3" s="250">
        <v>42165</v>
      </c>
      <c r="B3" s="119" t="s">
        <v>1129</v>
      </c>
      <c r="C3" s="119" t="s">
        <v>987</v>
      </c>
      <c r="D3" s="119" t="s">
        <v>1034</v>
      </c>
      <c r="E3" s="251" t="e">
        <f>VLOOKUP(A3,환율!$G$1:$H$605,2,0)</f>
        <v>#N/A</v>
      </c>
      <c r="F3" s="63">
        <v>25170</v>
      </c>
      <c r="G3" s="215">
        <f t="shared" ref="G3:G33" si="0">IF(AND(H3&lt;&gt;"",F3=""),"전년출고",F3-SUMIF($P$3:$P$33,H3,$M$3:$M$33))</f>
        <v>-2000</v>
      </c>
      <c r="H3" s="252" t="str">
        <f t="shared" ref="H3:H33" si="1">RIGHT(B3,6)</f>
        <v>RK/003</v>
      </c>
      <c r="I3" s="85" t="s">
        <v>1018</v>
      </c>
      <c r="J3" s="218">
        <v>42205</v>
      </c>
      <c r="K3" s="127" t="s">
        <v>1130</v>
      </c>
      <c r="L3" s="253" t="e">
        <f>VLOOKUP(J3,환율!$G$1:$H$605,2,0)</f>
        <v>#N/A</v>
      </c>
      <c r="M3" s="128">
        <v>27170</v>
      </c>
      <c r="N3" s="129">
        <v>68.27</v>
      </c>
      <c r="O3" s="219">
        <f t="shared" ref="O3:O33" si="2">F3-M3</f>
        <v>-2000</v>
      </c>
      <c r="P3" s="252" t="str">
        <f t="shared" ref="P3:P33" si="3">RIGHT(K3,6)</f>
        <v>RK/003</v>
      </c>
      <c r="Q3" s="254">
        <f t="shared" ref="Q3:Q33" si="4">-F3+Q2+M3</f>
        <v>2000</v>
      </c>
      <c r="R3" s="22"/>
      <c r="S3" s="218"/>
      <c r="T3" s="255"/>
      <c r="U3" s="129"/>
      <c r="V3" s="127"/>
      <c r="W3" s="219">
        <f t="shared" ref="W3:W33" si="5">SUMIF($K$3:$K$33,V3,$M$3:$M$33)-SUMIF($K$3:$K$33,V3,$N$3:$N$33)-SUMIF(V$3:V3,V3,$U$3:$U$33)</f>
        <v>0</v>
      </c>
      <c r="X3" s="239"/>
    </row>
    <row r="4" spans="1:24" ht="16.5" customHeight="1">
      <c r="A4" s="250">
        <v>42207</v>
      </c>
      <c r="B4" s="119" t="s">
        <v>1131</v>
      </c>
      <c r="C4" s="119" t="s">
        <v>987</v>
      </c>
      <c r="D4" s="119" t="s">
        <v>1034</v>
      </c>
      <c r="E4" s="251" t="e">
        <f>VLOOKUP(A4,환율!$G$1:$H$605,2,0)</f>
        <v>#N/A</v>
      </c>
      <c r="F4" s="63">
        <v>24610</v>
      </c>
      <c r="G4" s="215">
        <f t="shared" si="0"/>
        <v>-1990</v>
      </c>
      <c r="H4" s="252" t="str">
        <f t="shared" si="1"/>
        <v>RK/004</v>
      </c>
      <c r="J4" s="218">
        <v>42226</v>
      </c>
      <c r="K4" s="127" t="s">
        <v>1132</v>
      </c>
      <c r="L4" s="253" t="e">
        <f>VLOOKUP(J4,환율!$G$1:$H$605,2,0)</f>
        <v>#N/A</v>
      </c>
      <c r="M4" s="128">
        <v>26600</v>
      </c>
      <c r="N4" s="129">
        <v>68.27</v>
      </c>
      <c r="O4" s="219">
        <f t="shared" si="2"/>
        <v>-1990</v>
      </c>
      <c r="P4" s="252" t="str">
        <f t="shared" si="3"/>
        <v>RK/004</v>
      </c>
      <c r="Q4" s="254">
        <f t="shared" si="4"/>
        <v>3990</v>
      </c>
      <c r="R4" s="163"/>
      <c r="S4" s="218"/>
      <c r="T4" s="255"/>
      <c r="U4" s="129"/>
      <c r="V4" s="127"/>
      <c r="W4" s="219">
        <f t="shared" si="5"/>
        <v>0</v>
      </c>
      <c r="X4" s="239"/>
    </row>
    <row r="5" spans="1:24" ht="16.5" customHeight="1">
      <c r="A5" s="250">
        <v>42255</v>
      </c>
      <c r="B5" s="119" t="s">
        <v>1033</v>
      </c>
      <c r="C5" s="119" t="s">
        <v>987</v>
      </c>
      <c r="D5" s="119" t="s">
        <v>1034</v>
      </c>
      <c r="E5" s="251" t="e">
        <f>VLOOKUP(A5,환율!$G$1:$H$605,2,0)</f>
        <v>#N/A</v>
      </c>
      <c r="F5" s="63">
        <v>24440</v>
      </c>
      <c r="G5" s="215">
        <f t="shared" si="0"/>
        <v>22005</v>
      </c>
      <c r="H5" s="252" t="str">
        <f t="shared" si="1"/>
        <v>RK/005</v>
      </c>
      <c r="J5" s="218"/>
      <c r="K5" s="127"/>
      <c r="L5" s="253" t="e">
        <f>VLOOKUP(J5,환율!$G$1:$H$605,2,0)</f>
        <v>#N/A</v>
      </c>
      <c r="M5" s="128"/>
      <c r="N5" s="129"/>
      <c r="O5" s="219">
        <f t="shared" si="2"/>
        <v>24440</v>
      </c>
      <c r="P5" s="252" t="str">
        <f t="shared" si="3"/>
        <v/>
      </c>
      <c r="Q5" s="254">
        <f t="shared" si="4"/>
        <v>-20450</v>
      </c>
      <c r="R5" s="22"/>
      <c r="S5" s="218"/>
      <c r="T5" s="255"/>
      <c r="U5" s="129"/>
      <c r="V5" s="127"/>
      <c r="W5" s="219">
        <f t="shared" si="5"/>
        <v>0</v>
      </c>
      <c r="X5" s="239"/>
    </row>
    <row r="6" spans="1:24" ht="16.5" customHeight="1">
      <c r="A6" s="250"/>
      <c r="B6" s="119"/>
      <c r="C6" s="119"/>
      <c r="D6" s="119"/>
      <c r="E6" s="251" t="e">
        <f>VLOOKUP(A6,환율!$G$1:$H$605,2,0)</f>
        <v>#N/A</v>
      </c>
      <c r="F6" s="63"/>
      <c r="G6" s="215">
        <f t="shared" si="0"/>
        <v>0</v>
      </c>
      <c r="H6" s="252" t="str">
        <f t="shared" si="1"/>
        <v/>
      </c>
      <c r="J6" s="218"/>
      <c r="K6" s="127"/>
      <c r="L6" s="253" t="e">
        <f>VLOOKUP(J6,환율!$G$1:$H$605,2,0)</f>
        <v>#N/A</v>
      </c>
      <c r="M6" s="128"/>
      <c r="N6" s="129"/>
      <c r="O6" s="219">
        <f t="shared" si="2"/>
        <v>0</v>
      </c>
      <c r="P6" s="252" t="str">
        <f t="shared" si="3"/>
        <v/>
      </c>
      <c r="Q6" s="254">
        <f t="shared" si="4"/>
        <v>-20450</v>
      </c>
      <c r="R6" s="22"/>
      <c r="S6" s="218"/>
      <c r="T6" s="255"/>
      <c r="U6" s="129"/>
      <c r="V6" s="127"/>
      <c r="W6" s="219">
        <f t="shared" si="5"/>
        <v>0</v>
      </c>
      <c r="X6" s="239"/>
    </row>
    <row r="7" spans="1:24" ht="16.5" customHeight="1">
      <c r="A7" s="250"/>
      <c r="B7" s="119"/>
      <c r="C7" s="119"/>
      <c r="D7" s="119"/>
      <c r="E7" s="251" t="e">
        <f>VLOOKUP(A7,환율!$G$1:$H$605,2,0)</f>
        <v>#N/A</v>
      </c>
      <c r="F7" s="63"/>
      <c r="G7" s="215">
        <f t="shared" si="0"/>
        <v>0</v>
      </c>
      <c r="H7" s="252" t="str">
        <f t="shared" si="1"/>
        <v/>
      </c>
      <c r="J7" s="218">
        <v>43794</v>
      </c>
      <c r="K7" s="127" t="s">
        <v>1035</v>
      </c>
      <c r="L7" s="253" t="e">
        <f>VLOOKUP(J7,환율!$G$1:$H$605,2,0)</f>
        <v>#N/A</v>
      </c>
      <c r="M7" s="128">
        <v>2435</v>
      </c>
      <c r="N7" s="129">
        <v>0</v>
      </c>
      <c r="O7" s="219">
        <f t="shared" si="2"/>
        <v>-2435</v>
      </c>
      <c r="P7" s="252" t="str">
        <f t="shared" si="3"/>
        <v>RK/005</v>
      </c>
      <c r="Q7" s="254">
        <f t="shared" si="4"/>
        <v>-18015</v>
      </c>
      <c r="R7" s="22"/>
      <c r="S7" s="218"/>
      <c r="T7" s="255"/>
      <c r="U7" s="129"/>
      <c r="V7" s="127"/>
      <c r="W7" s="219">
        <f t="shared" si="5"/>
        <v>0</v>
      </c>
      <c r="X7" s="239"/>
    </row>
    <row r="8" spans="1:24" ht="16.5" customHeight="1">
      <c r="A8" s="250"/>
      <c r="B8" s="119"/>
      <c r="C8" s="119"/>
      <c r="D8" s="119"/>
      <c r="E8" s="251" t="e">
        <f>VLOOKUP(A8,환율!$G$1:$H$605,2,0)</f>
        <v>#N/A</v>
      </c>
      <c r="F8" s="63"/>
      <c r="G8" s="215">
        <f t="shared" si="0"/>
        <v>0</v>
      </c>
      <c r="H8" s="252" t="str">
        <f t="shared" si="1"/>
        <v/>
      </c>
      <c r="J8" s="218"/>
      <c r="K8" s="127"/>
      <c r="L8" s="253" t="e">
        <f>VLOOKUP(J8,환율!$G$1:$H$605,2,0)</f>
        <v>#N/A</v>
      </c>
      <c r="M8" s="128"/>
      <c r="N8" s="129"/>
      <c r="O8" s="219">
        <f t="shared" si="2"/>
        <v>0</v>
      </c>
      <c r="P8" s="252" t="str">
        <f t="shared" si="3"/>
        <v/>
      </c>
      <c r="Q8" s="254">
        <f t="shared" si="4"/>
        <v>-18015</v>
      </c>
      <c r="R8" s="22"/>
      <c r="S8" s="218"/>
      <c r="T8" s="255"/>
      <c r="U8" s="129"/>
      <c r="V8" s="127"/>
      <c r="W8" s="219">
        <f t="shared" si="5"/>
        <v>0</v>
      </c>
      <c r="X8" s="239"/>
    </row>
    <row r="9" spans="1:24" ht="16.5" customHeight="1">
      <c r="A9" s="250"/>
      <c r="B9" s="119"/>
      <c r="C9" s="119"/>
      <c r="D9" s="119"/>
      <c r="E9" s="251" t="e">
        <f>VLOOKUP(A9,환율!$G$1:$H$605,2,0)</f>
        <v>#N/A</v>
      </c>
      <c r="F9" s="63"/>
      <c r="G9" s="215">
        <f t="shared" si="0"/>
        <v>0</v>
      </c>
      <c r="H9" s="252" t="str">
        <f t="shared" si="1"/>
        <v/>
      </c>
      <c r="J9" s="218"/>
      <c r="K9" s="127"/>
      <c r="L9" s="253" t="e">
        <f>VLOOKUP(J9,환율!$G$1:$H$605,2,0)</f>
        <v>#N/A</v>
      </c>
      <c r="M9" s="128"/>
      <c r="N9" s="129"/>
      <c r="O9" s="219">
        <f t="shared" si="2"/>
        <v>0</v>
      </c>
      <c r="P9" s="252" t="str">
        <f t="shared" si="3"/>
        <v/>
      </c>
      <c r="Q9" s="254">
        <f t="shared" si="4"/>
        <v>-18015</v>
      </c>
      <c r="R9" s="22"/>
      <c r="S9" s="218"/>
      <c r="T9" s="255"/>
      <c r="U9" s="129"/>
      <c r="V9" s="127"/>
      <c r="W9" s="219">
        <f t="shared" si="5"/>
        <v>0</v>
      </c>
      <c r="X9" s="239"/>
    </row>
    <row r="10" spans="1:24" ht="16.5" customHeight="1">
      <c r="A10" s="250"/>
      <c r="B10" s="119"/>
      <c r="C10" s="119"/>
      <c r="D10" s="119"/>
      <c r="E10" s="251" t="e">
        <f>VLOOKUP(A10,환율!$G$1:$H$605,2,0)</f>
        <v>#N/A</v>
      </c>
      <c r="F10" s="63"/>
      <c r="G10" s="215">
        <f t="shared" si="0"/>
        <v>0</v>
      </c>
      <c r="H10" s="252" t="str">
        <f t="shared" si="1"/>
        <v/>
      </c>
      <c r="J10" s="218"/>
      <c r="K10" s="127"/>
      <c r="L10" s="253" t="e">
        <f>VLOOKUP(J10,환율!$G$1:$H$605,2,0)</f>
        <v>#N/A</v>
      </c>
      <c r="M10" s="128"/>
      <c r="N10" s="129"/>
      <c r="O10" s="219">
        <f t="shared" si="2"/>
        <v>0</v>
      </c>
      <c r="P10" s="252" t="str">
        <f t="shared" si="3"/>
        <v/>
      </c>
      <c r="Q10" s="254">
        <f t="shared" si="4"/>
        <v>-18015</v>
      </c>
      <c r="R10" s="22"/>
      <c r="S10" s="218"/>
      <c r="T10" s="255"/>
      <c r="U10" s="129"/>
      <c r="V10" s="127"/>
      <c r="W10" s="219">
        <f t="shared" si="5"/>
        <v>0</v>
      </c>
      <c r="X10" s="239"/>
    </row>
    <row r="11" spans="1:24" ht="16.5" customHeight="1">
      <c r="A11" s="250"/>
      <c r="B11" s="119"/>
      <c r="C11" s="119"/>
      <c r="D11" s="119"/>
      <c r="E11" s="251" t="e">
        <f>VLOOKUP(A11,환율!$G$1:$H$605,2,0)</f>
        <v>#N/A</v>
      </c>
      <c r="F11" s="63"/>
      <c r="G11" s="215">
        <f t="shared" si="0"/>
        <v>0</v>
      </c>
      <c r="H11" s="252" t="str">
        <f t="shared" si="1"/>
        <v/>
      </c>
      <c r="J11" s="218"/>
      <c r="K11" s="127"/>
      <c r="L11" s="253" t="e">
        <f>VLOOKUP(J11,환율!$G$1:$H$605,2,0)</f>
        <v>#N/A</v>
      </c>
      <c r="M11" s="128"/>
      <c r="N11" s="129"/>
      <c r="O11" s="219">
        <f t="shared" si="2"/>
        <v>0</v>
      </c>
      <c r="P11" s="252" t="str">
        <f t="shared" si="3"/>
        <v/>
      </c>
      <c r="Q11" s="254">
        <f t="shared" si="4"/>
        <v>-18015</v>
      </c>
      <c r="R11" s="22"/>
      <c r="S11" s="218"/>
      <c r="T11" s="255"/>
      <c r="U11" s="129"/>
      <c r="V11" s="127"/>
      <c r="W11" s="219">
        <f t="shared" si="5"/>
        <v>0</v>
      </c>
      <c r="X11" s="239"/>
    </row>
    <row r="12" spans="1:24" ht="16.5" customHeight="1">
      <c r="A12" s="250"/>
      <c r="B12" s="119"/>
      <c r="C12" s="119"/>
      <c r="D12" s="119"/>
      <c r="E12" s="251" t="e">
        <f>VLOOKUP(A12,환율!$G$1:$H$605,2,0)</f>
        <v>#N/A</v>
      </c>
      <c r="F12" s="63"/>
      <c r="G12" s="215">
        <f t="shared" si="0"/>
        <v>0</v>
      </c>
      <c r="H12" s="252" t="str">
        <f t="shared" si="1"/>
        <v/>
      </c>
      <c r="J12" s="218"/>
      <c r="K12" s="127"/>
      <c r="L12" s="253" t="e">
        <f>VLOOKUP(J12,환율!$G$1:$H$605,2,0)</f>
        <v>#N/A</v>
      </c>
      <c r="M12" s="128"/>
      <c r="N12" s="129"/>
      <c r="O12" s="219">
        <f t="shared" si="2"/>
        <v>0</v>
      </c>
      <c r="P12" s="252" t="str">
        <f t="shared" si="3"/>
        <v/>
      </c>
      <c r="Q12" s="254">
        <f t="shared" si="4"/>
        <v>-18015</v>
      </c>
      <c r="R12" s="22"/>
      <c r="S12" s="218"/>
      <c r="T12" s="255"/>
      <c r="U12" s="129"/>
      <c r="V12" s="127"/>
      <c r="W12" s="219">
        <f t="shared" si="5"/>
        <v>0</v>
      </c>
      <c r="X12" s="239"/>
    </row>
    <row r="13" spans="1:24" ht="16.5" customHeight="1">
      <c r="A13" s="250"/>
      <c r="B13" s="119"/>
      <c r="C13" s="119"/>
      <c r="D13" s="119"/>
      <c r="E13" s="251" t="e">
        <f>VLOOKUP(A13,환율!$G$1:$H$605,2,0)</f>
        <v>#N/A</v>
      </c>
      <c r="F13" s="63"/>
      <c r="G13" s="215">
        <f t="shared" si="0"/>
        <v>0</v>
      </c>
      <c r="H13" s="252" t="str">
        <f t="shared" si="1"/>
        <v/>
      </c>
      <c r="J13" s="218"/>
      <c r="K13" s="127"/>
      <c r="L13" s="253" t="e">
        <f>VLOOKUP(J13,환율!$G$1:$H$605,2,0)</f>
        <v>#N/A</v>
      </c>
      <c r="M13" s="128"/>
      <c r="N13" s="129"/>
      <c r="O13" s="219">
        <f t="shared" si="2"/>
        <v>0</v>
      </c>
      <c r="P13" s="252" t="str">
        <f t="shared" si="3"/>
        <v/>
      </c>
      <c r="Q13" s="254">
        <f t="shared" si="4"/>
        <v>-18015</v>
      </c>
      <c r="R13" s="22"/>
      <c r="S13" s="218"/>
      <c r="T13" s="255"/>
      <c r="U13" s="129"/>
      <c r="V13" s="127"/>
      <c r="W13" s="219">
        <f t="shared" si="5"/>
        <v>0</v>
      </c>
      <c r="X13" s="239"/>
    </row>
    <row r="14" spans="1:24" ht="16.5" customHeight="1">
      <c r="A14" s="250"/>
      <c r="B14" s="119"/>
      <c r="C14" s="119"/>
      <c r="D14" s="119"/>
      <c r="E14" s="251" t="e">
        <f>VLOOKUP(A14,환율!$G$1:$H$605,2,0)</f>
        <v>#N/A</v>
      </c>
      <c r="F14" s="63"/>
      <c r="G14" s="215">
        <f t="shared" si="0"/>
        <v>0</v>
      </c>
      <c r="H14" s="252" t="str">
        <f t="shared" si="1"/>
        <v/>
      </c>
      <c r="J14" s="218"/>
      <c r="K14" s="127"/>
      <c r="L14" s="253" t="e">
        <f>VLOOKUP(J14,환율!$G$1:$H$605,2,0)</f>
        <v>#N/A</v>
      </c>
      <c r="M14" s="128"/>
      <c r="N14" s="129"/>
      <c r="O14" s="219">
        <f t="shared" si="2"/>
        <v>0</v>
      </c>
      <c r="P14" s="252" t="str">
        <f t="shared" si="3"/>
        <v/>
      </c>
      <c r="Q14" s="254">
        <f t="shared" si="4"/>
        <v>-18015</v>
      </c>
      <c r="R14" s="22"/>
      <c r="S14" s="218"/>
      <c r="T14" s="255"/>
      <c r="U14" s="129"/>
      <c r="V14" s="127"/>
      <c r="W14" s="219">
        <f t="shared" si="5"/>
        <v>0</v>
      </c>
      <c r="X14" s="239"/>
    </row>
    <row r="15" spans="1:24" ht="16.5" customHeight="1">
      <c r="A15" s="250"/>
      <c r="B15" s="119"/>
      <c r="C15" s="119"/>
      <c r="D15" s="119"/>
      <c r="E15" s="251" t="e">
        <f>VLOOKUP(A15,환율!$G$1:$H$605,2,0)</f>
        <v>#N/A</v>
      </c>
      <c r="F15" s="63"/>
      <c r="G15" s="215">
        <f t="shared" si="0"/>
        <v>0</v>
      </c>
      <c r="H15" s="252" t="str">
        <f t="shared" si="1"/>
        <v/>
      </c>
      <c r="J15" s="218"/>
      <c r="K15" s="127"/>
      <c r="L15" s="253" t="e">
        <f>VLOOKUP(J15,환율!$G$1:$H$605,2,0)</f>
        <v>#N/A</v>
      </c>
      <c r="M15" s="128"/>
      <c r="N15" s="129"/>
      <c r="O15" s="219">
        <f t="shared" si="2"/>
        <v>0</v>
      </c>
      <c r="P15" s="252" t="str">
        <f t="shared" si="3"/>
        <v/>
      </c>
      <c r="Q15" s="254">
        <f t="shared" si="4"/>
        <v>-18015</v>
      </c>
      <c r="R15" s="22"/>
      <c r="S15" s="218"/>
      <c r="T15" s="255"/>
      <c r="U15" s="129"/>
      <c r="V15" s="127"/>
      <c r="W15" s="219">
        <f t="shared" si="5"/>
        <v>0</v>
      </c>
      <c r="X15" s="239"/>
    </row>
    <row r="16" spans="1:24" ht="16.5" customHeight="1">
      <c r="A16" s="250"/>
      <c r="B16" s="119"/>
      <c r="C16" s="119"/>
      <c r="D16" s="119"/>
      <c r="E16" s="251" t="e">
        <f>VLOOKUP(A16,환율!$G$1:$H$605,2,0)</f>
        <v>#N/A</v>
      </c>
      <c r="F16" s="63"/>
      <c r="G16" s="215">
        <f t="shared" si="0"/>
        <v>0</v>
      </c>
      <c r="H16" s="252" t="str">
        <f t="shared" si="1"/>
        <v/>
      </c>
      <c r="J16" s="218"/>
      <c r="K16" s="127"/>
      <c r="L16" s="253" t="e">
        <f>VLOOKUP(J16,환율!$G$1:$H$605,2,0)</f>
        <v>#N/A</v>
      </c>
      <c r="M16" s="128"/>
      <c r="N16" s="129"/>
      <c r="O16" s="219">
        <f t="shared" si="2"/>
        <v>0</v>
      </c>
      <c r="P16" s="252" t="str">
        <f t="shared" si="3"/>
        <v/>
      </c>
      <c r="Q16" s="254">
        <f t="shared" si="4"/>
        <v>-18015</v>
      </c>
      <c r="R16" s="22"/>
      <c r="S16" s="218"/>
      <c r="T16" s="255"/>
      <c r="U16" s="129"/>
      <c r="V16" s="127"/>
      <c r="W16" s="219">
        <f t="shared" si="5"/>
        <v>0</v>
      </c>
      <c r="X16" s="239"/>
    </row>
    <row r="17" spans="1:24" ht="16.5" customHeight="1">
      <c r="A17" s="250"/>
      <c r="B17" s="119"/>
      <c r="C17" s="119"/>
      <c r="D17" s="119"/>
      <c r="E17" s="251" t="e">
        <f>VLOOKUP(A17,환율!$G$1:$H$605,2,0)</f>
        <v>#N/A</v>
      </c>
      <c r="F17" s="63"/>
      <c r="G17" s="215">
        <f t="shared" si="0"/>
        <v>0</v>
      </c>
      <c r="H17" s="252" t="str">
        <f t="shared" si="1"/>
        <v/>
      </c>
      <c r="J17" s="218"/>
      <c r="K17" s="127"/>
      <c r="L17" s="253" t="e">
        <f>VLOOKUP(J17,환율!$G$1:$H$605,2,0)</f>
        <v>#N/A</v>
      </c>
      <c r="M17" s="128"/>
      <c r="N17" s="129"/>
      <c r="O17" s="219">
        <f t="shared" si="2"/>
        <v>0</v>
      </c>
      <c r="P17" s="252" t="str">
        <f t="shared" si="3"/>
        <v/>
      </c>
      <c r="Q17" s="254">
        <f t="shared" si="4"/>
        <v>-18015</v>
      </c>
      <c r="R17" s="22"/>
      <c r="S17" s="218"/>
      <c r="T17" s="255"/>
      <c r="U17" s="129"/>
      <c r="V17" s="127"/>
      <c r="W17" s="219">
        <f t="shared" si="5"/>
        <v>0</v>
      </c>
      <c r="X17" s="239"/>
    </row>
    <row r="18" spans="1:24" ht="16.5" customHeight="1">
      <c r="A18" s="250"/>
      <c r="B18" s="119"/>
      <c r="C18" s="119"/>
      <c r="D18" s="119"/>
      <c r="E18" s="251" t="e">
        <f>VLOOKUP(A18,환율!$G$1:$H$605,2,0)</f>
        <v>#N/A</v>
      </c>
      <c r="F18" s="63"/>
      <c r="G18" s="215">
        <f t="shared" si="0"/>
        <v>0</v>
      </c>
      <c r="H18" s="252" t="str">
        <f t="shared" si="1"/>
        <v/>
      </c>
      <c r="J18" s="218"/>
      <c r="K18" s="127"/>
      <c r="L18" s="253" t="e">
        <f>VLOOKUP(J18,환율!$G$1:$H$605,2,0)</f>
        <v>#N/A</v>
      </c>
      <c r="M18" s="128"/>
      <c r="N18" s="129"/>
      <c r="O18" s="219">
        <f t="shared" si="2"/>
        <v>0</v>
      </c>
      <c r="P18" s="252" t="str">
        <f t="shared" si="3"/>
        <v/>
      </c>
      <c r="Q18" s="254">
        <f t="shared" si="4"/>
        <v>-18015</v>
      </c>
      <c r="R18" s="22"/>
      <c r="S18" s="218"/>
      <c r="T18" s="255"/>
      <c r="U18" s="129"/>
      <c r="V18" s="127"/>
      <c r="W18" s="219">
        <f t="shared" si="5"/>
        <v>0</v>
      </c>
      <c r="X18" s="239"/>
    </row>
    <row r="19" spans="1:24" ht="16.5" customHeight="1">
      <c r="A19" s="250"/>
      <c r="B19" s="119"/>
      <c r="C19" s="119"/>
      <c r="D19" s="119"/>
      <c r="E19" s="251" t="e">
        <f>VLOOKUP(A19,환율!$G$1:$H$605,2,0)</f>
        <v>#N/A</v>
      </c>
      <c r="F19" s="63"/>
      <c r="G19" s="215">
        <f t="shared" si="0"/>
        <v>0</v>
      </c>
      <c r="H19" s="252" t="str">
        <f t="shared" si="1"/>
        <v/>
      </c>
      <c r="J19" s="218"/>
      <c r="K19" s="127"/>
      <c r="L19" s="253" t="e">
        <f>VLOOKUP(J19,환율!$G$1:$H$605,2,0)</f>
        <v>#N/A</v>
      </c>
      <c r="M19" s="128"/>
      <c r="N19" s="129"/>
      <c r="O19" s="219">
        <f t="shared" si="2"/>
        <v>0</v>
      </c>
      <c r="P19" s="252" t="str">
        <f t="shared" si="3"/>
        <v/>
      </c>
      <c r="Q19" s="254">
        <f t="shared" si="4"/>
        <v>-18015</v>
      </c>
      <c r="R19" s="22"/>
      <c r="S19" s="218"/>
      <c r="T19" s="255"/>
      <c r="U19" s="129"/>
      <c r="V19" s="127"/>
      <c r="W19" s="219">
        <f t="shared" si="5"/>
        <v>0</v>
      </c>
      <c r="X19" s="239"/>
    </row>
    <row r="20" spans="1:24" ht="16.5" customHeight="1">
      <c r="A20" s="250"/>
      <c r="B20" s="119"/>
      <c r="C20" s="119"/>
      <c r="D20" s="119"/>
      <c r="E20" s="251" t="e">
        <f>VLOOKUP(A20,환율!$G$1:$H$605,2,0)</f>
        <v>#N/A</v>
      </c>
      <c r="F20" s="63"/>
      <c r="G20" s="215">
        <f t="shared" si="0"/>
        <v>0</v>
      </c>
      <c r="H20" s="252" t="str">
        <f t="shared" si="1"/>
        <v/>
      </c>
      <c r="J20" s="218"/>
      <c r="K20" s="127"/>
      <c r="L20" s="253" t="e">
        <f>VLOOKUP(J20,환율!$G$1:$H$605,2,0)</f>
        <v>#N/A</v>
      </c>
      <c r="M20" s="128"/>
      <c r="N20" s="129"/>
      <c r="O20" s="219">
        <f t="shared" si="2"/>
        <v>0</v>
      </c>
      <c r="P20" s="252" t="str">
        <f t="shared" si="3"/>
        <v/>
      </c>
      <c r="Q20" s="254">
        <f t="shared" si="4"/>
        <v>-18015</v>
      </c>
      <c r="R20" s="22"/>
      <c r="S20" s="218"/>
      <c r="T20" s="255"/>
      <c r="U20" s="129"/>
      <c r="V20" s="127"/>
      <c r="W20" s="219">
        <f t="shared" si="5"/>
        <v>0</v>
      </c>
      <c r="X20" s="239"/>
    </row>
    <row r="21" spans="1:24" ht="16.5" customHeight="1">
      <c r="A21" s="250"/>
      <c r="B21" s="119"/>
      <c r="C21" s="119"/>
      <c r="D21" s="119"/>
      <c r="E21" s="251" t="e">
        <f>VLOOKUP(A21,환율!$G$1:$H$605,2,0)</f>
        <v>#N/A</v>
      </c>
      <c r="F21" s="63"/>
      <c r="G21" s="215">
        <f t="shared" si="0"/>
        <v>0</v>
      </c>
      <c r="H21" s="252" t="str">
        <f t="shared" si="1"/>
        <v/>
      </c>
      <c r="J21" s="218"/>
      <c r="K21" s="127"/>
      <c r="L21" s="253" t="e">
        <f>VLOOKUP(J21,환율!$G$1:$H$605,2,0)</f>
        <v>#N/A</v>
      </c>
      <c r="M21" s="128"/>
      <c r="N21" s="129"/>
      <c r="O21" s="219">
        <f t="shared" si="2"/>
        <v>0</v>
      </c>
      <c r="P21" s="252" t="str">
        <f t="shared" si="3"/>
        <v/>
      </c>
      <c r="Q21" s="254">
        <f t="shared" si="4"/>
        <v>-18015</v>
      </c>
      <c r="R21" s="22"/>
      <c r="S21" s="218"/>
      <c r="T21" s="255"/>
      <c r="U21" s="129"/>
      <c r="V21" s="127"/>
      <c r="W21" s="219">
        <f t="shared" si="5"/>
        <v>0</v>
      </c>
      <c r="X21" s="239"/>
    </row>
    <row r="22" spans="1:24" ht="16.5" customHeight="1">
      <c r="A22" s="250"/>
      <c r="B22" s="119"/>
      <c r="C22" s="119"/>
      <c r="D22" s="119"/>
      <c r="E22" s="251" t="e">
        <f>VLOOKUP(A22,환율!$G$1:$H$605,2,0)</f>
        <v>#N/A</v>
      </c>
      <c r="F22" s="63"/>
      <c r="G22" s="215">
        <f t="shared" si="0"/>
        <v>0</v>
      </c>
      <c r="H22" s="252" t="str">
        <f t="shared" si="1"/>
        <v/>
      </c>
      <c r="J22" s="218"/>
      <c r="K22" s="127"/>
      <c r="L22" s="253" t="e">
        <f>VLOOKUP(J22,환율!$G$1:$H$605,2,0)</f>
        <v>#N/A</v>
      </c>
      <c r="M22" s="128"/>
      <c r="N22" s="129"/>
      <c r="O22" s="219">
        <f t="shared" si="2"/>
        <v>0</v>
      </c>
      <c r="P22" s="252" t="str">
        <f t="shared" si="3"/>
        <v/>
      </c>
      <c r="Q22" s="254">
        <f t="shared" si="4"/>
        <v>-18015</v>
      </c>
      <c r="R22" s="22"/>
      <c r="S22" s="218"/>
      <c r="T22" s="255"/>
      <c r="U22" s="129"/>
      <c r="V22" s="127"/>
      <c r="W22" s="219">
        <f t="shared" si="5"/>
        <v>0</v>
      </c>
      <c r="X22" s="239"/>
    </row>
    <row r="23" spans="1:24" ht="16.5" customHeight="1">
      <c r="A23" s="250"/>
      <c r="B23" s="119"/>
      <c r="C23" s="119"/>
      <c r="D23" s="119"/>
      <c r="E23" s="251" t="e">
        <f>VLOOKUP(A23,환율!$G$1:$H$605,2,0)</f>
        <v>#N/A</v>
      </c>
      <c r="F23" s="63"/>
      <c r="G23" s="215">
        <f t="shared" si="0"/>
        <v>0</v>
      </c>
      <c r="H23" s="252" t="str">
        <f t="shared" si="1"/>
        <v/>
      </c>
      <c r="J23" s="218"/>
      <c r="K23" s="127"/>
      <c r="L23" s="253" t="e">
        <f>VLOOKUP(J23,환율!$G$1:$H$605,2,0)</f>
        <v>#N/A</v>
      </c>
      <c r="M23" s="128"/>
      <c r="N23" s="129"/>
      <c r="O23" s="219">
        <f t="shared" si="2"/>
        <v>0</v>
      </c>
      <c r="P23" s="252" t="str">
        <f t="shared" si="3"/>
        <v/>
      </c>
      <c r="Q23" s="254">
        <f t="shared" si="4"/>
        <v>-18015</v>
      </c>
      <c r="R23" s="22"/>
      <c r="S23" s="218"/>
      <c r="T23" s="255"/>
      <c r="U23" s="128"/>
      <c r="V23" s="127"/>
      <c r="W23" s="219">
        <f t="shared" si="5"/>
        <v>0</v>
      </c>
      <c r="X23" s="239"/>
    </row>
    <row r="24" spans="1:24" ht="16.5" customHeight="1">
      <c r="A24" s="250"/>
      <c r="B24" s="119"/>
      <c r="C24" s="119"/>
      <c r="D24" s="119"/>
      <c r="E24" s="251" t="e">
        <f>VLOOKUP(A24,환율!$G$1:$H$605,2,0)</f>
        <v>#N/A</v>
      </c>
      <c r="F24" s="63"/>
      <c r="G24" s="215">
        <f t="shared" si="0"/>
        <v>0</v>
      </c>
      <c r="H24" s="252" t="str">
        <f t="shared" si="1"/>
        <v/>
      </c>
      <c r="J24" s="218"/>
      <c r="K24" s="127"/>
      <c r="L24" s="253" t="e">
        <f>VLOOKUP(J24,환율!$G$1:$H$605,2,0)</f>
        <v>#N/A</v>
      </c>
      <c r="M24" s="128"/>
      <c r="N24" s="129"/>
      <c r="O24" s="219">
        <f t="shared" si="2"/>
        <v>0</v>
      </c>
      <c r="P24" s="252" t="str">
        <f t="shared" si="3"/>
        <v/>
      </c>
      <c r="Q24" s="254">
        <f t="shared" si="4"/>
        <v>-18015</v>
      </c>
      <c r="R24" s="22"/>
      <c r="S24" s="218"/>
      <c r="T24" s="255"/>
      <c r="U24" s="128"/>
      <c r="V24" s="127"/>
      <c r="W24" s="219">
        <f t="shared" si="5"/>
        <v>0</v>
      </c>
      <c r="X24" s="239"/>
    </row>
    <row r="25" spans="1:24" ht="16.5" customHeight="1">
      <c r="A25" s="250"/>
      <c r="B25" s="119"/>
      <c r="C25" s="119"/>
      <c r="D25" s="119"/>
      <c r="E25" s="251" t="e">
        <f>VLOOKUP(A25,환율!$G$1:$H$605,2,0)</f>
        <v>#N/A</v>
      </c>
      <c r="F25" s="63"/>
      <c r="G25" s="215">
        <f t="shared" si="0"/>
        <v>0</v>
      </c>
      <c r="H25" s="252" t="str">
        <f t="shared" si="1"/>
        <v/>
      </c>
      <c r="J25" s="218"/>
      <c r="K25" s="127"/>
      <c r="L25" s="253" t="e">
        <f>VLOOKUP(J25,환율!$G$1:$H$605,2,0)</f>
        <v>#N/A</v>
      </c>
      <c r="M25" s="128"/>
      <c r="N25" s="129"/>
      <c r="O25" s="219">
        <f t="shared" si="2"/>
        <v>0</v>
      </c>
      <c r="P25" s="252" t="str">
        <f t="shared" si="3"/>
        <v/>
      </c>
      <c r="Q25" s="254">
        <f t="shared" si="4"/>
        <v>-18015</v>
      </c>
      <c r="R25" s="22"/>
      <c r="S25" s="218"/>
      <c r="T25" s="255"/>
      <c r="U25" s="129"/>
      <c r="V25" s="127"/>
      <c r="W25" s="219">
        <f t="shared" si="5"/>
        <v>0</v>
      </c>
      <c r="X25" s="239"/>
    </row>
    <row r="26" spans="1:24" ht="16.5" customHeight="1">
      <c r="A26" s="256"/>
      <c r="B26" s="123"/>
      <c r="C26" s="123"/>
      <c r="D26" s="123"/>
      <c r="E26" s="251" t="e">
        <f>VLOOKUP(A26,환율!$G$1:$H$605,2,0)</f>
        <v>#N/A</v>
      </c>
      <c r="F26" s="257"/>
      <c r="G26" s="215">
        <f t="shared" si="0"/>
        <v>0</v>
      </c>
      <c r="H26" s="252" t="str">
        <f t="shared" si="1"/>
        <v/>
      </c>
      <c r="J26" s="218"/>
      <c r="K26" s="127"/>
      <c r="L26" s="253" t="e">
        <f>VLOOKUP(J26,환율!$G$1:$H$605,2,0)</f>
        <v>#N/A</v>
      </c>
      <c r="M26" s="128"/>
      <c r="N26" s="129"/>
      <c r="O26" s="219">
        <f t="shared" si="2"/>
        <v>0</v>
      </c>
      <c r="P26" s="252" t="str">
        <f t="shared" si="3"/>
        <v/>
      </c>
      <c r="Q26" s="254">
        <f t="shared" si="4"/>
        <v>-18015</v>
      </c>
      <c r="R26" s="22"/>
      <c r="S26" s="218"/>
      <c r="T26" s="255"/>
      <c r="U26" s="129"/>
      <c r="V26" s="127"/>
      <c r="W26" s="219">
        <f t="shared" si="5"/>
        <v>0</v>
      </c>
      <c r="X26" s="239"/>
    </row>
    <row r="27" spans="1:24" ht="16.5" customHeight="1">
      <c r="A27" s="258"/>
      <c r="B27" s="126"/>
      <c r="C27" s="127"/>
      <c r="D27" s="128"/>
      <c r="E27" s="251" t="e">
        <f>VLOOKUP(A27,환율!$G$1:$H$605,2,0)</f>
        <v>#N/A</v>
      </c>
      <c r="F27" s="127"/>
      <c r="G27" s="215">
        <f t="shared" si="0"/>
        <v>0</v>
      </c>
      <c r="H27" s="252" t="str">
        <f t="shared" si="1"/>
        <v/>
      </c>
      <c r="I27" s="130"/>
      <c r="J27" s="220"/>
      <c r="K27" s="14"/>
      <c r="L27" s="253" t="e">
        <f>VLOOKUP(J27,환율!$G$1:$H$605,2,0)</f>
        <v>#N/A</v>
      </c>
      <c r="M27" s="128"/>
      <c r="N27" s="129"/>
      <c r="O27" s="219">
        <f t="shared" si="2"/>
        <v>0</v>
      </c>
      <c r="P27" s="252" t="str">
        <f t="shared" si="3"/>
        <v/>
      </c>
      <c r="Q27" s="254">
        <f t="shared" si="4"/>
        <v>-18015</v>
      </c>
      <c r="R27" s="22"/>
      <c r="S27" s="218"/>
      <c r="T27" s="255"/>
      <c r="U27" s="129"/>
      <c r="V27" s="127"/>
      <c r="W27" s="219">
        <f t="shared" si="5"/>
        <v>0</v>
      </c>
      <c r="X27" s="239"/>
    </row>
    <row r="28" spans="1:24" ht="16.5" customHeight="1">
      <c r="A28" s="258"/>
      <c r="B28" s="126"/>
      <c r="C28" s="127"/>
      <c r="D28" s="128"/>
      <c r="E28" s="251" t="e">
        <f>VLOOKUP(A28,환율!$G$1:$H$605,2,0)</f>
        <v>#N/A</v>
      </c>
      <c r="F28" s="127"/>
      <c r="G28" s="215">
        <f t="shared" si="0"/>
        <v>0</v>
      </c>
      <c r="H28" s="252" t="str">
        <f t="shared" si="1"/>
        <v/>
      </c>
      <c r="J28" s="220"/>
      <c r="K28" s="14"/>
      <c r="L28" s="253" t="e">
        <f>VLOOKUP(J28,환율!$G$1:$H$605,2,0)</f>
        <v>#N/A</v>
      </c>
      <c r="M28" s="128"/>
      <c r="N28" s="129"/>
      <c r="O28" s="219">
        <f t="shared" si="2"/>
        <v>0</v>
      </c>
      <c r="P28" s="252" t="str">
        <f t="shared" si="3"/>
        <v/>
      </c>
      <c r="Q28" s="254">
        <f t="shared" si="4"/>
        <v>-18015</v>
      </c>
      <c r="R28" s="22"/>
      <c r="S28" s="218"/>
      <c r="T28" s="255"/>
      <c r="U28" s="129"/>
      <c r="V28" s="127"/>
      <c r="W28" s="219">
        <f t="shared" si="5"/>
        <v>0</v>
      </c>
      <c r="X28" s="239"/>
    </row>
    <row r="29" spans="1:24" ht="16.5" customHeight="1">
      <c r="A29" s="258"/>
      <c r="B29" s="126"/>
      <c r="C29" s="127"/>
      <c r="D29" s="128"/>
      <c r="E29" s="251" t="e">
        <f>VLOOKUP(A29,환율!$G$1:$H$605,2,0)</f>
        <v>#N/A</v>
      </c>
      <c r="F29" s="127"/>
      <c r="G29" s="215">
        <f t="shared" si="0"/>
        <v>0</v>
      </c>
      <c r="H29" s="252" t="str">
        <f t="shared" si="1"/>
        <v/>
      </c>
      <c r="J29" s="220"/>
      <c r="K29" s="14"/>
      <c r="L29" s="253" t="e">
        <f>VLOOKUP(J29,환율!$G$1:$H$605,2,0)</f>
        <v>#N/A</v>
      </c>
      <c r="M29" s="128"/>
      <c r="N29" s="129"/>
      <c r="O29" s="219">
        <f t="shared" si="2"/>
        <v>0</v>
      </c>
      <c r="P29" s="252" t="str">
        <f t="shared" si="3"/>
        <v/>
      </c>
      <c r="Q29" s="254">
        <f t="shared" si="4"/>
        <v>-18015</v>
      </c>
      <c r="R29" s="22"/>
      <c r="S29" s="218"/>
      <c r="T29" s="255"/>
      <c r="U29" s="129"/>
      <c r="V29" s="127"/>
      <c r="W29" s="219">
        <f t="shared" si="5"/>
        <v>0</v>
      </c>
      <c r="X29" s="239"/>
    </row>
    <row r="30" spans="1:24" ht="16.5" customHeight="1">
      <c r="A30" s="258"/>
      <c r="B30" s="127"/>
      <c r="C30" s="127"/>
      <c r="D30" s="127"/>
      <c r="E30" s="251" t="e">
        <f>VLOOKUP(A30,환율!$G$1:$H$605,2,0)</f>
        <v>#N/A</v>
      </c>
      <c r="F30" s="127"/>
      <c r="G30" s="215">
        <f t="shared" si="0"/>
        <v>0</v>
      </c>
      <c r="H30" s="252" t="str">
        <f t="shared" si="1"/>
        <v/>
      </c>
      <c r="J30" s="218"/>
      <c r="K30" s="127"/>
      <c r="L30" s="253" t="e">
        <f>VLOOKUP(J30,환율!$G$1:$H$605,2,0)</f>
        <v>#N/A</v>
      </c>
      <c r="M30" s="128"/>
      <c r="N30" s="129"/>
      <c r="O30" s="219">
        <f t="shared" si="2"/>
        <v>0</v>
      </c>
      <c r="P30" s="252" t="str">
        <f t="shared" si="3"/>
        <v/>
      </c>
      <c r="Q30" s="254">
        <f t="shared" si="4"/>
        <v>-18015</v>
      </c>
      <c r="R30" s="163"/>
      <c r="S30" s="218"/>
      <c r="T30" s="255"/>
      <c r="U30" s="129"/>
      <c r="V30" s="127"/>
      <c r="W30" s="219">
        <f t="shared" si="5"/>
        <v>0</v>
      </c>
      <c r="X30" s="239"/>
    </row>
    <row r="31" spans="1:24" ht="16.5" customHeight="1">
      <c r="A31" s="258"/>
      <c r="B31" s="127"/>
      <c r="C31" s="127"/>
      <c r="D31" s="127"/>
      <c r="E31" s="251" t="e">
        <f>VLOOKUP(A31,환율!$G$1:$H$605,2,0)</f>
        <v>#N/A</v>
      </c>
      <c r="F31" s="127"/>
      <c r="G31" s="215">
        <f t="shared" si="0"/>
        <v>0</v>
      </c>
      <c r="H31" s="252" t="str">
        <f t="shared" si="1"/>
        <v/>
      </c>
      <c r="J31" s="218"/>
      <c r="K31" s="127"/>
      <c r="L31" s="253" t="e">
        <f>VLOOKUP(J31,환율!$G$1:$H$605,2,0)</f>
        <v>#N/A</v>
      </c>
      <c r="M31" s="128"/>
      <c r="N31" s="129"/>
      <c r="O31" s="219">
        <f t="shared" si="2"/>
        <v>0</v>
      </c>
      <c r="P31" s="252" t="str">
        <f t="shared" si="3"/>
        <v/>
      </c>
      <c r="Q31" s="254">
        <f t="shared" si="4"/>
        <v>-18015</v>
      </c>
      <c r="R31" s="163"/>
      <c r="S31" s="218"/>
      <c r="T31" s="255"/>
      <c r="U31" s="129"/>
      <c r="V31" s="127"/>
      <c r="W31" s="219">
        <f t="shared" si="5"/>
        <v>0</v>
      </c>
      <c r="X31" s="239"/>
    </row>
    <row r="32" spans="1:24" ht="16.5" customHeight="1">
      <c r="A32" s="258"/>
      <c r="B32" s="127"/>
      <c r="C32" s="127"/>
      <c r="D32" s="127"/>
      <c r="E32" s="251" t="e">
        <f>VLOOKUP(A32,환율!$G$1:$H$605,2,0)</f>
        <v>#N/A</v>
      </c>
      <c r="F32" s="127"/>
      <c r="G32" s="215">
        <f t="shared" si="0"/>
        <v>0</v>
      </c>
      <c r="H32" s="252" t="str">
        <f t="shared" si="1"/>
        <v/>
      </c>
      <c r="J32" s="218"/>
      <c r="K32" s="127"/>
      <c r="L32" s="253" t="e">
        <f>VLOOKUP(J32,환율!$G$1:$H$605,2,0)</f>
        <v>#N/A</v>
      </c>
      <c r="M32" s="128"/>
      <c r="N32" s="129"/>
      <c r="O32" s="219">
        <f t="shared" si="2"/>
        <v>0</v>
      </c>
      <c r="P32" s="252" t="str">
        <f t="shared" si="3"/>
        <v/>
      </c>
      <c r="Q32" s="210">
        <f t="shared" si="4"/>
        <v>-18015</v>
      </c>
      <c r="R32" s="259" t="s">
        <v>1109</v>
      </c>
      <c r="S32" s="260"/>
      <c r="T32" s="255"/>
      <c r="U32" s="129"/>
      <c r="V32" s="127"/>
      <c r="W32" s="219">
        <f t="shared" si="5"/>
        <v>0</v>
      </c>
      <c r="X32" s="239"/>
    </row>
    <row r="33" spans="1:24" ht="16.5" customHeight="1">
      <c r="A33" s="261"/>
      <c r="B33" s="134"/>
      <c r="C33" s="134"/>
      <c r="D33" s="134"/>
      <c r="E33" s="262" t="e">
        <f>VLOOKUP(A33,환율!$G$1:$H$605,2,0)</f>
        <v>#N/A</v>
      </c>
      <c r="F33" s="134"/>
      <c r="G33" s="215">
        <f t="shared" si="0"/>
        <v>0</v>
      </c>
      <c r="H33" s="252" t="str">
        <f t="shared" si="1"/>
        <v/>
      </c>
      <c r="J33" s="221"/>
      <c r="K33" s="134"/>
      <c r="L33" s="253" t="e">
        <f>VLOOKUP(J33,환율!$G$1:$H$605,2,0)</f>
        <v>#N/A</v>
      </c>
      <c r="M33" s="222"/>
      <c r="N33" s="263"/>
      <c r="O33" s="219">
        <f t="shared" si="2"/>
        <v>0</v>
      </c>
      <c r="P33" s="252" t="str">
        <f t="shared" si="3"/>
        <v/>
      </c>
      <c r="Q33" s="210">
        <f t="shared" si="4"/>
        <v>-18015</v>
      </c>
      <c r="R33" s="264">
        <f ca="1">TODAY()</f>
        <v>45007</v>
      </c>
      <c r="S33" s="265"/>
      <c r="T33" s="266"/>
      <c r="U33" s="263"/>
      <c r="V33" s="134"/>
      <c r="W33" s="219">
        <f t="shared" si="5"/>
        <v>0</v>
      </c>
      <c r="X33" s="239"/>
    </row>
    <row r="34" spans="1:24" ht="16.5" customHeight="1">
      <c r="A34" s="267"/>
      <c r="B34" s="268"/>
      <c r="C34" s="142"/>
      <c r="D34" s="145" t="s">
        <v>1019</v>
      </c>
      <c r="E34" s="145"/>
      <c r="F34" s="269">
        <f>SUM(F3:F33)</f>
        <v>74220</v>
      </c>
      <c r="G34" s="269"/>
      <c r="H34" s="142"/>
      <c r="I34" s="142"/>
      <c r="J34" s="148"/>
      <c r="K34" s="145" t="s">
        <v>1019</v>
      </c>
      <c r="L34" s="147"/>
      <c r="M34" s="232">
        <f>SUM(M3:M33)</f>
        <v>56205</v>
      </c>
      <c r="N34" s="270">
        <f>SUM(N2:N33)</f>
        <v>136.54</v>
      </c>
      <c r="O34" s="142"/>
      <c r="P34" s="145"/>
      <c r="Q34" s="232"/>
      <c r="R34" s="271">
        <f>-Q33</f>
        <v>18015</v>
      </c>
      <c r="S34" s="145" t="s">
        <v>1019</v>
      </c>
      <c r="T34" s="272"/>
      <c r="U34" s="270">
        <f>SUM(U3:U33)</f>
        <v>0</v>
      </c>
      <c r="V34" s="142"/>
      <c r="W34" s="232"/>
      <c r="X34" s="273"/>
    </row>
    <row r="35" spans="1:24" ht="16.5" customHeight="1"/>
    <row r="36" spans="1:24" ht="16.5" customHeight="1"/>
    <row r="37" spans="1:24" ht="16.5" customHeight="1"/>
    <row r="38" spans="1:24" ht="16.5" customHeight="1"/>
    <row r="39" spans="1:24" ht="16.5" customHeight="1"/>
    <row r="40" spans="1:24" ht="16.5" customHeight="1"/>
    <row r="41" spans="1:24" ht="16.5" customHeight="1"/>
    <row r="42" spans="1:24" ht="16.5" customHeight="1"/>
    <row r="43" spans="1:24" ht="16.5" customHeight="1"/>
    <row r="44" spans="1:24" ht="16.5" customHeight="1"/>
    <row r="45" spans="1:24" ht="16.5" customHeight="1"/>
    <row r="46" spans="1:24" ht="16.5" customHeight="1"/>
    <row r="47" spans="1:24" ht="16.5" customHeight="1"/>
    <row r="48" spans="1:2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000"/>
  <sheetViews>
    <sheetView workbookViewId="0"/>
  </sheetViews>
  <sheetFormatPr defaultColWidth="12.625" defaultRowHeight="15" customHeight="1"/>
  <cols>
    <col min="1" max="26" width="7.625" customWidth="1"/>
  </cols>
  <sheetData>
    <row r="1" spans="1:24" ht="16.5" customHeight="1">
      <c r="A1" s="237" t="s">
        <v>998</v>
      </c>
      <c r="B1" s="66"/>
      <c r="C1" s="66"/>
      <c r="D1" s="66"/>
      <c r="E1" s="66"/>
      <c r="F1" s="66"/>
      <c r="G1" s="238"/>
      <c r="H1" s="66"/>
      <c r="J1" s="67" t="s">
        <v>5</v>
      </c>
      <c r="K1" s="68"/>
      <c r="L1" s="68"/>
      <c r="M1" s="71"/>
      <c r="N1" s="163" t="s">
        <v>1095</v>
      </c>
      <c r="O1" s="116" t="s">
        <v>1099</v>
      </c>
      <c r="P1" s="68"/>
      <c r="Q1" s="42" t="s">
        <v>1094</v>
      </c>
      <c r="R1" s="22"/>
      <c r="S1" s="67" t="s">
        <v>1100</v>
      </c>
      <c r="T1" s="68"/>
      <c r="U1" s="68"/>
      <c r="V1" s="68"/>
      <c r="W1" s="71"/>
      <c r="X1" s="239"/>
    </row>
    <row r="2" spans="1:24" ht="16.5" customHeight="1">
      <c r="A2" s="240"/>
      <c r="B2" s="123"/>
      <c r="C2" s="123"/>
      <c r="D2" s="123"/>
      <c r="E2" s="123"/>
      <c r="F2" s="123"/>
      <c r="G2" s="241" t="s">
        <v>1101</v>
      </c>
      <c r="H2" s="123"/>
      <c r="I2" s="85" t="s">
        <v>1005</v>
      </c>
      <c r="J2" s="242"/>
      <c r="K2" s="243" t="s">
        <v>1102</v>
      </c>
      <c r="L2" s="244"/>
      <c r="M2" s="245">
        <v>40707</v>
      </c>
      <c r="N2" s="246"/>
      <c r="O2" s="247"/>
      <c r="P2" s="243"/>
      <c r="Q2" s="248">
        <f>-M2</f>
        <v>-40707</v>
      </c>
      <c r="R2" s="22"/>
      <c r="S2" s="94"/>
      <c r="T2" s="90"/>
      <c r="U2" s="204"/>
      <c r="V2" s="204"/>
      <c r="W2" s="249" t="s">
        <v>1103</v>
      </c>
      <c r="X2" s="239"/>
    </row>
    <row r="3" spans="1:24" ht="16.5" customHeight="1">
      <c r="A3" s="250">
        <v>41807</v>
      </c>
      <c r="B3" s="119" t="s">
        <v>1133</v>
      </c>
      <c r="C3" s="119" t="s">
        <v>1134</v>
      </c>
      <c r="D3" s="119" t="s">
        <v>1135</v>
      </c>
      <c r="E3" s="251" t="e">
        <f>VLOOKUP(A3,환율!$G$1:$H$605,2,0)</f>
        <v>#N/A</v>
      </c>
      <c r="F3" s="63">
        <v>36070</v>
      </c>
      <c r="G3" s="215">
        <f t="shared" ref="G3:G33" si="0">IF(AND(H3&lt;&gt;"",F3=""),"전년출고",F3-SUMIF($P$3:$P$33,H3,$M$3:$M$33))</f>
        <v>0</v>
      </c>
      <c r="H3" s="252" t="str">
        <f t="shared" ref="H3:H33" si="1">RIGHT(B3,6)</f>
        <v>NM/006</v>
      </c>
      <c r="I3" s="85" t="s">
        <v>1018</v>
      </c>
      <c r="J3" s="218">
        <v>41747</v>
      </c>
      <c r="K3" s="127" t="s">
        <v>1136</v>
      </c>
      <c r="L3" s="253" t="e">
        <f>VLOOKUP(J3,환율!$G$1:$H$605,2,0)</f>
        <v>#N/A</v>
      </c>
      <c r="M3" s="128">
        <v>38707</v>
      </c>
      <c r="N3" s="129">
        <v>5</v>
      </c>
      <c r="O3" s="219">
        <f t="shared" ref="O3:O33" si="2">F3-M3</f>
        <v>-2637</v>
      </c>
      <c r="P3" s="252" t="str">
        <f t="shared" ref="P3:P33" si="3">RIGHT(K3,6)</f>
        <v>NM/003</v>
      </c>
      <c r="Q3" s="254">
        <f t="shared" ref="Q3:Q33" si="4">-F3+Q2+M3</f>
        <v>-38070</v>
      </c>
      <c r="R3" s="22"/>
      <c r="S3" s="218"/>
      <c r="T3" s="255"/>
      <c r="U3" s="129"/>
      <c r="V3" s="127"/>
      <c r="W3" s="219">
        <f t="shared" ref="W3:W33" si="5">SUMIF($K$3:$K$33,V3,$M$3:$M$33)-SUMIF($K$3:$K$33,V3,$N$3:$N$33)-SUMIF(V$3:V3,V3,$U$3:$U$33)</f>
        <v>0</v>
      </c>
      <c r="X3" s="239"/>
    </row>
    <row r="4" spans="1:24" ht="16.5" customHeight="1">
      <c r="A4" s="250">
        <v>41857</v>
      </c>
      <c r="B4" s="119" t="s">
        <v>1137</v>
      </c>
      <c r="C4" s="119" t="s">
        <v>1134</v>
      </c>
      <c r="D4" s="119" t="s">
        <v>1135</v>
      </c>
      <c r="E4" s="251" t="e">
        <f>VLOOKUP(A4,환율!$G$1:$H$605,2,0)</f>
        <v>#N/A</v>
      </c>
      <c r="F4" s="63">
        <v>37765</v>
      </c>
      <c r="G4" s="215">
        <f t="shared" si="0"/>
        <v>0</v>
      </c>
      <c r="H4" s="252" t="str">
        <f t="shared" si="1"/>
        <v>NM/008</v>
      </c>
      <c r="J4" s="218">
        <v>41864</v>
      </c>
      <c r="K4" s="127" t="s">
        <v>1138</v>
      </c>
      <c r="L4" s="253" t="e">
        <f>VLOOKUP(J4,환율!$G$1:$H$605,2,0)</f>
        <v>#N/A</v>
      </c>
      <c r="M4" s="128">
        <v>22000</v>
      </c>
      <c r="N4" s="129">
        <v>30</v>
      </c>
      <c r="O4" s="219">
        <f t="shared" si="2"/>
        <v>15765</v>
      </c>
      <c r="P4" s="252" t="str">
        <f t="shared" si="3"/>
        <v>NM/006</v>
      </c>
      <c r="Q4" s="254">
        <f t="shared" si="4"/>
        <v>-53835</v>
      </c>
      <c r="R4" s="163"/>
      <c r="S4" s="218"/>
      <c r="T4" s="255"/>
      <c r="U4" s="129"/>
      <c r="V4" s="127"/>
      <c r="W4" s="219">
        <f t="shared" si="5"/>
        <v>0</v>
      </c>
      <c r="X4" s="239"/>
    </row>
    <row r="5" spans="1:24" ht="16.5" customHeight="1">
      <c r="A5" s="250">
        <v>41929</v>
      </c>
      <c r="B5" s="119" t="s">
        <v>1139</v>
      </c>
      <c r="C5" s="119" t="s">
        <v>1134</v>
      </c>
      <c r="D5" s="119" t="s">
        <v>1135</v>
      </c>
      <c r="E5" s="251" t="e">
        <f>VLOOKUP(A5,환율!$G$1:$H$605,2,0)</f>
        <v>#N/A</v>
      </c>
      <c r="F5" s="63">
        <v>38435</v>
      </c>
      <c r="G5" s="215">
        <f t="shared" si="0"/>
        <v>18435</v>
      </c>
      <c r="H5" s="252" t="str">
        <f t="shared" si="1"/>
        <v>NM/010</v>
      </c>
      <c r="J5" s="218">
        <v>41873</v>
      </c>
      <c r="K5" s="127" t="s">
        <v>1138</v>
      </c>
      <c r="L5" s="253" t="e">
        <f>VLOOKUP(J5,환율!$G$1:$H$605,2,0)</f>
        <v>#N/A</v>
      </c>
      <c r="M5" s="128">
        <v>14070</v>
      </c>
      <c r="N5" s="129">
        <v>30</v>
      </c>
      <c r="O5" s="219">
        <f t="shared" si="2"/>
        <v>24365</v>
      </c>
      <c r="P5" s="252" t="str">
        <f t="shared" si="3"/>
        <v>NM/006</v>
      </c>
      <c r="Q5" s="254">
        <f t="shared" si="4"/>
        <v>-78200</v>
      </c>
      <c r="R5" s="22"/>
      <c r="S5" s="218"/>
      <c r="T5" s="255"/>
      <c r="U5" s="129"/>
      <c r="V5" s="127"/>
      <c r="W5" s="219">
        <f t="shared" si="5"/>
        <v>0</v>
      </c>
      <c r="X5" s="239"/>
    </row>
    <row r="6" spans="1:24" ht="16.5" customHeight="1">
      <c r="A6" s="250"/>
      <c r="B6" s="119"/>
      <c r="C6" s="119"/>
      <c r="D6" s="119"/>
      <c r="E6" s="251" t="e">
        <f>VLOOKUP(A6,환율!$G$1:$H$605,2,0)</f>
        <v>#N/A</v>
      </c>
      <c r="F6" s="63"/>
      <c r="G6" s="215">
        <f t="shared" si="0"/>
        <v>0</v>
      </c>
      <c r="H6" s="252" t="str">
        <f t="shared" si="1"/>
        <v/>
      </c>
      <c r="J6" s="218">
        <v>41968</v>
      </c>
      <c r="K6" s="127" t="s">
        <v>1140</v>
      </c>
      <c r="L6" s="253" t="e">
        <f>VLOOKUP(J6,환율!$G$1:$H$605,2,0)</f>
        <v>#N/A</v>
      </c>
      <c r="M6" s="128">
        <v>37765</v>
      </c>
      <c r="N6" s="129">
        <v>35</v>
      </c>
      <c r="O6" s="219">
        <f t="shared" si="2"/>
        <v>-37765</v>
      </c>
      <c r="P6" s="252" t="str">
        <f t="shared" si="3"/>
        <v>NM/008</v>
      </c>
      <c r="Q6" s="254">
        <f t="shared" si="4"/>
        <v>-40435</v>
      </c>
      <c r="R6" s="22"/>
      <c r="S6" s="218"/>
      <c r="T6" s="255"/>
      <c r="U6" s="129"/>
      <c r="V6" s="127"/>
      <c r="W6" s="219">
        <f t="shared" si="5"/>
        <v>0</v>
      </c>
      <c r="X6" s="239"/>
    </row>
    <row r="7" spans="1:24" ht="16.5" customHeight="1">
      <c r="A7" s="250">
        <v>42083</v>
      </c>
      <c r="B7" s="119" t="s">
        <v>1141</v>
      </c>
      <c r="C7" s="119" t="s">
        <v>1134</v>
      </c>
      <c r="D7" s="119" t="s">
        <v>1135</v>
      </c>
      <c r="E7" s="251" t="e">
        <f>VLOOKUP(A7,환율!$G$1:$H$605,2,0)</f>
        <v>#N/A</v>
      </c>
      <c r="F7" s="63">
        <v>36420</v>
      </c>
      <c r="G7" s="215">
        <f t="shared" si="0"/>
        <v>36420</v>
      </c>
      <c r="H7" s="252" t="str">
        <f t="shared" si="1"/>
        <v>NM/012</v>
      </c>
      <c r="J7" s="218"/>
      <c r="K7" s="127"/>
      <c r="L7" s="253" t="e">
        <f>VLOOKUP(J7,환율!$G$1:$H$605,2,0)</f>
        <v>#N/A</v>
      </c>
      <c r="M7" s="128"/>
      <c r="N7" s="129"/>
      <c r="O7" s="219">
        <f t="shared" si="2"/>
        <v>36420</v>
      </c>
      <c r="P7" s="252" t="str">
        <f t="shared" si="3"/>
        <v/>
      </c>
      <c r="Q7" s="254">
        <f t="shared" si="4"/>
        <v>-76855</v>
      </c>
      <c r="R7" s="22"/>
      <c r="S7" s="218"/>
      <c r="T7" s="255"/>
      <c r="U7" s="129"/>
      <c r="V7" s="127"/>
      <c r="W7" s="219">
        <f t="shared" si="5"/>
        <v>0</v>
      </c>
      <c r="X7" s="239"/>
    </row>
    <row r="8" spans="1:24" ht="16.5" customHeight="1">
      <c r="A8" s="250"/>
      <c r="B8" s="119"/>
      <c r="C8" s="119"/>
      <c r="D8" s="119"/>
      <c r="E8" s="251" t="e">
        <f>VLOOKUP(A8,환율!$G$1:$H$605,2,0)</f>
        <v>#N/A</v>
      </c>
      <c r="F8" s="63"/>
      <c r="G8" s="215">
        <f t="shared" si="0"/>
        <v>0</v>
      </c>
      <c r="H8" s="252" t="str">
        <f t="shared" si="1"/>
        <v/>
      </c>
      <c r="J8" s="218">
        <v>42135</v>
      </c>
      <c r="K8" s="127" t="s">
        <v>1142</v>
      </c>
      <c r="L8" s="253" t="e">
        <f>VLOOKUP(J8,환율!$G$1:$H$605,2,0)</f>
        <v>#N/A</v>
      </c>
      <c r="M8" s="128">
        <v>20000</v>
      </c>
      <c r="N8" s="129">
        <v>40</v>
      </c>
      <c r="O8" s="219">
        <f t="shared" si="2"/>
        <v>-20000</v>
      </c>
      <c r="P8" s="252" t="str">
        <f t="shared" si="3"/>
        <v>NM/010</v>
      </c>
      <c r="Q8" s="254">
        <f t="shared" si="4"/>
        <v>-56855</v>
      </c>
      <c r="R8" s="22"/>
      <c r="S8" s="218"/>
      <c r="T8" s="255"/>
      <c r="U8" s="129"/>
      <c r="V8" s="127"/>
      <c r="W8" s="219">
        <f t="shared" si="5"/>
        <v>0</v>
      </c>
      <c r="X8" s="239"/>
    </row>
    <row r="9" spans="1:24" ht="16.5" customHeight="1">
      <c r="A9" s="250"/>
      <c r="B9" s="119"/>
      <c r="C9" s="119"/>
      <c r="D9" s="119"/>
      <c r="E9" s="251" t="e">
        <f>VLOOKUP(A9,환율!$G$1:$H$605,2,0)</f>
        <v>#N/A</v>
      </c>
      <c r="F9" s="63"/>
      <c r="G9" s="215">
        <f t="shared" si="0"/>
        <v>0</v>
      </c>
      <c r="H9" s="252" t="str">
        <f t="shared" si="1"/>
        <v/>
      </c>
      <c r="J9" s="218"/>
      <c r="K9" s="127"/>
      <c r="L9" s="253" t="e">
        <f>VLOOKUP(J9,환율!$G$1:$H$605,2,0)</f>
        <v>#N/A</v>
      </c>
      <c r="M9" s="128"/>
      <c r="N9" s="129"/>
      <c r="O9" s="219">
        <f t="shared" si="2"/>
        <v>0</v>
      </c>
      <c r="P9" s="252" t="str">
        <f t="shared" si="3"/>
        <v/>
      </c>
      <c r="Q9" s="254">
        <f t="shared" si="4"/>
        <v>-56855</v>
      </c>
      <c r="R9" s="22"/>
      <c r="S9" s="218"/>
      <c r="T9" s="255"/>
      <c r="U9" s="129"/>
      <c r="V9" s="127"/>
      <c r="W9" s="219">
        <f t="shared" si="5"/>
        <v>0</v>
      </c>
      <c r="X9" s="239"/>
    </row>
    <row r="10" spans="1:24" ht="16.5" customHeight="1">
      <c r="A10" s="250"/>
      <c r="B10" s="119"/>
      <c r="C10" s="119"/>
      <c r="D10" s="119"/>
      <c r="E10" s="251" t="e">
        <f>VLOOKUP(A10,환율!$G$1:$H$605,2,0)</f>
        <v>#N/A</v>
      </c>
      <c r="F10" s="63"/>
      <c r="G10" s="215">
        <f t="shared" si="0"/>
        <v>0</v>
      </c>
      <c r="H10" s="252" t="str">
        <f t="shared" si="1"/>
        <v/>
      </c>
      <c r="J10" s="218"/>
      <c r="K10" s="127"/>
      <c r="L10" s="253" t="e">
        <f>VLOOKUP(J10,환율!$G$1:$H$605,2,0)</f>
        <v>#N/A</v>
      </c>
      <c r="M10" s="128"/>
      <c r="N10" s="129"/>
      <c r="O10" s="219">
        <f t="shared" si="2"/>
        <v>0</v>
      </c>
      <c r="P10" s="252" t="str">
        <f t="shared" si="3"/>
        <v/>
      </c>
      <c r="Q10" s="254">
        <f t="shared" si="4"/>
        <v>-56855</v>
      </c>
      <c r="R10" s="22"/>
      <c r="S10" s="218"/>
      <c r="T10" s="255"/>
      <c r="U10" s="129"/>
      <c r="V10" s="127"/>
      <c r="W10" s="219">
        <f t="shared" si="5"/>
        <v>0</v>
      </c>
      <c r="X10" s="239"/>
    </row>
    <row r="11" spans="1:24" ht="16.5" customHeight="1">
      <c r="A11" s="250"/>
      <c r="B11" s="119"/>
      <c r="C11" s="119"/>
      <c r="D11" s="119"/>
      <c r="E11" s="251" t="e">
        <f>VLOOKUP(A11,환율!$G$1:$H$605,2,0)</f>
        <v>#N/A</v>
      </c>
      <c r="F11" s="63"/>
      <c r="G11" s="215">
        <f t="shared" si="0"/>
        <v>0</v>
      </c>
      <c r="H11" s="252" t="str">
        <f t="shared" si="1"/>
        <v/>
      </c>
      <c r="J11" s="218"/>
      <c r="K11" s="127"/>
      <c r="L11" s="253" t="e">
        <f>VLOOKUP(J11,환율!$G$1:$H$605,2,0)</f>
        <v>#N/A</v>
      </c>
      <c r="M11" s="128"/>
      <c r="N11" s="129"/>
      <c r="O11" s="219">
        <f t="shared" si="2"/>
        <v>0</v>
      </c>
      <c r="P11" s="252" t="str">
        <f t="shared" si="3"/>
        <v/>
      </c>
      <c r="Q11" s="254">
        <f t="shared" si="4"/>
        <v>-56855</v>
      </c>
      <c r="R11" s="22"/>
      <c r="S11" s="218"/>
      <c r="T11" s="255"/>
      <c r="U11" s="129"/>
      <c r="V11" s="127"/>
      <c r="W11" s="219">
        <f t="shared" si="5"/>
        <v>0</v>
      </c>
      <c r="X11" s="239"/>
    </row>
    <row r="12" spans="1:24" ht="16.5" customHeight="1">
      <c r="A12" s="250"/>
      <c r="B12" s="119"/>
      <c r="C12" s="119"/>
      <c r="D12" s="119"/>
      <c r="E12" s="251" t="e">
        <f>VLOOKUP(A12,환율!$G$1:$H$605,2,0)</f>
        <v>#N/A</v>
      </c>
      <c r="F12" s="63"/>
      <c r="G12" s="215">
        <f t="shared" si="0"/>
        <v>0</v>
      </c>
      <c r="H12" s="252" t="str">
        <f t="shared" si="1"/>
        <v/>
      </c>
      <c r="J12" s="218"/>
      <c r="K12" s="127"/>
      <c r="L12" s="253" t="e">
        <f>VLOOKUP(J12,환율!$G$1:$H$605,2,0)</f>
        <v>#N/A</v>
      </c>
      <c r="M12" s="128"/>
      <c r="N12" s="129"/>
      <c r="O12" s="219">
        <f t="shared" si="2"/>
        <v>0</v>
      </c>
      <c r="P12" s="252" t="str">
        <f t="shared" si="3"/>
        <v/>
      </c>
      <c r="Q12" s="254">
        <f t="shared" si="4"/>
        <v>-56855</v>
      </c>
      <c r="R12" s="22"/>
      <c r="S12" s="218"/>
      <c r="T12" s="255"/>
      <c r="U12" s="129"/>
      <c r="V12" s="127"/>
      <c r="W12" s="219">
        <f t="shared" si="5"/>
        <v>0</v>
      </c>
      <c r="X12" s="239"/>
    </row>
    <row r="13" spans="1:24" ht="16.5" customHeight="1">
      <c r="A13" s="250"/>
      <c r="B13" s="119"/>
      <c r="C13" s="119"/>
      <c r="D13" s="119"/>
      <c r="E13" s="251" t="e">
        <f>VLOOKUP(A13,환율!$G$1:$H$605,2,0)</f>
        <v>#N/A</v>
      </c>
      <c r="F13" s="63"/>
      <c r="G13" s="215">
        <f t="shared" si="0"/>
        <v>0</v>
      </c>
      <c r="H13" s="252" t="str">
        <f t="shared" si="1"/>
        <v/>
      </c>
      <c r="J13" s="218"/>
      <c r="K13" s="127"/>
      <c r="L13" s="253" t="e">
        <f>VLOOKUP(J13,환율!$G$1:$H$605,2,0)</f>
        <v>#N/A</v>
      </c>
      <c r="M13" s="128"/>
      <c r="N13" s="129"/>
      <c r="O13" s="219">
        <f t="shared" si="2"/>
        <v>0</v>
      </c>
      <c r="P13" s="252" t="str">
        <f t="shared" si="3"/>
        <v/>
      </c>
      <c r="Q13" s="254">
        <f t="shared" si="4"/>
        <v>-56855</v>
      </c>
      <c r="R13" s="22"/>
      <c r="S13" s="218"/>
      <c r="T13" s="255"/>
      <c r="U13" s="129"/>
      <c r="V13" s="127"/>
      <c r="W13" s="219">
        <f t="shared" si="5"/>
        <v>0</v>
      </c>
      <c r="X13" s="239"/>
    </row>
    <row r="14" spans="1:24" ht="16.5" customHeight="1">
      <c r="A14" s="250"/>
      <c r="B14" s="119"/>
      <c r="C14" s="119"/>
      <c r="D14" s="119"/>
      <c r="E14" s="251" t="e">
        <f>VLOOKUP(A14,환율!$G$1:$H$605,2,0)</f>
        <v>#N/A</v>
      </c>
      <c r="F14" s="63"/>
      <c r="G14" s="215">
        <f t="shared" si="0"/>
        <v>0</v>
      </c>
      <c r="H14" s="252" t="str">
        <f t="shared" si="1"/>
        <v/>
      </c>
      <c r="J14" s="218"/>
      <c r="K14" s="127"/>
      <c r="L14" s="253" t="e">
        <f>VLOOKUP(J14,환율!$G$1:$H$605,2,0)</f>
        <v>#N/A</v>
      </c>
      <c r="M14" s="128"/>
      <c r="N14" s="129"/>
      <c r="O14" s="219">
        <f t="shared" si="2"/>
        <v>0</v>
      </c>
      <c r="P14" s="252" t="str">
        <f t="shared" si="3"/>
        <v/>
      </c>
      <c r="Q14" s="254">
        <f t="shared" si="4"/>
        <v>-56855</v>
      </c>
      <c r="R14" s="22"/>
      <c r="S14" s="218"/>
      <c r="T14" s="255"/>
      <c r="U14" s="129"/>
      <c r="V14" s="127"/>
      <c r="W14" s="219">
        <f t="shared" si="5"/>
        <v>0</v>
      </c>
      <c r="X14" s="239"/>
    </row>
    <row r="15" spans="1:24" ht="16.5" customHeight="1">
      <c r="A15" s="250"/>
      <c r="B15" s="119"/>
      <c r="C15" s="119"/>
      <c r="D15" s="119"/>
      <c r="E15" s="251" t="e">
        <f>VLOOKUP(A15,환율!$G$1:$H$605,2,0)</f>
        <v>#N/A</v>
      </c>
      <c r="F15" s="63"/>
      <c r="G15" s="215">
        <f t="shared" si="0"/>
        <v>0</v>
      </c>
      <c r="H15" s="252" t="str">
        <f t="shared" si="1"/>
        <v/>
      </c>
      <c r="J15" s="218"/>
      <c r="K15" s="127"/>
      <c r="L15" s="253" t="e">
        <f>VLOOKUP(J15,환율!$G$1:$H$605,2,0)</f>
        <v>#N/A</v>
      </c>
      <c r="M15" s="128"/>
      <c r="N15" s="129"/>
      <c r="O15" s="219">
        <f t="shared" si="2"/>
        <v>0</v>
      </c>
      <c r="P15" s="252" t="str">
        <f t="shared" si="3"/>
        <v/>
      </c>
      <c r="Q15" s="254">
        <f t="shared" si="4"/>
        <v>-56855</v>
      </c>
      <c r="R15" s="22"/>
      <c r="S15" s="218"/>
      <c r="T15" s="255"/>
      <c r="U15" s="129"/>
      <c r="V15" s="127"/>
      <c r="W15" s="219">
        <f t="shared" si="5"/>
        <v>0</v>
      </c>
      <c r="X15" s="239"/>
    </row>
    <row r="16" spans="1:24" ht="16.5" customHeight="1">
      <c r="A16" s="250"/>
      <c r="B16" s="119"/>
      <c r="C16" s="119"/>
      <c r="D16" s="119"/>
      <c r="E16" s="251" t="e">
        <f>VLOOKUP(A16,환율!$G$1:$H$605,2,0)</f>
        <v>#N/A</v>
      </c>
      <c r="F16" s="63"/>
      <c r="G16" s="215">
        <f t="shared" si="0"/>
        <v>0</v>
      </c>
      <c r="H16" s="252" t="str">
        <f t="shared" si="1"/>
        <v/>
      </c>
      <c r="J16" s="218"/>
      <c r="K16" s="127"/>
      <c r="L16" s="253" t="e">
        <f>VLOOKUP(J16,환율!$G$1:$H$605,2,0)</f>
        <v>#N/A</v>
      </c>
      <c r="M16" s="128"/>
      <c r="N16" s="129"/>
      <c r="O16" s="219">
        <f t="shared" si="2"/>
        <v>0</v>
      </c>
      <c r="P16" s="252" t="str">
        <f t="shared" si="3"/>
        <v/>
      </c>
      <c r="Q16" s="254">
        <f t="shared" si="4"/>
        <v>-56855</v>
      </c>
      <c r="R16" s="22"/>
      <c r="S16" s="218"/>
      <c r="T16" s="255"/>
      <c r="U16" s="129"/>
      <c r="V16" s="127"/>
      <c r="W16" s="219">
        <f t="shared" si="5"/>
        <v>0</v>
      </c>
      <c r="X16" s="239"/>
    </row>
    <row r="17" spans="1:24" ht="16.5" customHeight="1">
      <c r="A17" s="250"/>
      <c r="B17" s="119"/>
      <c r="C17" s="119"/>
      <c r="D17" s="119"/>
      <c r="E17" s="251" t="e">
        <f>VLOOKUP(A17,환율!$G$1:$H$605,2,0)</f>
        <v>#N/A</v>
      </c>
      <c r="F17" s="63"/>
      <c r="G17" s="215">
        <f t="shared" si="0"/>
        <v>0</v>
      </c>
      <c r="H17" s="252" t="str">
        <f t="shared" si="1"/>
        <v/>
      </c>
      <c r="J17" s="218"/>
      <c r="K17" s="127"/>
      <c r="L17" s="253" t="e">
        <f>VLOOKUP(J17,환율!$G$1:$H$605,2,0)</f>
        <v>#N/A</v>
      </c>
      <c r="M17" s="128"/>
      <c r="N17" s="129"/>
      <c r="O17" s="219">
        <f t="shared" si="2"/>
        <v>0</v>
      </c>
      <c r="P17" s="252" t="str">
        <f t="shared" si="3"/>
        <v/>
      </c>
      <c r="Q17" s="254">
        <f t="shared" si="4"/>
        <v>-56855</v>
      </c>
      <c r="R17" s="22"/>
      <c r="S17" s="218"/>
      <c r="T17" s="255"/>
      <c r="U17" s="129"/>
      <c r="V17" s="127"/>
      <c r="W17" s="219">
        <f t="shared" si="5"/>
        <v>0</v>
      </c>
      <c r="X17" s="239"/>
    </row>
    <row r="18" spans="1:24" ht="16.5" customHeight="1">
      <c r="A18" s="250"/>
      <c r="B18" s="119"/>
      <c r="C18" s="119"/>
      <c r="D18" s="119"/>
      <c r="E18" s="251" t="e">
        <f>VLOOKUP(A18,환율!$G$1:$H$605,2,0)</f>
        <v>#N/A</v>
      </c>
      <c r="F18" s="63"/>
      <c r="G18" s="215">
        <f t="shared" si="0"/>
        <v>0</v>
      </c>
      <c r="H18" s="252" t="str">
        <f t="shared" si="1"/>
        <v/>
      </c>
      <c r="J18" s="218"/>
      <c r="K18" s="127"/>
      <c r="L18" s="253" t="e">
        <f>VLOOKUP(J18,환율!$G$1:$H$605,2,0)</f>
        <v>#N/A</v>
      </c>
      <c r="M18" s="128"/>
      <c r="N18" s="129"/>
      <c r="O18" s="219">
        <f t="shared" si="2"/>
        <v>0</v>
      </c>
      <c r="P18" s="252" t="str">
        <f t="shared" si="3"/>
        <v/>
      </c>
      <c r="Q18" s="254">
        <f t="shared" si="4"/>
        <v>-56855</v>
      </c>
      <c r="R18" s="22"/>
      <c r="S18" s="218"/>
      <c r="T18" s="255"/>
      <c r="U18" s="129"/>
      <c r="V18" s="127"/>
      <c r="W18" s="219">
        <f t="shared" si="5"/>
        <v>0</v>
      </c>
      <c r="X18" s="239"/>
    </row>
    <row r="19" spans="1:24" ht="16.5" customHeight="1">
      <c r="A19" s="250"/>
      <c r="B19" s="119"/>
      <c r="C19" s="119"/>
      <c r="D19" s="119"/>
      <c r="E19" s="251" t="e">
        <f>VLOOKUP(A19,환율!$G$1:$H$605,2,0)</f>
        <v>#N/A</v>
      </c>
      <c r="F19" s="63"/>
      <c r="G19" s="215">
        <f t="shared" si="0"/>
        <v>0</v>
      </c>
      <c r="H19" s="252" t="str">
        <f t="shared" si="1"/>
        <v/>
      </c>
      <c r="J19" s="218"/>
      <c r="K19" s="127"/>
      <c r="L19" s="253" t="e">
        <f>VLOOKUP(J19,환율!$G$1:$H$605,2,0)</f>
        <v>#N/A</v>
      </c>
      <c r="M19" s="128"/>
      <c r="N19" s="129"/>
      <c r="O19" s="219">
        <f t="shared" si="2"/>
        <v>0</v>
      </c>
      <c r="P19" s="252" t="str">
        <f t="shared" si="3"/>
        <v/>
      </c>
      <c r="Q19" s="254">
        <f t="shared" si="4"/>
        <v>-56855</v>
      </c>
      <c r="R19" s="22"/>
      <c r="S19" s="218"/>
      <c r="T19" s="255"/>
      <c r="U19" s="129"/>
      <c r="V19" s="127"/>
      <c r="W19" s="219">
        <f t="shared" si="5"/>
        <v>0</v>
      </c>
      <c r="X19" s="239"/>
    </row>
    <row r="20" spans="1:24" ht="16.5" customHeight="1">
      <c r="A20" s="250"/>
      <c r="B20" s="119"/>
      <c r="C20" s="119"/>
      <c r="D20" s="119"/>
      <c r="E20" s="251" t="e">
        <f>VLOOKUP(A20,환율!$G$1:$H$605,2,0)</f>
        <v>#N/A</v>
      </c>
      <c r="F20" s="63"/>
      <c r="G20" s="215">
        <f t="shared" si="0"/>
        <v>0</v>
      </c>
      <c r="H20" s="252" t="str">
        <f t="shared" si="1"/>
        <v/>
      </c>
      <c r="J20" s="218"/>
      <c r="K20" s="127"/>
      <c r="L20" s="253" t="e">
        <f>VLOOKUP(J20,환율!$G$1:$H$605,2,0)</f>
        <v>#N/A</v>
      </c>
      <c r="M20" s="128"/>
      <c r="N20" s="129"/>
      <c r="O20" s="219">
        <f t="shared" si="2"/>
        <v>0</v>
      </c>
      <c r="P20" s="252" t="str">
        <f t="shared" si="3"/>
        <v/>
      </c>
      <c r="Q20" s="254">
        <f t="shared" si="4"/>
        <v>-56855</v>
      </c>
      <c r="R20" s="22"/>
      <c r="S20" s="218"/>
      <c r="T20" s="255"/>
      <c r="U20" s="129"/>
      <c r="V20" s="127"/>
      <c r="W20" s="219">
        <f t="shared" si="5"/>
        <v>0</v>
      </c>
      <c r="X20" s="239"/>
    </row>
    <row r="21" spans="1:24" ht="16.5" customHeight="1">
      <c r="A21" s="250"/>
      <c r="B21" s="119"/>
      <c r="C21" s="119"/>
      <c r="D21" s="119"/>
      <c r="E21" s="251" t="e">
        <f>VLOOKUP(A21,환율!$G$1:$H$605,2,0)</f>
        <v>#N/A</v>
      </c>
      <c r="F21" s="63"/>
      <c r="G21" s="215">
        <f t="shared" si="0"/>
        <v>0</v>
      </c>
      <c r="H21" s="252" t="str">
        <f t="shared" si="1"/>
        <v/>
      </c>
      <c r="J21" s="218"/>
      <c r="K21" s="127"/>
      <c r="L21" s="253" t="e">
        <f>VLOOKUP(J21,환율!$G$1:$H$605,2,0)</f>
        <v>#N/A</v>
      </c>
      <c r="M21" s="128"/>
      <c r="N21" s="129"/>
      <c r="O21" s="219">
        <f t="shared" si="2"/>
        <v>0</v>
      </c>
      <c r="P21" s="252" t="str">
        <f t="shared" si="3"/>
        <v/>
      </c>
      <c r="Q21" s="254">
        <f t="shared" si="4"/>
        <v>-56855</v>
      </c>
      <c r="R21" s="22"/>
      <c r="S21" s="218"/>
      <c r="T21" s="255"/>
      <c r="U21" s="129"/>
      <c r="V21" s="127"/>
      <c r="W21" s="219">
        <f t="shared" si="5"/>
        <v>0</v>
      </c>
      <c r="X21" s="239"/>
    </row>
    <row r="22" spans="1:24" ht="16.5" customHeight="1">
      <c r="A22" s="250"/>
      <c r="B22" s="119"/>
      <c r="C22" s="119"/>
      <c r="D22" s="119"/>
      <c r="E22" s="251" t="e">
        <f>VLOOKUP(A22,환율!$G$1:$H$605,2,0)</f>
        <v>#N/A</v>
      </c>
      <c r="F22" s="63"/>
      <c r="G22" s="215">
        <f t="shared" si="0"/>
        <v>0</v>
      </c>
      <c r="H22" s="252" t="str">
        <f t="shared" si="1"/>
        <v/>
      </c>
      <c r="J22" s="218"/>
      <c r="K22" s="127"/>
      <c r="L22" s="253" t="e">
        <f>VLOOKUP(J22,환율!$G$1:$H$605,2,0)</f>
        <v>#N/A</v>
      </c>
      <c r="M22" s="128"/>
      <c r="N22" s="129"/>
      <c r="O22" s="219">
        <f t="shared" si="2"/>
        <v>0</v>
      </c>
      <c r="P22" s="252" t="str">
        <f t="shared" si="3"/>
        <v/>
      </c>
      <c r="Q22" s="254">
        <f t="shared" si="4"/>
        <v>-56855</v>
      </c>
      <c r="R22" s="22"/>
      <c r="S22" s="218"/>
      <c r="T22" s="255"/>
      <c r="U22" s="129"/>
      <c r="V22" s="127"/>
      <c r="W22" s="219">
        <f t="shared" si="5"/>
        <v>0</v>
      </c>
      <c r="X22" s="239"/>
    </row>
    <row r="23" spans="1:24" ht="16.5" customHeight="1">
      <c r="A23" s="250"/>
      <c r="B23" s="119"/>
      <c r="C23" s="119"/>
      <c r="D23" s="119"/>
      <c r="E23" s="251" t="e">
        <f>VLOOKUP(A23,환율!$G$1:$H$605,2,0)</f>
        <v>#N/A</v>
      </c>
      <c r="F23" s="63"/>
      <c r="G23" s="215">
        <f t="shared" si="0"/>
        <v>0</v>
      </c>
      <c r="H23" s="252" t="str">
        <f t="shared" si="1"/>
        <v/>
      </c>
      <c r="J23" s="218"/>
      <c r="K23" s="127"/>
      <c r="L23" s="253" t="e">
        <f>VLOOKUP(J23,환율!$G$1:$H$605,2,0)</f>
        <v>#N/A</v>
      </c>
      <c r="M23" s="128"/>
      <c r="N23" s="129"/>
      <c r="O23" s="219">
        <f t="shared" si="2"/>
        <v>0</v>
      </c>
      <c r="P23" s="252" t="str">
        <f t="shared" si="3"/>
        <v/>
      </c>
      <c r="Q23" s="254">
        <f t="shared" si="4"/>
        <v>-56855</v>
      </c>
      <c r="R23" s="22"/>
      <c r="S23" s="218"/>
      <c r="T23" s="255"/>
      <c r="U23" s="128"/>
      <c r="V23" s="127"/>
      <c r="W23" s="219">
        <f t="shared" si="5"/>
        <v>0</v>
      </c>
      <c r="X23" s="239"/>
    </row>
    <row r="24" spans="1:24" ht="16.5" customHeight="1">
      <c r="A24" s="250"/>
      <c r="B24" s="119"/>
      <c r="C24" s="119"/>
      <c r="D24" s="119"/>
      <c r="E24" s="251" t="e">
        <f>VLOOKUP(A24,환율!$G$1:$H$605,2,0)</f>
        <v>#N/A</v>
      </c>
      <c r="F24" s="63"/>
      <c r="G24" s="215">
        <f t="shared" si="0"/>
        <v>0</v>
      </c>
      <c r="H24" s="252" t="str">
        <f t="shared" si="1"/>
        <v/>
      </c>
      <c r="J24" s="218"/>
      <c r="K24" s="127"/>
      <c r="L24" s="253" t="e">
        <f>VLOOKUP(J24,환율!$G$1:$H$605,2,0)</f>
        <v>#N/A</v>
      </c>
      <c r="M24" s="128"/>
      <c r="N24" s="129"/>
      <c r="O24" s="219">
        <f t="shared" si="2"/>
        <v>0</v>
      </c>
      <c r="P24" s="252" t="str">
        <f t="shared" si="3"/>
        <v/>
      </c>
      <c r="Q24" s="254">
        <f t="shared" si="4"/>
        <v>-56855</v>
      </c>
      <c r="R24" s="22"/>
      <c r="S24" s="218"/>
      <c r="T24" s="255"/>
      <c r="U24" s="128"/>
      <c r="V24" s="127"/>
      <c r="W24" s="219">
        <f t="shared" si="5"/>
        <v>0</v>
      </c>
      <c r="X24" s="239"/>
    </row>
    <row r="25" spans="1:24" ht="16.5" customHeight="1">
      <c r="A25" s="250"/>
      <c r="B25" s="119"/>
      <c r="C25" s="119"/>
      <c r="D25" s="119"/>
      <c r="E25" s="251" t="e">
        <f>VLOOKUP(A25,환율!$G$1:$H$605,2,0)</f>
        <v>#N/A</v>
      </c>
      <c r="F25" s="63"/>
      <c r="G25" s="215">
        <f t="shared" si="0"/>
        <v>0</v>
      </c>
      <c r="H25" s="252" t="str">
        <f t="shared" si="1"/>
        <v/>
      </c>
      <c r="J25" s="218"/>
      <c r="K25" s="127"/>
      <c r="L25" s="253" t="e">
        <f>VLOOKUP(J25,환율!$G$1:$H$605,2,0)</f>
        <v>#N/A</v>
      </c>
      <c r="M25" s="128"/>
      <c r="N25" s="129"/>
      <c r="O25" s="219">
        <f t="shared" si="2"/>
        <v>0</v>
      </c>
      <c r="P25" s="252" t="str">
        <f t="shared" si="3"/>
        <v/>
      </c>
      <c r="Q25" s="254">
        <f t="shared" si="4"/>
        <v>-56855</v>
      </c>
      <c r="R25" s="22"/>
      <c r="S25" s="218"/>
      <c r="T25" s="255"/>
      <c r="U25" s="129"/>
      <c r="V25" s="127"/>
      <c r="W25" s="219">
        <f t="shared" si="5"/>
        <v>0</v>
      </c>
      <c r="X25" s="239"/>
    </row>
    <row r="26" spans="1:24" ht="16.5" customHeight="1">
      <c r="A26" s="256"/>
      <c r="B26" s="123"/>
      <c r="C26" s="123"/>
      <c r="D26" s="123"/>
      <c r="E26" s="251" t="e">
        <f>VLOOKUP(A26,환율!$G$1:$H$605,2,0)</f>
        <v>#N/A</v>
      </c>
      <c r="F26" s="257"/>
      <c r="G26" s="215">
        <f t="shared" si="0"/>
        <v>0</v>
      </c>
      <c r="H26" s="252" t="str">
        <f t="shared" si="1"/>
        <v/>
      </c>
      <c r="J26" s="218"/>
      <c r="K26" s="127"/>
      <c r="L26" s="253" t="e">
        <f>VLOOKUP(J26,환율!$G$1:$H$605,2,0)</f>
        <v>#N/A</v>
      </c>
      <c r="M26" s="128"/>
      <c r="N26" s="129"/>
      <c r="O26" s="219">
        <f t="shared" si="2"/>
        <v>0</v>
      </c>
      <c r="P26" s="252" t="str">
        <f t="shared" si="3"/>
        <v/>
      </c>
      <c r="Q26" s="254">
        <f t="shared" si="4"/>
        <v>-56855</v>
      </c>
      <c r="R26" s="22"/>
      <c r="S26" s="218"/>
      <c r="T26" s="255"/>
      <c r="U26" s="129"/>
      <c r="V26" s="127"/>
      <c r="W26" s="219">
        <f t="shared" si="5"/>
        <v>0</v>
      </c>
      <c r="X26" s="239"/>
    </row>
    <row r="27" spans="1:24" ht="16.5" customHeight="1">
      <c r="A27" s="258"/>
      <c r="B27" s="126"/>
      <c r="C27" s="127"/>
      <c r="D27" s="128"/>
      <c r="E27" s="251" t="e">
        <f>VLOOKUP(A27,환율!$G$1:$H$605,2,0)</f>
        <v>#N/A</v>
      </c>
      <c r="F27" s="127"/>
      <c r="G27" s="215">
        <f t="shared" si="0"/>
        <v>0</v>
      </c>
      <c r="H27" s="252" t="str">
        <f t="shared" si="1"/>
        <v/>
      </c>
      <c r="I27" s="130"/>
      <c r="J27" s="220"/>
      <c r="K27" s="14"/>
      <c r="L27" s="253" t="e">
        <f>VLOOKUP(J27,환율!$G$1:$H$605,2,0)</f>
        <v>#N/A</v>
      </c>
      <c r="M27" s="128"/>
      <c r="N27" s="129"/>
      <c r="O27" s="219">
        <f t="shared" si="2"/>
        <v>0</v>
      </c>
      <c r="P27" s="252" t="str">
        <f t="shared" si="3"/>
        <v/>
      </c>
      <c r="Q27" s="254">
        <f t="shared" si="4"/>
        <v>-56855</v>
      </c>
      <c r="R27" s="22"/>
      <c r="S27" s="218"/>
      <c r="T27" s="255"/>
      <c r="U27" s="129"/>
      <c r="V27" s="127"/>
      <c r="W27" s="219">
        <f t="shared" si="5"/>
        <v>0</v>
      </c>
      <c r="X27" s="239"/>
    </row>
    <row r="28" spans="1:24" ht="16.5" customHeight="1">
      <c r="A28" s="258"/>
      <c r="B28" s="126"/>
      <c r="C28" s="127"/>
      <c r="D28" s="128"/>
      <c r="E28" s="251" t="e">
        <f>VLOOKUP(A28,환율!$G$1:$H$605,2,0)</f>
        <v>#N/A</v>
      </c>
      <c r="F28" s="127"/>
      <c r="G28" s="215">
        <f t="shared" si="0"/>
        <v>0</v>
      </c>
      <c r="H28" s="252" t="str">
        <f t="shared" si="1"/>
        <v/>
      </c>
      <c r="J28" s="220"/>
      <c r="K28" s="14"/>
      <c r="L28" s="253" t="e">
        <f>VLOOKUP(J28,환율!$G$1:$H$605,2,0)</f>
        <v>#N/A</v>
      </c>
      <c r="M28" s="128"/>
      <c r="N28" s="129"/>
      <c r="O28" s="219">
        <f t="shared" si="2"/>
        <v>0</v>
      </c>
      <c r="P28" s="252" t="str">
        <f t="shared" si="3"/>
        <v/>
      </c>
      <c r="Q28" s="254">
        <f t="shared" si="4"/>
        <v>-56855</v>
      </c>
      <c r="R28" s="22"/>
      <c r="S28" s="218"/>
      <c r="T28" s="255"/>
      <c r="U28" s="129"/>
      <c r="V28" s="127"/>
      <c r="W28" s="219">
        <f t="shared" si="5"/>
        <v>0</v>
      </c>
      <c r="X28" s="239"/>
    </row>
    <row r="29" spans="1:24" ht="16.5" customHeight="1">
      <c r="A29" s="258"/>
      <c r="B29" s="126"/>
      <c r="C29" s="127"/>
      <c r="D29" s="128"/>
      <c r="E29" s="251" t="e">
        <f>VLOOKUP(A29,환율!$G$1:$H$605,2,0)</f>
        <v>#N/A</v>
      </c>
      <c r="F29" s="127"/>
      <c r="G29" s="215">
        <f t="shared" si="0"/>
        <v>0</v>
      </c>
      <c r="H29" s="252" t="str">
        <f t="shared" si="1"/>
        <v/>
      </c>
      <c r="J29" s="220"/>
      <c r="K29" s="14"/>
      <c r="L29" s="253" t="e">
        <f>VLOOKUP(J29,환율!$G$1:$H$605,2,0)</f>
        <v>#N/A</v>
      </c>
      <c r="M29" s="128"/>
      <c r="N29" s="129"/>
      <c r="O29" s="219">
        <f t="shared" si="2"/>
        <v>0</v>
      </c>
      <c r="P29" s="252" t="str">
        <f t="shared" si="3"/>
        <v/>
      </c>
      <c r="Q29" s="254">
        <f t="shared" si="4"/>
        <v>-56855</v>
      </c>
      <c r="R29" s="22"/>
      <c r="S29" s="218"/>
      <c r="T29" s="255"/>
      <c r="U29" s="129"/>
      <c r="V29" s="127"/>
      <c r="W29" s="219">
        <f t="shared" si="5"/>
        <v>0</v>
      </c>
      <c r="X29" s="239"/>
    </row>
    <row r="30" spans="1:24" ht="16.5" customHeight="1">
      <c r="A30" s="258"/>
      <c r="B30" s="127"/>
      <c r="C30" s="127"/>
      <c r="D30" s="127"/>
      <c r="E30" s="251" t="e">
        <f>VLOOKUP(A30,환율!$G$1:$H$605,2,0)</f>
        <v>#N/A</v>
      </c>
      <c r="F30" s="127"/>
      <c r="G30" s="215">
        <f t="shared" si="0"/>
        <v>0</v>
      </c>
      <c r="H30" s="252" t="str">
        <f t="shared" si="1"/>
        <v/>
      </c>
      <c r="J30" s="218"/>
      <c r="K30" s="127"/>
      <c r="L30" s="253" t="e">
        <f>VLOOKUP(J30,환율!$G$1:$H$605,2,0)</f>
        <v>#N/A</v>
      </c>
      <c r="M30" s="128"/>
      <c r="N30" s="129"/>
      <c r="O30" s="219">
        <f t="shared" si="2"/>
        <v>0</v>
      </c>
      <c r="P30" s="252" t="str">
        <f t="shared" si="3"/>
        <v/>
      </c>
      <c r="Q30" s="254">
        <f t="shared" si="4"/>
        <v>-56855</v>
      </c>
      <c r="R30" s="163"/>
      <c r="S30" s="218"/>
      <c r="T30" s="255"/>
      <c r="U30" s="129"/>
      <c r="V30" s="127"/>
      <c r="W30" s="219">
        <f t="shared" si="5"/>
        <v>0</v>
      </c>
      <c r="X30" s="239"/>
    </row>
    <row r="31" spans="1:24" ht="16.5" customHeight="1">
      <c r="A31" s="258"/>
      <c r="B31" s="127"/>
      <c r="C31" s="127"/>
      <c r="D31" s="127"/>
      <c r="E31" s="251" t="e">
        <f>VLOOKUP(A31,환율!$G$1:$H$605,2,0)</f>
        <v>#N/A</v>
      </c>
      <c r="F31" s="127"/>
      <c r="G31" s="215">
        <f t="shared" si="0"/>
        <v>0</v>
      </c>
      <c r="H31" s="252" t="str">
        <f t="shared" si="1"/>
        <v/>
      </c>
      <c r="J31" s="218"/>
      <c r="K31" s="127"/>
      <c r="L31" s="253" t="e">
        <f>VLOOKUP(J31,환율!$G$1:$H$605,2,0)</f>
        <v>#N/A</v>
      </c>
      <c r="M31" s="128"/>
      <c r="N31" s="129"/>
      <c r="O31" s="219">
        <f t="shared" si="2"/>
        <v>0</v>
      </c>
      <c r="P31" s="252" t="str">
        <f t="shared" si="3"/>
        <v/>
      </c>
      <c r="Q31" s="254">
        <f t="shared" si="4"/>
        <v>-56855</v>
      </c>
      <c r="R31" s="163"/>
      <c r="S31" s="218"/>
      <c r="T31" s="255"/>
      <c r="U31" s="129"/>
      <c r="V31" s="127"/>
      <c r="W31" s="219">
        <f t="shared" si="5"/>
        <v>0</v>
      </c>
      <c r="X31" s="239"/>
    </row>
    <row r="32" spans="1:24" ht="16.5" customHeight="1">
      <c r="A32" s="258"/>
      <c r="B32" s="127"/>
      <c r="C32" s="127"/>
      <c r="D32" s="127"/>
      <c r="E32" s="251" t="e">
        <f>VLOOKUP(A32,환율!$G$1:$H$605,2,0)</f>
        <v>#N/A</v>
      </c>
      <c r="F32" s="127"/>
      <c r="G32" s="215">
        <f t="shared" si="0"/>
        <v>0</v>
      </c>
      <c r="H32" s="252" t="str">
        <f t="shared" si="1"/>
        <v/>
      </c>
      <c r="J32" s="218"/>
      <c r="K32" s="127"/>
      <c r="L32" s="253" t="e">
        <f>VLOOKUP(J32,환율!$G$1:$H$605,2,0)</f>
        <v>#N/A</v>
      </c>
      <c r="M32" s="128"/>
      <c r="N32" s="129"/>
      <c r="O32" s="219">
        <f t="shared" si="2"/>
        <v>0</v>
      </c>
      <c r="P32" s="252" t="str">
        <f t="shared" si="3"/>
        <v/>
      </c>
      <c r="Q32" s="210">
        <f t="shared" si="4"/>
        <v>-56855</v>
      </c>
      <c r="R32" s="259" t="s">
        <v>1109</v>
      </c>
      <c r="S32" s="260"/>
      <c r="T32" s="255"/>
      <c r="U32" s="129"/>
      <c r="V32" s="127"/>
      <c r="W32" s="219">
        <f t="shared" si="5"/>
        <v>0</v>
      </c>
      <c r="X32" s="239"/>
    </row>
    <row r="33" spans="1:24" ht="16.5" customHeight="1">
      <c r="A33" s="261"/>
      <c r="B33" s="134"/>
      <c r="C33" s="134"/>
      <c r="D33" s="134"/>
      <c r="E33" s="262" t="e">
        <f>VLOOKUP(A33,환율!$G$1:$H$605,2,0)</f>
        <v>#N/A</v>
      </c>
      <c r="F33" s="134"/>
      <c r="G33" s="215">
        <f t="shared" si="0"/>
        <v>0</v>
      </c>
      <c r="H33" s="252" t="str">
        <f t="shared" si="1"/>
        <v/>
      </c>
      <c r="J33" s="221"/>
      <c r="K33" s="134"/>
      <c r="L33" s="253" t="e">
        <f>VLOOKUP(J33,환율!$G$1:$H$605,2,0)</f>
        <v>#N/A</v>
      </c>
      <c r="M33" s="222"/>
      <c r="N33" s="263"/>
      <c r="O33" s="219">
        <f t="shared" si="2"/>
        <v>0</v>
      </c>
      <c r="P33" s="252" t="str">
        <f t="shared" si="3"/>
        <v/>
      </c>
      <c r="Q33" s="210">
        <f t="shared" si="4"/>
        <v>-56855</v>
      </c>
      <c r="R33" s="264">
        <f ca="1">TODAY()</f>
        <v>45007</v>
      </c>
      <c r="S33" s="265"/>
      <c r="T33" s="266"/>
      <c r="U33" s="263"/>
      <c r="V33" s="134"/>
      <c r="W33" s="219">
        <f t="shared" si="5"/>
        <v>0</v>
      </c>
      <c r="X33" s="239"/>
    </row>
    <row r="34" spans="1:24" ht="16.5" customHeight="1">
      <c r="A34" s="267"/>
      <c r="B34" s="268"/>
      <c r="C34" s="142"/>
      <c r="D34" s="145" t="s">
        <v>1019</v>
      </c>
      <c r="E34" s="145"/>
      <c r="F34" s="269">
        <f>SUM(F3:F33)</f>
        <v>148690</v>
      </c>
      <c r="G34" s="269"/>
      <c r="H34" s="142"/>
      <c r="I34" s="142"/>
      <c r="J34" s="148"/>
      <c r="K34" s="145" t="s">
        <v>1019</v>
      </c>
      <c r="L34" s="147"/>
      <c r="M34" s="232">
        <f>SUM(M3:M33)</f>
        <v>132542</v>
      </c>
      <c r="N34" s="270">
        <f>SUM(N2:N33)</f>
        <v>140</v>
      </c>
      <c r="O34" s="142"/>
      <c r="P34" s="145"/>
      <c r="Q34" s="232"/>
      <c r="R34" s="271">
        <f>-Q33</f>
        <v>56855</v>
      </c>
      <c r="S34" s="145" t="s">
        <v>1019</v>
      </c>
      <c r="T34" s="272"/>
      <c r="U34" s="270">
        <f>SUM(U3:U33)</f>
        <v>0</v>
      </c>
      <c r="V34" s="142"/>
      <c r="W34" s="232"/>
      <c r="X34" s="273"/>
    </row>
    <row r="35" spans="1:24" ht="16.5" customHeight="1"/>
    <row r="36" spans="1:24" ht="16.5" customHeight="1"/>
    <row r="37" spans="1:24" ht="16.5" customHeight="1"/>
    <row r="38" spans="1:24" ht="16.5" customHeight="1"/>
    <row r="39" spans="1:24" ht="16.5" customHeight="1"/>
    <row r="40" spans="1:24" ht="16.5" customHeight="1"/>
    <row r="41" spans="1:24" ht="16.5" customHeight="1"/>
    <row r="42" spans="1:24" ht="16.5" customHeight="1"/>
    <row r="43" spans="1:24" ht="16.5" customHeight="1"/>
    <row r="44" spans="1:24" ht="16.5" customHeight="1"/>
    <row r="45" spans="1:24" ht="16.5" customHeight="1"/>
    <row r="46" spans="1:24" ht="16.5" customHeight="1"/>
    <row r="47" spans="1:24" ht="16.5" customHeight="1"/>
    <row r="48" spans="1:2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16" customWidth="1"/>
    <col min="3" max="4" width="7.625" customWidth="1"/>
    <col min="5" max="5" width="14.25" customWidth="1"/>
    <col min="6" max="26" width="7.625" customWidth="1"/>
  </cols>
  <sheetData>
    <row r="1" spans="1:5" ht="16.5" customHeight="1"/>
    <row r="2" spans="1:5" ht="16.5" customHeight="1"/>
    <row r="3" spans="1:5" ht="16.5" customHeight="1">
      <c r="A3" s="277">
        <v>43102</v>
      </c>
      <c r="B3" s="47" t="s">
        <v>1143</v>
      </c>
      <c r="C3" s="47" t="s">
        <v>986</v>
      </c>
      <c r="D3" s="47" t="s">
        <v>96</v>
      </c>
      <c r="E3" s="278">
        <v>12820</v>
      </c>
    </row>
    <row r="4" spans="1:5" ht="16.5" customHeight="1">
      <c r="A4" s="277">
        <v>43110</v>
      </c>
      <c r="B4" s="47" t="s">
        <v>1144</v>
      </c>
      <c r="C4" s="47" t="s">
        <v>982</v>
      </c>
      <c r="D4" s="47" t="s">
        <v>28</v>
      </c>
      <c r="E4" s="278">
        <v>3360</v>
      </c>
    </row>
    <row r="5" spans="1:5" ht="16.5" customHeight="1">
      <c r="A5" s="277">
        <v>43115</v>
      </c>
      <c r="B5" s="47" t="s">
        <v>1145</v>
      </c>
      <c r="C5" s="47" t="s">
        <v>978</v>
      </c>
      <c r="D5" s="47" t="s">
        <v>76</v>
      </c>
      <c r="E5" s="279">
        <v>22535</v>
      </c>
    </row>
    <row r="6" spans="1:5" ht="16.5" customHeight="1">
      <c r="A6" s="277">
        <v>43119</v>
      </c>
      <c r="B6" s="47" t="s">
        <v>1146</v>
      </c>
      <c r="C6" s="47" t="s">
        <v>980</v>
      </c>
      <c r="D6" s="47" t="s">
        <v>17</v>
      </c>
      <c r="E6" s="278">
        <v>23337</v>
      </c>
    </row>
    <row r="7" spans="1:5" ht="16.5" customHeight="1">
      <c r="A7" s="277">
        <v>43130</v>
      </c>
      <c r="B7" s="47" t="s">
        <v>1147</v>
      </c>
      <c r="C7" s="47" t="s">
        <v>978</v>
      </c>
      <c r="D7" s="47" t="s">
        <v>76</v>
      </c>
      <c r="E7" s="278">
        <v>23130</v>
      </c>
    </row>
    <row r="8" spans="1:5" ht="16.5" customHeight="1">
      <c r="A8" s="277">
        <v>43131</v>
      </c>
      <c r="B8" s="47" t="s">
        <v>1148</v>
      </c>
      <c r="C8" s="47" t="s">
        <v>984</v>
      </c>
      <c r="D8" s="47" t="s">
        <v>985</v>
      </c>
      <c r="E8" s="278">
        <v>34290</v>
      </c>
    </row>
    <row r="9" spans="1:5" ht="16.5" customHeight="1">
      <c r="A9" s="277">
        <v>43136</v>
      </c>
      <c r="B9" s="47" t="s">
        <v>1149</v>
      </c>
      <c r="C9" s="47" t="s">
        <v>984</v>
      </c>
      <c r="D9" s="47" t="s">
        <v>79</v>
      </c>
      <c r="E9" s="278">
        <v>28665</v>
      </c>
    </row>
    <row r="10" spans="1:5" ht="16.5" customHeight="1">
      <c r="A10" s="277">
        <v>43138</v>
      </c>
      <c r="B10" s="47" t="s">
        <v>1150</v>
      </c>
      <c r="C10" s="47" t="s">
        <v>983</v>
      </c>
      <c r="D10" s="47" t="s">
        <v>38</v>
      </c>
      <c r="E10" s="278">
        <v>41070</v>
      </c>
    </row>
    <row r="11" spans="1:5" ht="16.5" customHeight="1">
      <c r="A11" s="277">
        <v>43140</v>
      </c>
      <c r="B11" s="47" t="s">
        <v>1151</v>
      </c>
      <c r="C11" s="47" t="s">
        <v>980</v>
      </c>
      <c r="D11" s="47" t="s">
        <v>80</v>
      </c>
      <c r="E11" s="278">
        <v>23643</v>
      </c>
    </row>
    <row r="12" spans="1:5" ht="16.5" customHeight="1">
      <c r="A12" s="277">
        <v>43140</v>
      </c>
      <c r="B12" s="47" t="s">
        <v>1152</v>
      </c>
      <c r="C12" s="47" t="s">
        <v>980</v>
      </c>
      <c r="D12" s="47" t="s">
        <v>80</v>
      </c>
      <c r="E12" s="278">
        <v>23891</v>
      </c>
    </row>
    <row r="13" spans="1:5" ht="16.5" customHeight="1">
      <c r="A13" s="277">
        <v>43145</v>
      </c>
      <c r="B13" s="47" t="s">
        <v>1153</v>
      </c>
      <c r="C13" s="47" t="s">
        <v>978</v>
      </c>
      <c r="D13" s="47" t="s">
        <v>76</v>
      </c>
      <c r="E13" s="278">
        <v>22245</v>
      </c>
    </row>
    <row r="14" spans="1:5" ht="16.5" customHeight="1">
      <c r="A14" s="277">
        <v>43159</v>
      </c>
      <c r="B14" s="47" t="s">
        <v>1154</v>
      </c>
      <c r="C14" s="47" t="s">
        <v>987</v>
      </c>
      <c r="D14" s="47" t="s">
        <v>105</v>
      </c>
      <c r="E14" s="278">
        <v>17015</v>
      </c>
    </row>
    <row r="15" spans="1:5" ht="16.5" customHeight="1">
      <c r="A15" s="277">
        <v>43159</v>
      </c>
      <c r="B15" s="47" t="s">
        <v>1155</v>
      </c>
      <c r="C15" s="47" t="s">
        <v>981</v>
      </c>
      <c r="D15" s="47" t="s">
        <v>66</v>
      </c>
      <c r="E15" s="278">
        <v>39681</v>
      </c>
    </row>
    <row r="16" spans="1:5" ht="16.5" customHeight="1">
      <c r="A16" s="277">
        <v>43165</v>
      </c>
      <c r="B16" s="47" t="s">
        <v>1156</v>
      </c>
      <c r="C16" s="47" t="s">
        <v>986</v>
      </c>
      <c r="D16" s="47" t="s">
        <v>96</v>
      </c>
      <c r="E16" s="278">
        <v>13550</v>
      </c>
    </row>
    <row r="17" spans="1:6" ht="16.5" customHeight="1">
      <c r="A17" s="277">
        <v>43166</v>
      </c>
      <c r="B17" s="47" t="s">
        <v>1157</v>
      </c>
      <c r="C17" s="47" t="s">
        <v>984</v>
      </c>
      <c r="D17" s="47" t="s">
        <v>985</v>
      </c>
      <c r="E17" s="278">
        <v>31090</v>
      </c>
    </row>
    <row r="18" spans="1:6" ht="16.5" customHeight="1">
      <c r="A18" s="277">
        <v>43166</v>
      </c>
      <c r="B18" s="47" t="s">
        <v>1158</v>
      </c>
      <c r="C18" s="47" t="s">
        <v>978</v>
      </c>
      <c r="D18" s="47" t="s">
        <v>76</v>
      </c>
      <c r="E18" s="278">
        <v>22100</v>
      </c>
    </row>
    <row r="19" spans="1:6" ht="16.5" customHeight="1">
      <c r="A19" s="277">
        <v>43172</v>
      </c>
      <c r="B19" s="47" t="s">
        <v>1159</v>
      </c>
      <c r="C19" s="47" t="s">
        <v>978</v>
      </c>
      <c r="D19" s="47" t="s">
        <v>76</v>
      </c>
      <c r="E19" s="278">
        <v>15750</v>
      </c>
    </row>
    <row r="20" spans="1:6" ht="16.5" customHeight="1">
      <c r="A20" s="277">
        <v>43174</v>
      </c>
      <c r="B20" s="47" t="s">
        <v>1160</v>
      </c>
      <c r="C20" s="47" t="s">
        <v>980</v>
      </c>
      <c r="D20" s="47" t="s">
        <v>17</v>
      </c>
      <c r="E20" s="278">
        <v>22257</v>
      </c>
    </row>
    <row r="21" spans="1:6" ht="16.5" customHeight="1">
      <c r="A21" s="277">
        <v>43180</v>
      </c>
      <c r="B21" s="47" t="s">
        <v>1161</v>
      </c>
      <c r="C21" s="47" t="s">
        <v>978</v>
      </c>
      <c r="D21" s="47" t="s">
        <v>76</v>
      </c>
      <c r="E21" s="278">
        <v>24220</v>
      </c>
    </row>
    <row r="22" spans="1:6" ht="16.5" customHeight="1">
      <c r="A22" s="280">
        <v>43178</v>
      </c>
      <c r="B22" s="281" t="s">
        <v>1162</v>
      </c>
      <c r="C22" s="47" t="s">
        <v>984</v>
      </c>
      <c r="D22" s="47" t="s">
        <v>79</v>
      </c>
      <c r="E22" s="278">
        <v>27930</v>
      </c>
    </row>
    <row r="23" spans="1:6" ht="16.5" customHeight="1">
      <c r="A23" s="280">
        <v>43181</v>
      </c>
      <c r="B23" s="281" t="s">
        <v>1163</v>
      </c>
      <c r="C23" s="47" t="s">
        <v>980</v>
      </c>
      <c r="D23" s="47" t="s">
        <v>80</v>
      </c>
      <c r="E23" s="278">
        <v>13237</v>
      </c>
      <c r="F23" s="130">
        <f>SUM(E11:E12)</f>
        <v>47534</v>
      </c>
    </row>
    <row r="24" spans="1:6" ht="16.5" customHeight="1">
      <c r="A24" s="277">
        <v>43188</v>
      </c>
      <c r="B24" s="47" t="s">
        <v>1164</v>
      </c>
      <c r="C24" s="47" t="s">
        <v>982</v>
      </c>
      <c r="D24" s="47" t="s">
        <v>28</v>
      </c>
      <c r="E24" s="278">
        <v>3379</v>
      </c>
    </row>
    <row r="25" spans="1:6" ht="16.5" customHeight="1">
      <c r="A25" s="277">
        <v>43194</v>
      </c>
      <c r="B25" s="47" t="s">
        <v>1165</v>
      </c>
      <c r="C25" s="47" t="s">
        <v>978</v>
      </c>
      <c r="D25" s="47" t="s">
        <v>76</v>
      </c>
      <c r="E25" s="278">
        <v>24024</v>
      </c>
    </row>
    <row r="26" spans="1:6" ht="16.5" customHeight="1">
      <c r="A26" s="277">
        <v>43195</v>
      </c>
      <c r="B26" s="47" t="s">
        <v>1166</v>
      </c>
      <c r="C26" s="47" t="s">
        <v>987</v>
      </c>
      <c r="D26" s="47" t="s">
        <v>105</v>
      </c>
      <c r="E26" s="278">
        <v>17165</v>
      </c>
    </row>
    <row r="27" spans="1:6" ht="16.5" customHeight="1">
      <c r="A27" s="277">
        <v>43201</v>
      </c>
      <c r="B27" s="47" t="s">
        <v>1167</v>
      </c>
      <c r="C27" s="47" t="s">
        <v>981</v>
      </c>
      <c r="D27" s="47" t="s">
        <v>66</v>
      </c>
      <c r="E27" s="278">
        <v>38313</v>
      </c>
    </row>
    <row r="28" spans="1:6" ht="16.5" customHeight="1">
      <c r="A28" s="277">
        <v>43201</v>
      </c>
      <c r="B28" s="47" t="s">
        <v>1168</v>
      </c>
      <c r="C28" s="47" t="s">
        <v>984</v>
      </c>
      <c r="D28" s="47" t="s">
        <v>985</v>
      </c>
      <c r="E28" s="278">
        <v>31310</v>
      </c>
    </row>
    <row r="29" spans="1:6" ht="16.5" customHeight="1">
      <c r="A29" s="280">
        <v>43202</v>
      </c>
      <c r="B29" s="281" t="s">
        <v>1169</v>
      </c>
      <c r="C29" s="47" t="s">
        <v>982</v>
      </c>
      <c r="D29" s="47" t="s">
        <v>28</v>
      </c>
      <c r="E29" s="278">
        <v>3365</v>
      </c>
    </row>
    <row r="30" spans="1:6" ht="16.5" customHeight="1">
      <c r="A30" s="277">
        <v>43195</v>
      </c>
      <c r="B30" s="47" t="s">
        <v>1170</v>
      </c>
      <c r="C30" s="47" t="s">
        <v>987</v>
      </c>
      <c r="D30" s="47" t="s">
        <v>105</v>
      </c>
      <c r="E30" s="278">
        <v>17295</v>
      </c>
      <c r="F30" s="130">
        <f>SUM(E26,E30)</f>
        <v>34460</v>
      </c>
    </row>
    <row r="31" spans="1:6" ht="16.5" customHeight="1">
      <c r="A31" s="277">
        <v>43206</v>
      </c>
      <c r="B31" s="47" t="s">
        <v>1171</v>
      </c>
      <c r="C31" s="47" t="s">
        <v>980</v>
      </c>
      <c r="D31" s="47" t="s">
        <v>1089</v>
      </c>
      <c r="E31" s="278">
        <v>22223</v>
      </c>
    </row>
    <row r="32" spans="1:6" ht="16.5" customHeight="1">
      <c r="A32" s="280">
        <v>43208</v>
      </c>
      <c r="B32" s="281" t="s">
        <v>1172</v>
      </c>
      <c r="C32" s="47" t="s">
        <v>978</v>
      </c>
      <c r="D32" s="47" t="s">
        <v>76</v>
      </c>
      <c r="E32" s="278">
        <v>23715</v>
      </c>
    </row>
    <row r="33" spans="1:6" ht="16.5" customHeight="1">
      <c r="A33" s="282">
        <v>43214</v>
      </c>
      <c r="B33" s="283" t="s">
        <v>1173</v>
      </c>
      <c r="C33" s="283" t="s">
        <v>980</v>
      </c>
      <c r="D33" s="283" t="s">
        <v>80</v>
      </c>
      <c r="E33" s="278">
        <v>16314</v>
      </c>
    </row>
    <row r="34" spans="1:6" ht="16.5" customHeight="1">
      <c r="A34" s="277">
        <v>43215</v>
      </c>
      <c r="B34" s="47" t="s">
        <v>1174</v>
      </c>
      <c r="C34" s="47" t="s">
        <v>983</v>
      </c>
      <c r="D34" s="47" t="s">
        <v>38</v>
      </c>
      <c r="E34" s="278">
        <v>39675</v>
      </c>
    </row>
    <row r="35" spans="1:6" ht="16.5" customHeight="1">
      <c r="A35" s="280">
        <v>43217</v>
      </c>
      <c r="B35" s="281" t="s">
        <v>1175</v>
      </c>
      <c r="C35" s="47" t="s">
        <v>986</v>
      </c>
      <c r="D35" s="47" t="s">
        <v>96</v>
      </c>
      <c r="E35" s="278">
        <v>13445</v>
      </c>
    </row>
    <row r="36" spans="1:6" ht="16.5" customHeight="1">
      <c r="A36" s="282">
        <v>43223</v>
      </c>
      <c r="B36" s="283" t="s">
        <v>1176</v>
      </c>
      <c r="C36" s="283" t="s">
        <v>978</v>
      </c>
      <c r="D36" s="283" t="s">
        <v>76</v>
      </c>
      <c r="E36" s="278">
        <v>23470</v>
      </c>
    </row>
    <row r="37" spans="1:6" ht="16.5" customHeight="1">
      <c r="A37" s="282">
        <v>43235</v>
      </c>
      <c r="B37" s="283" t="s">
        <v>1177</v>
      </c>
      <c r="C37" s="283" t="s">
        <v>980</v>
      </c>
      <c r="D37" s="283" t="s">
        <v>17</v>
      </c>
      <c r="E37" s="278">
        <v>21523</v>
      </c>
    </row>
    <row r="38" spans="1:6" ht="16.5" customHeight="1">
      <c r="A38" s="282">
        <v>43236</v>
      </c>
      <c r="B38" s="283" t="s">
        <v>1178</v>
      </c>
      <c r="C38" s="283" t="s">
        <v>984</v>
      </c>
      <c r="D38" s="283" t="s">
        <v>985</v>
      </c>
      <c r="E38" s="278">
        <v>29860</v>
      </c>
    </row>
    <row r="39" spans="1:6" ht="16.5" customHeight="1">
      <c r="A39" s="280">
        <v>43234</v>
      </c>
      <c r="B39" s="281" t="s">
        <v>1179</v>
      </c>
      <c r="C39" s="47" t="s">
        <v>980</v>
      </c>
      <c r="D39" s="47" t="s">
        <v>80</v>
      </c>
      <c r="E39" s="278">
        <v>16994</v>
      </c>
    </row>
    <row r="40" spans="1:6" ht="16.5" customHeight="1">
      <c r="A40" s="282">
        <v>43241</v>
      </c>
      <c r="B40" s="283" t="s">
        <v>1180</v>
      </c>
      <c r="C40" s="283" t="s">
        <v>978</v>
      </c>
      <c r="D40" s="283" t="s">
        <v>76</v>
      </c>
      <c r="E40" s="278">
        <v>23990</v>
      </c>
    </row>
    <row r="41" spans="1:6" ht="16.5" customHeight="1">
      <c r="A41" s="282">
        <v>43250</v>
      </c>
      <c r="B41" s="283" t="s">
        <v>1181</v>
      </c>
      <c r="C41" s="283" t="s">
        <v>981</v>
      </c>
      <c r="D41" s="283" t="s">
        <v>66</v>
      </c>
      <c r="E41" s="278">
        <v>39392</v>
      </c>
    </row>
    <row r="42" spans="1:6" ht="16.5" customHeight="1">
      <c r="A42" s="282">
        <v>43251</v>
      </c>
      <c r="B42" s="283" t="s">
        <v>1182</v>
      </c>
      <c r="C42" s="283" t="s">
        <v>987</v>
      </c>
      <c r="D42" s="283" t="s">
        <v>105</v>
      </c>
      <c r="E42" s="278">
        <v>16875</v>
      </c>
    </row>
    <row r="43" spans="1:6" ht="16.5" customHeight="1">
      <c r="A43" s="277">
        <v>43251</v>
      </c>
      <c r="B43" s="47" t="s">
        <v>1183</v>
      </c>
      <c r="C43" s="47" t="s">
        <v>980</v>
      </c>
      <c r="D43" s="47" t="s">
        <v>80</v>
      </c>
      <c r="E43" s="278">
        <v>17069</v>
      </c>
    </row>
    <row r="44" spans="1:6" ht="16.5" customHeight="1">
      <c r="A44" s="277">
        <v>43248</v>
      </c>
      <c r="B44" s="47" t="s">
        <v>1184</v>
      </c>
      <c r="C44" s="47" t="s">
        <v>987</v>
      </c>
      <c r="D44" s="47" t="s">
        <v>105</v>
      </c>
      <c r="E44" s="278">
        <v>16520</v>
      </c>
      <c r="F44" s="130">
        <f>SUM(E42,E44)</f>
        <v>33395</v>
      </c>
    </row>
    <row r="45" spans="1:6" ht="16.5" customHeight="1">
      <c r="A45" s="277">
        <v>43252</v>
      </c>
      <c r="B45" s="47" t="s">
        <v>1185</v>
      </c>
      <c r="C45" s="47" t="s">
        <v>978</v>
      </c>
      <c r="D45" s="47" t="s">
        <v>76</v>
      </c>
      <c r="E45" s="278">
        <v>24060</v>
      </c>
    </row>
    <row r="46" spans="1:6" ht="16.5" customHeight="1">
      <c r="A46" s="277">
        <v>43259</v>
      </c>
      <c r="B46" s="47" t="s">
        <v>1186</v>
      </c>
      <c r="C46" s="47" t="s">
        <v>982</v>
      </c>
      <c r="D46" s="47" t="s">
        <v>28</v>
      </c>
      <c r="E46" s="278">
        <v>3786</v>
      </c>
    </row>
    <row r="47" spans="1:6" ht="16.5" customHeight="1">
      <c r="A47" s="277">
        <v>43266</v>
      </c>
      <c r="B47" s="47" t="s">
        <v>1187</v>
      </c>
      <c r="C47" s="47" t="s">
        <v>978</v>
      </c>
      <c r="D47" s="47" t="s">
        <v>76</v>
      </c>
      <c r="E47" s="278">
        <v>23375</v>
      </c>
    </row>
    <row r="48" spans="1:6" ht="16.5" customHeight="1">
      <c r="A48" s="284">
        <v>43299</v>
      </c>
      <c r="B48" s="47" t="s">
        <v>1188</v>
      </c>
      <c r="C48" s="47" t="s">
        <v>980</v>
      </c>
      <c r="D48" s="47" t="s">
        <v>17</v>
      </c>
      <c r="E48" s="278">
        <v>20626</v>
      </c>
    </row>
    <row r="49" spans="1:5" ht="16.5" customHeight="1">
      <c r="A49" s="62">
        <v>43306</v>
      </c>
      <c r="B49" s="46" t="s">
        <v>1189</v>
      </c>
      <c r="C49" s="46" t="s">
        <v>978</v>
      </c>
      <c r="D49" s="46" t="s">
        <v>76</v>
      </c>
      <c r="E49" s="63">
        <v>22660</v>
      </c>
    </row>
    <row r="50" spans="1:5" ht="16.5" customHeight="1">
      <c r="A50" s="280">
        <v>43313</v>
      </c>
      <c r="B50" s="281" t="s">
        <v>1190</v>
      </c>
      <c r="C50" s="47" t="s">
        <v>984</v>
      </c>
      <c r="D50" s="47" t="s">
        <v>985</v>
      </c>
      <c r="E50" s="278">
        <v>32445</v>
      </c>
    </row>
    <row r="51" spans="1:5" ht="16.5" customHeight="1">
      <c r="A51" s="277">
        <v>43314</v>
      </c>
      <c r="B51" s="47" t="s">
        <v>1191</v>
      </c>
      <c r="C51" s="47" t="s">
        <v>980</v>
      </c>
      <c r="D51" s="47" t="s">
        <v>80</v>
      </c>
      <c r="E51" s="278">
        <v>15344</v>
      </c>
    </row>
    <row r="52" spans="1:5" ht="16.5" customHeight="1">
      <c r="A52" s="277">
        <v>43318</v>
      </c>
      <c r="B52" s="47" t="s">
        <v>1192</v>
      </c>
      <c r="C52" s="47" t="s">
        <v>983</v>
      </c>
      <c r="D52" s="47" t="s">
        <v>38</v>
      </c>
      <c r="E52" s="278">
        <v>39830</v>
      </c>
    </row>
    <row r="53" spans="1:5" ht="16.5" customHeight="1">
      <c r="A53" s="277">
        <v>43319</v>
      </c>
      <c r="B53" s="47" t="s">
        <v>1193</v>
      </c>
      <c r="C53" s="47" t="s">
        <v>978</v>
      </c>
      <c r="D53" s="47" t="s">
        <v>76</v>
      </c>
      <c r="E53" s="278">
        <v>22785</v>
      </c>
    </row>
    <row r="54" spans="1:5" ht="16.5" customHeight="1">
      <c r="A54" s="277">
        <v>43326</v>
      </c>
      <c r="B54" s="47" t="s">
        <v>1194</v>
      </c>
      <c r="C54" s="47" t="s">
        <v>987</v>
      </c>
      <c r="D54" s="47" t="s">
        <v>105</v>
      </c>
      <c r="E54" s="278">
        <v>16410</v>
      </c>
    </row>
    <row r="55" spans="1:5" ht="16.5" customHeight="1">
      <c r="A55" s="277">
        <v>43329</v>
      </c>
      <c r="B55" s="47" t="s">
        <v>1195</v>
      </c>
      <c r="C55" s="47" t="s">
        <v>1196</v>
      </c>
      <c r="D55" s="47" t="s">
        <v>76</v>
      </c>
      <c r="E55" s="278">
        <v>22795</v>
      </c>
    </row>
    <row r="56" spans="1:5" ht="16.5" customHeight="1">
      <c r="A56" s="277">
        <v>43329</v>
      </c>
      <c r="B56" s="47" t="s">
        <v>1197</v>
      </c>
      <c r="C56" s="47" t="s">
        <v>981</v>
      </c>
      <c r="D56" s="47" t="s">
        <v>66</v>
      </c>
      <c r="E56" s="278">
        <v>40081</v>
      </c>
    </row>
    <row r="57" spans="1:5" ht="16.5" customHeight="1">
      <c r="A57" s="280">
        <v>43335</v>
      </c>
      <c r="B57" s="281" t="s">
        <v>1198</v>
      </c>
      <c r="C57" s="47" t="s">
        <v>980</v>
      </c>
      <c r="D57" s="47" t="s">
        <v>17</v>
      </c>
      <c r="E57" s="278">
        <v>16342</v>
      </c>
    </row>
    <row r="58" spans="1:5" ht="16.5" customHeight="1">
      <c r="A58" s="285">
        <v>43341</v>
      </c>
      <c r="B58" s="286" t="s">
        <v>1199</v>
      </c>
      <c r="C58" s="46" t="s">
        <v>978</v>
      </c>
      <c r="D58" s="46" t="s">
        <v>76</v>
      </c>
      <c r="E58" s="63">
        <v>22925</v>
      </c>
    </row>
    <row r="59" spans="1:5" ht="16.5" customHeight="1">
      <c r="A59" s="277">
        <v>43348</v>
      </c>
      <c r="B59" s="47" t="s">
        <v>1200</v>
      </c>
      <c r="C59" s="47" t="s">
        <v>983</v>
      </c>
      <c r="D59" s="47" t="s">
        <v>38</v>
      </c>
      <c r="E59" s="278">
        <v>39405</v>
      </c>
    </row>
    <row r="60" spans="1:5" ht="16.5" customHeight="1">
      <c r="A60" s="280">
        <v>43356</v>
      </c>
      <c r="B60" s="281" t="s">
        <v>1201</v>
      </c>
      <c r="C60" s="47" t="s">
        <v>978</v>
      </c>
      <c r="D60" s="47" t="s">
        <v>76</v>
      </c>
      <c r="E60" s="278">
        <v>22835</v>
      </c>
    </row>
    <row r="61" spans="1:5" ht="16.5" customHeight="1">
      <c r="A61" s="287">
        <v>43356</v>
      </c>
      <c r="B61" s="46" t="s">
        <v>1202</v>
      </c>
      <c r="C61" s="46" t="s">
        <v>980</v>
      </c>
      <c r="D61" s="46" t="s">
        <v>80</v>
      </c>
      <c r="E61" s="63">
        <v>18595</v>
      </c>
    </row>
    <row r="62" spans="1:5" ht="16.5" customHeight="1">
      <c r="A62" s="62">
        <v>43361</v>
      </c>
      <c r="B62" s="46" t="s">
        <v>1203</v>
      </c>
      <c r="C62" s="46" t="s">
        <v>982</v>
      </c>
      <c r="D62" s="46" t="s">
        <v>28</v>
      </c>
      <c r="E62" s="63">
        <v>3147</v>
      </c>
    </row>
    <row r="63" spans="1:5" ht="16.5" customHeight="1">
      <c r="A63" s="62">
        <v>43362</v>
      </c>
      <c r="B63" s="46" t="s">
        <v>1204</v>
      </c>
      <c r="C63" s="46" t="s">
        <v>981</v>
      </c>
      <c r="D63" s="46" t="s">
        <v>66</v>
      </c>
      <c r="E63" s="63">
        <v>40119</v>
      </c>
    </row>
    <row r="64" spans="1:5" ht="16.5" customHeight="1">
      <c r="A64" s="277">
        <v>43362</v>
      </c>
      <c r="B64" s="47" t="s">
        <v>1205</v>
      </c>
      <c r="C64" s="47" t="s">
        <v>984</v>
      </c>
      <c r="D64" s="47" t="s">
        <v>985</v>
      </c>
      <c r="E64" s="278">
        <v>32030</v>
      </c>
    </row>
    <row r="65" spans="1:5" ht="16.5" customHeight="1">
      <c r="A65" s="277">
        <v>43371</v>
      </c>
      <c r="B65" s="47" t="s">
        <v>1206</v>
      </c>
      <c r="C65" s="47" t="s">
        <v>987</v>
      </c>
      <c r="D65" s="47" t="s">
        <v>105</v>
      </c>
      <c r="E65" s="278">
        <v>16600</v>
      </c>
    </row>
    <row r="66" spans="1:5" ht="16.5" customHeight="1">
      <c r="A66" s="62">
        <v>43374</v>
      </c>
      <c r="B66" s="46" t="s">
        <v>1207</v>
      </c>
      <c r="C66" s="46" t="s">
        <v>978</v>
      </c>
      <c r="D66" s="46" t="s">
        <v>76</v>
      </c>
      <c r="E66" s="63">
        <v>23160</v>
      </c>
    </row>
    <row r="67" spans="1:5" ht="16.5" customHeight="1">
      <c r="A67" s="62">
        <v>43378</v>
      </c>
      <c r="B67" s="46" t="s">
        <v>1208</v>
      </c>
      <c r="C67" s="46" t="s">
        <v>980</v>
      </c>
      <c r="D67" s="46" t="s">
        <v>17</v>
      </c>
      <c r="E67" s="63">
        <v>16395</v>
      </c>
    </row>
    <row r="68" spans="1:5" ht="16.5" customHeight="1">
      <c r="A68" s="62">
        <v>43385</v>
      </c>
      <c r="B68" s="46" t="s">
        <v>1209</v>
      </c>
      <c r="C68" s="46" t="s">
        <v>986</v>
      </c>
      <c r="D68" s="46" t="s">
        <v>96</v>
      </c>
      <c r="E68" s="63">
        <v>11672</v>
      </c>
    </row>
    <row r="69" spans="1:5" ht="16.5" customHeight="1">
      <c r="A69" s="62">
        <v>43385</v>
      </c>
      <c r="B69" s="46" t="s">
        <v>1210</v>
      </c>
      <c r="C69" s="46" t="s">
        <v>978</v>
      </c>
      <c r="D69" s="46" t="s">
        <v>76</v>
      </c>
      <c r="E69" s="63">
        <v>24520</v>
      </c>
    </row>
    <row r="70" spans="1:5" ht="16.5" customHeight="1">
      <c r="A70" s="62">
        <v>43390</v>
      </c>
      <c r="B70" s="46" t="s">
        <v>1211</v>
      </c>
      <c r="C70" s="46" t="s">
        <v>983</v>
      </c>
      <c r="D70" s="46" t="s">
        <v>38</v>
      </c>
      <c r="E70" s="63">
        <v>38750</v>
      </c>
    </row>
    <row r="71" spans="1:5" ht="16.5" customHeight="1">
      <c r="A71" s="62">
        <v>43395</v>
      </c>
      <c r="B71" s="46" t="s">
        <v>1212</v>
      </c>
      <c r="C71" s="46" t="s">
        <v>984</v>
      </c>
      <c r="D71" s="46" t="s">
        <v>985</v>
      </c>
      <c r="E71" s="63">
        <v>33330</v>
      </c>
    </row>
    <row r="72" spans="1:5" ht="16.5" customHeight="1">
      <c r="A72" s="62">
        <v>43398</v>
      </c>
      <c r="B72" s="46" t="s">
        <v>1213</v>
      </c>
      <c r="C72" s="46" t="s">
        <v>978</v>
      </c>
      <c r="D72" s="46" t="s">
        <v>76</v>
      </c>
      <c r="E72" s="63">
        <v>23830</v>
      </c>
    </row>
    <row r="73" spans="1:5" ht="16.5" customHeight="1">
      <c r="A73" s="62">
        <v>43399</v>
      </c>
      <c r="B73" s="46" t="s">
        <v>1214</v>
      </c>
      <c r="C73" s="46" t="s">
        <v>981</v>
      </c>
      <c r="D73" s="46" t="s">
        <v>66</v>
      </c>
      <c r="E73" s="63">
        <v>40100</v>
      </c>
    </row>
    <row r="74" spans="1:5" ht="16.5" customHeight="1">
      <c r="A74" s="62">
        <v>43405</v>
      </c>
      <c r="B74" s="46" t="s">
        <v>1215</v>
      </c>
      <c r="C74" s="46" t="s">
        <v>980</v>
      </c>
      <c r="D74" s="46" t="s">
        <v>80</v>
      </c>
      <c r="E74" s="63">
        <v>22240</v>
      </c>
    </row>
    <row r="75" spans="1:5" ht="16.5" customHeight="1">
      <c r="A75" s="62">
        <v>43410</v>
      </c>
      <c r="B75" s="46" t="s">
        <v>1216</v>
      </c>
      <c r="C75" s="46" t="s">
        <v>978</v>
      </c>
      <c r="D75" s="46" t="s">
        <v>76</v>
      </c>
      <c r="E75" s="63">
        <v>23720</v>
      </c>
    </row>
    <row r="76" spans="1:5" ht="16.5" customHeight="1">
      <c r="A76" s="62">
        <v>43411</v>
      </c>
      <c r="B76" s="46" t="s">
        <v>1217</v>
      </c>
      <c r="C76" s="46" t="s">
        <v>978</v>
      </c>
      <c r="D76" s="46" t="s">
        <v>76</v>
      </c>
      <c r="E76" s="63">
        <v>15950</v>
      </c>
    </row>
    <row r="77" spans="1:5" ht="16.5" customHeight="1">
      <c r="A77" s="62">
        <v>43416</v>
      </c>
      <c r="B77" s="46" t="s">
        <v>1218</v>
      </c>
      <c r="C77" s="46" t="s">
        <v>983</v>
      </c>
      <c r="D77" s="46" t="s">
        <v>38</v>
      </c>
      <c r="E77" s="63">
        <v>40280</v>
      </c>
    </row>
    <row r="78" spans="1:5" ht="16.5" customHeight="1">
      <c r="A78" s="62">
        <v>43420</v>
      </c>
      <c r="B78" s="46" t="s">
        <v>1219</v>
      </c>
      <c r="C78" s="46" t="s">
        <v>984</v>
      </c>
      <c r="D78" s="46" t="s">
        <v>79</v>
      </c>
      <c r="E78" s="63">
        <v>25910</v>
      </c>
    </row>
    <row r="79" spans="1:5" ht="16.5" customHeight="1">
      <c r="A79" s="62">
        <v>43423</v>
      </c>
      <c r="B79" s="46" t="s">
        <v>1220</v>
      </c>
      <c r="C79" s="46" t="s">
        <v>978</v>
      </c>
      <c r="D79" s="46" t="s">
        <v>76</v>
      </c>
      <c r="E79" s="63">
        <v>24310</v>
      </c>
    </row>
    <row r="80" spans="1:5" ht="16.5" customHeight="1">
      <c r="A80" s="62">
        <v>43425</v>
      </c>
      <c r="B80" s="46" t="s">
        <v>1221</v>
      </c>
      <c r="C80" s="46" t="s">
        <v>981</v>
      </c>
      <c r="D80" s="46" t="s">
        <v>66</v>
      </c>
      <c r="E80" s="63">
        <v>40171</v>
      </c>
    </row>
    <row r="81" spans="1:5" ht="16.5" customHeight="1">
      <c r="A81" s="62">
        <v>43427</v>
      </c>
      <c r="B81" s="46" t="s">
        <v>1222</v>
      </c>
      <c r="C81" s="46" t="s">
        <v>982</v>
      </c>
      <c r="D81" s="46" t="s">
        <v>28</v>
      </c>
      <c r="E81" s="63">
        <v>2736</v>
      </c>
    </row>
    <row r="82" spans="1:5" ht="16.5" customHeight="1">
      <c r="A82" s="62">
        <v>43432</v>
      </c>
      <c r="B82" s="46" t="s">
        <v>1223</v>
      </c>
      <c r="C82" s="46" t="s">
        <v>984</v>
      </c>
      <c r="D82" s="46" t="s">
        <v>985</v>
      </c>
      <c r="E82" s="63">
        <v>33480</v>
      </c>
    </row>
    <row r="83" spans="1:5" ht="16.5" customHeight="1">
      <c r="A83" s="62">
        <v>43432</v>
      </c>
      <c r="B83" s="46" t="s">
        <v>1224</v>
      </c>
      <c r="C83" s="46" t="s">
        <v>980</v>
      </c>
      <c r="D83" s="46" t="s">
        <v>17</v>
      </c>
      <c r="E83" s="63">
        <v>20890</v>
      </c>
    </row>
    <row r="84" spans="1:5" ht="16.5" customHeight="1">
      <c r="A84" s="62">
        <v>43434</v>
      </c>
      <c r="B84" s="46" t="s">
        <v>1225</v>
      </c>
      <c r="C84" s="46" t="s">
        <v>978</v>
      </c>
      <c r="D84" s="46" t="s">
        <v>76</v>
      </c>
      <c r="E84" s="63">
        <v>24405</v>
      </c>
    </row>
    <row r="85" spans="1:5" ht="16.5" customHeight="1">
      <c r="A85" s="62">
        <v>43439</v>
      </c>
      <c r="B85" s="46" t="s">
        <v>1226</v>
      </c>
      <c r="C85" s="46" t="s">
        <v>983</v>
      </c>
      <c r="D85" s="46" t="s">
        <v>38</v>
      </c>
      <c r="E85" s="63">
        <v>41115</v>
      </c>
    </row>
    <row r="86" spans="1:5" ht="16.5" customHeight="1">
      <c r="A86" s="62">
        <v>43447</v>
      </c>
      <c r="B86" s="46" t="s">
        <v>1227</v>
      </c>
      <c r="C86" s="46" t="s">
        <v>978</v>
      </c>
      <c r="D86" s="46" t="s">
        <v>76</v>
      </c>
      <c r="E86" s="63">
        <v>23375</v>
      </c>
    </row>
    <row r="87" spans="1:5" ht="16.5" customHeight="1">
      <c r="A87" s="62">
        <v>43451</v>
      </c>
      <c r="B87" s="46" t="s">
        <v>1228</v>
      </c>
      <c r="C87" s="46" t="s">
        <v>981</v>
      </c>
      <c r="D87" s="46" t="s">
        <v>66</v>
      </c>
      <c r="E87" s="63">
        <v>39972</v>
      </c>
    </row>
    <row r="88" spans="1:5" ht="16.5" customHeight="1">
      <c r="A88" s="62">
        <v>43454</v>
      </c>
      <c r="B88" s="46" t="s">
        <v>1229</v>
      </c>
      <c r="C88" s="46" t="s">
        <v>980</v>
      </c>
      <c r="D88" s="46" t="s">
        <v>1089</v>
      </c>
      <c r="E88" s="63">
        <v>22480</v>
      </c>
    </row>
    <row r="89" spans="1:5" ht="16.5" customHeight="1">
      <c r="A89" s="62">
        <v>43455</v>
      </c>
      <c r="B89" s="46" t="s">
        <v>1230</v>
      </c>
      <c r="C89" s="46" t="s">
        <v>986</v>
      </c>
      <c r="D89" s="46" t="s">
        <v>96</v>
      </c>
      <c r="E89" s="63">
        <v>11774</v>
      </c>
    </row>
    <row r="90" spans="1:5" ht="16.5" customHeight="1">
      <c r="A90" s="62">
        <v>43460</v>
      </c>
      <c r="B90" s="46" t="s">
        <v>1231</v>
      </c>
      <c r="C90" s="46" t="s">
        <v>978</v>
      </c>
      <c r="D90" s="46" t="s">
        <v>76</v>
      </c>
      <c r="E90" s="63">
        <v>23210</v>
      </c>
    </row>
    <row r="91" spans="1:5" ht="16.5" customHeight="1">
      <c r="A91" s="62">
        <v>43460</v>
      </c>
      <c r="B91" s="46" t="s">
        <v>1232</v>
      </c>
      <c r="C91" s="46" t="s">
        <v>984</v>
      </c>
      <c r="D91" s="46" t="s">
        <v>985</v>
      </c>
      <c r="E91" s="63">
        <v>32580</v>
      </c>
    </row>
    <row r="92" spans="1:5" ht="16.5" customHeight="1">
      <c r="A92" s="62"/>
      <c r="B92" s="46"/>
      <c r="C92" s="46"/>
      <c r="D92" s="46"/>
      <c r="E92" s="63"/>
    </row>
    <row r="93" spans="1:5" ht="16.5" customHeight="1">
      <c r="A93" s="62"/>
      <c r="B93" s="46"/>
      <c r="C93" s="46"/>
      <c r="D93" s="46"/>
      <c r="E93" s="63"/>
    </row>
    <row r="94" spans="1:5" ht="16.5" customHeight="1">
      <c r="A94" s="62"/>
      <c r="B94" s="46"/>
      <c r="C94" s="46"/>
      <c r="D94" s="46"/>
      <c r="E94" s="63"/>
    </row>
    <row r="95" spans="1:5" ht="16.5" customHeight="1">
      <c r="A95" s="62"/>
      <c r="B95" s="46"/>
      <c r="C95" s="46"/>
      <c r="D95" s="46"/>
      <c r="E95" s="63"/>
    </row>
    <row r="96" spans="1:5" ht="16.5" customHeight="1">
      <c r="A96" s="62"/>
      <c r="B96" s="46"/>
      <c r="C96" s="46"/>
      <c r="D96" s="46"/>
      <c r="E96" s="63"/>
    </row>
    <row r="97" spans="1:5" ht="16.5" customHeight="1">
      <c r="A97" s="62"/>
      <c r="B97" s="46"/>
      <c r="C97" s="46"/>
      <c r="D97" s="46"/>
      <c r="E97" s="63"/>
    </row>
    <row r="98" spans="1:5" ht="16.5" customHeight="1">
      <c r="A98" s="62"/>
      <c r="B98" s="46"/>
      <c r="C98" s="46"/>
      <c r="D98" s="46"/>
      <c r="E98" s="63"/>
    </row>
    <row r="99" spans="1:5" ht="16.5" customHeight="1"/>
    <row r="100" spans="1:5" ht="16.5" customHeight="1"/>
    <row r="101" spans="1:5" ht="16.5" customHeight="1"/>
    <row r="102" spans="1:5" ht="16.5" customHeight="1"/>
    <row r="103" spans="1:5" ht="16.5" customHeight="1"/>
    <row r="104" spans="1:5" ht="16.5" customHeight="1"/>
    <row r="105" spans="1:5" ht="16.5" customHeight="1"/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13.25" customWidth="1"/>
    <col min="3" max="4" width="7.625" customWidth="1"/>
    <col min="5" max="5" width="9.625" customWidth="1"/>
    <col min="6" max="26" width="7.625" customWidth="1"/>
  </cols>
  <sheetData>
    <row r="1" spans="1:5" ht="16.5" customHeight="1"/>
    <row r="2" spans="1:5" ht="16.5" customHeight="1">
      <c r="A2" s="62">
        <v>43469</v>
      </c>
      <c r="B2" s="46" t="s">
        <v>1233</v>
      </c>
      <c r="C2" s="46" t="s">
        <v>982</v>
      </c>
      <c r="D2" s="46" t="s">
        <v>28</v>
      </c>
      <c r="E2" s="63">
        <v>2632</v>
      </c>
    </row>
    <row r="3" spans="1:5" ht="16.5" customHeight="1">
      <c r="A3" s="62">
        <v>43473</v>
      </c>
      <c r="B3" s="46" t="s">
        <v>1234</v>
      </c>
      <c r="C3" s="46" t="s">
        <v>983</v>
      </c>
      <c r="D3" s="46" t="s">
        <v>38</v>
      </c>
      <c r="E3" s="63">
        <v>37970</v>
      </c>
    </row>
    <row r="4" spans="1:5" ht="16.5" customHeight="1">
      <c r="A4" s="62">
        <v>43473</v>
      </c>
      <c r="B4" s="46" t="s">
        <v>1235</v>
      </c>
      <c r="C4" s="46" t="s">
        <v>978</v>
      </c>
      <c r="D4" s="46" t="s">
        <v>76</v>
      </c>
      <c r="E4" s="63">
        <v>23330</v>
      </c>
    </row>
    <row r="5" spans="1:5" ht="16.5" customHeight="1">
      <c r="A5" s="62">
        <v>43479</v>
      </c>
      <c r="B5" s="46" t="s">
        <v>1236</v>
      </c>
      <c r="C5" s="46" t="s">
        <v>980</v>
      </c>
      <c r="D5" s="46" t="s">
        <v>17</v>
      </c>
      <c r="E5" s="63">
        <v>17588</v>
      </c>
    </row>
    <row r="6" spans="1:5" ht="16.5" customHeight="1">
      <c r="A6" s="62">
        <v>43481</v>
      </c>
      <c r="B6" s="46" t="s">
        <v>1237</v>
      </c>
      <c r="C6" s="46" t="s">
        <v>984</v>
      </c>
      <c r="D6" s="46" t="s">
        <v>79</v>
      </c>
      <c r="E6" s="288">
        <v>21810</v>
      </c>
    </row>
    <row r="7" spans="1:5" ht="16.5" customHeight="1">
      <c r="A7" s="62">
        <v>43483</v>
      </c>
      <c r="B7" s="46" t="s">
        <v>1238</v>
      </c>
      <c r="C7" s="46" t="s">
        <v>981</v>
      </c>
      <c r="D7" s="46" t="s">
        <v>66</v>
      </c>
      <c r="E7" s="63">
        <v>39487</v>
      </c>
    </row>
    <row r="8" spans="1:5" ht="16.5" customHeight="1">
      <c r="A8" s="62">
        <v>43486</v>
      </c>
      <c r="B8" s="46" t="s">
        <v>1239</v>
      </c>
      <c r="C8" s="46" t="s">
        <v>978</v>
      </c>
      <c r="D8" s="46" t="s">
        <v>76</v>
      </c>
      <c r="E8" s="63">
        <v>23075</v>
      </c>
    </row>
    <row r="9" spans="1:5" ht="16.5" customHeight="1">
      <c r="A9" s="62">
        <v>43494</v>
      </c>
      <c r="B9" s="46" t="s">
        <v>1240</v>
      </c>
      <c r="C9" s="46" t="s">
        <v>984</v>
      </c>
      <c r="D9" s="46" t="s">
        <v>985</v>
      </c>
      <c r="E9" s="63">
        <v>31730</v>
      </c>
    </row>
    <row r="10" spans="1:5" ht="16.5" customHeight="1">
      <c r="A10" s="62">
        <v>43495</v>
      </c>
      <c r="B10" s="46" t="s">
        <v>1241</v>
      </c>
      <c r="C10" s="46" t="s">
        <v>980</v>
      </c>
      <c r="D10" s="46" t="s">
        <v>17</v>
      </c>
      <c r="E10" s="63">
        <v>23104</v>
      </c>
    </row>
    <row r="11" spans="1:5" ht="16.5" customHeight="1">
      <c r="A11" s="62">
        <v>43496</v>
      </c>
      <c r="B11" s="46" t="s">
        <v>1242</v>
      </c>
      <c r="C11" s="46" t="s">
        <v>983</v>
      </c>
      <c r="D11" s="46" t="s">
        <v>38</v>
      </c>
      <c r="E11" s="63">
        <v>40555</v>
      </c>
    </row>
    <row r="12" spans="1:5" ht="16.5" customHeight="1">
      <c r="A12" s="62">
        <v>43497</v>
      </c>
      <c r="B12" s="46" t="s">
        <v>1243</v>
      </c>
      <c r="C12" s="46" t="s">
        <v>978</v>
      </c>
      <c r="D12" s="46" t="s">
        <v>76</v>
      </c>
      <c r="E12" s="63">
        <v>22535</v>
      </c>
    </row>
    <row r="13" spans="1:5" ht="16.5" customHeight="1">
      <c r="A13" s="62">
        <v>43511</v>
      </c>
      <c r="B13" s="46" t="s">
        <v>1244</v>
      </c>
      <c r="C13" s="46" t="s">
        <v>978</v>
      </c>
      <c r="D13" s="46" t="s">
        <v>76</v>
      </c>
      <c r="E13" s="63">
        <v>22465</v>
      </c>
    </row>
    <row r="14" spans="1:5" ht="16.5" customHeight="1">
      <c r="A14" s="62">
        <v>43514</v>
      </c>
      <c r="B14" s="46" t="s">
        <v>1245</v>
      </c>
      <c r="C14" s="46" t="s">
        <v>981</v>
      </c>
      <c r="D14" s="46" t="s">
        <v>66</v>
      </c>
      <c r="E14" s="63">
        <v>38746</v>
      </c>
    </row>
    <row r="15" spans="1:5" ht="16.5" customHeight="1">
      <c r="A15" s="62">
        <v>43515</v>
      </c>
      <c r="B15" s="46" t="s">
        <v>1246</v>
      </c>
      <c r="C15" s="46" t="s">
        <v>982</v>
      </c>
      <c r="D15" s="46" t="s">
        <v>28</v>
      </c>
      <c r="E15" s="63">
        <v>2645</v>
      </c>
    </row>
    <row r="16" spans="1:5" ht="16.5" customHeight="1">
      <c r="A16" s="62">
        <v>43522</v>
      </c>
      <c r="B16" s="46" t="s">
        <v>1247</v>
      </c>
      <c r="C16" s="46" t="s">
        <v>987</v>
      </c>
      <c r="D16" s="46" t="s">
        <v>105</v>
      </c>
      <c r="E16" s="63">
        <v>16315</v>
      </c>
    </row>
    <row r="17" spans="1:5" ht="16.5" customHeight="1">
      <c r="A17" s="62">
        <v>43523</v>
      </c>
      <c r="B17" s="46" t="s">
        <v>1248</v>
      </c>
      <c r="C17" s="46" t="s">
        <v>980</v>
      </c>
      <c r="D17" s="46" t="s">
        <v>80</v>
      </c>
      <c r="E17" s="63">
        <v>17766</v>
      </c>
    </row>
    <row r="18" spans="1:5" ht="16.5" customHeight="1">
      <c r="A18" s="62">
        <v>43524</v>
      </c>
      <c r="B18" s="46" t="s">
        <v>1249</v>
      </c>
      <c r="C18" s="46" t="s">
        <v>978</v>
      </c>
      <c r="D18" s="46" t="s">
        <v>76</v>
      </c>
      <c r="E18" s="63">
        <v>22435</v>
      </c>
    </row>
    <row r="19" spans="1:5" ht="16.5" customHeight="1">
      <c r="A19" s="62">
        <v>43528</v>
      </c>
      <c r="B19" s="46" t="s">
        <v>1250</v>
      </c>
      <c r="C19" s="46" t="s">
        <v>983</v>
      </c>
      <c r="D19" s="46" t="s">
        <v>38</v>
      </c>
      <c r="E19" s="63">
        <v>40625</v>
      </c>
    </row>
    <row r="20" spans="1:5" ht="16.5" customHeight="1">
      <c r="A20" s="62">
        <v>43536</v>
      </c>
      <c r="B20" s="46" t="s">
        <v>1251</v>
      </c>
      <c r="C20" s="46" t="s">
        <v>986</v>
      </c>
      <c r="D20" s="46" t="s">
        <v>96</v>
      </c>
      <c r="E20" s="63">
        <v>12205</v>
      </c>
    </row>
    <row r="21" spans="1:5" ht="16.5" customHeight="1">
      <c r="A21" s="62">
        <v>43536</v>
      </c>
      <c r="B21" s="46" t="s">
        <v>1252</v>
      </c>
      <c r="C21" s="46" t="s">
        <v>980</v>
      </c>
      <c r="D21" s="46" t="s">
        <v>17</v>
      </c>
      <c r="E21" s="63">
        <v>22522</v>
      </c>
    </row>
    <row r="22" spans="1:5" ht="16.5" customHeight="1">
      <c r="A22" s="62">
        <v>43538</v>
      </c>
      <c r="B22" s="46" t="s">
        <v>1253</v>
      </c>
      <c r="C22" s="46" t="s">
        <v>981</v>
      </c>
      <c r="D22" s="46" t="s">
        <v>66</v>
      </c>
      <c r="E22" s="63">
        <v>38884</v>
      </c>
    </row>
    <row r="23" spans="1:5" ht="16.5" customHeight="1">
      <c r="A23" s="285">
        <v>43538</v>
      </c>
      <c r="B23" s="286" t="s">
        <v>1254</v>
      </c>
      <c r="C23" s="46" t="s">
        <v>978</v>
      </c>
      <c r="D23" s="46" t="s">
        <v>76</v>
      </c>
      <c r="E23" s="63">
        <v>22470</v>
      </c>
    </row>
    <row r="24" spans="1:5" ht="16.5" customHeight="1">
      <c r="A24" s="285">
        <v>43539</v>
      </c>
      <c r="B24" s="286" t="s">
        <v>1255</v>
      </c>
      <c r="C24" s="46" t="s">
        <v>984</v>
      </c>
      <c r="D24" s="46" t="s">
        <v>79</v>
      </c>
      <c r="E24" s="63">
        <v>21755</v>
      </c>
    </row>
    <row r="25" spans="1:5" ht="16.5" customHeight="1">
      <c r="A25" s="62">
        <v>43544</v>
      </c>
      <c r="B25" s="46" t="s">
        <v>1256</v>
      </c>
      <c r="C25" s="46" t="s">
        <v>984</v>
      </c>
      <c r="D25" s="46" t="s">
        <v>985</v>
      </c>
      <c r="E25" s="63">
        <v>30610</v>
      </c>
    </row>
    <row r="26" spans="1:5" ht="16.5" customHeight="1">
      <c r="A26" s="62">
        <v>43546</v>
      </c>
      <c r="B26" s="46" t="s">
        <v>1257</v>
      </c>
      <c r="C26" s="46" t="s">
        <v>980</v>
      </c>
      <c r="D26" s="46" t="s">
        <v>80</v>
      </c>
      <c r="E26" s="63">
        <v>19924</v>
      </c>
    </row>
    <row r="27" spans="1:5" ht="16.5" customHeight="1">
      <c r="A27" s="62">
        <v>43551</v>
      </c>
      <c r="B27" s="46" t="s">
        <v>1258</v>
      </c>
      <c r="C27" s="46" t="s">
        <v>978</v>
      </c>
      <c r="D27" s="46" t="s">
        <v>76</v>
      </c>
      <c r="E27" s="63">
        <v>23590</v>
      </c>
    </row>
    <row r="28" spans="1:5" ht="16.5" customHeight="1">
      <c r="A28" s="62">
        <v>43552</v>
      </c>
      <c r="B28" s="46" t="s">
        <v>1259</v>
      </c>
      <c r="C28" s="46" t="s">
        <v>982</v>
      </c>
      <c r="D28" s="46" t="s">
        <v>28</v>
      </c>
      <c r="E28" s="63">
        <v>3565</v>
      </c>
    </row>
    <row r="29" spans="1:5" ht="16.5" customHeight="1">
      <c r="A29" s="62">
        <v>43552</v>
      </c>
      <c r="B29" s="46" t="s">
        <v>1260</v>
      </c>
      <c r="C29" s="46" t="s">
        <v>983</v>
      </c>
      <c r="D29" s="46" t="s">
        <v>38</v>
      </c>
      <c r="E29" s="63">
        <v>39230</v>
      </c>
    </row>
    <row r="30" spans="1:5" ht="16.5" customHeight="1">
      <c r="A30" s="285">
        <v>43553</v>
      </c>
      <c r="B30" s="286" t="s">
        <v>1261</v>
      </c>
      <c r="C30" s="46" t="s">
        <v>987</v>
      </c>
      <c r="D30" s="46" t="s">
        <v>105</v>
      </c>
      <c r="E30" s="63">
        <v>15995</v>
      </c>
    </row>
    <row r="31" spans="1:5" ht="16.5" customHeight="1">
      <c r="A31" s="62">
        <v>43559</v>
      </c>
      <c r="B31" s="46" t="s">
        <v>1262</v>
      </c>
      <c r="C31" s="46" t="s">
        <v>981</v>
      </c>
      <c r="D31" s="46" t="s">
        <v>66</v>
      </c>
      <c r="E31" s="63">
        <v>41235</v>
      </c>
    </row>
    <row r="32" spans="1:5" ht="16.5" customHeight="1">
      <c r="A32" s="62">
        <v>43565</v>
      </c>
      <c r="B32" s="46" t="s">
        <v>1263</v>
      </c>
      <c r="C32" s="46" t="s">
        <v>978</v>
      </c>
      <c r="D32" s="46" t="s">
        <v>76</v>
      </c>
      <c r="E32" s="63">
        <v>22940</v>
      </c>
    </row>
    <row r="33" spans="1:5" ht="16.5" customHeight="1">
      <c r="A33" s="285">
        <v>43566</v>
      </c>
      <c r="B33" s="286" t="s">
        <v>1264</v>
      </c>
      <c r="C33" s="46" t="s">
        <v>980</v>
      </c>
      <c r="D33" s="46" t="s">
        <v>17</v>
      </c>
      <c r="E33" s="63">
        <v>22512</v>
      </c>
    </row>
    <row r="34" spans="1:5" ht="16.5" customHeight="1">
      <c r="A34" s="289">
        <v>43572</v>
      </c>
      <c r="B34" s="290" t="s">
        <v>1265</v>
      </c>
      <c r="C34" s="290" t="s">
        <v>983</v>
      </c>
      <c r="D34" s="290" t="s">
        <v>38</v>
      </c>
      <c r="E34" s="63">
        <v>39010</v>
      </c>
    </row>
    <row r="35" spans="1:5" ht="16.5" customHeight="1">
      <c r="A35" s="62">
        <v>43578</v>
      </c>
      <c r="B35" s="46" t="s">
        <v>1266</v>
      </c>
      <c r="C35" s="46" t="s">
        <v>978</v>
      </c>
      <c r="D35" s="46" t="s">
        <v>76</v>
      </c>
      <c r="E35" s="63">
        <v>23280</v>
      </c>
    </row>
    <row r="36" spans="1:5" ht="16.5" customHeight="1">
      <c r="A36" s="285">
        <v>43579</v>
      </c>
      <c r="B36" s="286" t="s">
        <v>1267</v>
      </c>
      <c r="C36" s="46" t="s">
        <v>984</v>
      </c>
      <c r="D36" s="46" t="s">
        <v>985</v>
      </c>
      <c r="E36" s="63">
        <v>32980</v>
      </c>
    </row>
    <row r="37" spans="1:5" ht="16.5" customHeight="1">
      <c r="A37" s="289">
        <v>43584</v>
      </c>
      <c r="B37" s="290" t="s">
        <v>1268</v>
      </c>
      <c r="C37" s="290" t="s">
        <v>982</v>
      </c>
      <c r="D37" s="290" t="s">
        <v>28</v>
      </c>
      <c r="E37" s="63">
        <v>3657</v>
      </c>
    </row>
    <row r="38" spans="1:5" ht="16.5" customHeight="1">
      <c r="A38" s="289">
        <v>43585</v>
      </c>
      <c r="B38" s="290" t="s">
        <v>1090</v>
      </c>
      <c r="C38" s="290" t="s">
        <v>980</v>
      </c>
      <c r="D38" s="290" t="s">
        <v>1089</v>
      </c>
      <c r="E38" s="63">
        <v>22518</v>
      </c>
    </row>
    <row r="39" spans="1:5" ht="16.5" customHeight="1">
      <c r="A39" s="289">
        <v>43587</v>
      </c>
      <c r="B39" s="290" t="s">
        <v>1269</v>
      </c>
      <c r="C39" s="290" t="s">
        <v>981</v>
      </c>
      <c r="D39" s="290" t="s">
        <v>66</v>
      </c>
      <c r="E39" s="63">
        <v>41088</v>
      </c>
    </row>
    <row r="40" spans="1:5" ht="16.5" customHeight="1">
      <c r="A40" s="285">
        <v>43588</v>
      </c>
      <c r="B40" s="286" t="s">
        <v>1270</v>
      </c>
      <c r="C40" s="46" t="s">
        <v>987</v>
      </c>
      <c r="D40" s="46" t="s">
        <v>105</v>
      </c>
      <c r="E40" s="63">
        <v>16210</v>
      </c>
    </row>
    <row r="41" spans="1:5" ht="16.5" customHeight="1">
      <c r="A41" s="289">
        <v>43593</v>
      </c>
      <c r="B41" s="290" t="s">
        <v>1271</v>
      </c>
      <c r="C41" s="290" t="s">
        <v>978</v>
      </c>
      <c r="D41" s="290" t="s">
        <v>76</v>
      </c>
      <c r="E41" s="63">
        <v>22565</v>
      </c>
    </row>
    <row r="42" spans="1:5" ht="16.5" customHeight="1">
      <c r="A42" s="289">
        <v>43600</v>
      </c>
      <c r="B42" s="290" t="s">
        <v>1272</v>
      </c>
      <c r="C42" s="290" t="s">
        <v>986</v>
      </c>
      <c r="D42" s="290" t="s">
        <v>96</v>
      </c>
      <c r="E42" s="63">
        <v>11275</v>
      </c>
    </row>
    <row r="43" spans="1:5" ht="16.5" customHeight="1">
      <c r="A43" s="289">
        <v>43601</v>
      </c>
      <c r="B43" s="290" t="s">
        <v>1273</v>
      </c>
      <c r="C43" s="290" t="s">
        <v>983</v>
      </c>
      <c r="D43" s="290" t="s">
        <v>38</v>
      </c>
      <c r="E43" s="63">
        <v>38490</v>
      </c>
    </row>
    <row r="44" spans="1:5" ht="16.5" customHeight="1">
      <c r="A44" s="62">
        <v>43605</v>
      </c>
      <c r="B44" s="46" t="s">
        <v>1274</v>
      </c>
      <c r="C44" s="46" t="s">
        <v>980</v>
      </c>
      <c r="D44" s="46" t="s">
        <v>80</v>
      </c>
      <c r="E44" s="63">
        <v>20123</v>
      </c>
    </row>
    <row r="45" spans="1:5" ht="16.5" customHeight="1">
      <c r="A45" s="62">
        <v>43606</v>
      </c>
      <c r="B45" s="46" t="s">
        <v>1275</v>
      </c>
      <c r="C45" s="46" t="s">
        <v>978</v>
      </c>
      <c r="D45" s="46" t="s">
        <v>76</v>
      </c>
      <c r="E45" s="63">
        <v>22695</v>
      </c>
    </row>
    <row r="46" spans="1:5" ht="16.5" customHeight="1">
      <c r="A46" s="62">
        <v>43608</v>
      </c>
      <c r="B46" s="46" t="s">
        <v>1276</v>
      </c>
      <c r="C46" s="46" t="s">
        <v>982</v>
      </c>
      <c r="D46" s="46" t="s">
        <v>28</v>
      </c>
      <c r="E46" s="63">
        <v>3908</v>
      </c>
    </row>
    <row r="47" spans="1:5" ht="16.5" customHeight="1">
      <c r="A47" s="62">
        <v>43612</v>
      </c>
      <c r="B47" s="46" t="s">
        <v>1277</v>
      </c>
      <c r="C47" s="46" t="s">
        <v>984</v>
      </c>
      <c r="D47" s="46" t="s">
        <v>79</v>
      </c>
      <c r="E47" s="63">
        <v>21540</v>
      </c>
    </row>
    <row r="48" spans="1:5" ht="16.5" customHeight="1">
      <c r="A48" s="62">
        <v>43614</v>
      </c>
      <c r="B48" s="46" t="s">
        <v>1278</v>
      </c>
      <c r="C48" s="46" t="s">
        <v>981</v>
      </c>
      <c r="D48" s="46" t="s">
        <v>66</v>
      </c>
      <c r="E48" s="63">
        <v>39753</v>
      </c>
    </row>
    <row r="49" spans="1:5" ht="16.5" customHeight="1">
      <c r="A49" s="287">
        <v>43620</v>
      </c>
      <c r="B49" s="46" t="s">
        <v>1279</v>
      </c>
      <c r="C49" s="46" t="s">
        <v>978</v>
      </c>
      <c r="D49" s="46" t="s">
        <v>76</v>
      </c>
      <c r="E49" s="63">
        <v>23030</v>
      </c>
    </row>
    <row r="50" spans="1:5" ht="16.5" customHeight="1">
      <c r="A50" s="62">
        <v>43620</v>
      </c>
      <c r="B50" s="46" t="s">
        <v>1280</v>
      </c>
      <c r="C50" s="46" t="s">
        <v>984</v>
      </c>
      <c r="D50" s="46" t="s">
        <v>985</v>
      </c>
      <c r="E50" s="63">
        <v>32430</v>
      </c>
    </row>
    <row r="51" spans="1:5" ht="16.5" customHeight="1">
      <c r="A51" s="285">
        <v>43621</v>
      </c>
      <c r="B51" s="286" t="s">
        <v>1281</v>
      </c>
      <c r="C51" s="46" t="s">
        <v>980</v>
      </c>
      <c r="D51" s="46" t="s">
        <v>17</v>
      </c>
      <c r="E51" s="63">
        <v>19224</v>
      </c>
    </row>
    <row r="52" spans="1:5" ht="16.5" customHeight="1">
      <c r="A52" s="62">
        <v>43626</v>
      </c>
      <c r="B52" s="46" t="s">
        <v>1282</v>
      </c>
      <c r="C52" s="46" t="s">
        <v>983</v>
      </c>
      <c r="D52" s="46" t="s">
        <v>38</v>
      </c>
      <c r="E52" s="63">
        <v>38735</v>
      </c>
    </row>
    <row r="53" spans="1:5" ht="16.5" customHeight="1">
      <c r="A53" s="62">
        <v>43634</v>
      </c>
      <c r="B53" s="46" t="s">
        <v>1283</v>
      </c>
      <c r="C53" s="46" t="s">
        <v>982</v>
      </c>
      <c r="D53" s="46" t="s">
        <v>28</v>
      </c>
      <c r="E53" s="63">
        <v>3878</v>
      </c>
    </row>
    <row r="54" spans="1:5" ht="16.5" customHeight="1">
      <c r="A54" s="62">
        <v>43635</v>
      </c>
      <c r="B54" s="46" t="s">
        <v>1284</v>
      </c>
      <c r="C54" s="46" t="s">
        <v>978</v>
      </c>
      <c r="D54" s="46" t="s">
        <v>76</v>
      </c>
      <c r="E54" s="63">
        <v>22860</v>
      </c>
    </row>
    <row r="55" spans="1:5" ht="16.5" customHeight="1">
      <c r="A55" s="62">
        <v>43636</v>
      </c>
      <c r="B55" s="46" t="s">
        <v>1285</v>
      </c>
      <c r="C55" s="46" t="s">
        <v>981</v>
      </c>
      <c r="D55" s="46" t="s">
        <v>66</v>
      </c>
      <c r="E55" s="63">
        <v>39516</v>
      </c>
    </row>
    <row r="56" spans="1:5" ht="16.5" customHeight="1">
      <c r="A56" s="62">
        <v>43637</v>
      </c>
      <c r="B56" s="46" t="s">
        <v>1286</v>
      </c>
      <c r="C56" s="46" t="s">
        <v>980</v>
      </c>
      <c r="D56" s="46" t="s">
        <v>17</v>
      </c>
      <c r="E56" s="63">
        <v>19053</v>
      </c>
    </row>
    <row r="57" spans="1:5" ht="16.5" customHeight="1">
      <c r="A57" s="62">
        <v>43644</v>
      </c>
      <c r="B57" s="46" t="s">
        <v>1287</v>
      </c>
      <c r="C57" s="46" t="s">
        <v>983</v>
      </c>
      <c r="D57" s="46" t="s">
        <v>38</v>
      </c>
      <c r="E57" s="63">
        <v>38505</v>
      </c>
    </row>
    <row r="58" spans="1:5" ht="16.5" customHeight="1">
      <c r="A58" s="285">
        <v>43649</v>
      </c>
      <c r="B58" s="286" t="s">
        <v>1288</v>
      </c>
      <c r="C58" s="46" t="s">
        <v>978</v>
      </c>
      <c r="D58" s="46" t="s">
        <v>76</v>
      </c>
      <c r="E58" s="63">
        <v>22860</v>
      </c>
    </row>
    <row r="59" spans="1:5" ht="16.5" customHeight="1">
      <c r="A59" s="285">
        <v>43650</v>
      </c>
      <c r="B59" s="286" t="s">
        <v>1289</v>
      </c>
      <c r="C59" s="46" t="s">
        <v>978</v>
      </c>
      <c r="D59" s="46" t="s">
        <v>979</v>
      </c>
      <c r="E59" s="63">
        <v>15850</v>
      </c>
    </row>
    <row r="60" spans="1:5" ht="16.5" customHeight="1">
      <c r="A60" s="62">
        <v>43651</v>
      </c>
      <c r="B60" s="46" t="s">
        <v>1290</v>
      </c>
      <c r="C60" s="46" t="s">
        <v>980</v>
      </c>
      <c r="D60" s="46" t="s">
        <v>17</v>
      </c>
      <c r="E60" s="63">
        <v>18793</v>
      </c>
    </row>
    <row r="61" spans="1:5" ht="16.5" customHeight="1">
      <c r="A61" s="285">
        <v>43656</v>
      </c>
      <c r="B61" s="286" t="s">
        <v>1291</v>
      </c>
      <c r="C61" s="46" t="s">
        <v>981</v>
      </c>
      <c r="D61" s="46" t="s">
        <v>66</v>
      </c>
      <c r="E61" s="63">
        <v>39663</v>
      </c>
    </row>
    <row r="62" spans="1:5" ht="16.5" customHeight="1">
      <c r="A62" s="287">
        <v>43656</v>
      </c>
      <c r="B62" s="46" t="s">
        <v>1292</v>
      </c>
      <c r="C62" s="46" t="s">
        <v>984</v>
      </c>
      <c r="D62" s="46" t="s">
        <v>985</v>
      </c>
      <c r="E62" s="63">
        <v>32770</v>
      </c>
    </row>
    <row r="63" spans="1:5" ht="16.5" customHeight="1">
      <c r="A63" s="62">
        <v>43662</v>
      </c>
      <c r="B63" s="46" t="s">
        <v>1293</v>
      </c>
      <c r="C63" s="46" t="s">
        <v>978</v>
      </c>
      <c r="D63" s="46" t="s">
        <v>76</v>
      </c>
      <c r="E63" s="63">
        <v>22080</v>
      </c>
    </row>
    <row r="64" spans="1:5" ht="16.5" customHeight="1">
      <c r="A64" s="62">
        <v>43663</v>
      </c>
      <c r="B64" s="46" t="s">
        <v>1294</v>
      </c>
      <c r="C64" s="46" t="s">
        <v>1105</v>
      </c>
      <c r="D64" s="46" t="s">
        <v>1106</v>
      </c>
      <c r="E64" s="63">
        <v>24000</v>
      </c>
    </row>
    <row r="65" spans="1:5" ht="16.5" customHeight="1">
      <c r="A65" s="62">
        <v>43665</v>
      </c>
      <c r="B65" s="46" t="s">
        <v>1295</v>
      </c>
      <c r="C65" s="46" t="s">
        <v>1086</v>
      </c>
      <c r="D65" s="46" t="s">
        <v>105</v>
      </c>
      <c r="E65" s="63">
        <v>16410</v>
      </c>
    </row>
    <row r="66" spans="1:5" ht="16.5" customHeight="1">
      <c r="A66" s="62">
        <v>43668</v>
      </c>
      <c r="B66" s="46" t="s">
        <v>1296</v>
      </c>
      <c r="C66" s="46" t="s">
        <v>983</v>
      </c>
      <c r="D66" s="46" t="s">
        <v>38</v>
      </c>
      <c r="E66" s="63">
        <v>39940</v>
      </c>
    </row>
    <row r="67" spans="1:5" ht="16.5" customHeight="1">
      <c r="A67" s="62">
        <v>43671</v>
      </c>
      <c r="B67" s="46" t="s">
        <v>1297</v>
      </c>
      <c r="C67" s="46" t="s">
        <v>980</v>
      </c>
      <c r="D67" s="46" t="s">
        <v>17</v>
      </c>
      <c r="E67" s="63">
        <v>22013</v>
      </c>
    </row>
    <row r="68" spans="1:5" ht="16.5" customHeight="1">
      <c r="A68" s="62">
        <v>43675</v>
      </c>
      <c r="B68" s="46" t="s">
        <v>1298</v>
      </c>
      <c r="C68" s="46" t="s">
        <v>978</v>
      </c>
      <c r="D68" s="46" t="s">
        <v>76</v>
      </c>
      <c r="E68" s="63">
        <v>21745</v>
      </c>
    </row>
    <row r="69" spans="1:5" ht="16.5" customHeight="1">
      <c r="A69" s="62">
        <v>43676</v>
      </c>
      <c r="B69" s="46" t="s">
        <v>1299</v>
      </c>
      <c r="C69" s="46" t="s">
        <v>982</v>
      </c>
      <c r="D69" s="46" t="s">
        <v>28</v>
      </c>
      <c r="E69" s="63">
        <v>3885</v>
      </c>
    </row>
    <row r="70" spans="1:5" ht="16.5" customHeight="1">
      <c r="A70" s="62">
        <v>43677</v>
      </c>
      <c r="B70" s="46" t="s">
        <v>1300</v>
      </c>
      <c r="C70" s="46" t="s">
        <v>986</v>
      </c>
      <c r="D70" s="46" t="s">
        <v>96</v>
      </c>
      <c r="E70" s="63">
        <v>10510</v>
      </c>
    </row>
    <row r="71" spans="1:5" ht="16.5" customHeight="1">
      <c r="A71" s="62">
        <v>43668</v>
      </c>
      <c r="B71" s="46" t="s">
        <v>1301</v>
      </c>
      <c r="C71" s="46" t="s">
        <v>1086</v>
      </c>
      <c r="D71" s="46" t="s">
        <v>105</v>
      </c>
      <c r="E71" s="63">
        <v>16385</v>
      </c>
    </row>
    <row r="72" spans="1:5" ht="16.5" customHeight="1">
      <c r="A72" s="62">
        <v>43675</v>
      </c>
      <c r="B72" s="46" t="s">
        <v>1302</v>
      </c>
      <c r="C72" s="46" t="s">
        <v>1303</v>
      </c>
      <c r="D72" s="46" t="s">
        <v>17</v>
      </c>
      <c r="E72" s="63">
        <v>19153</v>
      </c>
    </row>
    <row r="73" spans="1:5" ht="16.5" customHeight="1">
      <c r="A73" s="62">
        <v>43682</v>
      </c>
      <c r="B73" s="46" t="s">
        <v>1304</v>
      </c>
      <c r="C73" s="46" t="s">
        <v>981</v>
      </c>
      <c r="D73" s="46" t="s">
        <v>1305</v>
      </c>
      <c r="E73" s="63">
        <v>43839</v>
      </c>
    </row>
    <row r="74" spans="1:5" ht="16.5" customHeight="1">
      <c r="A74" s="62">
        <v>43686</v>
      </c>
      <c r="B74" s="46" t="s">
        <v>1306</v>
      </c>
      <c r="C74" s="46" t="s">
        <v>978</v>
      </c>
      <c r="D74" s="46" t="s">
        <v>76</v>
      </c>
      <c r="E74" s="63">
        <v>21650</v>
      </c>
    </row>
    <row r="75" spans="1:5" ht="16.5" customHeight="1">
      <c r="A75" s="62">
        <v>43689</v>
      </c>
      <c r="B75" s="46" t="s">
        <v>1307</v>
      </c>
      <c r="C75" s="46" t="s">
        <v>984</v>
      </c>
      <c r="D75" s="46" t="s">
        <v>985</v>
      </c>
      <c r="E75" s="63">
        <v>33340</v>
      </c>
    </row>
    <row r="76" spans="1:5" ht="16.5" customHeight="1">
      <c r="A76" s="62">
        <v>43696</v>
      </c>
      <c r="B76" s="46" t="s">
        <v>1308</v>
      </c>
      <c r="C76" s="46" t="s">
        <v>980</v>
      </c>
      <c r="D76" s="46" t="s">
        <v>17</v>
      </c>
      <c r="E76" s="63">
        <v>21823</v>
      </c>
    </row>
    <row r="77" spans="1:5" ht="16.5" customHeight="1">
      <c r="A77" s="62">
        <v>43698</v>
      </c>
      <c r="B77" s="46" t="s">
        <v>1309</v>
      </c>
      <c r="C77" s="46" t="s">
        <v>981</v>
      </c>
      <c r="D77" s="46" t="s">
        <v>66</v>
      </c>
      <c r="E77" s="63">
        <v>39872</v>
      </c>
    </row>
    <row r="78" spans="1:5" ht="16.5" customHeight="1">
      <c r="A78" s="62">
        <v>43704</v>
      </c>
      <c r="B78" s="46" t="s">
        <v>1310</v>
      </c>
      <c r="C78" s="46" t="s">
        <v>987</v>
      </c>
      <c r="D78" s="46" t="s">
        <v>105</v>
      </c>
      <c r="E78" s="63">
        <v>16150</v>
      </c>
    </row>
    <row r="79" spans="1:5" ht="16.5" customHeight="1">
      <c r="A79" s="62">
        <v>43706</v>
      </c>
      <c r="B79" s="46" t="s">
        <v>1311</v>
      </c>
      <c r="C79" s="46" t="s">
        <v>978</v>
      </c>
      <c r="D79" s="46" t="s">
        <v>76</v>
      </c>
      <c r="E79" s="63">
        <v>22055</v>
      </c>
    </row>
    <row r="80" spans="1:5" ht="16.5" customHeight="1">
      <c r="A80" s="62">
        <v>43706</v>
      </c>
      <c r="B80" s="46" t="s">
        <v>1312</v>
      </c>
      <c r="C80" s="46" t="s">
        <v>982</v>
      </c>
      <c r="D80" s="46" t="s">
        <v>28</v>
      </c>
      <c r="E80" s="63">
        <v>3385</v>
      </c>
    </row>
    <row r="81" spans="1:5" ht="16.5" customHeight="1">
      <c r="A81" s="62">
        <v>43707</v>
      </c>
      <c r="B81" s="46" t="s">
        <v>1313</v>
      </c>
      <c r="C81" s="46" t="s">
        <v>983</v>
      </c>
      <c r="D81" s="46" t="s">
        <v>38</v>
      </c>
      <c r="E81" s="63">
        <v>39695</v>
      </c>
    </row>
    <row r="82" spans="1:5" ht="16.5" customHeight="1">
      <c r="A82" s="62">
        <v>43711</v>
      </c>
      <c r="B82" s="46" t="s">
        <v>1314</v>
      </c>
      <c r="C82" s="46"/>
      <c r="D82" s="46" t="s">
        <v>1315</v>
      </c>
      <c r="E82" s="63">
        <v>13440</v>
      </c>
    </row>
    <row r="83" spans="1:5" ht="16.5" customHeight="1">
      <c r="A83" s="62">
        <v>43718</v>
      </c>
      <c r="B83" s="46" t="s">
        <v>1316</v>
      </c>
      <c r="C83" s="46" t="s">
        <v>980</v>
      </c>
      <c r="D83" s="46" t="s">
        <v>17</v>
      </c>
      <c r="E83" s="63">
        <v>19509</v>
      </c>
    </row>
    <row r="84" spans="1:5" ht="16.5" customHeight="1">
      <c r="A84" s="62">
        <v>43718</v>
      </c>
      <c r="B84" s="46" t="s">
        <v>1317</v>
      </c>
      <c r="C84" s="46" t="s">
        <v>978</v>
      </c>
      <c r="D84" s="46" t="s">
        <v>76</v>
      </c>
      <c r="E84" s="63">
        <v>19990</v>
      </c>
    </row>
    <row r="85" spans="1:5" ht="16.5" customHeight="1">
      <c r="A85" s="62">
        <v>43726</v>
      </c>
      <c r="B85" s="46" t="s">
        <v>1318</v>
      </c>
      <c r="C85" s="46" t="s">
        <v>984</v>
      </c>
      <c r="D85" s="46" t="s">
        <v>79</v>
      </c>
      <c r="E85" s="63">
        <v>23840</v>
      </c>
    </row>
    <row r="86" spans="1:5" ht="16.5" customHeight="1">
      <c r="A86" s="62">
        <v>43725</v>
      </c>
      <c r="B86" s="46" t="s">
        <v>1319</v>
      </c>
      <c r="C86" s="46" t="s">
        <v>981</v>
      </c>
      <c r="D86" s="46" t="s">
        <v>66</v>
      </c>
      <c r="E86" s="63">
        <v>39639</v>
      </c>
    </row>
    <row r="87" spans="1:5" ht="16.5" customHeight="1">
      <c r="A87" s="62">
        <v>43731</v>
      </c>
      <c r="B87" s="46" t="s">
        <v>1320</v>
      </c>
      <c r="C87" s="46" t="s">
        <v>987</v>
      </c>
      <c r="D87" s="46" t="s">
        <v>105</v>
      </c>
      <c r="E87" s="63">
        <v>16200</v>
      </c>
    </row>
    <row r="88" spans="1:5" ht="16.5" customHeight="1">
      <c r="A88" s="62">
        <v>43732</v>
      </c>
      <c r="B88" s="46" t="s">
        <v>1321</v>
      </c>
      <c r="C88" s="46" t="s">
        <v>978</v>
      </c>
      <c r="D88" s="46" t="s">
        <v>76</v>
      </c>
      <c r="E88" s="63">
        <v>20380</v>
      </c>
    </row>
    <row r="89" spans="1:5" ht="16.5" customHeight="1">
      <c r="A89" s="62">
        <v>43735</v>
      </c>
      <c r="B89" s="46" t="s">
        <v>1322</v>
      </c>
      <c r="C89" s="46" t="s">
        <v>984</v>
      </c>
      <c r="D89" s="46" t="s">
        <v>985</v>
      </c>
      <c r="E89" s="63">
        <v>33760</v>
      </c>
    </row>
    <row r="90" spans="1:5" ht="16.5" customHeight="1">
      <c r="A90" s="62">
        <v>43738</v>
      </c>
      <c r="B90" s="46" t="s">
        <v>1323</v>
      </c>
      <c r="C90" s="46" t="s">
        <v>980</v>
      </c>
      <c r="D90" s="46" t="s">
        <v>17</v>
      </c>
      <c r="E90" s="63">
        <v>19885</v>
      </c>
    </row>
    <row r="91" spans="1:5" ht="16.5" customHeight="1">
      <c r="A91" s="62">
        <v>43745</v>
      </c>
      <c r="B91" s="46" t="s">
        <v>1324</v>
      </c>
      <c r="C91" s="46" t="s">
        <v>983</v>
      </c>
      <c r="D91" s="46" t="s">
        <v>38</v>
      </c>
      <c r="E91" s="63">
        <v>37575</v>
      </c>
    </row>
    <row r="92" spans="1:5" ht="16.5" customHeight="1">
      <c r="A92" s="62">
        <v>43745</v>
      </c>
      <c r="B92" s="46" t="s">
        <v>1325</v>
      </c>
      <c r="C92" s="46" t="s">
        <v>978</v>
      </c>
      <c r="D92" s="46" t="s">
        <v>76</v>
      </c>
      <c r="E92" s="63">
        <v>22345</v>
      </c>
    </row>
    <row r="93" spans="1:5" ht="16.5" customHeight="1">
      <c r="A93" s="62">
        <v>43756</v>
      </c>
      <c r="B93" s="46" t="s">
        <v>1326</v>
      </c>
      <c r="C93" s="46" t="s">
        <v>980</v>
      </c>
      <c r="D93" s="46" t="s">
        <v>17</v>
      </c>
      <c r="E93" s="63">
        <v>18836</v>
      </c>
    </row>
    <row r="94" spans="1:5" ht="16.5" customHeight="1">
      <c r="A94" s="62">
        <v>43759</v>
      </c>
      <c r="B94" s="46" t="s">
        <v>1327</v>
      </c>
      <c r="C94" s="46" t="s">
        <v>978</v>
      </c>
      <c r="D94" s="46" t="s">
        <v>76</v>
      </c>
      <c r="E94" s="63">
        <v>22745</v>
      </c>
    </row>
    <row r="95" spans="1:5" ht="16.5" customHeight="1">
      <c r="A95" s="62">
        <v>43760</v>
      </c>
      <c r="B95" s="46" t="s">
        <v>1328</v>
      </c>
      <c r="C95" s="46" t="s">
        <v>986</v>
      </c>
      <c r="D95" s="46" t="s">
        <v>96</v>
      </c>
      <c r="E95" s="63">
        <v>10625</v>
      </c>
    </row>
    <row r="96" spans="1:5" ht="16.5" customHeight="1">
      <c r="A96" s="62">
        <v>43761</v>
      </c>
      <c r="B96" s="46" t="s">
        <v>1329</v>
      </c>
      <c r="C96" s="46" t="s">
        <v>981</v>
      </c>
      <c r="D96" s="46" t="s">
        <v>66</v>
      </c>
      <c r="E96" s="63">
        <v>40618</v>
      </c>
    </row>
    <row r="97" spans="1:5" ht="16.5" customHeight="1">
      <c r="A97" s="62">
        <v>43763</v>
      </c>
      <c r="B97" s="46" t="s">
        <v>1330</v>
      </c>
      <c r="C97" s="46" t="s">
        <v>987</v>
      </c>
      <c r="D97" s="46" t="s">
        <v>105</v>
      </c>
      <c r="E97" s="63">
        <v>16770</v>
      </c>
    </row>
    <row r="98" spans="1:5" ht="16.5" customHeight="1">
      <c r="A98" s="62">
        <v>43763</v>
      </c>
      <c r="B98" s="46" t="s">
        <v>1331</v>
      </c>
      <c r="C98" s="46" t="s">
        <v>987</v>
      </c>
      <c r="D98" s="46" t="s">
        <v>105</v>
      </c>
      <c r="E98" s="63">
        <v>16395</v>
      </c>
    </row>
    <row r="99" spans="1:5" ht="16.5" customHeight="1">
      <c r="A99" s="62">
        <v>43767</v>
      </c>
      <c r="B99" s="46" t="s">
        <v>1332</v>
      </c>
      <c r="C99" s="46" t="s">
        <v>982</v>
      </c>
      <c r="D99" s="46" t="s">
        <v>28</v>
      </c>
      <c r="E99" s="63">
        <v>3611</v>
      </c>
    </row>
    <row r="100" spans="1:5" ht="16.5" customHeight="1">
      <c r="A100" s="62">
        <v>43770</v>
      </c>
      <c r="B100" s="46" t="s">
        <v>1333</v>
      </c>
      <c r="C100" s="46" t="s">
        <v>978</v>
      </c>
      <c r="D100" s="46" t="s">
        <v>76</v>
      </c>
      <c r="E100" s="63">
        <v>22050</v>
      </c>
    </row>
    <row r="101" spans="1:5" ht="16.5" customHeight="1">
      <c r="A101" s="62">
        <v>43770</v>
      </c>
      <c r="B101" s="46" t="s">
        <v>1334</v>
      </c>
      <c r="C101" s="46" t="s">
        <v>978</v>
      </c>
      <c r="D101" s="46" t="s">
        <v>76</v>
      </c>
      <c r="E101" s="63">
        <v>15710</v>
      </c>
    </row>
    <row r="102" spans="1:5" ht="16.5" customHeight="1">
      <c r="A102" s="62">
        <v>43775</v>
      </c>
      <c r="B102" s="46" t="s">
        <v>1335</v>
      </c>
      <c r="C102" s="46" t="s">
        <v>984</v>
      </c>
      <c r="D102" s="46" t="s">
        <v>985</v>
      </c>
      <c r="E102" s="63">
        <v>33750</v>
      </c>
    </row>
    <row r="103" spans="1:5" ht="16.5" customHeight="1">
      <c r="A103" s="62">
        <v>43776</v>
      </c>
      <c r="B103" s="46" t="s">
        <v>1336</v>
      </c>
      <c r="C103" s="46" t="s">
        <v>980</v>
      </c>
      <c r="D103" s="46" t="s">
        <v>17</v>
      </c>
      <c r="E103" s="63">
        <v>18580</v>
      </c>
    </row>
    <row r="104" spans="1:5" ht="16.5" customHeight="1">
      <c r="A104" s="62">
        <v>43783</v>
      </c>
      <c r="B104" s="46" t="s">
        <v>1337</v>
      </c>
      <c r="C104" s="46" t="s">
        <v>978</v>
      </c>
      <c r="D104" s="46" t="s">
        <v>76</v>
      </c>
      <c r="E104" s="63">
        <v>22655</v>
      </c>
    </row>
    <row r="105" spans="1:5" ht="16.5" customHeight="1">
      <c r="A105" s="62">
        <v>43787</v>
      </c>
      <c r="B105" s="46" t="s">
        <v>1338</v>
      </c>
      <c r="C105" s="46" t="s">
        <v>981</v>
      </c>
      <c r="D105" s="46" t="s">
        <v>66</v>
      </c>
      <c r="E105" s="63">
        <v>40983</v>
      </c>
    </row>
    <row r="106" spans="1:5" ht="16.5" customHeight="1">
      <c r="A106" s="62">
        <v>43794</v>
      </c>
      <c r="B106" s="46" t="s">
        <v>1339</v>
      </c>
      <c r="C106" s="46" t="s">
        <v>1340</v>
      </c>
      <c r="D106" s="46" t="s">
        <v>1092</v>
      </c>
      <c r="E106" s="63">
        <v>38275</v>
      </c>
    </row>
    <row r="107" spans="1:5" ht="16.5" customHeight="1">
      <c r="A107" s="62">
        <v>43795</v>
      </c>
      <c r="B107" s="46" t="s">
        <v>1341</v>
      </c>
      <c r="C107" s="46" t="s">
        <v>978</v>
      </c>
      <c r="D107" s="46" t="s">
        <v>76</v>
      </c>
      <c r="E107" s="63">
        <v>22655</v>
      </c>
    </row>
    <row r="108" spans="1:5" ht="16.5" customHeight="1">
      <c r="A108" s="62">
        <v>43797</v>
      </c>
      <c r="B108" s="46" t="s">
        <v>1342</v>
      </c>
      <c r="C108" s="46" t="s">
        <v>980</v>
      </c>
      <c r="D108" s="46" t="s">
        <v>17</v>
      </c>
      <c r="E108" s="63">
        <v>18068</v>
      </c>
    </row>
    <row r="109" spans="1:5" ht="16.5" customHeight="1">
      <c r="A109" s="62">
        <v>43805</v>
      </c>
      <c r="B109" s="46" t="s">
        <v>1343</v>
      </c>
      <c r="C109" s="46" t="s">
        <v>984</v>
      </c>
      <c r="D109" s="46" t="s">
        <v>985</v>
      </c>
      <c r="E109" s="63">
        <v>32860</v>
      </c>
    </row>
    <row r="110" spans="1:5" ht="16.5" customHeight="1">
      <c r="A110" s="62">
        <v>43808</v>
      </c>
      <c r="B110" s="46" t="s">
        <v>1344</v>
      </c>
      <c r="C110" s="46" t="s">
        <v>978</v>
      </c>
      <c r="D110" s="46" t="s">
        <v>76</v>
      </c>
      <c r="E110" s="63">
        <v>22735</v>
      </c>
    </row>
    <row r="111" spans="1:5" ht="16.5" customHeight="1">
      <c r="A111" s="62">
        <v>43810</v>
      </c>
      <c r="B111" s="46" t="s">
        <v>1345</v>
      </c>
      <c r="C111" s="46" t="s">
        <v>981</v>
      </c>
      <c r="D111" s="46" t="s">
        <v>66</v>
      </c>
      <c r="E111" s="63">
        <v>41207</v>
      </c>
    </row>
    <row r="112" spans="1:5" ht="16.5" customHeight="1">
      <c r="A112" s="62">
        <v>43815</v>
      </c>
      <c r="B112" s="46" t="s">
        <v>1346</v>
      </c>
      <c r="C112" s="46" t="s">
        <v>982</v>
      </c>
      <c r="D112" s="46" t="s">
        <v>28</v>
      </c>
      <c r="E112" s="63">
        <v>3648</v>
      </c>
    </row>
    <row r="113" spans="1:5" ht="16.5" customHeight="1">
      <c r="A113" s="62">
        <v>43818</v>
      </c>
      <c r="B113" s="46" t="s">
        <v>1347</v>
      </c>
      <c r="C113" s="46" t="s">
        <v>980</v>
      </c>
      <c r="D113" s="46" t="s">
        <v>17</v>
      </c>
      <c r="E113" s="63">
        <v>18575</v>
      </c>
    </row>
    <row r="114" spans="1:5" ht="16.5" customHeight="1">
      <c r="A114" s="62">
        <v>43819</v>
      </c>
      <c r="B114" s="46" t="s">
        <v>1348</v>
      </c>
      <c r="C114" s="46" t="s">
        <v>978</v>
      </c>
      <c r="D114" s="46" t="s">
        <v>76</v>
      </c>
      <c r="E114" s="63">
        <v>22790</v>
      </c>
    </row>
    <row r="115" spans="1:5" ht="16.5" customHeight="1">
      <c r="A115" s="62">
        <v>43823</v>
      </c>
      <c r="B115" s="46" t="s">
        <v>1349</v>
      </c>
      <c r="C115" s="46" t="s">
        <v>986</v>
      </c>
      <c r="D115" s="46" t="s">
        <v>96</v>
      </c>
      <c r="E115" s="63">
        <v>10620</v>
      </c>
    </row>
    <row r="116" spans="1:5" ht="16.5" customHeight="1">
      <c r="A116" s="62">
        <v>43825</v>
      </c>
      <c r="B116" s="46" t="s">
        <v>1350</v>
      </c>
      <c r="C116" s="46"/>
      <c r="D116" s="46" t="s">
        <v>1305</v>
      </c>
      <c r="E116" s="63">
        <v>43728</v>
      </c>
    </row>
    <row r="117" spans="1:5" ht="16.5" customHeight="1">
      <c r="A117" s="62">
        <v>43829</v>
      </c>
      <c r="B117" s="46" t="s">
        <v>1351</v>
      </c>
      <c r="C117" s="46" t="s">
        <v>984</v>
      </c>
      <c r="D117" s="46" t="s">
        <v>79</v>
      </c>
      <c r="E117" s="63">
        <v>24380</v>
      </c>
    </row>
    <row r="118" spans="1:5" ht="16.5" customHeight="1">
      <c r="A118" s="62">
        <v>43830</v>
      </c>
      <c r="B118" s="46" t="s">
        <v>1352</v>
      </c>
      <c r="C118" s="46" t="s">
        <v>1086</v>
      </c>
      <c r="D118" s="46" t="s">
        <v>105</v>
      </c>
      <c r="E118" s="63">
        <v>16680</v>
      </c>
    </row>
    <row r="119" spans="1:5" ht="16.5" customHeight="1">
      <c r="A119" s="62"/>
    </row>
    <row r="120" spans="1:5" ht="16.5" customHeight="1">
      <c r="A120" s="62"/>
    </row>
    <row r="121" spans="1:5" ht="16.5" customHeight="1">
      <c r="A121" s="62"/>
    </row>
    <row r="122" spans="1:5" ht="16.5" customHeight="1">
      <c r="A122" s="62"/>
    </row>
    <row r="123" spans="1:5" ht="16.5" customHeight="1">
      <c r="A123" s="62"/>
    </row>
    <row r="124" spans="1:5" ht="16.5" customHeight="1">
      <c r="A124" s="62"/>
    </row>
    <row r="125" spans="1:5" ht="16.5" customHeight="1">
      <c r="A125" s="62"/>
    </row>
    <row r="126" spans="1:5" ht="16.5" customHeight="1">
      <c r="A126" s="62"/>
    </row>
    <row r="127" spans="1:5" ht="16.5" customHeight="1">
      <c r="A127" s="62"/>
    </row>
    <row r="128" spans="1:5" ht="16.5" customHeight="1">
      <c r="A128" s="62"/>
    </row>
    <row r="129" spans="1:1" ht="16.5" customHeight="1">
      <c r="A129" s="62"/>
    </row>
    <row r="130" spans="1:1" ht="16.5" customHeight="1">
      <c r="A130" s="62"/>
    </row>
    <row r="131" spans="1:1" ht="16.5" customHeight="1">
      <c r="A131" s="62"/>
    </row>
    <row r="132" spans="1:1" ht="16.5" customHeight="1">
      <c r="A132" s="62"/>
    </row>
    <row r="133" spans="1:1" ht="16.5" customHeight="1">
      <c r="A133" s="62"/>
    </row>
    <row r="134" spans="1:1" ht="16.5" customHeight="1">
      <c r="A134" s="62"/>
    </row>
    <row r="135" spans="1:1" ht="16.5" customHeight="1">
      <c r="A135" s="62"/>
    </row>
    <row r="136" spans="1:1" ht="16.5" customHeight="1">
      <c r="A136" s="62"/>
    </row>
    <row r="137" spans="1:1" ht="16.5" customHeight="1">
      <c r="A137" s="62"/>
    </row>
    <row r="138" spans="1:1" ht="16.5" customHeight="1">
      <c r="A138" s="62"/>
    </row>
    <row r="139" spans="1:1" ht="16.5" customHeight="1">
      <c r="A139" s="62"/>
    </row>
    <row r="140" spans="1:1" ht="16.5" customHeight="1">
      <c r="A140" s="62"/>
    </row>
    <row r="141" spans="1:1" ht="16.5" customHeight="1">
      <c r="A141" s="62"/>
    </row>
    <row r="142" spans="1:1" ht="16.5" customHeight="1">
      <c r="A142" s="62"/>
    </row>
    <row r="143" spans="1:1" ht="16.5" customHeight="1">
      <c r="A143" s="62"/>
    </row>
    <row r="144" spans="1:1" ht="16.5" customHeight="1">
      <c r="A144" s="62"/>
    </row>
    <row r="145" spans="1:1" ht="16.5" customHeight="1">
      <c r="A145" s="62"/>
    </row>
    <row r="146" spans="1:1" ht="16.5" customHeight="1">
      <c r="A146" s="62"/>
    </row>
    <row r="147" spans="1:1" ht="16.5" customHeight="1">
      <c r="A147" s="62"/>
    </row>
    <row r="148" spans="1:1" ht="16.5" customHeight="1">
      <c r="A148" s="62"/>
    </row>
    <row r="149" spans="1:1" ht="16.5" customHeight="1">
      <c r="A149" s="62"/>
    </row>
    <row r="150" spans="1:1" ht="16.5" customHeight="1">
      <c r="A150" s="62"/>
    </row>
    <row r="151" spans="1:1" ht="16.5" customHeight="1">
      <c r="A151" s="62"/>
    </row>
    <row r="152" spans="1:1" ht="16.5" customHeight="1">
      <c r="A152" s="62"/>
    </row>
    <row r="153" spans="1:1" ht="16.5" customHeight="1">
      <c r="A153" s="62"/>
    </row>
    <row r="154" spans="1:1" ht="16.5" customHeight="1">
      <c r="A154" s="62"/>
    </row>
    <row r="155" spans="1:1" ht="16.5" customHeight="1">
      <c r="A155" s="62"/>
    </row>
    <row r="156" spans="1:1" ht="16.5" customHeight="1">
      <c r="A156" s="62"/>
    </row>
    <row r="157" spans="1:1" ht="16.5" customHeight="1">
      <c r="A157" s="62"/>
    </row>
    <row r="158" spans="1:1" ht="16.5" customHeight="1"/>
    <row r="159" spans="1:1" ht="16.5" customHeight="1"/>
    <row r="160" spans="1:1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2:E157" xr:uid="{00000000-0009-0000-0000-000017000000}"/>
  <phoneticPr fontId="11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I1000"/>
  <sheetViews>
    <sheetView workbookViewId="0"/>
  </sheetViews>
  <sheetFormatPr defaultColWidth="12.625" defaultRowHeight="15" customHeight="1"/>
  <cols>
    <col min="1" max="26" width="7.625" customWidth="1"/>
  </cols>
  <sheetData>
    <row r="1" spans="1:9" ht="16.5" customHeight="1">
      <c r="A1" s="42" t="s">
        <v>1353</v>
      </c>
      <c r="B1" s="42" t="s">
        <v>1354</v>
      </c>
      <c r="C1" s="42" t="s">
        <v>1355</v>
      </c>
      <c r="E1" s="42" t="s">
        <v>1356</v>
      </c>
    </row>
    <row r="2" spans="1:9" ht="16.5" hidden="1" customHeight="1">
      <c r="A2" s="62">
        <v>43832</v>
      </c>
      <c r="B2" s="46" t="s">
        <v>1357</v>
      </c>
      <c r="C2" s="46" t="s">
        <v>978</v>
      </c>
      <c r="D2" s="46" t="s">
        <v>76</v>
      </c>
      <c r="E2" s="63">
        <v>23705</v>
      </c>
      <c r="F2" s="63"/>
      <c r="G2" s="291"/>
      <c r="H2" s="292" t="s">
        <v>1358</v>
      </c>
      <c r="I2" s="46"/>
    </row>
    <row r="3" spans="1:9" ht="16.5" hidden="1" customHeight="1">
      <c r="A3" s="62">
        <v>43840</v>
      </c>
      <c r="B3" s="46" t="s">
        <v>1359</v>
      </c>
      <c r="C3" s="46" t="s">
        <v>980</v>
      </c>
      <c r="D3" s="46" t="s">
        <v>80</v>
      </c>
      <c r="E3" s="63">
        <v>19798</v>
      </c>
      <c r="F3" s="63"/>
      <c r="G3" s="291"/>
      <c r="H3" s="292" t="s">
        <v>1360</v>
      </c>
      <c r="I3" s="46"/>
    </row>
    <row r="4" spans="1:9" ht="16.5" hidden="1" customHeight="1">
      <c r="A4" s="62">
        <v>43843</v>
      </c>
      <c r="B4" s="46" t="s">
        <v>1093</v>
      </c>
      <c r="C4" s="46"/>
      <c r="D4" s="46" t="s">
        <v>1092</v>
      </c>
      <c r="E4" s="63">
        <v>40860</v>
      </c>
      <c r="F4" s="63"/>
      <c r="G4" s="291"/>
      <c r="H4" s="292" t="s">
        <v>1361</v>
      </c>
      <c r="I4" s="46"/>
    </row>
    <row r="5" spans="1:9" ht="16.5" hidden="1" customHeight="1">
      <c r="A5" s="62">
        <v>43845</v>
      </c>
      <c r="B5" s="46" t="s">
        <v>1362</v>
      </c>
      <c r="C5" s="46" t="s">
        <v>978</v>
      </c>
      <c r="D5" s="46" t="s">
        <v>76</v>
      </c>
      <c r="E5" s="63">
        <v>22650</v>
      </c>
      <c r="F5" s="63"/>
      <c r="G5" s="291"/>
      <c r="H5" s="292" t="s">
        <v>1363</v>
      </c>
      <c r="I5" s="46"/>
    </row>
    <row r="6" spans="1:9" ht="16.5" hidden="1" customHeight="1">
      <c r="A6" s="62">
        <v>43845</v>
      </c>
      <c r="B6" s="46" t="s">
        <v>1364</v>
      </c>
      <c r="C6" s="46" t="s">
        <v>984</v>
      </c>
      <c r="D6" s="46" t="s">
        <v>985</v>
      </c>
      <c r="E6" s="63">
        <v>32875</v>
      </c>
      <c r="F6" s="63"/>
      <c r="G6" s="291"/>
      <c r="H6" s="292" t="s">
        <v>1365</v>
      </c>
      <c r="I6" s="46"/>
    </row>
    <row r="7" spans="1:9" ht="16.5" customHeight="1">
      <c r="A7" s="62">
        <v>43851</v>
      </c>
      <c r="B7" s="46" t="s">
        <v>1366</v>
      </c>
      <c r="C7" s="46" t="s">
        <v>987</v>
      </c>
      <c r="D7" s="46" t="s">
        <v>105</v>
      </c>
      <c r="E7" s="63">
        <v>16925</v>
      </c>
      <c r="F7" s="63"/>
      <c r="G7" s="291"/>
      <c r="H7" s="292" t="s">
        <v>1367</v>
      </c>
      <c r="I7" s="46"/>
    </row>
    <row r="8" spans="1:9" ht="16.5" hidden="1" customHeight="1">
      <c r="A8" s="62">
        <v>43858</v>
      </c>
      <c r="B8" s="46" t="s">
        <v>1368</v>
      </c>
      <c r="C8" s="46" t="s">
        <v>981</v>
      </c>
      <c r="D8" s="46" t="s">
        <v>66</v>
      </c>
      <c r="E8" s="63">
        <v>42389</v>
      </c>
      <c r="F8" s="63"/>
      <c r="G8" s="291"/>
      <c r="H8" s="292" t="s">
        <v>1369</v>
      </c>
      <c r="I8" s="46"/>
    </row>
    <row r="9" spans="1:9" ht="16.5" hidden="1" customHeight="1">
      <c r="A9" s="62">
        <v>43859</v>
      </c>
      <c r="B9" s="46" t="s">
        <v>1370</v>
      </c>
      <c r="C9" s="46" t="s">
        <v>980</v>
      </c>
      <c r="D9" s="46" t="s">
        <v>17</v>
      </c>
      <c r="E9" s="63">
        <v>19504</v>
      </c>
      <c r="F9" s="63"/>
      <c r="G9" s="291"/>
      <c r="H9" s="292" t="s">
        <v>1371</v>
      </c>
      <c r="I9" s="46"/>
    </row>
    <row r="10" spans="1:9" ht="16.5" hidden="1" customHeight="1">
      <c r="A10" s="62">
        <v>43860</v>
      </c>
      <c r="B10" s="46" t="s">
        <v>1372</v>
      </c>
      <c r="C10" s="46" t="s">
        <v>978</v>
      </c>
      <c r="D10" s="46" t="s">
        <v>76</v>
      </c>
      <c r="E10" s="63">
        <v>22330</v>
      </c>
      <c r="F10" s="63"/>
      <c r="G10" s="291"/>
      <c r="H10" s="292" t="s">
        <v>1373</v>
      </c>
      <c r="I10" s="46"/>
    </row>
    <row r="11" spans="1:9" ht="16.5" hidden="1" customHeight="1">
      <c r="A11" s="62">
        <v>43865</v>
      </c>
      <c r="B11" s="46" t="s">
        <v>1374</v>
      </c>
      <c r="C11" s="46" t="s">
        <v>982</v>
      </c>
      <c r="D11" s="46" t="s">
        <v>28</v>
      </c>
      <c r="E11" s="63">
        <v>3028</v>
      </c>
      <c r="F11" s="63"/>
      <c r="G11" s="291"/>
      <c r="H11" s="292" t="s">
        <v>1375</v>
      </c>
      <c r="I11" s="46"/>
    </row>
    <row r="12" spans="1:9" ht="16.5" hidden="1" customHeight="1">
      <c r="A12" s="62">
        <v>43873</v>
      </c>
      <c r="B12" s="46" t="s">
        <v>1376</v>
      </c>
      <c r="C12" s="46" t="s">
        <v>981</v>
      </c>
      <c r="D12" s="46" t="s">
        <v>66</v>
      </c>
      <c r="E12" s="63">
        <v>42437</v>
      </c>
      <c r="F12" s="63"/>
      <c r="G12" s="291"/>
      <c r="H12" s="292" t="s">
        <v>1377</v>
      </c>
      <c r="I12" s="46"/>
    </row>
    <row r="13" spans="1:9" ht="16.5" hidden="1" customHeight="1">
      <c r="A13" s="62">
        <v>43874</v>
      </c>
      <c r="B13" s="46" t="s">
        <v>1378</v>
      </c>
      <c r="C13" s="46" t="s">
        <v>978</v>
      </c>
      <c r="D13" s="46" t="s">
        <v>76</v>
      </c>
      <c r="E13" s="63">
        <v>22405</v>
      </c>
      <c r="F13" s="63"/>
      <c r="G13" s="291"/>
      <c r="H13" s="292" t="s">
        <v>1379</v>
      </c>
      <c r="I13" s="46"/>
    </row>
    <row r="14" spans="1:9" ht="16.5" hidden="1" customHeight="1">
      <c r="A14" s="62">
        <v>43878</v>
      </c>
      <c r="B14" s="46" t="s">
        <v>1380</v>
      </c>
      <c r="C14" s="46" t="s">
        <v>1381</v>
      </c>
      <c r="D14" s="46" t="s">
        <v>17</v>
      </c>
      <c r="E14" s="63">
        <v>23002</v>
      </c>
      <c r="F14" s="63"/>
      <c r="G14" s="291"/>
      <c r="H14" s="292" t="s">
        <v>1382</v>
      </c>
      <c r="I14" s="46"/>
    </row>
    <row r="15" spans="1:9" ht="16.5" hidden="1" customHeight="1">
      <c r="A15" s="62">
        <v>43879</v>
      </c>
      <c r="B15" s="46" t="s">
        <v>1383</v>
      </c>
      <c r="C15" s="46" t="s">
        <v>984</v>
      </c>
      <c r="D15" s="46" t="s">
        <v>985</v>
      </c>
      <c r="E15" s="63">
        <v>32540</v>
      </c>
      <c r="F15" s="63"/>
      <c r="G15" s="291"/>
      <c r="H15" s="292" t="s">
        <v>1384</v>
      </c>
      <c r="I15" s="46"/>
    </row>
    <row r="16" spans="1:9" ht="16.5" customHeight="1">
      <c r="A16" s="62">
        <v>43881</v>
      </c>
      <c r="B16" s="46" t="s">
        <v>1385</v>
      </c>
      <c r="C16" s="46" t="s">
        <v>987</v>
      </c>
      <c r="D16" s="46" t="s">
        <v>105</v>
      </c>
      <c r="E16" s="63">
        <v>17015</v>
      </c>
      <c r="F16" s="63"/>
      <c r="G16" s="291"/>
      <c r="H16" s="292" t="s">
        <v>1386</v>
      </c>
      <c r="I16" s="46"/>
    </row>
    <row r="17" spans="1:9" ht="16.5" customHeight="1">
      <c r="A17" s="62">
        <v>43881</v>
      </c>
      <c r="B17" s="46" t="s">
        <v>1387</v>
      </c>
      <c r="C17" s="46" t="s">
        <v>987</v>
      </c>
      <c r="D17" s="46" t="s">
        <v>105</v>
      </c>
      <c r="E17" s="63">
        <v>17435</v>
      </c>
      <c r="F17" s="63"/>
      <c r="G17" s="291"/>
      <c r="H17" s="292" t="s">
        <v>1388</v>
      </c>
      <c r="I17" s="293" t="s">
        <v>1389</v>
      </c>
    </row>
    <row r="18" spans="1:9" ht="16.5" customHeight="1">
      <c r="A18" s="62">
        <v>43882</v>
      </c>
      <c r="B18" s="46" t="s">
        <v>1087</v>
      </c>
      <c r="C18" s="46" t="s">
        <v>1088</v>
      </c>
      <c r="D18" s="46" t="s">
        <v>1040</v>
      </c>
      <c r="E18" s="63">
        <v>16254</v>
      </c>
      <c r="F18" s="63"/>
      <c r="G18" s="291"/>
      <c r="H18" s="292" t="s">
        <v>1390</v>
      </c>
      <c r="I18" s="46"/>
    </row>
    <row r="19" spans="1:9" ht="16.5" hidden="1" customHeight="1">
      <c r="A19" s="62">
        <v>43886</v>
      </c>
      <c r="B19" s="46" t="s">
        <v>1391</v>
      </c>
      <c r="C19" s="46" t="s">
        <v>978</v>
      </c>
      <c r="D19" s="46" t="s">
        <v>76</v>
      </c>
      <c r="E19" s="63">
        <v>22040</v>
      </c>
      <c r="F19" s="63"/>
      <c r="G19" s="291"/>
      <c r="H19" s="292" t="s">
        <v>1392</v>
      </c>
      <c r="I19" s="46"/>
    </row>
    <row r="20" spans="1:9" ht="16.5" hidden="1" customHeight="1">
      <c r="A20" s="62">
        <v>43886</v>
      </c>
      <c r="B20" s="46" t="s">
        <v>1393</v>
      </c>
      <c r="C20" s="46" t="s">
        <v>981</v>
      </c>
      <c r="D20" s="46" t="s">
        <v>66</v>
      </c>
      <c r="E20" s="63">
        <v>42180</v>
      </c>
      <c r="F20" s="63"/>
      <c r="G20" s="291"/>
      <c r="H20" s="292" t="s">
        <v>1394</v>
      </c>
      <c r="I20" s="46"/>
    </row>
    <row r="21" spans="1:9" ht="16.5" hidden="1" customHeight="1">
      <c r="A21" s="62">
        <v>43894</v>
      </c>
      <c r="B21" s="46" t="s">
        <v>1395</v>
      </c>
      <c r="C21" s="46" t="s">
        <v>980</v>
      </c>
      <c r="D21" s="46" t="s">
        <v>17</v>
      </c>
      <c r="E21" s="63">
        <v>21938</v>
      </c>
      <c r="F21" s="63"/>
      <c r="G21" s="291"/>
      <c r="H21" s="292" t="s">
        <v>1396</v>
      </c>
      <c r="I21" s="46"/>
    </row>
    <row r="22" spans="1:9" ht="16.5" hidden="1" customHeight="1">
      <c r="A22" s="62">
        <v>43894</v>
      </c>
      <c r="B22" s="46" t="s">
        <v>1397</v>
      </c>
      <c r="C22" s="46" t="s">
        <v>986</v>
      </c>
      <c r="D22" s="46" t="s">
        <v>96</v>
      </c>
      <c r="E22" s="63">
        <v>10155</v>
      </c>
      <c r="F22" s="63"/>
      <c r="G22" s="291"/>
      <c r="H22" s="292" t="s">
        <v>1398</v>
      </c>
      <c r="I22" s="46"/>
    </row>
    <row r="23" spans="1:9" ht="16.5" hidden="1" customHeight="1">
      <c r="A23" s="62">
        <v>43899</v>
      </c>
      <c r="B23" s="46" t="s">
        <v>1399</v>
      </c>
      <c r="C23" s="46" t="s">
        <v>978</v>
      </c>
      <c r="D23" s="46" t="s">
        <v>76</v>
      </c>
      <c r="E23" s="63">
        <v>22125</v>
      </c>
      <c r="F23" s="63"/>
      <c r="G23" s="291"/>
      <c r="H23" s="292" t="s">
        <v>1400</v>
      </c>
      <c r="I23" s="46"/>
    </row>
    <row r="24" spans="1:9" ht="16.5" hidden="1" customHeight="1">
      <c r="A24" s="62">
        <v>43899</v>
      </c>
      <c r="B24" s="46" t="s">
        <v>1401</v>
      </c>
      <c r="C24" s="46" t="s">
        <v>982</v>
      </c>
      <c r="D24" s="46" t="s">
        <v>28</v>
      </c>
      <c r="E24" s="63">
        <v>3370</v>
      </c>
      <c r="F24" s="63"/>
      <c r="G24" s="291"/>
      <c r="H24" s="292" t="s">
        <v>1402</v>
      </c>
      <c r="I24" s="46"/>
    </row>
    <row r="25" spans="1:9" ht="16.5" hidden="1" customHeight="1">
      <c r="A25" s="62">
        <v>43902</v>
      </c>
      <c r="B25" s="46" t="s">
        <v>1403</v>
      </c>
      <c r="C25" s="46" t="s">
        <v>984</v>
      </c>
      <c r="D25" s="46" t="s">
        <v>79</v>
      </c>
      <c r="E25" s="63">
        <v>24850</v>
      </c>
      <c r="F25" s="63"/>
      <c r="G25" s="291"/>
      <c r="H25" s="292" t="s">
        <v>1404</v>
      </c>
      <c r="I25" s="46"/>
    </row>
    <row r="26" spans="1:9" ht="16.5" customHeight="1">
      <c r="A26" s="62">
        <v>43903</v>
      </c>
      <c r="B26" s="46" t="s">
        <v>1405</v>
      </c>
      <c r="C26" s="46"/>
      <c r="D26" s="46" t="s">
        <v>94</v>
      </c>
      <c r="E26" s="63">
        <v>18585</v>
      </c>
      <c r="F26" s="63"/>
      <c r="G26" s="291"/>
      <c r="H26" s="292" t="s">
        <v>1406</v>
      </c>
      <c r="I26" s="46"/>
    </row>
    <row r="27" spans="1:9" ht="16.5" hidden="1" customHeight="1">
      <c r="A27" s="62">
        <v>43908</v>
      </c>
      <c r="B27" s="46" t="s">
        <v>1407</v>
      </c>
      <c r="C27" s="46" t="s">
        <v>982</v>
      </c>
      <c r="D27" s="46" t="s">
        <v>28</v>
      </c>
      <c r="E27" s="63">
        <v>2777</v>
      </c>
      <c r="F27" s="63"/>
      <c r="G27" s="291"/>
      <c r="H27" s="292" t="s">
        <v>1408</v>
      </c>
      <c r="I27" s="46"/>
    </row>
    <row r="28" spans="1:9" ht="16.5" customHeight="1">
      <c r="A28" s="62">
        <v>43909</v>
      </c>
      <c r="B28" s="46" t="s">
        <v>1409</v>
      </c>
      <c r="C28" s="46" t="s">
        <v>987</v>
      </c>
      <c r="D28" s="46" t="s">
        <v>105</v>
      </c>
      <c r="E28" s="63">
        <v>17025</v>
      </c>
      <c r="F28" s="63"/>
      <c r="G28" s="291"/>
      <c r="H28" s="292" t="s">
        <v>1410</v>
      </c>
      <c r="I28" s="46"/>
    </row>
    <row r="29" spans="1:9" ht="16.5" hidden="1" customHeight="1">
      <c r="A29" s="62">
        <v>43910</v>
      </c>
      <c r="B29" s="46" t="s">
        <v>1411</v>
      </c>
      <c r="C29" s="46" t="s">
        <v>978</v>
      </c>
      <c r="D29" s="46" t="s">
        <v>76</v>
      </c>
      <c r="E29" s="63">
        <v>22805</v>
      </c>
      <c r="F29" s="63"/>
      <c r="G29" s="291"/>
      <c r="H29" s="292" t="s">
        <v>1412</v>
      </c>
      <c r="I29" s="46"/>
    </row>
    <row r="30" spans="1:9" ht="16.5" customHeight="1">
      <c r="A30" s="62">
        <v>43909</v>
      </c>
      <c r="B30" s="46" t="s">
        <v>1413</v>
      </c>
      <c r="C30" s="46" t="s">
        <v>987</v>
      </c>
      <c r="D30" s="46" t="s">
        <v>105</v>
      </c>
      <c r="E30" s="63">
        <v>17120</v>
      </c>
      <c r="F30" s="63"/>
      <c r="G30" s="291"/>
      <c r="H30" s="292" t="s">
        <v>1414</v>
      </c>
      <c r="I30" s="293" t="s">
        <v>1389</v>
      </c>
    </row>
    <row r="31" spans="1:9" ht="16.5" hidden="1" customHeight="1">
      <c r="A31" s="62">
        <v>43915</v>
      </c>
      <c r="B31" s="46" t="s">
        <v>1415</v>
      </c>
      <c r="C31" s="46" t="s">
        <v>980</v>
      </c>
      <c r="D31" s="46" t="s">
        <v>80</v>
      </c>
      <c r="E31" s="63">
        <v>23824</v>
      </c>
      <c r="F31" s="63"/>
      <c r="G31" s="291"/>
      <c r="H31" s="292" t="s">
        <v>1416</v>
      </c>
      <c r="I31" s="46"/>
    </row>
    <row r="32" spans="1:9" ht="16.5" hidden="1" customHeight="1">
      <c r="A32" s="62">
        <v>43913</v>
      </c>
      <c r="B32" s="46" t="s">
        <v>1417</v>
      </c>
      <c r="C32" s="46" t="s">
        <v>980</v>
      </c>
      <c r="D32" s="46" t="s">
        <v>17</v>
      </c>
      <c r="E32" s="63">
        <v>21893</v>
      </c>
      <c r="F32" s="63"/>
      <c r="G32" s="291"/>
      <c r="H32" s="292" t="s">
        <v>1418</v>
      </c>
      <c r="I32" s="293" t="s">
        <v>1389</v>
      </c>
    </row>
    <row r="33" spans="1:9" ht="16.5" hidden="1" customHeight="1">
      <c r="A33" s="62">
        <v>43921</v>
      </c>
      <c r="B33" s="46" t="s">
        <v>1419</v>
      </c>
      <c r="C33" s="46" t="s">
        <v>981</v>
      </c>
      <c r="D33" s="46" t="s">
        <v>66</v>
      </c>
      <c r="E33" s="63">
        <v>42978</v>
      </c>
      <c r="F33" s="63"/>
      <c r="G33" s="291"/>
      <c r="H33" s="292" t="s">
        <v>1420</v>
      </c>
      <c r="I33" s="46"/>
    </row>
    <row r="34" spans="1:9" ht="16.5" hidden="1" customHeight="1">
      <c r="A34" s="62">
        <v>43927</v>
      </c>
      <c r="B34" s="46" t="s">
        <v>1421</v>
      </c>
      <c r="C34" s="46" t="s">
        <v>978</v>
      </c>
      <c r="D34" s="46" t="s">
        <v>76</v>
      </c>
      <c r="E34" s="63">
        <v>24170</v>
      </c>
      <c r="F34" s="63"/>
      <c r="G34" s="291"/>
      <c r="H34" s="292" t="s">
        <v>1422</v>
      </c>
      <c r="I34" s="46"/>
    </row>
    <row r="35" spans="1:9" ht="16.5" hidden="1" customHeight="1">
      <c r="A35" s="62">
        <v>43931</v>
      </c>
      <c r="B35" s="46" t="s">
        <v>1423</v>
      </c>
      <c r="C35" s="46" t="s">
        <v>982</v>
      </c>
      <c r="D35" s="46" t="s">
        <v>28</v>
      </c>
      <c r="E35" s="63">
        <v>3428</v>
      </c>
      <c r="F35" s="63"/>
      <c r="G35" s="291"/>
      <c r="H35" s="292" t="s">
        <v>1424</v>
      </c>
      <c r="I35" s="46"/>
    </row>
    <row r="36" spans="1:9" ht="16.5" hidden="1" customHeight="1">
      <c r="A36" s="62">
        <v>43941</v>
      </c>
      <c r="B36" s="46" t="s">
        <v>1425</v>
      </c>
      <c r="C36" s="46" t="s">
        <v>980</v>
      </c>
      <c r="D36" s="46" t="s">
        <v>17</v>
      </c>
      <c r="E36" s="63">
        <v>21434</v>
      </c>
      <c r="F36" s="63"/>
      <c r="G36" s="291"/>
      <c r="H36" s="292" t="s">
        <v>1426</v>
      </c>
      <c r="I36" s="46"/>
    </row>
    <row r="37" spans="1:9" ht="16.5" hidden="1" customHeight="1">
      <c r="A37" s="62">
        <v>43950</v>
      </c>
      <c r="B37" s="46" t="s">
        <v>1427</v>
      </c>
      <c r="C37" s="46" t="s">
        <v>978</v>
      </c>
      <c r="D37" s="46" t="s">
        <v>76</v>
      </c>
      <c r="E37" s="63">
        <v>25145</v>
      </c>
      <c r="F37" s="63"/>
      <c r="G37" s="291"/>
      <c r="H37" s="292" t="s">
        <v>1428</v>
      </c>
      <c r="I37" s="46"/>
    </row>
    <row r="38" spans="1:9" ht="16.5" hidden="1" customHeight="1">
      <c r="A38" s="62">
        <v>43958</v>
      </c>
      <c r="B38" s="46" t="s">
        <v>1429</v>
      </c>
      <c r="C38" s="46" t="s">
        <v>983</v>
      </c>
      <c r="D38" s="46" t="s">
        <v>38</v>
      </c>
      <c r="E38" s="63">
        <v>37825</v>
      </c>
      <c r="F38" s="63"/>
      <c r="G38" s="291"/>
      <c r="H38" s="292" t="s">
        <v>1430</v>
      </c>
      <c r="I38" s="46"/>
    </row>
    <row r="39" spans="1:9" ht="16.5" hidden="1" customHeight="1">
      <c r="A39" s="62">
        <v>43962</v>
      </c>
      <c r="B39" s="46" t="s">
        <v>1431</v>
      </c>
      <c r="C39" s="46" t="s">
        <v>984</v>
      </c>
      <c r="D39" s="46" t="s">
        <v>985</v>
      </c>
      <c r="E39" s="63">
        <v>32285</v>
      </c>
      <c r="F39" s="63"/>
      <c r="G39" s="291"/>
      <c r="H39" s="292" t="s">
        <v>1432</v>
      </c>
      <c r="I39" s="46"/>
    </row>
    <row r="40" spans="1:9" ht="16.5" hidden="1" customHeight="1">
      <c r="A40" s="62">
        <v>43965</v>
      </c>
      <c r="B40" s="46" t="s">
        <v>1433</v>
      </c>
      <c r="C40" s="46" t="s">
        <v>980</v>
      </c>
      <c r="D40" s="46" t="s">
        <v>17</v>
      </c>
      <c r="E40" s="63">
        <v>21118</v>
      </c>
      <c r="F40" s="63"/>
      <c r="G40" s="291"/>
      <c r="H40" s="292" t="s">
        <v>1434</v>
      </c>
      <c r="I40" s="46"/>
    </row>
    <row r="41" spans="1:9" ht="16.5" hidden="1" customHeight="1">
      <c r="A41" s="62">
        <v>43966</v>
      </c>
      <c r="B41" s="46" t="s">
        <v>1435</v>
      </c>
      <c r="C41" s="46" t="s">
        <v>986</v>
      </c>
      <c r="D41" s="46" t="s">
        <v>96</v>
      </c>
      <c r="E41" s="63">
        <v>10345</v>
      </c>
      <c r="F41" s="63"/>
      <c r="G41" s="291"/>
      <c r="H41" s="292" t="s">
        <v>1436</v>
      </c>
      <c r="I41" s="46"/>
    </row>
    <row r="42" spans="1:9" ht="16.5" hidden="1" customHeight="1">
      <c r="A42" s="62">
        <v>43973</v>
      </c>
      <c r="B42" s="46" t="s">
        <v>1437</v>
      </c>
      <c r="C42" s="46" t="s">
        <v>978</v>
      </c>
      <c r="D42" s="46" t="s">
        <v>76</v>
      </c>
      <c r="E42" s="63">
        <v>25345</v>
      </c>
      <c r="F42" s="63"/>
      <c r="G42" s="291"/>
      <c r="H42" s="292" t="s">
        <v>1438</v>
      </c>
      <c r="I42" s="46"/>
    </row>
    <row r="43" spans="1:9" ht="16.5" hidden="1" customHeight="1">
      <c r="A43" s="62">
        <v>43977</v>
      </c>
      <c r="B43" s="46" t="s">
        <v>1439</v>
      </c>
      <c r="C43" s="46" t="s">
        <v>982</v>
      </c>
      <c r="D43" s="46" t="s">
        <v>28</v>
      </c>
      <c r="E43" s="63">
        <v>3351</v>
      </c>
      <c r="F43" s="63"/>
      <c r="G43" s="291"/>
      <c r="H43" s="292" t="s">
        <v>1440</v>
      </c>
      <c r="I43" s="46"/>
    </row>
    <row r="44" spans="1:9" ht="16.5" hidden="1" customHeight="1">
      <c r="A44" s="62">
        <v>43986</v>
      </c>
      <c r="B44" s="46" t="s">
        <v>1441</v>
      </c>
      <c r="C44" s="46" t="s">
        <v>981</v>
      </c>
      <c r="D44" s="46" t="s">
        <v>66</v>
      </c>
      <c r="E44" s="63">
        <v>43914</v>
      </c>
      <c r="F44" s="63"/>
      <c r="G44" s="291"/>
      <c r="H44" s="292" t="s">
        <v>1442</v>
      </c>
      <c r="I44" s="46"/>
    </row>
    <row r="45" spans="1:9" ht="16.5" customHeight="1">
      <c r="A45" s="62">
        <v>43987</v>
      </c>
      <c r="B45" s="46" t="s">
        <v>1443</v>
      </c>
      <c r="C45" s="46" t="s">
        <v>987</v>
      </c>
      <c r="D45" s="46" t="s">
        <v>105</v>
      </c>
      <c r="E45" s="63">
        <v>17155</v>
      </c>
      <c r="F45" s="63"/>
      <c r="G45" s="291"/>
      <c r="H45" s="292" t="s">
        <v>1444</v>
      </c>
      <c r="I45" s="46"/>
    </row>
    <row r="46" spans="1:9" ht="16.5" hidden="1" customHeight="1">
      <c r="A46" s="62">
        <v>43992</v>
      </c>
      <c r="B46" s="46" t="s">
        <v>1445</v>
      </c>
      <c r="C46" s="46" t="s">
        <v>978</v>
      </c>
      <c r="D46" s="46" t="s">
        <v>76</v>
      </c>
      <c r="E46" s="63">
        <v>25335</v>
      </c>
      <c r="F46" s="63"/>
      <c r="G46" s="291"/>
      <c r="H46" s="292" t="s">
        <v>1446</v>
      </c>
      <c r="I46" s="46"/>
    </row>
    <row r="47" spans="1:9" ht="16.5" hidden="1" customHeight="1">
      <c r="A47" s="62">
        <v>43993</v>
      </c>
      <c r="B47" s="46" t="s">
        <v>1447</v>
      </c>
      <c r="C47" s="46" t="s">
        <v>980</v>
      </c>
      <c r="D47" s="46" t="s">
        <v>17</v>
      </c>
      <c r="E47" s="63">
        <v>20607</v>
      </c>
      <c r="F47" s="63"/>
      <c r="G47" s="291"/>
      <c r="H47" s="292" t="s">
        <v>1448</v>
      </c>
      <c r="I47" s="46"/>
    </row>
    <row r="48" spans="1:9" ht="16.5" hidden="1" customHeight="1">
      <c r="A48" s="62">
        <v>43999</v>
      </c>
      <c r="B48" s="46" t="s">
        <v>1449</v>
      </c>
      <c r="C48" s="46" t="s">
        <v>983</v>
      </c>
      <c r="D48" s="46" t="s">
        <v>38</v>
      </c>
      <c r="E48" s="63">
        <v>37860</v>
      </c>
      <c r="F48" s="63"/>
      <c r="G48" s="291"/>
      <c r="H48" s="292" t="s">
        <v>1450</v>
      </c>
      <c r="I48" s="46"/>
    </row>
    <row r="49" spans="1:9" ht="16.5" customHeight="1">
      <c r="A49" s="62">
        <v>43987</v>
      </c>
      <c r="B49" s="46" t="s">
        <v>1451</v>
      </c>
      <c r="C49" s="46" t="s">
        <v>987</v>
      </c>
      <c r="D49" s="46" t="s">
        <v>105</v>
      </c>
      <c r="E49" s="63">
        <v>17375</v>
      </c>
      <c r="F49" s="63"/>
      <c r="G49" s="291"/>
      <c r="H49" s="292" t="s">
        <v>1452</v>
      </c>
      <c r="I49" s="293" t="s">
        <v>1389</v>
      </c>
    </row>
    <row r="50" spans="1:9" ht="16.5" hidden="1" customHeight="1">
      <c r="A50" s="62">
        <v>44001</v>
      </c>
      <c r="B50" s="46" t="s">
        <v>1453</v>
      </c>
      <c r="C50" s="46" t="s">
        <v>982</v>
      </c>
      <c r="D50" s="46" t="s">
        <v>28</v>
      </c>
      <c r="E50" s="63">
        <v>3423</v>
      </c>
      <c r="F50" s="63"/>
      <c r="G50" s="291"/>
      <c r="H50" s="292" t="s">
        <v>1454</v>
      </c>
      <c r="I50" s="46"/>
    </row>
    <row r="51" spans="1:9" ht="16.5" hidden="1" customHeight="1">
      <c r="A51" s="62">
        <v>44007</v>
      </c>
      <c r="B51" s="46" t="s">
        <v>1455</v>
      </c>
      <c r="C51" s="46" t="s">
        <v>978</v>
      </c>
      <c r="D51" s="46" t="s">
        <v>76</v>
      </c>
      <c r="E51" s="63">
        <v>25035</v>
      </c>
      <c r="F51" s="63"/>
      <c r="G51" s="291"/>
      <c r="H51" s="292" t="s">
        <v>1456</v>
      </c>
      <c r="I51" s="46"/>
    </row>
    <row r="52" spans="1:9" ht="16.5" hidden="1" customHeight="1">
      <c r="A52" s="62">
        <v>44011</v>
      </c>
      <c r="B52" s="46" t="s">
        <v>1457</v>
      </c>
      <c r="C52" s="46" t="s">
        <v>980</v>
      </c>
      <c r="D52" s="46" t="s">
        <v>17</v>
      </c>
      <c r="E52" s="63">
        <v>20799</v>
      </c>
      <c r="F52" s="63"/>
      <c r="G52" s="291"/>
      <c r="H52" s="292" t="s">
        <v>1458</v>
      </c>
      <c r="I52" s="46"/>
    </row>
    <row r="53" spans="1:9" ht="16.5" customHeight="1">
      <c r="A53" s="62">
        <v>44012</v>
      </c>
      <c r="B53" s="46" t="s">
        <v>1459</v>
      </c>
      <c r="C53" s="46" t="s">
        <v>987</v>
      </c>
      <c r="D53" s="46" t="s">
        <v>105</v>
      </c>
      <c r="E53" s="63">
        <v>17155</v>
      </c>
      <c r="F53" s="63"/>
      <c r="G53" s="291"/>
      <c r="H53" s="292" t="s">
        <v>1460</v>
      </c>
      <c r="I53" s="46"/>
    </row>
    <row r="54" spans="1:9" ht="16.5" hidden="1" customHeight="1">
      <c r="A54" s="62">
        <v>44015</v>
      </c>
      <c r="B54" s="46" t="s">
        <v>1461</v>
      </c>
      <c r="C54" s="46" t="s">
        <v>981</v>
      </c>
      <c r="D54" s="46" t="s">
        <v>66</v>
      </c>
      <c r="E54" s="63">
        <v>41252</v>
      </c>
      <c r="F54" s="63"/>
      <c r="G54" s="291"/>
      <c r="H54" s="292" t="s">
        <v>1462</v>
      </c>
      <c r="I54" s="46"/>
    </row>
    <row r="55" spans="1:9" ht="16.5" hidden="1" customHeight="1">
      <c r="A55" s="62">
        <v>44025</v>
      </c>
      <c r="B55" s="46" t="s">
        <v>1463</v>
      </c>
      <c r="C55" s="46" t="s">
        <v>978</v>
      </c>
      <c r="D55" s="46" t="s">
        <v>76</v>
      </c>
      <c r="E55" s="63">
        <v>25025</v>
      </c>
      <c r="F55" s="63"/>
      <c r="G55" s="291"/>
      <c r="H55" s="292" t="s">
        <v>1464</v>
      </c>
      <c r="I55" s="46"/>
    </row>
    <row r="56" spans="1:9" ht="16.5" hidden="1" customHeight="1">
      <c r="A56" s="62">
        <v>44026</v>
      </c>
      <c r="B56" s="46" t="s">
        <v>1465</v>
      </c>
      <c r="C56" s="46" t="s">
        <v>980</v>
      </c>
      <c r="D56" s="46" t="s">
        <v>17</v>
      </c>
      <c r="E56" s="63">
        <v>20232</v>
      </c>
      <c r="F56" s="63"/>
      <c r="G56" s="291"/>
      <c r="H56" s="292" t="s">
        <v>1466</v>
      </c>
      <c r="I56" s="46"/>
    </row>
    <row r="57" spans="1:9" ht="16.5" hidden="1" customHeight="1">
      <c r="A57" s="62">
        <v>44027</v>
      </c>
      <c r="B57" s="46" t="s">
        <v>1467</v>
      </c>
      <c r="C57" s="46" t="s">
        <v>984</v>
      </c>
      <c r="D57" s="46" t="s">
        <v>985</v>
      </c>
      <c r="E57" s="63">
        <v>31495</v>
      </c>
      <c r="F57" s="63"/>
      <c r="G57" s="291"/>
      <c r="H57" s="292"/>
      <c r="I57" s="46"/>
    </row>
    <row r="58" spans="1:9" ht="16.5" hidden="1" customHeight="1">
      <c r="A58" s="62">
        <v>44033</v>
      </c>
      <c r="B58" s="46" t="s">
        <v>1468</v>
      </c>
      <c r="C58" s="46" t="s">
        <v>982</v>
      </c>
      <c r="D58" s="46" t="s">
        <v>28</v>
      </c>
      <c r="E58" s="63">
        <v>2970</v>
      </c>
      <c r="F58" s="63"/>
      <c r="G58" s="291"/>
      <c r="H58" s="292"/>
      <c r="I58" s="46"/>
    </row>
    <row r="59" spans="1:9" ht="16.5" hidden="1" customHeight="1">
      <c r="A59" s="62">
        <v>44034</v>
      </c>
      <c r="B59" s="46" t="s">
        <v>1469</v>
      </c>
      <c r="C59" s="46" t="s">
        <v>986</v>
      </c>
      <c r="D59" s="46" t="s">
        <v>96</v>
      </c>
      <c r="E59" s="63">
        <v>9935</v>
      </c>
      <c r="F59" s="63"/>
      <c r="G59" s="291"/>
      <c r="H59" s="292"/>
      <c r="I59" s="46"/>
    </row>
    <row r="60" spans="1:9" ht="16.5" hidden="1" customHeight="1">
      <c r="A60" s="62">
        <v>44035</v>
      </c>
      <c r="B60" s="46" t="s">
        <v>1020</v>
      </c>
      <c r="C60" s="46" t="s">
        <v>981</v>
      </c>
      <c r="D60" s="46" t="s">
        <v>66</v>
      </c>
      <c r="E60" s="63">
        <v>41378</v>
      </c>
      <c r="F60" s="63"/>
      <c r="G60" s="291"/>
      <c r="H60" s="292"/>
      <c r="I60" s="46"/>
    </row>
    <row r="61" spans="1:9" ht="16.5" hidden="1" customHeight="1">
      <c r="A61" s="62">
        <v>44041</v>
      </c>
      <c r="B61" s="46" t="s">
        <v>1470</v>
      </c>
      <c r="C61" s="46" t="s">
        <v>978</v>
      </c>
      <c r="D61" s="46" t="s">
        <v>76</v>
      </c>
      <c r="E61" s="63">
        <v>24330</v>
      </c>
      <c r="F61" s="63"/>
      <c r="G61" s="291"/>
      <c r="H61" s="292"/>
      <c r="I61" s="46"/>
    </row>
    <row r="62" spans="1:9" ht="16.5" customHeight="1">
      <c r="A62" s="62">
        <v>44048</v>
      </c>
      <c r="B62" s="46" t="s">
        <v>1471</v>
      </c>
      <c r="C62" s="46" t="s">
        <v>987</v>
      </c>
      <c r="D62" s="46" t="s">
        <v>105</v>
      </c>
      <c r="E62" s="63">
        <v>16985</v>
      </c>
      <c r="F62" s="63"/>
      <c r="G62" s="291"/>
      <c r="H62" s="292"/>
      <c r="I62" s="46"/>
    </row>
    <row r="63" spans="1:9" ht="16.5" hidden="1" customHeight="1">
      <c r="A63" s="62">
        <v>44049</v>
      </c>
      <c r="B63" s="46" t="s">
        <v>1472</v>
      </c>
      <c r="C63" s="46" t="s">
        <v>980</v>
      </c>
      <c r="D63" s="46" t="s">
        <v>17</v>
      </c>
      <c r="E63" s="63">
        <v>20103</v>
      </c>
      <c r="F63" s="63"/>
      <c r="G63" s="291"/>
      <c r="H63" s="292"/>
      <c r="I63" s="46"/>
    </row>
    <row r="64" spans="1:9" ht="16.5" hidden="1" customHeight="1">
      <c r="A64" s="62">
        <v>44050</v>
      </c>
      <c r="B64" s="46" t="s">
        <v>1021</v>
      </c>
      <c r="C64" s="46" t="s">
        <v>981</v>
      </c>
      <c r="D64" s="46" t="s">
        <v>66</v>
      </c>
      <c r="E64" s="63">
        <v>40577</v>
      </c>
      <c r="F64" s="63"/>
      <c r="G64" s="291"/>
      <c r="H64" s="292"/>
      <c r="I64" s="293"/>
    </row>
    <row r="65" spans="1:9" ht="16.5" hidden="1" customHeight="1">
      <c r="A65" s="62">
        <v>44053</v>
      </c>
      <c r="B65" s="46" t="s">
        <v>1473</v>
      </c>
      <c r="C65" s="46" t="s">
        <v>980</v>
      </c>
      <c r="D65" s="46" t="s">
        <v>17</v>
      </c>
      <c r="E65" s="63">
        <v>9744</v>
      </c>
      <c r="F65" s="63"/>
      <c r="G65" s="291"/>
      <c r="H65" s="292"/>
      <c r="I65" s="46"/>
    </row>
    <row r="66" spans="1:9" ht="16.5" hidden="1" customHeight="1">
      <c r="A66" s="62">
        <v>44057</v>
      </c>
      <c r="B66" s="46" t="s">
        <v>1474</v>
      </c>
      <c r="C66" s="46" t="s">
        <v>982</v>
      </c>
      <c r="D66" s="46" t="s">
        <v>28</v>
      </c>
      <c r="E66" s="63">
        <v>3013</v>
      </c>
      <c r="F66" s="63"/>
      <c r="G66" s="291"/>
      <c r="H66" s="292"/>
      <c r="I66" s="46"/>
    </row>
    <row r="67" spans="1:9" ht="16.5" hidden="1" customHeight="1">
      <c r="A67" s="62">
        <v>44062</v>
      </c>
      <c r="B67" s="46" t="s">
        <v>1475</v>
      </c>
      <c r="C67" s="46" t="s">
        <v>978</v>
      </c>
      <c r="D67" s="46" t="s">
        <v>76</v>
      </c>
      <c r="E67" s="63">
        <v>23285</v>
      </c>
    </row>
    <row r="68" spans="1:9" ht="16.5" hidden="1" customHeight="1">
      <c r="A68" s="62">
        <v>44063</v>
      </c>
      <c r="B68" s="46" t="s">
        <v>1476</v>
      </c>
      <c r="C68" s="46" t="s">
        <v>983</v>
      </c>
      <c r="D68" s="46" t="s">
        <v>38</v>
      </c>
      <c r="E68" s="63">
        <v>37360</v>
      </c>
    </row>
    <row r="69" spans="1:9" ht="16.5" hidden="1" customHeight="1">
      <c r="A69" s="62">
        <v>44064</v>
      </c>
      <c r="B69" s="46" t="s">
        <v>1477</v>
      </c>
      <c r="C69" s="46" t="s">
        <v>979</v>
      </c>
      <c r="D69" s="46" t="s">
        <v>979</v>
      </c>
      <c r="E69" s="63">
        <v>22465</v>
      </c>
    </row>
    <row r="70" spans="1:9" ht="16.5" hidden="1" customHeight="1">
      <c r="A70" s="62">
        <v>44069</v>
      </c>
      <c r="B70" s="46" t="s">
        <v>1478</v>
      </c>
      <c r="C70" s="46" t="s">
        <v>980</v>
      </c>
      <c r="D70" s="46" t="s">
        <v>80</v>
      </c>
      <c r="E70" s="63">
        <v>23117</v>
      </c>
    </row>
    <row r="71" spans="1:9" ht="16.5" hidden="1" customHeight="1">
      <c r="A71" s="62">
        <v>44071</v>
      </c>
      <c r="B71" s="46" t="s">
        <v>1479</v>
      </c>
      <c r="C71" s="46" t="s">
        <v>984</v>
      </c>
      <c r="D71" s="46" t="s">
        <v>985</v>
      </c>
      <c r="E71" s="63">
        <v>31675</v>
      </c>
    </row>
    <row r="72" spans="1:9" ht="16.5" hidden="1" customHeight="1">
      <c r="A72" s="62">
        <v>44075</v>
      </c>
      <c r="B72" s="46" t="s">
        <v>1480</v>
      </c>
      <c r="C72" s="46" t="s">
        <v>978</v>
      </c>
      <c r="D72" s="46" t="s">
        <v>76</v>
      </c>
      <c r="E72" s="63">
        <v>23850</v>
      </c>
    </row>
    <row r="73" spans="1:9" ht="16.5" hidden="1" customHeight="1">
      <c r="A73" s="62">
        <v>44078</v>
      </c>
      <c r="B73" s="46" t="s">
        <v>1022</v>
      </c>
      <c r="C73" s="46" t="s">
        <v>981</v>
      </c>
      <c r="D73" s="46" t="s">
        <v>66</v>
      </c>
      <c r="E73" s="63">
        <v>36990</v>
      </c>
    </row>
    <row r="74" spans="1:9" ht="16.5" customHeight="1">
      <c r="A74" s="62">
        <v>44082</v>
      </c>
      <c r="B74" s="46" t="s">
        <v>1043</v>
      </c>
      <c r="C74" s="46" t="s">
        <v>94</v>
      </c>
      <c r="D74" s="46" t="s">
        <v>94</v>
      </c>
      <c r="E74" s="63">
        <v>16472</v>
      </c>
    </row>
    <row r="75" spans="1:9" ht="16.5" hidden="1" customHeight="1">
      <c r="A75" s="62">
        <v>44088</v>
      </c>
      <c r="B75" s="46" t="s">
        <v>1481</v>
      </c>
      <c r="C75" s="46" t="s">
        <v>978</v>
      </c>
      <c r="D75" s="46" t="s">
        <v>76</v>
      </c>
      <c r="E75" s="63">
        <v>23320</v>
      </c>
    </row>
    <row r="76" spans="1:9" ht="16.5" customHeight="1">
      <c r="A76" s="62">
        <v>44089</v>
      </c>
      <c r="B76" s="46" t="s">
        <v>1482</v>
      </c>
      <c r="C76" s="46" t="s">
        <v>987</v>
      </c>
      <c r="D76" s="46" t="s">
        <v>105</v>
      </c>
      <c r="E76" s="63">
        <v>17095</v>
      </c>
    </row>
    <row r="77" spans="1:9" ht="16.5" hidden="1" customHeight="1">
      <c r="A77" s="62">
        <v>44090</v>
      </c>
      <c r="B77" s="46" t="s">
        <v>1483</v>
      </c>
      <c r="C77" s="46" t="s">
        <v>980</v>
      </c>
      <c r="D77" s="46" t="s">
        <v>17</v>
      </c>
      <c r="E77" s="63">
        <v>19488</v>
      </c>
    </row>
    <row r="78" spans="1:9" ht="16.5" hidden="1" customHeight="1">
      <c r="A78" s="62">
        <v>44095</v>
      </c>
      <c r="B78" s="46" t="s">
        <v>1023</v>
      </c>
      <c r="C78" s="46" t="s">
        <v>981</v>
      </c>
      <c r="D78" s="46" t="s">
        <v>66</v>
      </c>
      <c r="E78" s="63">
        <v>37116</v>
      </c>
    </row>
    <row r="79" spans="1:9" ht="16.5" hidden="1" customHeight="1">
      <c r="A79" s="62">
        <v>44096</v>
      </c>
      <c r="B79" s="46" t="s">
        <v>1484</v>
      </c>
      <c r="C79" s="46" t="s">
        <v>982</v>
      </c>
      <c r="D79" s="46" t="s">
        <v>28</v>
      </c>
      <c r="E79" s="63">
        <v>6512</v>
      </c>
    </row>
    <row r="80" spans="1:9" ht="16.5" hidden="1" customHeight="1">
      <c r="A80" s="62">
        <v>44102</v>
      </c>
      <c r="B80" s="46" t="s">
        <v>1485</v>
      </c>
      <c r="C80" s="46" t="s">
        <v>986</v>
      </c>
      <c r="D80" s="46" t="s">
        <v>96</v>
      </c>
      <c r="E80" s="63">
        <v>10115</v>
      </c>
    </row>
    <row r="81" spans="1:5" ht="16.5" hidden="1" customHeight="1">
      <c r="A81" s="62">
        <v>44103</v>
      </c>
      <c r="B81" s="46" t="s">
        <v>1486</v>
      </c>
      <c r="C81" s="46" t="s">
        <v>978</v>
      </c>
      <c r="D81" s="46" t="s">
        <v>76</v>
      </c>
      <c r="E81" s="63">
        <v>22950</v>
      </c>
    </row>
    <row r="82" spans="1:5" ht="16.5" hidden="1" customHeight="1">
      <c r="A82" s="62">
        <v>44110</v>
      </c>
      <c r="B82" s="46" t="s">
        <v>1487</v>
      </c>
      <c r="C82" s="46" t="s">
        <v>984</v>
      </c>
      <c r="D82" s="46" t="s">
        <v>985</v>
      </c>
      <c r="E82" s="63">
        <v>31275</v>
      </c>
    </row>
    <row r="83" spans="1:5" ht="16.5" hidden="1" customHeight="1">
      <c r="A83" s="62">
        <v>44111</v>
      </c>
      <c r="B83" s="46" t="s">
        <v>1024</v>
      </c>
      <c r="C83" s="46" t="s">
        <v>981</v>
      </c>
      <c r="D83" s="46" t="s">
        <v>66</v>
      </c>
      <c r="E83" s="63">
        <v>36986</v>
      </c>
    </row>
    <row r="84" spans="1:5" ht="16.5" hidden="1" customHeight="1">
      <c r="A84" s="62">
        <v>44117</v>
      </c>
      <c r="B84" s="46" t="s">
        <v>1488</v>
      </c>
      <c r="C84" s="46" t="s">
        <v>980</v>
      </c>
      <c r="D84" s="46" t="s">
        <v>17</v>
      </c>
      <c r="E84" s="63">
        <v>19647</v>
      </c>
    </row>
    <row r="85" spans="1:5" ht="16.5" customHeight="1">
      <c r="A85" s="62">
        <v>44119</v>
      </c>
      <c r="B85" s="46" t="s">
        <v>1489</v>
      </c>
      <c r="C85" s="46" t="s">
        <v>987</v>
      </c>
      <c r="D85" s="46" t="s">
        <v>105</v>
      </c>
      <c r="E85" s="63">
        <v>16675</v>
      </c>
    </row>
    <row r="86" spans="1:5" ht="16.5" hidden="1" customHeight="1">
      <c r="A86" s="62">
        <v>44120</v>
      </c>
      <c r="B86" s="46" t="s">
        <v>1490</v>
      </c>
      <c r="C86" s="46" t="s">
        <v>978</v>
      </c>
      <c r="D86" s="46" t="s">
        <v>76</v>
      </c>
      <c r="E86" s="63">
        <v>23435</v>
      </c>
    </row>
    <row r="87" spans="1:5" ht="16.5" hidden="1" customHeight="1">
      <c r="A87" s="62">
        <v>44124</v>
      </c>
      <c r="B87" s="46" t="s">
        <v>1491</v>
      </c>
      <c r="C87" s="46" t="s">
        <v>983</v>
      </c>
      <c r="D87" s="46" t="s">
        <v>38</v>
      </c>
      <c r="E87" s="63">
        <v>38040</v>
      </c>
    </row>
    <row r="88" spans="1:5" ht="16.5" hidden="1" customHeight="1">
      <c r="A88" s="62">
        <v>44131</v>
      </c>
      <c r="B88" s="46" t="s">
        <v>1492</v>
      </c>
      <c r="C88" s="46" t="s">
        <v>978</v>
      </c>
      <c r="D88" s="46" t="s">
        <v>76</v>
      </c>
      <c r="E88" s="63">
        <v>18665</v>
      </c>
    </row>
    <row r="89" spans="1:5" ht="16.5" hidden="1" customHeight="1">
      <c r="A89" s="62">
        <v>44132</v>
      </c>
      <c r="B89" s="46" t="s">
        <v>1493</v>
      </c>
      <c r="C89" s="46" t="s">
        <v>982</v>
      </c>
      <c r="D89" s="46" t="s">
        <v>28</v>
      </c>
      <c r="E89" s="63">
        <v>4449</v>
      </c>
    </row>
    <row r="90" spans="1:5" ht="16.5" hidden="1" customHeight="1">
      <c r="A90" s="62">
        <v>44138</v>
      </c>
      <c r="B90" s="46" t="s">
        <v>1025</v>
      </c>
      <c r="C90" s="46" t="s">
        <v>981</v>
      </c>
      <c r="D90" s="46" t="s">
        <v>66</v>
      </c>
      <c r="E90" s="63">
        <v>37071</v>
      </c>
    </row>
    <row r="91" spans="1:5" ht="16.5" hidden="1" customHeight="1">
      <c r="A91" s="62">
        <v>44141</v>
      </c>
      <c r="B91" s="46" t="s">
        <v>1494</v>
      </c>
      <c r="C91" s="46" t="s">
        <v>980</v>
      </c>
      <c r="D91" s="46" t="s">
        <v>17</v>
      </c>
      <c r="E91" s="63">
        <v>20558</v>
      </c>
    </row>
    <row r="92" spans="1:5" ht="16.5" customHeight="1">
      <c r="A92" s="62">
        <v>44144</v>
      </c>
      <c r="B92" s="46" t="s">
        <v>1495</v>
      </c>
      <c r="C92" s="46" t="s">
        <v>987</v>
      </c>
      <c r="D92" s="46" t="s">
        <v>105</v>
      </c>
      <c r="E92" s="63">
        <v>17325</v>
      </c>
    </row>
    <row r="93" spans="1:5" ht="16.5" hidden="1" customHeight="1">
      <c r="A93" s="62">
        <v>44147</v>
      </c>
      <c r="B93" s="46" t="s">
        <v>1496</v>
      </c>
      <c r="C93" s="46" t="s">
        <v>978</v>
      </c>
      <c r="D93" s="46" t="s">
        <v>76</v>
      </c>
      <c r="E93" s="63">
        <v>22470</v>
      </c>
    </row>
    <row r="94" spans="1:5" ht="16.5" hidden="1" customHeight="1">
      <c r="A94" s="62">
        <v>44153</v>
      </c>
      <c r="B94" s="46" t="s">
        <v>1036</v>
      </c>
      <c r="C94" s="46" t="s">
        <v>984</v>
      </c>
      <c r="D94" s="46" t="s">
        <v>985</v>
      </c>
      <c r="E94" s="63">
        <v>33210</v>
      </c>
    </row>
    <row r="95" spans="1:5" ht="16.5" hidden="1" customHeight="1">
      <c r="A95" s="62">
        <v>44158</v>
      </c>
      <c r="B95" s="46" t="s">
        <v>1026</v>
      </c>
      <c r="C95" s="46" t="s">
        <v>981</v>
      </c>
      <c r="D95" s="46" t="s">
        <v>66</v>
      </c>
      <c r="E95" s="63">
        <v>37755</v>
      </c>
    </row>
    <row r="96" spans="1:5" ht="16.5" hidden="1" customHeight="1">
      <c r="A96" s="62">
        <v>44158</v>
      </c>
      <c r="B96" s="46" t="s">
        <v>1497</v>
      </c>
      <c r="C96" s="46" t="s">
        <v>982</v>
      </c>
      <c r="D96" s="46" t="s">
        <v>28</v>
      </c>
      <c r="E96" s="63">
        <v>5216</v>
      </c>
    </row>
    <row r="97" spans="1:5" ht="16.5" hidden="1" customHeight="1">
      <c r="A97" s="62">
        <v>44162</v>
      </c>
      <c r="B97" s="46" t="s">
        <v>1030</v>
      </c>
      <c r="C97" s="46" t="s">
        <v>980</v>
      </c>
      <c r="D97" s="46" t="s">
        <v>80</v>
      </c>
      <c r="E97" s="63">
        <v>23882</v>
      </c>
    </row>
    <row r="98" spans="1:5" ht="16.5" hidden="1" customHeight="1">
      <c r="A98" s="62">
        <v>44162</v>
      </c>
      <c r="B98" s="46" t="s">
        <v>1498</v>
      </c>
      <c r="C98" s="46" t="s">
        <v>979</v>
      </c>
      <c r="D98" s="46" t="s">
        <v>979</v>
      </c>
      <c r="E98" s="63">
        <v>20545</v>
      </c>
    </row>
    <row r="99" spans="1:5" ht="16.5" hidden="1" customHeight="1">
      <c r="A99" s="62">
        <v>44165</v>
      </c>
      <c r="B99" s="46" t="s">
        <v>1499</v>
      </c>
      <c r="C99" s="46" t="s">
        <v>978</v>
      </c>
      <c r="D99" s="46" t="s">
        <v>76</v>
      </c>
      <c r="E99" s="63">
        <v>23470</v>
      </c>
    </row>
    <row r="100" spans="1:5" ht="16.5" customHeight="1">
      <c r="A100" s="62">
        <v>44168</v>
      </c>
      <c r="B100" s="46" t="s">
        <v>1044</v>
      </c>
      <c r="C100" s="46" t="s">
        <v>94</v>
      </c>
      <c r="D100" s="46" t="s">
        <v>94</v>
      </c>
      <c r="E100" s="63">
        <v>21107</v>
      </c>
    </row>
    <row r="101" spans="1:5" ht="16.5" hidden="1" customHeight="1">
      <c r="A101" s="62">
        <v>44171</v>
      </c>
      <c r="B101" s="46" t="s">
        <v>1500</v>
      </c>
      <c r="C101" s="46" t="s">
        <v>983</v>
      </c>
      <c r="D101" s="46" t="s">
        <v>38</v>
      </c>
      <c r="E101" s="63">
        <v>38580</v>
      </c>
    </row>
    <row r="102" spans="1:5" ht="16.5" hidden="1" customHeight="1">
      <c r="A102" s="62">
        <v>44172</v>
      </c>
      <c r="B102" s="46" t="s">
        <v>1501</v>
      </c>
      <c r="C102" s="46" t="s">
        <v>986</v>
      </c>
      <c r="D102" s="46" t="s">
        <v>96</v>
      </c>
      <c r="E102" s="63">
        <v>10045</v>
      </c>
    </row>
    <row r="103" spans="1:5" ht="16.5" hidden="1" customHeight="1">
      <c r="A103" s="62">
        <v>44174</v>
      </c>
      <c r="B103" s="46" t="s">
        <v>1039</v>
      </c>
      <c r="C103" s="46" t="s">
        <v>984</v>
      </c>
      <c r="D103" s="46" t="s">
        <v>79</v>
      </c>
      <c r="E103" s="63">
        <v>20200</v>
      </c>
    </row>
    <row r="104" spans="1:5" ht="16.5" hidden="1" customHeight="1">
      <c r="A104" s="62">
        <v>44180</v>
      </c>
      <c r="B104" s="46" t="s">
        <v>1027</v>
      </c>
      <c r="C104" s="46" t="s">
        <v>981</v>
      </c>
      <c r="D104" s="46" t="s">
        <v>66</v>
      </c>
      <c r="E104" s="63">
        <v>38093</v>
      </c>
    </row>
    <row r="105" spans="1:5" ht="16.5" hidden="1" customHeight="1">
      <c r="A105" s="62">
        <v>44181</v>
      </c>
      <c r="B105" s="46" t="s">
        <v>1017</v>
      </c>
      <c r="C105" s="46" t="s">
        <v>978</v>
      </c>
      <c r="D105" s="46" t="s">
        <v>76</v>
      </c>
      <c r="E105" s="63">
        <v>23055</v>
      </c>
    </row>
    <row r="106" spans="1:5" ht="16.5" customHeight="1">
      <c r="A106" s="62">
        <v>44182</v>
      </c>
      <c r="B106" s="46" t="s">
        <v>1502</v>
      </c>
      <c r="C106" s="46" t="s">
        <v>987</v>
      </c>
      <c r="D106" s="46" t="s">
        <v>105</v>
      </c>
      <c r="E106" s="63">
        <v>17085</v>
      </c>
    </row>
    <row r="107" spans="1:5" ht="16.5" hidden="1" customHeight="1">
      <c r="A107" s="62">
        <v>44183</v>
      </c>
      <c r="B107" s="46" t="s">
        <v>1031</v>
      </c>
      <c r="C107" s="46" t="s">
        <v>980</v>
      </c>
      <c r="D107" s="46" t="s">
        <v>17</v>
      </c>
      <c r="E107" s="63">
        <v>20901</v>
      </c>
    </row>
    <row r="108" spans="1:5" ht="16.5" hidden="1" customHeight="1">
      <c r="A108" s="62">
        <v>44188</v>
      </c>
      <c r="B108" s="46" t="s">
        <v>1032</v>
      </c>
      <c r="C108" s="46" t="s">
        <v>982</v>
      </c>
      <c r="D108" s="46" t="s">
        <v>28</v>
      </c>
      <c r="E108" s="63">
        <v>5158</v>
      </c>
    </row>
    <row r="109" spans="1:5" ht="16.5" hidden="1" customHeight="1">
      <c r="A109" s="62">
        <v>44189</v>
      </c>
      <c r="B109" s="46" t="s">
        <v>1503</v>
      </c>
      <c r="C109" s="46" t="s">
        <v>1504</v>
      </c>
      <c r="D109" s="46" t="s">
        <v>1106</v>
      </c>
      <c r="E109" s="63">
        <v>22720</v>
      </c>
    </row>
    <row r="110" spans="1:5" ht="16.5" hidden="1" customHeight="1">
      <c r="A110" s="62">
        <v>44194</v>
      </c>
      <c r="B110" s="46" t="s">
        <v>1028</v>
      </c>
      <c r="C110" s="46" t="s">
        <v>981</v>
      </c>
      <c r="D110" s="46" t="s">
        <v>66</v>
      </c>
      <c r="E110" s="63">
        <v>39753</v>
      </c>
    </row>
    <row r="111" spans="1:5" ht="16.5" hidden="1" customHeight="1">
      <c r="A111" s="62">
        <v>44195</v>
      </c>
      <c r="B111" s="46" t="s">
        <v>1037</v>
      </c>
      <c r="C111" s="46" t="s">
        <v>984</v>
      </c>
      <c r="D111" s="46" t="s">
        <v>985</v>
      </c>
      <c r="E111" s="63">
        <v>32540</v>
      </c>
    </row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I111" xr:uid="{00000000-0009-0000-0000-000018000000}">
    <filterColumn colId="3">
      <filters>
        <filter val="DCW"/>
        <filter val="DXB"/>
        <filter val="UQS"/>
      </filters>
    </filterColumn>
  </autoFilter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외환대장</vt:lpstr>
      <vt:lpstr>수출신고</vt:lpstr>
      <vt:lpstr>2022출고목록</vt:lpstr>
      <vt:lpstr>CKH,LKB</vt:lpstr>
      <vt:lpstr>NGM</vt:lpstr>
      <vt:lpstr>INA</vt:lpstr>
      <vt:lpstr>INT,IRR</vt:lpstr>
      <vt:lpstr>PMR</vt:lpstr>
      <vt:lpstr>PKK</vt:lpstr>
      <vt:lpstr>RK,RKH</vt:lpstr>
      <vt:lpstr>UMH,UQS</vt:lpstr>
      <vt:lpstr>ZBJ</vt:lpstr>
      <vt:lpstr>환율</vt:lpstr>
      <vt:lpstr>19`IGG</vt:lpstr>
      <vt:lpstr>20`CMK</vt:lpstr>
      <vt:lpstr>18`MKU</vt:lpstr>
      <vt:lpstr>16`CW</vt:lpstr>
      <vt:lpstr>15`UQ</vt:lpstr>
      <vt:lpstr>15`IRK</vt:lpstr>
      <vt:lpstr>15`KNM</vt:lpstr>
      <vt:lpstr>2018출고목록</vt:lpstr>
      <vt:lpstr>2019출고목록</vt:lpstr>
      <vt:lpstr>2020출고목록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사무실</cp:lastModifiedBy>
  <dcterms:created xsi:type="dcterms:W3CDTF">2017-04-21T01:18:30Z</dcterms:created>
  <dcterms:modified xsi:type="dcterms:W3CDTF">2023-03-22T07:26:01Z</dcterms:modified>
</cp:coreProperties>
</file>