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10290"/>
  </bookViews>
  <sheets>
    <sheet name="ПрофСуж" sheetId="1" r:id="rId1"/>
  </sheets>
  <externalReferences>
    <externalReference r:id="rId2"/>
  </externalReferences>
  <definedNames>
    <definedName name="_xlnm._FilterDatabase" localSheetId="0" hidden="1">ПрофСуж!$A$8:$AB$10</definedName>
    <definedName name="aid_exc">[1]исключения!$A$2:$B$50</definedName>
    <definedName name="DtAn">'[1]Классификация клиентов'!$C$1</definedName>
    <definedName name="wsPrevList">"Лист10"</definedName>
    <definedName name="_xlnm.Print_Titles" localSheetId="0">ПрофСуж!$6:$7</definedName>
    <definedName name="обл_Клиент">OFFSET('[1]Классификация клиентов'!$A$6,1,0,1000,23)</definedName>
    <definedName name="обл_КС">OFFSET('[1]Классификация КС'!$B$6,1,0,3000,32)</definedName>
    <definedName name="обл_Подр">OFFSET([1]подразделения!$A$3,1,0,2500,4)</definedName>
    <definedName name="обл_Сорт">ПрофСуж!$M$5:$O$5</definedName>
    <definedName name="_xlnm.Print_Area" localSheetId="0">ПрофСуж!#REF!</definedName>
  </definedNames>
  <calcPr calcId="145621"/>
</workbook>
</file>

<file path=xl/calcChain.xml><?xml version="1.0" encoding="utf-8"?>
<calcChain xmlns="http://schemas.openxmlformats.org/spreadsheetml/2006/main">
  <c r="AA10" i="1" l="1"/>
  <c r="Z10" i="1"/>
  <c r="X10" i="1" s="1"/>
  <c r="Y10" i="1"/>
  <c r="V10" i="1"/>
  <c r="U10" i="1"/>
  <c r="T10" i="1"/>
  <c r="S10" i="1"/>
  <c r="P10" i="1"/>
  <c r="AA9" i="1"/>
  <c r="Z9" i="1"/>
  <c r="Y9" i="1"/>
  <c r="X9" i="1" s="1"/>
  <c r="V9" i="1"/>
  <c r="U9" i="1"/>
  <c r="T9" i="1"/>
  <c r="S9" i="1"/>
  <c r="P9" i="1"/>
  <c r="AA8" i="1"/>
  <c r="S8" i="1" s="1"/>
  <c r="Z8" i="1"/>
  <c r="X8" i="1" s="1"/>
  <c r="Y8" i="1"/>
  <c r="V8" i="1"/>
  <c r="U8" i="1"/>
  <c r="T8" i="1"/>
  <c r="P8" i="1"/>
  <c r="O8" i="1"/>
  <c r="F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5" i="1"/>
  <c r="L8" i="1"/>
  <c r="W10" i="1"/>
  <c r="W9" i="1"/>
  <c r="W8" i="1"/>
  <c r="E8" i="1" l="1"/>
</calcChain>
</file>

<file path=xl/comments1.xml><?xml version="1.0" encoding="utf-8"?>
<comments xmlns="http://schemas.openxmlformats.org/spreadsheetml/2006/main">
  <authors>
    <author>Вячеслав Вацик</author>
  </authors>
  <commentLis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Вячеслав Вацик:</t>
        </r>
        <r>
          <rPr>
            <sz val="8"/>
            <color indexed="81"/>
            <rFont val="Tahoma"/>
            <family val="2"/>
            <charset val="204"/>
          </rPr>
          <t xml:space="preserve">
чтобы вручную потом не искать, что-куда отправлять, лучше заранее список отсортировать в нужном порядке!!! 
КОЛЛЕГИ! берегите бумагу!</t>
        </r>
      </text>
    </comment>
  </commentList>
</comments>
</file>

<file path=xl/sharedStrings.xml><?xml version="1.0" encoding="utf-8"?>
<sst xmlns="http://schemas.openxmlformats.org/spreadsheetml/2006/main" count="72" uniqueCount="45">
  <si>
    <t>Введите исполнителей</t>
  </si>
  <si>
    <t>Исп. Вацик В.А., вн. 1-86-40,
        Балиев Д.В., вн. 1-66-13</t>
  </si>
  <si>
    <t>правый нижний колонтитул</t>
  </si>
  <si>
    <t>&amp;pdr / &amp;cid</t>
  </si>
  <si>
    <t>ВАЖНО!!! далее -&gt;&gt;&gt; СОРТИРОВКА!</t>
  </si>
  <si>
    <t>Что печатать</t>
  </si>
  <si>
    <t>ВСЁ</t>
  </si>
  <si>
    <t xml:space="preserve">каждый клиент отдельно (для досье) - </t>
  </si>
  <si>
    <t>cid</t>
  </si>
  <si>
    <t>acc</t>
  </si>
  <si>
    <t>aid</t>
  </si>
  <si>
    <t>Порядок сортировки</t>
  </si>
  <si>
    <t>Наименование
заемщика</t>
  </si>
  <si>
    <t>Наименование
лицевого счета</t>
  </si>
  <si>
    <t>Номер
лицевого счета</t>
  </si>
  <si>
    <t>Задолженность
по основному
долгу, в руб.</t>
  </si>
  <si>
    <t>Оценка
финанс.
состояния</t>
  </si>
  <si>
    <t>Качество
обслуж.
долга</t>
  </si>
  <si>
    <t>Категория
качества
ссуды</t>
  </si>
  <si>
    <t>Доля
отчислений
в резерв, %</t>
  </si>
  <si>
    <t>Сумма обеспечения
1 кат. качества, 
в руб.</t>
  </si>
  <si>
    <t>Сумма обеспечения
2 кат. качества, 
в руб.</t>
  </si>
  <si>
    <t>Резерв к формированию, 
в руб.</t>
  </si>
  <si>
    <t>Прочие факторы (в том числе, наличие признаков отсутствия реальной деятельности)</t>
  </si>
  <si>
    <t>CID</t>
  </si>
  <si>
    <t>AID</t>
  </si>
  <si>
    <t>Подразделение</t>
  </si>
  <si>
    <t>Фин. состояние (служебные поля)</t>
  </si>
  <si>
    <t>Прочие факторы</t>
  </si>
  <si>
    <t>счет резерва</t>
  </si>
  <si>
    <t>&lt;&gt;</t>
  </si>
  <si>
    <t>Управляющая компания Главкино, ЗАО</t>
  </si>
  <si>
    <t>2576 Закрытое акционерное общество "Управляющая компания "ГЛАВКИНО"</t>
  </si>
  <si>
    <t>45208810855550000277</t>
  </si>
  <si>
    <t>среднее-2</t>
  </si>
  <si>
    <t>хорошее</t>
  </si>
  <si>
    <t>к/с от 30.06.2010 №2576:
реструктуризация (РП №85 от 2010-12-21, РКК №34 от 2011-04-27);
цели: погашение ранее выданной ссуды (РП №37 от 2010-06-01);
цели: предоставление/погашение займов 3 лицам (РКК №10 от 2011-02-14)</t>
  </si>
  <si>
    <t>УКЗО</t>
  </si>
  <si>
    <t>45215810950050000924</t>
  </si>
  <si>
    <t>BANK OF NEW YORK, New York</t>
  </si>
  <si>
    <t>THE BANK OF NEW YORK MELLON</t>
  </si>
  <si>
    <t>32103840450018000098</t>
  </si>
  <si>
    <t>отсутствуют</t>
  </si>
  <si>
    <t>УКС</t>
  </si>
  <si>
    <t>32115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</si>
</sst>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по состоянию на&quot;\ dd\.mm\.yyyy"/>
    <numFmt numFmtId="165" formatCode="_-* #,##0.00_р_._-;\-* #,##0.00_р_._-;_-* &quot;-&quot;??_р_._-;_-@_-"/>
  </numFmts>
  <fonts count="11" x14ac:knownFonts="1">
    <font>
      <sz val="10"/>
      <name val="Arial Cyr"/>
      <charset val="204"/>
    </font>
    <font>
      <sz val="10"/>
      <color rgb="FF000000"/>
      <name val="Arial Cyr"/>
    </font>
    <font>
      <sz val="12"/>
      <color rgb="FF000000"/>
      <name val="Arial Cyr"/>
    </font>
    <font>
      <sz val="10"/>
      <name val="Arial Cyr"/>
      <charset val="204"/>
    </font>
    <font>
      <sz val="10"/>
      <name val="Arial Cyr"/>
    </font>
    <font>
      <b/>
      <sz val="10"/>
      <color indexed="10"/>
      <name val="Arial Cyr"/>
      <charset val="204"/>
    </font>
    <font>
      <sz val="10"/>
      <color indexed="9"/>
      <name val="Arial Cyr"/>
      <charset val="204"/>
    </font>
    <font>
      <sz val="10"/>
      <color indexed="55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0" fillId="2" borderId="1" xfId="0" applyFill="1" applyBorder="1"/>
    <xf numFmtId="0" fontId="3" fillId="0" borderId="0" xfId="0" applyFont="1" applyAlignment="1">
      <alignment horizontal="right" vertical="center"/>
    </xf>
    <xf numFmtId="0" fontId="0" fillId="2" borderId="1" xfId="0" applyFill="1" applyBorder="1" applyAlignment="1">
      <alignment wrapText="1"/>
    </xf>
    <xf numFmtId="0" fontId="3" fillId="0" borderId="0" xfId="1" applyFont="1" applyBorder="1" applyAlignment="1">
      <alignment horizontal="left" vertical="center" indent="1"/>
    </xf>
    <xf numFmtId="0" fontId="3" fillId="0" borderId="0" xfId="1" applyFont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0" xfId="0" applyFont="1" applyAlignment="1">
      <alignment horizontal="right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1" applyFont="1" applyAlignment="1">
      <alignment horizontal="right" vertical="center" wrapText="1"/>
    </xf>
    <xf numFmtId="0" fontId="3" fillId="0" borderId="5" xfId="1" applyFont="1" applyBorder="1" applyAlignment="1">
      <alignment horizontal="left" vertical="center" indent="1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/>
    <xf numFmtId="0" fontId="7" fillId="0" borderId="0" xfId="1" applyFont="1" applyFill="1" applyAlignment="1">
      <alignment wrapText="1"/>
    </xf>
    <xf numFmtId="0" fontId="3" fillId="0" borderId="0" xfId="1" applyFont="1"/>
    <xf numFmtId="164" fontId="3" fillId="0" borderId="6" xfId="1" applyNumberFormat="1" applyFont="1" applyBorder="1" applyAlignment="1">
      <alignment horizontal="left"/>
    </xf>
    <xf numFmtId="0" fontId="3" fillId="0" borderId="0" xfId="1" applyFont="1" applyFill="1" applyAlignment="1">
      <alignment horizontal="right" wrapText="1"/>
    </xf>
    <xf numFmtId="0" fontId="3" fillId="2" borderId="1" xfId="1" applyFont="1" applyFill="1" applyBorder="1"/>
    <xf numFmtId="0" fontId="8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3" borderId="1" xfId="1" applyNumberFormat="1" applyFill="1" applyBorder="1" applyAlignment="1">
      <alignment horizontal="center" vertical="center"/>
    </xf>
    <xf numFmtId="0" fontId="4" fillId="4" borderId="1" xfId="1" applyNumberFormat="1" applyFill="1" applyBorder="1" applyAlignment="1">
      <alignment horizontal="center" vertical="center"/>
    </xf>
    <xf numFmtId="0" fontId="4" fillId="2" borderId="1" xfId="1" applyNumberFormat="1" applyFill="1" applyBorder="1" applyAlignment="1">
      <alignment horizontal="center" vertical="center"/>
    </xf>
    <xf numFmtId="0" fontId="4" fillId="4" borderId="1" xfId="1" applyNumberFormat="1" applyFill="1" applyBorder="1" applyAlignment="1">
      <alignment horizontal="center" vertical="center" wrapText="1"/>
    </xf>
    <xf numFmtId="0" fontId="4" fillId="3" borderId="1" xfId="1" applyNumberFormat="1" applyFill="1" applyBorder="1" applyAlignment="1">
      <alignment horizontal="center" vertical="center" wrapText="1"/>
    </xf>
    <xf numFmtId="0" fontId="4" fillId="3" borderId="2" xfId="1" applyNumberFormat="1" applyFill="1" applyBorder="1" applyAlignment="1">
      <alignment horizontal="center" vertical="center" wrapText="1"/>
    </xf>
    <xf numFmtId="0" fontId="4" fillId="0" borderId="0" xfId="1" applyNumberFormat="1" applyFill="1" applyBorder="1" applyAlignment="1">
      <alignment horizontal="center" vertical="center" wrapText="1"/>
    </xf>
    <xf numFmtId="0" fontId="4" fillId="4" borderId="4" xfId="1" applyNumberForma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49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left" vertical="center" wrapText="1"/>
    </xf>
    <xf numFmtId="1" fontId="4" fillId="4" borderId="1" xfId="1" applyNumberFormat="1" applyFont="1" applyFill="1" applyBorder="1" applyAlignment="1">
      <alignment horizontal="left" vertical="center"/>
    </xf>
    <xf numFmtId="0" fontId="4" fillId="4" borderId="1" xfId="1" applyNumberFormat="1" applyFont="1" applyFill="1" applyBorder="1" applyAlignment="1">
      <alignment horizontal="left" vertical="center"/>
    </xf>
    <xf numFmtId="1" fontId="0" fillId="0" borderId="0" xfId="0" applyNumberFormat="1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vertical="center" wrapText="1"/>
    </xf>
  </cellXfs>
  <cellStyles count="3">
    <cellStyle name="Обычный" xfId="0" builtinId="0"/>
    <cellStyle name="Обычный_2012-01-01_ПрофСуж_МБК (значения)" xfId="1"/>
    <cellStyle name="Стиль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checked="Checked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2</xdr:col>
          <xdr:colOff>0</xdr:colOff>
          <xdr:row>0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Сортировка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4</xdr:col>
          <xdr:colOff>0</xdr:colOff>
          <xdr:row>0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Очистить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4</xdr:col>
          <xdr:colOff>0</xdr:colOff>
          <xdr:row>0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Форматирование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1476375</xdr:colOff>
          <xdr:row>0</xdr:row>
          <xdr:rowOff>314325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0</xdr:row>
          <xdr:rowOff>38100</xdr:rowOff>
        </xdr:from>
        <xdr:to>
          <xdr:col>14</xdr:col>
          <xdr:colOff>1009650</xdr:colOff>
          <xdr:row>0</xdr:row>
          <xdr:rowOff>314325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СОРТИРОВАТЬ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0</xdr:row>
          <xdr:rowOff>333375</xdr:rowOff>
        </xdr:from>
        <xdr:to>
          <xdr:col>5</xdr:col>
          <xdr:colOff>600075</xdr:colOff>
          <xdr:row>2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5;&#1056;&#1054;&#1060;&#1057;&#1059;&#1046;&#1044;&#1045;&#1053;&#1048;&#1071;\2016-03&#1082;&#1074;\ProfConcl_2016-09-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лассификация клиентов"/>
      <sheetName val="Классификация КС"/>
      <sheetName val="SVOD"/>
      <sheetName val="115-Ф"/>
      <sheetName val="ПрофСуж"/>
      <sheetName val="Лист3"/>
      <sheetName val="подразделения"/>
      <sheetName val="исключения"/>
      <sheetName val="Запросы"/>
      <sheetName val="Запр_ПрофСужд"/>
      <sheetName val="доп. запросы"/>
    </sheetNames>
    <definedNames>
      <definedName name="PrintRep"/>
      <definedName name="SortRep"/>
    </definedNames>
    <sheetDataSet>
      <sheetData sheetId="0">
        <row r="1">
          <cell r="C1">
            <v>42644</v>
          </cell>
        </row>
        <row r="6">
          <cell r="A6" t="str">
            <v>&lt;&gt;</v>
          </cell>
        </row>
      </sheetData>
      <sheetData sheetId="1">
        <row r="6">
          <cell r="B6" t="str">
            <v>&lt;&gt;</v>
          </cell>
        </row>
      </sheetData>
      <sheetData sheetId="2"/>
      <sheetData sheetId="3"/>
      <sheetData sheetId="4"/>
      <sheetData sheetId="5"/>
      <sheetData sheetId="6">
        <row r="3">
          <cell r="A3" t="str">
            <v>счет</v>
          </cell>
        </row>
      </sheetData>
      <sheetData sheetId="7">
        <row r="2">
          <cell r="A2">
            <v>4835</v>
          </cell>
          <cell r="B2">
            <v>1</v>
          </cell>
        </row>
        <row r="3">
          <cell r="A3">
            <v>7065</v>
          </cell>
          <cell r="B3">
            <v>1</v>
          </cell>
        </row>
        <row r="4">
          <cell r="A4">
            <v>18435</v>
          </cell>
          <cell r="B4">
            <v>1</v>
          </cell>
        </row>
        <row r="5">
          <cell r="A5">
            <v>17609</v>
          </cell>
          <cell r="B5">
            <v>1</v>
          </cell>
        </row>
        <row r="6">
          <cell r="A6">
            <v>18247</v>
          </cell>
          <cell r="B6">
            <v>1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>
    <tabColor indexed="44"/>
    <pageSetUpPr fitToPage="1"/>
  </sheetPr>
  <dimension ref="A1:AB10"/>
  <sheetViews>
    <sheetView tabSelected="1" zoomScale="85" zoomScaleNormal="85" workbookViewId="0">
      <pane ySplit="8" topLeftCell="A9" activePane="bottomLeft" state="frozen"/>
      <selection pane="bottomLeft" activeCell="A9" sqref="A9"/>
    </sheetView>
  </sheetViews>
  <sheetFormatPr defaultColWidth="10.7109375" defaultRowHeight="12.75" outlineLevelCol="1" x14ac:dyDescent="0.2"/>
  <cols>
    <col min="1" max="1" width="22.7109375" style="5" customWidth="1"/>
    <col min="2" max="2" width="32.7109375" style="5" customWidth="1" outlineLevel="1"/>
    <col min="3" max="3" width="22.42578125" style="45" bestFit="1" customWidth="1"/>
    <col min="4" max="4" width="20.5703125" style="5" customWidth="1"/>
    <col min="5" max="5" width="11.28515625" style="5" bestFit="1" customWidth="1"/>
    <col min="6" max="6" width="16.7109375" style="5" bestFit="1" customWidth="1"/>
    <col min="7" max="7" width="11" style="5" bestFit="1" customWidth="1"/>
    <col min="8" max="8" width="12.5703125" style="5" bestFit="1" customWidth="1"/>
    <col min="9" max="10" width="20.7109375" style="5" customWidth="1"/>
    <col min="11" max="11" width="18.7109375" style="5" customWidth="1"/>
    <col min="12" max="12" width="50.7109375" style="46" customWidth="1"/>
    <col min="13" max="14" width="10.7109375" style="5" customWidth="1"/>
    <col min="15" max="15" width="15.7109375" style="5" customWidth="1"/>
    <col min="16" max="27" width="10.7109375" style="5" customWidth="1"/>
    <col min="28" max="28" width="21.85546875" style="5" bestFit="1" customWidth="1"/>
    <col min="29" max="16384" width="10.7109375" style="5"/>
  </cols>
  <sheetData>
    <row r="1" spans="1:28" ht="28.5" customHeight="1" x14ac:dyDescent="0.2">
      <c r="A1" s="1"/>
      <c r="B1" s="2" t="s">
        <v>0</v>
      </c>
      <c r="C1" s="3" t="s">
        <v>1</v>
      </c>
      <c r="D1" s="4" t="s">
        <v>2</v>
      </c>
      <c r="F1" s="6" t="s">
        <v>3</v>
      </c>
      <c r="H1" s="7"/>
      <c r="I1" s="7" t="s">
        <v>4</v>
      </c>
      <c r="L1"/>
      <c r="M1" s="8"/>
      <c r="N1" s="9"/>
      <c r="O1" s="10"/>
    </row>
    <row r="2" spans="1:28" x14ac:dyDescent="0.2">
      <c r="A2" s="11"/>
      <c r="B2" s="2" t="s">
        <v>5</v>
      </c>
      <c r="C2" s="6" t="s">
        <v>6</v>
      </c>
      <c r="D2" s="12" t="s">
        <v>7</v>
      </c>
      <c r="E2" s="13"/>
      <c r="F2" s="14"/>
      <c r="G2" s="15" t="b">
        <v>1</v>
      </c>
      <c r="H2" s="11"/>
      <c r="I2" s="11"/>
      <c r="J2" s="11"/>
      <c r="K2" s="7"/>
      <c r="L2"/>
      <c r="M2"/>
      <c r="N2"/>
      <c r="O2"/>
    </row>
    <row r="3" spans="1:28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7"/>
      <c r="L3"/>
      <c r="M3"/>
      <c r="N3"/>
      <c r="O3"/>
    </row>
    <row r="4" spans="1:28" s="18" customFormat="1" x14ac:dyDescent="0.2">
      <c r="A4" s="16" t="s">
        <v>8</v>
      </c>
      <c r="B4" s="16" t="s">
        <v>9</v>
      </c>
      <c r="C4" s="16" t="s">
        <v>9</v>
      </c>
      <c r="D4" s="16" t="s">
        <v>9</v>
      </c>
      <c r="E4" s="16" t="s">
        <v>8</v>
      </c>
      <c r="F4" s="16" t="s">
        <v>10</v>
      </c>
      <c r="G4" s="16" t="s">
        <v>8</v>
      </c>
      <c r="H4" s="16" t="s">
        <v>8</v>
      </c>
      <c r="I4" s="16" t="s">
        <v>9</v>
      </c>
      <c r="J4" s="16" t="s">
        <v>9</v>
      </c>
      <c r="K4" s="16" t="s">
        <v>9</v>
      </c>
      <c r="L4" s="17" t="s">
        <v>10</v>
      </c>
      <c r="M4" s="16" t="s">
        <v>9</v>
      </c>
      <c r="N4" s="16" t="s">
        <v>9</v>
      </c>
      <c r="O4" s="16" t="s">
        <v>9</v>
      </c>
    </row>
    <row r="5" spans="1:28" s="18" customFormat="1" x14ac:dyDescent="0.2">
      <c r="A5" s="19">
        <f>DtAn</f>
        <v>42644</v>
      </c>
      <c r="B5" s="19"/>
      <c r="G5" s="16" t="s">
        <v>10</v>
      </c>
      <c r="H5" s="16" t="s">
        <v>10</v>
      </c>
      <c r="L5" s="20" t="s">
        <v>11</v>
      </c>
      <c r="M5" s="21">
        <v>2</v>
      </c>
      <c r="N5" s="21">
        <v>3</v>
      </c>
      <c r="O5" s="21">
        <v>1</v>
      </c>
    </row>
    <row r="6" spans="1:28" ht="38.25" x14ac:dyDescent="0.2">
      <c r="A6" s="22" t="s">
        <v>12</v>
      </c>
      <c r="B6" s="22" t="s">
        <v>13</v>
      </c>
      <c r="C6" s="22" t="s">
        <v>14</v>
      </c>
      <c r="D6" s="22" t="s">
        <v>15</v>
      </c>
      <c r="E6" s="22" t="s">
        <v>16</v>
      </c>
      <c r="F6" s="22" t="s">
        <v>17</v>
      </c>
      <c r="G6" s="22" t="s">
        <v>18</v>
      </c>
      <c r="H6" s="22" t="s">
        <v>19</v>
      </c>
      <c r="I6" s="22" t="s">
        <v>20</v>
      </c>
      <c r="J6" s="22" t="s">
        <v>21</v>
      </c>
      <c r="K6" s="22" t="s">
        <v>22</v>
      </c>
      <c r="L6" s="23" t="s">
        <v>23</v>
      </c>
      <c r="M6" s="23" t="s">
        <v>24</v>
      </c>
      <c r="N6" s="23" t="s">
        <v>25</v>
      </c>
      <c r="O6" s="23" t="s">
        <v>26</v>
      </c>
      <c r="S6" s="24" t="s">
        <v>27</v>
      </c>
      <c r="T6" s="24"/>
      <c r="U6" s="24"/>
      <c r="V6" s="25" t="s">
        <v>28</v>
      </c>
      <c r="W6" s="25"/>
      <c r="X6" s="25"/>
      <c r="Y6" s="25"/>
      <c r="Z6" s="25"/>
      <c r="AB6" s="26" t="s">
        <v>29</v>
      </c>
    </row>
    <row r="7" spans="1:28" x14ac:dyDescent="0.2">
      <c r="A7" s="27">
        <v>1</v>
      </c>
      <c r="B7" s="27">
        <f t="shared" ref="B7:K7" ca="1" si="0">OFFSET(B7,0,-1)+1</f>
        <v>2</v>
      </c>
      <c r="C7" s="27">
        <f t="shared" ca="1" si="0"/>
        <v>3</v>
      </c>
      <c r="D7" s="27">
        <f t="shared" ca="1" si="0"/>
        <v>4</v>
      </c>
      <c r="E7" s="28">
        <f t="shared" ca="1" si="0"/>
        <v>5</v>
      </c>
      <c r="F7" s="28">
        <f t="shared" ca="1" si="0"/>
        <v>6</v>
      </c>
      <c r="G7" s="28">
        <f t="shared" ca="1" si="0"/>
        <v>7</v>
      </c>
      <c r="H7" s="28">
        <f t="shared" ca="1" si="0"/>
        <v>8</v>
      </c>
      <c r="I7" s="29">
        <f t="shared" ca="1" si="0"/>
        <v>9</v>
      </c>
      <c r="J7" s="29">
        <f t="shared" ca="1" si="0"/>
        <v>10</v>
      </c>
      <c r="K7" s="29">
        <f t="shared" ca="1" si="0"/>
        <v>11</v>
      </c>
      <c r="L7" s="30">
        <f ca="1">OFFSET(L7,0,-1)+1</f>
        <v>12</v>
      </c>
      <c r="M7" s="31">
        <f ca="1">OFFSET(M7,0,-1)+1</f>
        <v>13</v>
      </c>
      <c r="N7" s="31">
        <f ca="1">OFFSET(N7,0,-1)+1</f>
        <v>14</v>
      </c>
      <c r="O7" s="32">
        <f ca="1">OFFSET(O7,0,-1)+1</f>
        <v>15</v>
      </c>
      <c r="P7" s="33">
        <f t="shared" ref="P7:AB7" ca="1" si="1">OFFSET(P7,0,-1)+1</f>
        <v>16</v>
      </c>
      <c r="Q7" s="33">
        <f t="shared" ca="1" si="1"/>
        <v>17</v>
      </c>
      <c r="R7" s="33">
        <f t="shared" ca="1" si="1"/>
        <v>18</v>
      </c>
      <c r="S7" s="34">
        <f t="shared" ca="1" si="1"/>
        <v>19</v>
      </c>
      <c r="T7" s="30">
        <f t="shared" ca="1" si="1"/>
        <v>20</v>
      </c>
      <c r="U7" s="30">
        <f t="shared" ca="1" si="1"/>
        <v>21</v>
      </c>
      <c r="V7" s="30">
        <f t="shared" ca="1" si="1"/>
        <v>22</v>
      </c>
      <c r="W7" s="30">
        <f t="shared" ca="1" si="1"/>
        <v>23</v>
      </c>
      <c r="X7" s="30">
        <f t="shared" ca="1" si="1"/>
        <v>24</v>
      </c>
      <c r="Y7" s="30">
        <f t="shared" ca="1" si="1"/>
        <v>25</v>
      </c>
      <c r="Z7" s="30">
        <f t="shared" ca="1" si="1"/>
        <v>26</v>
      </c>
      <c r="AA7" s="30">
        <f t="shared" ca="1" si="1"/>
        <v>27</v>
      </c>
      <c r="AB7" s="30">
        <f t="shared" ca="1" si="1"/>
        <v>28</v>
      </c>
    </row>
    <row r="8" spans="1:28" x14ac:dyDescent="0.2">
      <c r="A8" s="35" t="s">
        <v>30</v>
      </c>
      <c r="B8" s="35" t="s">
        <v>30</v>
      </c>
      <c r="C8" s="36" t="s">
        <v>30</v>
      </c>
      <c r="D8" s="37" t="s">
        <v>30</v>
      </c>
      <c r="E8" s="38" t="e">
        <f ca="1">S8 &amp; IF(AND(U8, T8&lt;&gt;""), ", " &amp; T8,"")</f>
        <v>#N/A</v>
      </c>
      <c r="F8" s="26" t="e">
        <f t="shared" ref="F8" ca="1" si="2">CHOOSE( VLOOKUP(N8, обл_КС, 10, 0), "хорошее", "среднее", "неуд.")</f>
        <v>#N/A</v>
      </c>
      <c r="G8" s="39" t="s">
        <v>30</v>
      </c>
      <c r="H8" s="40" t="s">
        <v>30</v>
      </c>
      <c r="I8" s="37" t="s">
        <v>30</v>
      </c>
      <c r="J8" s="37" t="s">
        <v>30</v>
      </c>
      <c r="K8" s="37" t="s">
        <v>30</v>
      </c>
      <c r="L8" s="41" t="e">
        <f ca="1">altconcatm(V8,W8,X8)</f>
        <v>#NAME?</v>
      </c>
      <c r="M8" s="42" t="s">
        <v>30</v>
      </c>
      <c r="N8" s="42" t="s">
        <v>30</v>
      </c>
      <c r="O8" s="43" t="e">
        <f t="shared" ref="O8" ca="1" si="3">VLOOKUP(N8, обл_КС, 28, 0)</f>
        <v>#N/A</v>
      </c>
      <c r="P8" s="5" t="e">
        <f t="shared" ref="P8:P10" si="4">ROUND(K8/D8, 2) &gt; H8</f>
        <v>#VALUE!</v>
      </c>
      <c r="S8" s="44" t="e">
        <f t="shared" ref="S8" ca="1" si="5">CHOOSE( VLOOKUP(M8,обл_Клиент, 2, 0)+1, "отсутств.", "хорошее", "среднее", "плохое") &amp; IF(AA8&lt;&gt;"", "-","") &amp; AA8</f>
        <v>#N/A</v>
      </c>
      <c r="T8" t="e">
        <f t="shared" ref="T8" ca="1" si="6">CHOOSE( VLOOKUP(M8, обл_Клиент, 5,0)+1, "", "отсутств. 1 квартал", "отсутств. более 1 кв.")</f>
        <v>#N/A</v>
      </c>
      <c r="U8" t="e">
        <f t="shared" ref="U8" ca="1" si="7">OR(VLOOKUP(M8, обл_Клиент, 2, 0) = 1, ROUND(VLOOKUP(M8, обл_Клиент, 2, 0),0) = 2)</f>
        <v>#N/A</v>
      </c>
      <c r="V8" s="5" t="e">
        <f t="shared" ref="V8" ca="1" si="8" xml:space="preserve"> T(VLOOKUP(M8,обл_Клиент, 21, 0))</f>
        <v>#N/A</v>
      </c>
      <c r="W8" s="5" t="e">
        <f t="shared" ref="W8" ca="1" si="9">altconcat("; ", IF(T(VLOOKUP(M8,обл_Клиент, 22,0)) = V8, "", T(VLOOKUP(M8,обл_Клиент, 22,0))), T(VLOOKUP(M8,обл_Клиент, 23,0)))</f>
        <v>#NAME?</v>
      </c>
      <c r="X8" s="5" t="e">
        <f t="shared" ref="X8:X10" ca="1" si="10" xml:space="preserve"> IF(Z8="", "", Y8 &amp; ":" &amp; CHAR(10) &amp; Z8)</f>
        <v>#N/A</v>
      </c>
      <c r="Y8" s="5" t="e">
        <f t="shared" ref="Y8" ca="1" si="11">CONCATENATE("к/с от ", TEXT(VLOOKUP(N8, обл_КС, 6, 0), "дд.ММ.гггг"), " №", VLOOKUP(N8, обл_КС, 4, 0))</f>
        <v>#N/A</v>
      </c>
      <c r="Z8" s="5" t="e">
        <f t="shared" ref="Z8" ca="1" si="12">VLOOKUP(N8,обл_КС,32,0)</f>
        <v>#N/A</v>
      </c>
      <c r="AA8" s="5" t="e">
        <f t="shared" ref="AA8" ca="1" si="13">MID(VLOOKUP(M8,обл_Клиент, 2, 0),3,1)</f>
        <v>#N/A</v>
      </c>
      <c r="AB8" s="5" t="s">
        <v>30</v>
      </c>
    </row>
    <row r="9" spans="1:28" ht="89.25" x14ac:dyDescent="0.2">
      <c r="A9" s="35" t="s">
        <v>31</v>
      </c>
      <c r="B9" s="35" t="s">
        <v>32</v>
      </c>
      <c r="C9" s="36" t="s">
        <v>33</v>
      </c>
      <c r="D9" s="37">
        <v>919000000</v>
      </c>
      <c r="E9" s="38" t="s">
        <v>34</v>
      </c>
      <c r="F9" s="26" t="s">
        <v>35</v>
      </c>
      <c r="G9" s="39">
        <v>2.2000000000000002</v>
      </c>
      <c r="H9" s="40">
        <v>0.02</v>
      </c>
      <c r="I9" s="37">
        <v>0</v>
      </c>
      <c r="J9" s="37">
        <v>0</v>
      </c>
      <c r="K9" s="37">
        <v>18380000</v>
      </c>
      <c r="L9" s="41" t="s">
        <v>36</v>
      </c>
      <c r="M9" s="42">
        <v>3644</v>
      </c>
      <c r="N9" s="42">
        <v>3533</v>
      </c>
      <c r="O9" s="43" t="s">
        <v>37</v>
      </c>
      <c r="P9" s="5" t="b">
        <f t="shared" si="4"/>
        <v>0</v>
      </c>
      <c r="S9" s="44" t="str">
        <f t="shared" ref="S9:S10" ca="1" si="14">CHOOSE( VLOOKUP(M9,обл_Клиент, 2, 0)+1, "отсутств.", "хорошее", "среднее", "плохое") &amp; IF(AA9&lt;&gt;"", "-","") &amp; AA9</f>
        <v>среднее-2</v>
      </c>
      <c r="T9" t="str">
        <f t="shared" ref="T9:T10" ca="1" si="15">CHOOSE( VLOOKUP(M9, обл_Клиент, 5,0)+1, "", "отсутств. 1 квартал", "отсутств. более 1 кв.")</f>
        <v/>
      </c>
      <c r="U9" t="b">
        <f t="shared" ref="U9:U10" ca="1" si="16">OR(VLOOKUP(M9, обл_Клиент, 2, 0) = 1, ROUND(VLOOKUP(M9, обл_Клиент, 2, 0),0) = 2)</f>
        <v>1</v>
      </c>
      <c r="V9" s="5" t="str">
        <f t="shared" ref="V9:V10" ca="1" si="17" xml:space="preserve"> T(VLOOKUP(M9,обл_Клиент, 21, 0))</f>
        <v/>
      </c>
      <c r="W9" s="5" t="e">
        <f t="shared" ref="W9:W10" ca="1" si="18">altconcat("; ", IF(T(VLOOKUP(M9,обл_Клиент, 22,0)) = V9, "", T(VLOOKUP(M9,обл_Клиент, 22,0))), T(VLOOKUP(M9,обл_Клиент, 23,0)))</f>
        <v>#NAME?</v>
      </c>
      <c r="X9" s="5" t="str">
        <f t="shared" ca="1" si="10"/>
        <v>к/с от 30.06.2010 №2576:
реструктуризация (РП №85 от 2010-12-21, РКК №34 от 2011-04-27);
цели: погашение ранее выданной ссуды (РП №37 от 2010-06-01);
цели: предоставление/погашение займов 3 лицам (РКК №10 от 2011-02-14)</v>
      </c>
      <c r="Y9" s="5" t="str">
        <f t="shared" ref="Y9:Y10" ca="1" si="19">CONCATENATE("к/с от ", TEXT(VLOOKUP(N9, обл_КС, 6, 0), "дд.ММ.гггг"), " №", VLOOKUP(N9, обл_КС, 4, 0))</f>
        <v>к/с от 30.06.2010 №2576</v>
      </c>
      <c r="Z9" s="5" t="str">
        <f t="shared" ref="Z9:Z10" ca="1" si="20">VLOOKUP(N9,обл_КС,32,0)</f>
        <v>реструктуризация (РП №85 от 2010-12-21, РКК №34 от 2011-04-27);
цели: погашение ранее выданной ссуды (РП №37 от 2010-06-01);
цели: предоставление/погашение займов 3 лицам (РКК №10 от 2011-02-14)</v>
      </c>
      <c r="AA9" s="5" t="str">
        <f t="shared" ref="AA9:AA10" ca="1" si="21">MID(VLOOKUP(M9,обл_Клиент, 2, 0),3,1)</f>
        <v>2</v>
      </c>
      <c r="AB9" s="5" t="s">
        <v>38</v>
      </c>
    </row>
    <row r="10" spans="1:28" ht="25.5" x14ac:dyDescent="0.2">
      <c r="A10" s="35" t="s">
        <v>39</v>
      </c>
      <c r="B10" s="35" t="s">
        <v>40</v>
      </c>
      <c r="C10" s="36" t="s">
        <v>41</v>
      </c>
      <c r="D10" s="37">
        <v>478053827.35000002</v>
      </c>
      <c r="E10" s="38" t="s">
        <v>35</v>
      </c>
      <c r="F10" s="26" t="s">
        <v>35</v>
      </c>
      <c r="G10" s="39">
        <v>1</v>
      </c>
      <c r="H10" s="40">
        <v>0</v>
      </c>
      <c r="I10" s="37">
        <v>0</v>
      </c>
      <c r="J10" s="37">
        <v>0</v>
      </c>
      <c r="K10" s="37">
        <v>0</v>
      </c>
      <c r="L10" s="41" t="s">
        <v>42</v>
      </c>
      <c r="M10" s="42">
        <v>100</v>
      </c>
      <c r="N10" s="42">
        <v>10000100</v>
      </c>
      <c r="O10" s="43" t="s">
        <v>43</v>
      </c>
      <c r="P10" s="5" t="b">
        <f t="shared" si="4"/>
        <v>0</v>
      </c>
      <c r="S10" s="44" t="str">
        <f t="shared" ca="1" si="14"/>
        <v>хорошее</v>
      </c>
      <c r="T10" t="str">
        <f t="shared" ca="1" si="15"/>
        <v/>
      </c>
      <c r="U10" t="b">
        <f t="shared" ca="1" si="16"/>
        <v>1</v>
      </c>
      <c r="V10" s="5" t="str">
        <f t="shared" ca="1" si="17"/>
        <v/>
      </c>
      <c r="W10" s="5" t="e">
        <f t="shared" ca="1" si="18"/>
        <v>#NAME?</v>
      </c>
      <c r="X10" s="5" t="str">
        <f t="shared" ca="1" si="10"/>
        <v/>
      </c>
      <c r="Y10" s="5" t="str">
        <f t="shared" ca="1" si="19"/>
        <v>к/с от 00.01.1900 №</v>
      </c>
      <c r="Z10" s="5" t="str">
        <f t="shared" ca="1" si="20"/>
        <v/>
      </c>
      <c r="AA10" s="5" t="str">
        <f t="shared" ca="1" si="21"/>
        <v/>
      </c>
      <c r="AB10" s="5" t="s">
        <v>44</v>
      </c>
    </row>
  </sheetData>
  <autoFilter ref="A8:AB10"/>
  <mergeCells count="3">
    <mergeCell ref="A5:B5"/>
    <mergeCell ref="S6:U6"/>
    <mergeCell ref="V6:Z6"/>
  </mergeCells>
  <dataValidations count="1">
    <dataValidation type="list" allowBlank="1" showInputMessage="1" showErrorMessage="1" sqref="C2">
      <formula1>"ВСЁ,Выделенный фрагмент"</formula1>
    </dataValidation>
  </dataValidations>
  <pageMargins left="0.15748031496062992" right="0.15748031496062992" top="0.51181102362204722" bottom="0.51181102362204722" header="0.19685039370078741" footer="0.11811023622047245"/>
  <pageSetup paperSize="9" scale="56" fitToHeight="1000" orientation="landscape" blackAndWhite="1" r:id="rId1"/>
  <headerFooter alignWithMargins="0">
    <oddHeader>&amp;L&amp;14по состоянию на 11.10.2016&amp;R&amp;14 &amp;UПрофессиональное суждение о классификации ссудной задолженности и расчете резерва</oddHeader>
    <oddFooter>&amp;L&amp;12Исп. Вацик В.А., вн. 1-86-40,
        Балиев Д.В., вн. 1-66-13&amp;C&amp;12стр. &amp;P из &amp;N&amp;R&amp;12УСКЗДО / 6487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2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>
                <anchor moveWithCells="1" sizeWithCells="1">
                  <from>
                    <xdr:col>3</xdr:col>
                    <xdr:colOff>0</xdr:colOff>
                    <xdr:row>0</xdr:row>
                    <xdr:rowOff>0</xdr:rowOff>
                  </from>
                  <to>
                    <xdr:col>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>
                <anchor moveWithCells="1" sizeWithCells="1">
                  <from>
                    <xdr:col>3</xdr:col>
                    <xdr:colOff>0</xdr:colOff>
                    <xdr:row>0</xdr:row>
                    <xdr:rowOff>0</xdr:rowOff>
                  </from>
                  <to>
                    <xdr:col>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PrintRep">
                <anchor moveWithCells="1" sizeWithCells="1">
                  <from>
                    <xdr:col>0</xdr:col>
                    <xdr:colOff>38100</xdr:colOff>
                    <xdr:row>0</xdr:row>
                    <xdr:rowOff>38100</xdr:rowOff>
                  </from>
                  <to>
                    <xdr:col>0</xdr:col>
                    <xdr:colOff>1476375</xdr:colOff>
                    <xdr:row>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1]!SortRep">
                <anchor moveWithCells="1" sizeWithCells="1">
                  <from>
                    <xdr:col>12</xdr:col>
                    <xdr:colOff>57150</xdr:colOff>
                    <xdr:row>0</xdr:row>
                    <xdr:rowOff>38100</xdr:rowOff>
                  </from>
                  <to>
                    <xdr:col>14</xdr:col>
                    <xdr:colOff>1009650</xdr:colOff>
                    <xdr:row>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295275</xdr:colOff>
                    <xdr:row>0</xdr:row>
                    <xdr:rowOff>333375</xdr:rowOff>
                  </from>
                  <to>
                    <xdr:col>5</xdr:col>
                    <xdr:colOff>600075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ПрофСуж</vt:lpstr>
      <vt:lpstr>ПрофСуж!Заголовки_для_печати</vt:lpstr>
      <vt:lpstr>обл_Сорт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Балиев Дмитрий Владимирович</dc:creator>
  <cp:lastModifiedBy>Балиев Дмитрий Владимирович</cp:lastModifiedBy>
  <dcterms:created xsi:type="dcterms:W3CDTF">2016-10-14T12:26:27Z</dcterms:created>
  <dcterms:modified xsi:type="dcterms:W3CDTF">2016-10-14T12:26:50Z</dcterms:modified>
</cp:coreProperties>
</file>