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5" yWindow="0" windowWidth="18600" windowHeight="12840"/>
  </bookViews>
  <sheets>
    <sheet name="a" sheetId="1" r:id="rId1"/>
  </sheets>
  <calcPr calcId="125725"/>
</workbook>
</file>

<file path=xl/calcChain.xml><?xml version="1.0" encoding="utf-8"?>
<calcChain xmlns="http://schemas.openxmlformats.org/spreadsheetml/2006/main">
  <c r="D21" i="1"/>
  <c r="H25" s="1"/>
  <c r="D20"/>
  <c r="H27" l="1"/>
  <c r="D25"/>
  <c r="D26" s="1"/>
  <c r="I8"/>
  <c r="I9" s="1"/>
  <c r="I10" s="1"/>
  <c r="I11" s="1"/>
  <c r="I12" s="1"/>
  <c r="I13" s="1"/>
  <c r="H8"/>
  <c r="H9" s="1"/>
  <c r="H10" s="1"/>
  <c r="H11" s="1"/>
  <c r="H12" s="1"/>
  <c r="D8"/>
  <c r="D9" s="1"/>
  <c r="D10" s="1"/>
  <c r="D11" s="1"/>
  <c r="D12" s="1"/>
  <c r="D13" s="1"/>
  <c r="E8"/>
  <c r="E9" s="1"/>
  <c r="E10" s="1"/>
  <c r="E11" s="1"/>
  <c r="E12" s="1"/>
  <c r="E13" s="1"/>
  <c r="F8"/>
  <c r="F9" s="1"/>
  <c r="F10" s="1"/>
  <c r="F11" s="1"/>
  <c r="F12" s="1"/>
  <c r="F13" s="1"/>
  <c r="G8"/>
  <c r="G9" s="1"/>
  <c r="G10" s="1"/>
  <c r="G11" s="1"/>
  <c r="G12" s="1"/>
  <c r="G13" s="1"/>
  <c r="O7"/>
  <c r="O8" s="1"/>
  <c r="H28" l="1"/>
  <c r="H31" s="1"/>
  <c r="H14"/>
  <c r="H13"/>
  <c r="H23" l="1"/>
  <c r="H24" s="1"/>
  <c r="H26" s="1"/>
  <c r="H29" s="1"/>
  <c r="H30" s="1"/>
  <c r="H32" s="1"/>
  <c r="D22"/>
  <c r="D23" s="1"/>
  <c r="D30" s="1"/>
  <c r="D29" s="1"/>
  <c r="E29" s="1"/>
</calcChain>
</file>

<file path=xl/comments1.xml><?xml version="1.0" encoding="utf-8"?>
<comments xmlns="http://schemas.openxmlformats.org/spreadsheetml/2006/main">
  <authors>
    <author>r58444</author>
  </authors>
  <commentList>
    <comment ref="N7" authorId="0">
      <text>
        <r>
          <rPr>
            <b/>
            <sz val="8"/>
            <color indexed="81"/>
            <rFont val="Tahoma"/>
          </rPr>
          <t>r58444:</t>
        </r>
        <r>
          <rPr>
            <sz val="8"/>
            <color indexed="81"/>
            <rFont val="Tahoma"/>
          </rPr>
          <t xml:space="preserve">
Slope of transfer function</t>
        </r>
      </text>
    </comment>
    <comment ref="N8" authorId="0">
      <text>
        <r>
          <rPr>
            <b/>
            <sz val="8"/>
            <color indexed="81"/>
            <rFont val="Tahoma"/>
          </rPr>
          <t>r58444:</t>
        </r>
        <r>
          <rPr>
            <sz val="8"/>
            <color indexed="81"/>
            <rFont val="Tahoma"/>
          </rPr>
          <t xml:space="preserve">
y-intercept of transfer function</t>
        </r>
      </text>
    </comment>
    <comment ref="C9" authorId="0">
      <text>
        <r>
          <rPr>
            <b/>
            <sz val="8"/>
            <color indexed="81"/>
            <rFont val="Tahoma"/>
          </rPr>
          <t>r58444:</t>
        </r>
        <r>
          <rPr>
            <sz val="8"/>
            <color indexed="81"/>
            <rFont val="Tahoma"/>
          </rPr>
          <t xml:space="preserve">
4 digit hex coefficient</t>
        </r>
      </text>
    </comment>
    <comment ref="C12" authorId="0">
      <text>
        <r>
          <rPr>
            <b/>
            <sz val="8"/>
            <color indexed="81"/>
            <rFont val="Tahoma"/>
          </rPr>
          <t>r58444:</t>
        </r>
        <r>
          <rPr>
            <sz val="8"/>
            <color indexed="81"/>
            <rFont val="Tahoma"/>
          </rPr>
          <t xml:space="preserve">
10 digit hex coefficient (needs to be 10 digits in order for excel to calculate two's compliment properly.)</t>
        </r>
      </text>
    </comment>
    <comment ref="C13" authorId="0">
      <text>
        <r>
          <rPr>
            <b/>
            <sz val="8"/>
            <color indexed="81"/>
            <rFont val="Tahoma"/>
          </rPr>
          <t>r58444:</t>
        </r>
        <r>
          <rPr>
            <sz val="8"/>
            <color indexed="81"/>
            <rFont val="Tahoma"/>
          </rPr>
          <t xml:space="preserve">
Decimal coefficient</t>
        </r>
      </text>
    </comment>
    <comment ref="C14" authorId="0">
      <text>
        <r>
          <rPr>
            <b/>
            <sz val="8"/>
            <color indexed="81"/>
            <rFont val="Tahoma"/>
          </rPr>
          <t>r58444:</t>
        </r>
        <r>
          <rPr>
            <sz val="8"/>
            <color indexed="81"/>
            <rFont val="Tahoma"/>
          </rPr>
          <t xml:space="preserve">
Decimal coefficient</t>
        </r>
      </text>
    </comment>
  </commentList>
</comments>
</file>

<file path=xl/sharedStrings.xml><?xml version="1.0" encoding="utf-8"?>
<sst xmlns="http://schemas.openxmlformats.org/spreadsheetml/2006/main" count="92" uniqueCount="79">
  <si>
    <t>Coeff1</t>
  </si>
  <si>
    <t>Coeff2</t>
  </si>
  <si>
    <t>Coeff3</t>
  </si>
  <si>
    <t>Coeff4</t>
  </si>
  <si>
    <t>Coeff5</t>
  </si>
  <si>
    <t>Coeff6</t>
  </si>
  <si>
    <t>Coeff7</t>
  </si>
  <si>
    <t>Coeff8</t>
  </si>
  <si>
    <t>Coeff9</t>
  </si>
  <si>
    <t>Coeff10</t>
  </si>
  <si>
    <t>Coeff11</t>
  </si>
  <si>
    <t>Coeff12</t>
  </si>
  <si>
    <t>COEFFS</t>
  </si>
  <si>
    <t>Tranfer function (Counts to Pressure)</t>
  </si>
  <si>
    <t>CONST</t>
  </si>
  <si>
    <t>P</t>
  </si>
  <si>
    <t>T</t>
  </si>
  <si>
    <t>PT</t>
  </si>
  <si>
    <t>PP</t>
  </si>
  <si>
    <t>TT</t>
  </si>
  <si>
    <t>Pressure
(kPa)</t>
  </si>
  <si>
    <t>PCalc
(Counts)</t>
  </si>
  <si>
    <t>BitShift</t>
  </si>
  <si>
    <t>M</t>
  </si>
  <si>
    <t>Hex2R</t>
  </si>
  <si>
    <t>B</t>
  </si>
  <si>
    <t>Hex4</t>
  </si>
  <si>
    <t>HexLeft1</t>
  </si>
  <si>
    <t>HexU6</t>
  </si>
  <si>
    <t>Hex10</t>
  </si>
  <si>
    <t>Dec</t>
  </si>
  <si>
    <t>PCalc 
(Counts)</t>
  </si>
  <si>
    <t>PComp
 (kPa)</t>
  </si>
  <si>
    <t>b2</t>
  </si>
  <si>
    <t>a11</t>
  </si>
  <si>
    <t>c12x2</t>
  </si>
  <si>
    <t>c11x1</t>
  </si>
  <si>
    <t>a0</t>
  </si>
  <si>
    <t>b1</t>
  </si>
  <si>
    <t>c11</t>
  </si>
  <si>
    <t>c12</t>
  </si>
  <si>
    <t>c22</t>
  </si>
  <si>
    <t xml:space="preserve">a1 </t>
  </si>
  <si>
    <t>c22x2</t>
  </si>
  <si>
    <t>a1x1</t>
  </si>
  <si>
    <t>y1</t>
  </si>
  <si>
    <t>a2x2</t>
  </si>
  <si>
    <t xml:space="preserve">a2 </t>
  </si>
  <si>
    <t>Pcomp</t>
  </si>
  <si>
    <t>c11.Padc</t>
  </si>
  <si>
    <t>b1+c11x1</t>
  </si>
  <si>
    <t>c12*Tadc</t>
  </si>
  <si>
    <t>a11+c12x2</t>
  </si>
  <si>
    <t>c22*Tadc</t>
  </si>
  <si>
    <t>b2+c22x2</t>
  </si>
  <si>
    <t>a1*Padc</t>
  </si>
  <si>
    <t>a0+a1x1</t>
  </si>
  <si>
    <t>a2*Tadc</t>
  </si>
  <si>
    <t>y1+a2x2</t>
  </si>
  <si>
    <t xml:space="preserve"> </t>
  </si>
  <si>
    <t>&lt;- divide variable on left by 2^ Column J* for floating point value</t>
  </si>
  <si>
    <t>Praw</t>
  </si>
  <si>
    <t>Traw</t>
  </si>
  <si>
    <t>Pread</t>
  </si>
  <si>
    <t>Tread</t>
  </si>
  <si>
    <t>Temp in °C</t>
  </si>
  <si>
    <t>5A</t>
  </si>
  <si>
    <t>C0</t>
  </si>
  <si>
    <t>7F</t>
  </si>
  <si>
    <t>3b</t>
  </si>
  <si>
    <t>b8</t>
  </si>
  <si>
    <t>c4</t>
  </si>
  <si>
    <t>a4</t>
  </si>
  <si>
    <t>Altitude</t>
  </si>
  <si>
    <t>Pressure kPa</t>
  </si>
  <si>
    <t>Meters</t>
  </si>
  <si>
    <t>Feet</t>
  </si>
  <si>
    <t>Modify kPa Value above</t>
  </si>
  <si>
    <t>00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</si>
</sst>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8"/>
      <name val="Arial"/>
    </font>
    <font>
      <b/>
      <sz val="8"/>
      <color indexed="81"/>
      <name val="Tahoma"/>
    </font>
    <font>
      <sz val="8"/>
      <color indexed="81"/>
      <name val="Tahoma"/>
    </font>
    <font>
      <sz val="10"/>
      <name val="Arial"/>
      <family val="2"/>
    </font>
    <font>
      <b/>
      <sz val="10"/>
      <name val="Arial"/>
      <family val="2"/>
    </font>
    <font>
      <b/>
      <sz val="10"/>
      <color theme="6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FF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rgb="FFFF0000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textRotation="90"/>
    </xf>
    <xf numFmtId="0" fontId="0" fillId="2" borderId="4" xfId="0" applyFill="1" applyBorder="1" applyAlignment="1">
      <alignment textRotation="90"/>
    </xf>
    <xf numFmtId="0" fontId="0" fillId="2" borderId="5" xfId="0" applyFill="1" applyBorder="1" applyAlignment="1">
      <alignment textRotation="90"/>
    </xf>
    <xf numFmtId="0" fontId="0" fillId="2" borderId="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/>
    <xf numFmtId="0" fontId="0" fillId="2" borderId="14" xfId="0" applyFill="1" applyBorder="1"/>
    <xf numFmtId="0" fontId="0" fillId="3" borderId="15" xfId="0" applyFill="1" applyBorder="1"/>
    <xf numFmtId="0" fontId="0" fillId="2" borderId="16" xfId="0" applyFill="1" applyBorder="1"/>
    <xf numFmtId="0" fontId="0" fillId="2" borderId="13" xfId="0" applyFill="1" applyBorder="1"/>
    <xf numFmtId="0" fontId="0" fillId="2" borderId="17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0" fontId="0" fillId="3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wrapText="1"/>
    </xf>
    <xf numFmtId="1" fontId="0" fillId="2" borderId="29" xfId="0" applyNumberFormat="1" applyFill="1" applyBorder="1"/>
    <xf numFmtId="0" fontId="0" fillId="2" borderId="27" xfId="0" applyFill="1" applyBorder="1" applyAlignment="1">
      <alignment wrapText="1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Fill="1"/>
    <xf numFmtId="0" fontId="4" fillId="2" borderId="11" xfId="0" applyFont="1" applyFill="1" applyBorder="1"/>
    <xf numFmtId="0" fontId="4" fillId="2" borderId="21" xfId="0" applyFont="1" applyFill="1" applyBorder="1"/>
    <xf numFmtId="0" fontId="5" fillId="2" borderId="19" xfId="0" applyFont="1" applyFill="1" applyBorder="1"/>
    <xf numFmtId="2" fontId="0" fillId="2" borderId="19" xfId="0" applyNumberFormat="1" applyFill="1" applyBorder="1"/>
    <xf numFmtId="2" fontId="0" fillId="2" borderId="33" xfId="0" applyNumberFormat="1" applyFill="1" applyBorder="1"/>
    <xf numFmtId="0" fontId="0" fillId="2" borderId="34" xfId="0" applyFill="1" applyBorder="1" applyAlignment="1">
      <alignment textRotation="90"/>
    </xf>
    <xf numFmtId="0" fontId="4" fillId="2" borderId="1" xfId="0" applyFont="1" applyFill="1" applyBorder="1"/>
    <xf numFmtId="0" fontId="4" fillId="2" borderId="26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8" xfId="0" applyFill="1" applyBorder="1"/>
    <xf numFmtId="0" fontId="0" fillId="2" borderId="40" xfId="0" applyFill="1" applyBorder="1"/>
    <xf numFmtId="0" fontId="0" fillId="2" borderId="41" xfId="0" applyFill="1" applyBorder="1" applyAlignment="1">
      <alignment textRotation="90"/>
    </xf>
    <xf numFmtId="49" fontId="4" fillId="2" borderId="25" xfId="0" applyNumberFormat="1" applyFont="1" applyFill="1" applyBorder="1"/>
    <xf numFmtId="0" fontId="0" fillId="2" borderId="42" xfId="0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49" fontId="4" fillId="2" borderId="35" xfId="0" applyNumberFormat="1" applyFont="1" applyFill="1" applyBorder="1" applyAlignment="1">
      <alignment horizontal="right"/>
    </xf>
    <xf numFmtId="49" fontId="0" fillId="2" borderId="37" xfId="0" applyNumberFormat="1" applyFill="1" applyBorder="1" applyAlignment="1">
      <alignment horizontal="right"/>
    </xf>
    <xf numFmtId="49" fontId="4" fillId="2" borderId="37" xfId="0" applyNumberFormat="1" applyFont="1" applyFill="1" applyBorder="1" applyAlignment="1">
      <alignment horizontal="right"/>
    </xf>
    <xf numFmtId="49" fontId="4" fillId="2" borderId="38" xfId="0" applyNumberFormat="1" applyFont="1" applyFill="1" applyBorder="1" applyAlignment="1">
      <alignment horizontal="right"/>
    </xf>
    <xf numFmtId="0" fontId="6" fillId="2" borderId="39" xfId="0" applyFont="1" applyFill="1" applyBorder="1" applyAlignment="1">
      <alignment horizontal="center" vertical="center"/>
    </xf>
    <xf numFmtId="0" fontId="0" fillId="2" borderId="43" xfId="0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5" fillId="2" borderId="19" xfId="0" applyFont="1" applyFill="1" applyBorder="1" applyAlignment="1">
      <alignment horizontal="right"/>
    </xf>
    <xf numFmtId="49" fontId="0" fillId="2" borderId="0" xfId="0" applyNumberFormat="1" applyFill="1"/>
    <xf numFmtId="2" fontId="5" fillId="2" borderId="23" xfId="0" applyNumberFormat="1" applyFont="1" applyFill="1" applyBorder="1"/>
    <xf numFmtId="0" fontId="4" fillId="2" borderId="19" xfId="0" quotePrefix="1" applyFont="1" applyFill="1" applyBorder="1"/>
    <xf numFmtId="0" fontId="4" fillId="2" borderId="1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1</xdr:col>
      <xdr:colOff>371475</xdr:colOff>
      <xdr:row>2</xdr:row>
      <xdr:rowOff>104775</xdr:rowOff>
    </xdr:to>
    <xdr:sp macro="" textlink="">
      <xdr:nvSpPr>
        <xdr:cNvPr id="1025" name="AutoShape 1"/>
        <xdr:cNvSpPr>
          <a:spLocks noChangeArrowheads="1"/>
        </xdr:cNvSpPr>
      </xdr:nvSpPr>
      <xdr:spPr bwMode="auto">
        <a:xfrm>
          <a:off x="114300" y="95250"/>
          <a:ext cx="866775" cy="657225"/>
        </a:xfrm>
        <a:prstGeom prst="wedgeRectCallout">
          <a:avLst>
            <a:gd name="adj1" fmla="val 79671"/>
            <a:gd name="adj2" fmla="val 2536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contents of coeff registers here</a:t>
          </a:r>
        </a:p>
      </xdr:txBody>
    </xdr:sp>
    <xdr:clientData/>
  </xdr:twoCellAnchor>
  <xdr:twoCellAnchor>
    <xdr:from>
      <xdr:col>0</xdr:col>
      <xdr:colOff>95250</xdr:colOff>
      <xdr:row>21</xdr:row>
      <xdr:rowOff>295275</xdr:rowOff>
    </xdr:from>
    <xdr:to>
      <xdr:col>1</xdr:col>
      <xdr:colOff>400050</xdr:colOff>
      <xdr:row>23</xdr:row>
      <xdr:rowOff>142875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95250" y="4419600"/>
          <a:ext cx="914400" cy="504825"/>
        </a:xfrm>
        <a:prstGeom prst="wedgeRectCallout">
          <a:avLst>
            <a:gd name="adj1" fmla="val 71630"/>
            <a:gd name="adj2" fmla="val -228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Calculated pressure (in kPa) appears here.</a:t>
          </a:r>
        </a:p>
      </xdr:txBody>
    </xdr:sp>
    <xdr:clientData/>
  </xdr:twoCellAnchor>
  <xdr:twoCellAnchor>
    <xdr:from>
      <xdr:col>7</xdr:col>
      <xdr:colOff>790575</xdr:colOff>
      <xdr:row>15</xdr:row>
      <xdr:rowOff>38100</xdr:rowOff>
    </xdr:from>
    <xdr:to>
      <xdr:col>13</xdr:col>
      <xdr:colOff>371475</xdr:colOff>
      <xdr:row>19</xdr:row>
      <xdr:rowOff>142875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810250" y="3181350"/>
          <a:ext cx="3724275" cy="790575"/>
        </a:xfrm>
        <a:prstGeom prst="rect">
          <a:avLst/>
        </a:prstGeom>
        <a:solidFill>
          <a:srgbClr val="FFCC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Note: you must have the analyis toolpack installed for formulas on this sheet to run.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Go to tools-&gt; addins and select analysis toolpack</a:t>
          </a:r>
        </a:p>
      </xdr:txBody>
    </xdr:sp>
    <xdr:clientData/>
  </xdr:twoCellAnchor>
  <xdr:twoCellAnchor>
    <xdr:from>
      <xdr:col>0</xdr:col>
      <xdr:colOff>104775</xdr:colOff>
      <xdr:row>14</xdr:row>
      <xdr:rowOff>114300</xdr:rowOff>
    </xdr:from>
    <xdr:to>
      <xdr:col>1</xdr:col>
      <xdr:colOff>390525</xdr:colOff>
      <xdr:row>18</xdr:row>
      <xdr:rowOff>123825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104775" y="3076575"/>
          <a:ext cx="895350" cy="666750"/>
        </a:xfrm>
        <a:prstGeom prst="wedgeRectCallout">
          <a:avLst>
            <a:gd name="adj1" fmla="val 71568"/>
            <a:gd name="adj2" fmla="val -861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Pressure and Temperature in Hexadecimal</a:t>
          </a:r>
        </a:p>
      </xdr:txBody>
    </xdr:sp>
    <xdr:clientData/>
  </xdr:twoCellAnchor>
  <xdr:twoCellAnchor>
    <xdr:from>
      <xdr:col>0</xdr:col>
      <xdr:colOff>85725</xdr:colOff>
      <xdr:row>18</xdr:row>
      <xdr:rowOff>133350</xdr:rowOff>
    </xdr:from>
    <xdr:to>
      <xdr:col>1</xdr:col>
      <xdr:colOff>371475</xdr:colOff>
      <xdr:row>21</xdr:row>
      <xdr:rowOff>285750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85725" y="3752850"/>
          <a:ext cx="895350" cy="657225"/>
        </a:xfrm>
        <a:prstGeom prst="wedgeRectCallout">
          <a:avLst>
            <a:gd name="adj1" fmla="val 71568"/>
            <a:gd name="adj2" fmla="val -861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Calculated Pressure and Temperature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i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counts 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7"/>
  <dimension ref="A1:Q35"/>
  <sheetViews>
    <sheetView tabSelected="1" workbookViewId="0">
      <selection activeCell="D23" sqref="D23"/>
    </sheetView>
  </sheetViews>
  <sheetFormatPr defaultRowHeight="12.75"/>
  <cols>
    <col min="1" max="2" width="9.140625" style="1"/>
    <col min="3" max="3" width="10.28515625" style="1" customWidth="1"/>
    <col min="4" max="4" width="11" style="1" bestFit="1" customWidth="1"/>
    <col min="5" max="5" width="12.28515625" style="1" customWidth="1"/>
    <col min="6" max="7" width="11.7109375" style="1" customWidth="1"/>
    <col min="8" max="8" width="12.42578125" style="1" customWidth="1"/>
    <col min="9" max="9" width="13.140625" style="1" bestFit="1" customWidth="1"/>
    <col min="10" max="16" width="9.140625" style="1"/>
  </cols>
  <sheetData>
    <row r="1" spans="3:15" ht="38.25" thickBot="1">
      <c r="C1" s="52" t="s">
        <v>0</v>
      </c>
      <c r="D1" s="45" t="s">
        <v>1</v>
      </c>
      <c r="E1" s="45" t="s">
        <v>2</v>
      </c>
      <c r="F1" s="45" t="s">
        <v>3</v>
      </c>
      <c r="G1" s="52" t="s">
        <v>4</v>
      </c>
      <c r="H1" s="45" t="s">
        <v>5</v>
      </c>
      <c r="I1" s="45" t="s">
        <v>6</v>
      </c>
      <c r="J1" s="45" t="s">
        <v>7</v>
      </c>
      <c r="K1" s="52" t="s">
        <v>8</v>
      </c>
      <c r="L1" s="52" t="s">
        <v>9</v>
      </c>
      <c r="M1" s="52" t="s">
        <v>10</v>
      </c>
      <c r="N1" s="52" t="s">
        <v>11</v>
      </c>
    </row>
    <row r="2" spans="3:15" ht="13.5" thickBot="1">
      <c r="C2" s="49" t="s">
        <v>69</v>
      </c>
      <c r="D2" s="49">
        <v>62</v>
      </c>
      <c r="E2" s="49" t="s">
        <v>70</v>
      </c>
      <c r="F2" s="49">
        <v>76</v>
      </c>
      <c r="G2" s="50" t="s">
        <v>71</v>
      </c>
      <c r="H2" s="49">
        <v>53</v>
      </c>
      <c r="I2" s="49">
        <v>34</v>
      </c>
      <c r="J2" s="49" t="s">
        <v>72</v>
      </c>
      <c r="K2" s="50">
        <v>0</v>
      </c>
      <c r="L2" s="48">
        <v>0</v>
      </c>
      <c r="M2" s="48">
        <v>0</v>
      </c>
      <c r="N2" s="50">
        <v>0</v>
      </c>
      <c r="O2" s="48"/>
    </row>
    <row r="3" spans="3:15">
      <c r="C3" s="37" t="s">
        <v>59</v>
      </c>
      <c r="D3" s="51" t="s">
        <v>37</v>
      </c>
      <c r="E3" s="51" t="s">
        <v>38</v>
      </c>
      <c r="F3" s="51" t="s">
        <v>33</v>
      </c>
      <c r="G3" s="1" t="s">
        <v>40</v>
      </c>
      <c r="H3" s="37" t="s">
        <v>39</v>
      </c>
      <c r="I3" s="37" t="s">
        <v>41</v>
      </c>
      <c r="J3" s="37"/>
      <c r="K3" s="37"/>
      <c r="L3" s="51"/>
      <c r="M3" s="51"/>
    </row>
    <row r="4" spans="3:15" ht="13.5" thickBot="1">
      <c r="D4" s="1" t="s">
        <v>59</v>
      </c>
      <c r="E4" s="1" t="s">
        <v>59</v>
      </c>
      <c r="F4" s="1" t="s">
        <v>59</v>
      </c>
      <c r="G4" s="1" t="s">
        <v>59</v>
      </c>
      <c r="H4" s="1" t="s">
        <v>59</v>
      </c>
      <c r="I4" s="1" t="s">
        <v>59</v>
      </c>
    </row>
    <row r="5" spans="3:15" ht="13.5" thickBot="1">
      <c r="C5" s="2"/>
      <c r="D5" s="62" t="s">
        <v>12</v>
      </c>
      <c r="E5" s="63"/>
      <c r="F5" s="63"/>
      <c r="G5" s="63"/>
      <c r="H5" s="63"/>
      <c r="I5" s="64"/>
      <c r="K5" s="65" t="s">
        <v>13</v>
      </c>
      <c r="L5" s="66"/>
      <c r="M5" s="66"/>
      <c r="N5" s="66"/>
      <c r="O5" s="67"/>
    </row>
    <row r="6" spans="3:15" ht="39" thickBot="1">
      <c r="C6" s="3"/>
      <c r="D6" s="4" t="s">
        <v>14</v>
      </c>
      <c r="E6" s="5" t="s">
        <v>15</v>
      </c>
      <c r="F6" s="5" t="s">
        <v>16</v>
      </c>
      <c r="G6" s="5" t="s">
        <v>17</v>
      </c>
      <c r="H6" s="5" t="s">
        <v>18</v>
      </c>
      <c r="I6" s="6" t="s">
        <v>19</v>
      </c>
      <c r="K6" s="7" t="s">
        <v>20</v>
      </c>
      <c r="L6" s="8" t="s">
        <v>21</v>
      </c>
      <c r="M6" s="9"/>
      <c r="N6" s="10"/>
      <c r="O6" s="11"/>
    </row>
    <row r="7" spans="3:15">
      <c r="C7" s="2" t="s">
        <v>22</v>
      </c>
      <c r="D7" s="12">
        <v>3</v>
      </c>
      <c r="E7" s="13">
        <v>13</v>
      </c>
      <c r="F7" s="13">
        <v>14</v>
      </c>
      <c r="G7" s="13">
        <v>24</v>
      </c>
      <c r="H7" s="13">
        <v>27</v>
      </c>
      <c r="I7" s="14">
        <v>30</v>
      </c>
      <c r="K7" s="15">
        <v>50</v>
      </c>
      <c r="L7" s="16">
        <v>0</v>
      </c>
      <c r="M7" s="17"/>
      <c r="N7" s="18" t="s">
        <v>23</v>
      </c>
      <c r="O7" s="19">
        <f>(K8-K7)/(L8-L7)</f>
        <v>6.3538611925708699E-2</v>
      </c>
    </row>
    <row r="8" spans="3:15" ht="13.5" thickBot="1">
      <c r="C8" s="20" t="s">
        <v>24</v>
      </c>
      <c r="D8" s="21">
        <f>IF(LEN(D2)=1,CONCATENATE("0",D2),D2)</f>
        <v>62</v>
      </c>
      <c r="E8" s="22">
        <f>IF(LEN(F2)=1,CONCATENATE("0",F2),F2)</f>
        <v>76</v>
      </c>
      <c r="F8" s="22">
        <f>IF(LEN(H2)=1,CONCATENATE("0",H2),H2)</f>
        <v>53</v>
      </c>
      <c r="G8" s="22" t="str">
        <f>IF(LEN(J2)=1,CONCATENATE("0",J2),J2)</f>
        <v>a4</v>
      </c>
      <c r="H8" s="22" t="str">
        <f>IF(LEN(L2)=1,CONCATENATE("0",L2),L2)</f>
        <v>00</v>
      </c>
      <c r="I8" s="23" t="str">
        <f>IF(LEN(N2)=1,CONCATENATE("0",N2),N2)</f>
        <v>00</v>
      </c>
      <c r="K8" s="24">
        <v>115</v>
      </c>
      <c r="L8" s="25">
        <v>1023</v>
      </c>
      <c r="M8" s="26"/>
      <c r="N8" s="27" t="s">
        <v>25</v>
      </c>
      <c r="O8" s="28">
        <f>K7-L7*O7</f>
        <v>50</v>
      </c>
    </row>
    <row r="9" spans="3:15">
      <c r="C9" s="29" t="s">
        <v>26</v>
      </c>
      <c r="D9" s="21" t="str">
        <f>CONCATENATE(C2,D8)</f>
        <v>3b62</v>
      </c>
      <c r="E9" s="22" t="str">
        <f>CONCATENATE(E2,E8)</f>
        <v>b876</v>
      </c>
      <c r="F9" s="22" t="str">
        <f>CONCATENATE(G2,F8)</f>
        <v>c453</v>
      </c>
      <c r="G9" s="22" t="str">
        <f>CONCATENATE(I2,G8)</f>
        <v>34a4</v>
      </c>
      <c r="H9" s="22" t="str">
        <f>CONCATENATE(K2,H8)</f>
        <v>000</v>
      </c>
      <c r="I9" s="23" t="str">
        <f>CONCATENATE(M2,I8)</f>
        <v>000</v>
      </c>
    </row>
    <row r="10" spans="3:15">
      <c r="C10" s="29" t="s">
        <v>27</v>
      </c>
      <c r="D10" s="21" t="str">
        <f t="shared" ref="D10:I10" si="0">LEFT(D9,1)</f>
        <v>3</v>
      </c>
      <c r="E10" s="22" t="str">
        <f t="shared" si="0"/>
        <v>b</v>
      </c>
      <c r="F10" s="22" t="str">
        <f t="shared" si="0"/>
        <v>c</v>
      </c>
      <c r="G10" s="22" t="str">
        <f t="shared" si="0"/>
        <v>3</v>
      </c>
      <c r="H10" s="22" t="str">
        <f t="shared" si="0"/>
        <v>0</v>
      </c>
      <c r="I10" s="23" t="str">
        <f t="shared" si="0"/>
        <v>0</v>
      </c>
    </row>
    <row r="11" spans="3:15">
      <c r="C11" s="29" t="s">
        <v>28</v>
      </c>
      <c r="D11" s="21" t="str">
        <f t="shared" ref="D11:I11" si="1">IF(OR(D10="0",D10="1",D10="2",D10="3",D10="4",D10="5",D10="6",D10="7"),"000000","FFFFFF")</f>
        <v>000000</v>
      </c>
      <c r="E11" s="22" t="str">
        <f t="shared" si="1"/>
        <v>FFFFFF</v>
      </c>
      <c r="F11" s="22" t="str">
        <f t="shared" si="1"/>
        <v>FFFFFF</v>
      </c>
      <c r="G11" s="22" t="str">
        <f t="shared" si="1"/>
        <v>000000</v>
      </c>
      <c r="H11" s="22" t="str">
        <f t="shared" si="1"/>
        <v>000000</v>
      </c>
      <c r="I11" s="23" t="str">
        <f t="shared" si="1"/>
        <v>000000</v>
      </c>
    </row>
    <row r="12" spans="3:15">
      <c r="C12" s="29" t="s">
        <v>29</v>
      </c>
      <c r="D12" s="21" t="str">
        <f t="shared" ref="D12:I12" si="2">CONCATENATE(D11,D9)</f>
        <v>0000003b62</v>
      </c>
      <c r="E12" s="22" t="str">
        <f t="shared" si="2"/>
        <v>FFFFFFb876</v>
      </c>
      <c r="F12" s="22" t="str">
        <f t="shared" si="2"/>
        <v>FFFFFFc453</v>
      </c>
      <c r="G12" s="22" t="str">
        <f t="shared" si="2"/>
        <v>00000034a4</v>
      </c>
      <c r="H12" s="22" t="str">
        <f t="shared" si="2"/>
        <v>000000000</v>
      </c>
      <c r="I12" s="23" t="str">
        <f t="shared" si="2"/>
        <v>000000000</v>
      </c>
    </row>
    <row r="13" spans="3:15" ht="13.5" thickBot="1">
      <c r="C13" s="30" t="s">
        <v>30</v>
      </c>
      <c r="D13" s="31">
        <f>HEX2DEC(D12)/2^D7</f>
        <v>1900.25</v>
      </c>
      <c r="E13" s="32">
        <f t="shared" ref="E13:I13" si="3">HEX2DEC(E12)/2^E7</f>
        <v>-2.235595703125</v>
      </c>
      <c r="F13" s="32">
        <f t="shared" si="3"/>
        <v>-0.93243408203125</v>
      </c>
      <c r="G13" s="32">
        <f t="shared" si="3"/>
        <v>8.0323219299316406E-4</v>
      </c>
      <c r="H13" s="32">
        <f t="shared" si="3"/>
        <v>0</v>
      </c>
      <c r="I13" s="33">
        <f t="shared" si="3"/>
        <v>0</v>
      </c>
    </row>
    <row r="14" spans="3:15">
      <c r="C14" s="37"/>
      <c r="D14" s="54"/>
      <c r="E14" s="54"/>
      <c r="F14" s="38"/>
      <c r="G14" s="38"/>
      <c r="H14" s="38">
        <f>HEX2DEC(H12)</f>
        <v>0</v>
      </c>
      <c r="I14" s="38"/>
    </row>
    <row r="15" spans="3:15" ht="13.5" thickBot="1">
      <c r="D15" s="60"/>
      <c r="E15" s="55"/>
      <c r="H15" s="1" t="s">
        <v>59</v>
      </c>
      <c r="I15" s="1" t="s">
        <v>59</v>
      </c>
      <c r="J15" s="1" t="s">
        <v>59</v>
      </c>
      <c r="K15" s="1" t="s">
        <v>59</v>
      </c>
    </row>
    <row r="16" spans="3:15" ht="13.5" thickBot="1">
      <c r="C16" s="46" t="s">
        <v>61</v>
      </c>
      <c r="D16" s="56" t="s">
        <v>66</v>
      </c>
      <c r="E16" s="48"/>
    </row>
    <row r="17" spans="2:17" ht="13.5" thickBot="1">
      <c r="C17" s="47"/>
      <c r="D17" s="57" t="s">
        <v>67</v>
      </c>
      <c r="E17" s="48"/>
      <c r="F17" s="37"/>
    </row>
    <row r="18" spans="2:17" ht="13.5" thickBot="1">
      <c r="C18" s="47" t="s">
        <v>62</v>
      </c>
      <c r="D18" s="58" t="s">
        <v>68</v>
      </c>
      <c r="E18" s="48"/>
    </row>
    <row r="19" spans="2:17" ht="13.5" thickBot="1">
      <c r="C19" s="3" t="s">
        <v>59</v>
      </c>
      <c r="D19" s="59" t="s">
        <v>78</v>
      </c>
      <c r="E19" s="48"/>
      <c r="F19" s="37"/>
    </row>
    <row r="20" spans="2:17">
      <c r="C20" s="40" t="s">
        <v>63</v>
      </c>
      <c r="D20" s="61">
        <f>HEX2DEC(CONCATENATE(D16,D17))/2^6</f>
        <v>363</v>
      </c>
      <c r="E20" s="37"/>
    </row>
    <row r="21" spans="2:17" ht="13.5" thickBot="1">
      <c r="C21" s="41" t="s">
        <v>64</v>
      </c>
      <c r="D21" s="53">
        <f>HEX2DEC(CONCATENATE(D18,D19))/2^6</f>
        <v>508</v>
      </c>
    </row>
    <row r="22" spans="2:17" ht="25.5">
      <c r="C22" s="34" t="s">
        <v>31</v>
      </c>
      <c r="D22" s="35">
        <f>D13+E13*D20+F13*D21+G13*D20*D21+H13*D20*D20+I13*D21*D21</f>
        <v>763.17147541046143</v>
      </c>
      <c r="G22" s="1" t="s">
        <v>59</v>
      </c>
    </row>
    <row r="23" spans="2:17" ht="26.25" thickBot="1">
      <c r="C23" s="36" t="s">
        <v>32</v>
      </c>
      <c r="D23" s="70">
        <f>O7*D22+O8</f>
        <v>98.49085620887584</v>
      </c>
      <c r="G23" s="1" t="s">
        <v>36</v>
      </c>
      <c r="H23" s="1">
        <f>H13*D20</f>
        <v>0</v>
      </c>
      <c r="I23" s="1" t="s">
        <v>49</v>
      </c>
      <c r="J23" s="1">
        <v>27</v>
      </c>
      <c r="L23" s="1" t="s">
        <v>60</v>
      </c>
    </row>
    <row r="24" spans="2:17" ht="13.5" thickBot="1">
      <c r="G24" s="1" t="s">
        <v>34</v>
      </c>
      <c r="H24" s="1">
        <f>E13+H23</f>
        <v>-2.235595703125</v>
      </c>
      <c r="I24" s="1" t="s">
        <v>50</v>
      </c>
      <c r="J24" s="1">
        <v>13</v>
      </c>
    </row>
    <row r="25" spans="2:17" ht="13.5" thickBot="1">
      <c r="C25" s="1" t="s">
        <v>65</v>
      </c>
      <c r="D25" s="44">
        <f>(D21-605.75)/-5.35</f>
        <v>18.271028037383179</v>
      </c>
      <c r="G25" s="1" t="s">
        <v>35</v>
      </c>
      <c r="H25" s="69">
        <f>G13*D21</f>
        <v>0.40804195404052734</v>
      </c>
      <c r="I25" s="1" t="s">
        <v>51</v>
      </c>
      <c r="J25" s="1">
        <v>24</v>
      </c>
      <c r="Q25" s="39"/>
    </row>
    <row r="26" spans="2:17">
      <c r="C26" s="1" t="s">
        <v>59</v>
      </c>
      <c r="D26" s="1">
        <f>(D25*-5.35)+605.75</f>
        <v>508</v>
      </c>
      <c r="G26" s="1" t="s">
        <v>42</v>
      </c>
      <c r="H26" s="1">
        <f>H24+H25</f>
        <v>-1.8275537490844727</v>
      </c>
      <c r="I26" s="1" t="s">
        <v>52</v>
      </c>
      <c r="J26" s="1">
        <v>13</v>
      </c>
    </row>
    <row r="27" spans="2:17">
      <c r="G27" s="1" t="s">
        <v>43</v>
      </c>
      <c r="H27" s="69">
        <f>I13*D21</f>
        <v>0</v>
      </c>
      <c r="I27" s="1" t="s">
        <v>53</v>
      </c>
      <c r="J27" s="1">
        <v>30</v>
      </c>
    </row>
    <row r="28" spans="2:17">
      <c r="D28" s="42" t="s">
        <v>75</v>
      </c>
      <c r="E28" s="42" t="s">
        <v>76</v>
      </c>
      <c r="G28" s="1" t="s">
        <v>47</v>
      </c>
      <c r="H28" s="1">
        <f>F13+H27</f>
        <v>-0.93243408203125</v>
      </c>
      <c r="I28" s="1" t="s">
        <v>54</v>
      </c>
      <c r="J28" s="1">
        <v>13</v>
      </c>
    </row>
    <row r="29" spans="2:17">
      <c r="B29" s="68" t="s">
        <v>73</v>
      </c>
      <c r="C29" s="68"/>
      <c r="D29" s="72">
        <f>ROUND((18400*(LOG((101.3/D30),10))),2)</f>
        <v>224.73</v>
      </c>
      <c r="E29" s="71">
        <f>ROUND(D29*3.2808399,2)</f>
        <v>737.3</v>
      </c>
      <c r="G29" s="1" t="s">
        <v>44</v>
      </c>
      <c r="H29" s="1">
        <f>H26*D20</f>
        <v>-663.40201091766357</v>
      </c>
      <c r="I29" s="1" t="s">
        <v>55</v>
      </c>
      <c r="J29" s="1">
        <v>13</v>
      </c>
    </row>
    <row r="30" spans="2:17">
      <c r="B30" s="68" t="s">
        <v>74</v>
      </c>
      <c r="C30" s="68"/>
      <c r="D30" s="43">
        <f>D23</f>
        <v>98.49085620887584</v>
      </c>
      <c r="G30" s="1" t="s">
        <v>45</v>
      </c>
      <c r="H30" s="1">
        <f>D13+H29</f>
        <v>1236.8479890823364</v>
      </c>
      <c r="I30" s="1" t="s">
        <v>56</v>
      </c>
      <c r="J30" s="1">
        <v>3</v>
      </c>
    </row>
    <row r="31" spans="2:17">
      <c r="B31" s="1" t="s">
        <v>77</v>
      </c>
      <c r="G31" s="1" t="s">
        <v>46</v>
      </c>
      <c r="H31" s="69">
        <f>H28*D21</f>
        <v>-473.676513671875</v>
      </c>
      <c r="I31" s="1" t="s">
        <v>57</v>
      </c>
      <c r="J31" s="1">
        <v>13</v>
      </c>
    </row>
    <row r="32" spans="2:17">
      <c r="B32" s="37"/>
      <c r="C32" s="37"/>
      <c r="D32" s="37"/>
      <c r="E32" s="37"/>
      <c r="G32" s="1" t="s">
        <v>48</v>
      </c>
      <c r="H32" s="1">
        <f>H30+H31</f>
        <v>763.17147541046143</v>
      </c>
      <c r="I32" s="1" t="s">
        <v>58</v>
      </c>
      <c r="J32" s="1">
        <v>13</v>
      </c>
    </row>
    <row r="33" spans="2:5">
      <c r="B33" s="37"/>
      <c r="C33" s="37"/>
      <c r="D33" s="37"/>
      <c r="E33" s="37"/>
    </row>
    <row r="34" spans="2:5">
      <c r="B34" s="37"/>
      <c r="C34" s="37"/>
      <c r="D34" s="37"/>
      <c r="E34" s="37"/>
    </row>
    <row r="35" spans="2:5">
      <c r="B35" s="37"/>
      <c r="C35" s="37"/>
      <c r="D35" s="37"/>
      <c r="E35" s="37"/>
    </row>
  </sheetData>
  <mergeCells count="4">
    <mergeCell ref="D5:I5"/>
    <mergeCell ref="K5:O5"/>
    <mergeCell ref="B30:C30"/>
    <mergeCell ref="B29:C29"/>
  </mergeCells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>Freescale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r58444</dc:creator>
  <cp:lastModifiedBy>User</cp:lastModifiedBy>
  <dcterms:created xsi:type="dcterms:W3CDTF">2008-12-11T00:07:26Z</dcterms:created>
  <dcterms:modified xsi:type="dcterms:W3CDTF">2011-11-29T18:06:50Z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