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623993583524832" /></Relationships>
</file>

<file path=xl/workbook.xml><?xml version="1.0" encoding="utf-8"?>
<x:workbook xmlns:x="http://schemas.openxmlformats.org/spreadsheetml/2006/main">
  <x:sheets>
    <x:sheet xmlns:r="http://schemas.openxmlformats.org/officeDocument/2006/relationships" name="15人分工总表" sheetId="1" r:id="Rb0600691345e4376"/>
    <x:sheet xmlns:r="http://schemas.openxmlformats.org/officeDocument/2006/relationships" name="全部监测链接明细" sheetId="2" r:id="R16b8be7048964e07"/>
    <x:sheet xmlns:r="http://schemas.openxmlformats.org/officeDocument/2006/relationships" name="关键词与检索式" sheetId="3" r:id="R34ab5f0dbdbe4454"/>
    <x:sheet xmlns:r="http://schemas.openxmlformats.org/officeDocument/2006/relationships" name="舆情采集记录模板" sheetId="4" r:id="Rfee3f6ad51c94fe3"/>
    <x:sheet xmlns:r="http://schemas.openxmlformats.org/officeDocument/2006/relationships" name="完整性与使用说明" sheetId="5" r:id="Re3e1f2c69ec04f7f"/>
    <x:sheet xmlns:r="http://schemas.openxmlformats.org/officeDocument/2006/relationships" name="民族语言关键词参考" sheetId="6" r:id="R2e23282283344a54"/>
    <x:sheet xmlns:r="http://schemas.openxmlformats.org/officeDocument/2006/relationships" name="补充统计与重点复核" sheetId="7" r:id="Re85949c4c49b44fa"/>
  </x:sheets>
</x:workbook>
</file>

<file path=xl/sharedStrings.xml><?xml version="1.0" encoding="utf-8"?>
<x:sst xmlns:x="http://schemas.openxmlformats.org/spreadsheetml/2006/main">
  <x:si>
    <x:t xml:space="preserve">《中华人民共和国民族团结进步促进法》实施后国内舆情监测——15人完整分工表（无空白最终版）</x:t>
  </x:si>
  <x:si>
    <x:t xml:space="preserve">公众舆情优先采集评论、留言、转发和用户原创内容；政府官网主要采集实施动态、意见征集、群众留言和公开答复，官方新闻稿不得直接当作公众正面舆情。公众号通过微信客户端“搜一搜—公众号/文章”进入，并核对认证主体。</x:t>
  </x:si>
  <x:si>
    <x:t xml:space="preserve">序号</x:t>
  </x:si>
  <x:si>
    <x:t xml:space="preserve">姓名</x:t>
  </x:si>
  <x:si>
    <x:t xml:space="preserve">分工方向</x:t>
  </x:si>
  <x:si>
    <x:t xml:space="preserve">监测平台、网站及入口（第一组）</x:t>
  </x:si>
  <x:si>
    <x:t xml:space="preserve">监测平台、网站及入口（第二组）</x:t>
  </x:si>
  <x:si>
    <x:t xml:space="preserve">公众号、视频号与微信内搜索词</x:t>
  </x:si>
  <x:si>
    <x:t xml:space="preserve">监测地区与语言</x:t>
  </x:si>
  <x:si>
    <x:t xml:space="preserve">监测关键词</x:t>
  </x:si>
  <x:si>
    <x:t xml:space="preserve">监测重点与执行说明</x:t>
  </x:si>
  <x:si>
    <x:t xml:space="preserve">任务分工</x:t>
  </x:si>
  <x:si>
    <x:t xml:space="preserve">11</x:t>
  </x:si>
  <x:si>
    <x:t xml:space="preserve">微博、热榜与综合搜索</x:t>
  </x:si>
  <x:si>
    <x:t xml:space="preserve">微博综合搜索：https://s.weibo.com/weibo
微博热搜榜：https://s.weibo.com/top/summary
百度搜索：https://www.baidu.com/
百度新闻搜索：https://www.baidu.com/s?tn=news</x:t>
  </x:si>
  <x:si>
    <x:t xml:space="preserve">百度热榜：https://top.baidu.com/board
360搜索：https://www.so.com/
搜狗搜索：https://www.sogou.com/</x:t>
  </x:si>
  <x:si>
    <x:t xml:space="preserve">不适用（该负责人不承担公众号或视频号专项监测）</x:t>
  </x:si>
  <x:si>
    <x:t xml:space="preserve">全国；普通话</x:t>
  </x:si>
  <x:si>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组合示例：民族团结法+担心；民族团结法+不合理；民族团结法+形式主义；民族团结法+投诉
多语言内容处理：发现民族文字内容时，复制标题/话题词到《民族语言关键词参考》Sheet对照；不懂该语言时标记“需语言复核”，不要自行判断情感。</x:t>
  </x:si>
  <x:si>
    <x:t xml:space="preserve">采集原创博文、评论和转发观点；热榜只作发现入口。</x:t>
  </x:si>
  <x:si>
    <x:t xml:space="preserve">吴禾烨</x:t>
  </x:si>
  <x:si>
    <x:t xml:space="preserve">抖音及视频平台</x:t>
  </x:si>
  <x:si>
    <x:t xml:space="preserve">抖音：https://www.douyin.com/
抖音搜索：https://www.douyin.com/search/
西瓜视频：https://www.ixigua.com/</x:t>
  </x:si>
  <x:si>
    <x:t xml:space="preserve">好看视频：https://haokan.baidu.com/
腾讯视频：https://v.qq.com/</x:t>
  </x:si>
  <x:si>
    <x:t xml:space="preserve">全国及民族地区；普通话、民族语言口播/字幕</x:t>
  </x:si>
  <x:si>
    <x:r>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视频词：法律实施；政策影响；街访；群众反映；强制宣传；活动形式主义；官方回应
【多语言关键词补充】
多语种视频检索（可直接复制）：
维吾尔文：</x:t>
    </x:r>
    <x:r>
      <x:rPr>
        <x:sz val="16"/>
        <x:rFont val="Arial"/>
      </x:rPr>
      <x:t xml:space="preserve">مىللەتلەر</x:t>
    </x:r>
    <x:r>
      <x:rPr>
        <x:sz val="16"/>
        <x:rFont val="Microsoft YaHei"/>
      </x:rPr>
      <x:t xml:space="preserve"> </x:t>
    </x:r>
    <x:r>
      <x:rPr>
        <x:sz val="16"/>
        <x:rFont val="Arial"/>
      </x:rPr>
      <x:t xml:space="preserve">ئىتتىپاقلىقى</x:t>
    </x:r>
    <x:r>
      <x:rPr>
        <x:sz val="16"/>
        <x:rFont val="Microsoft YaHei"/>
      </x:rPr>
      <x:t xml:space="preserve"> - </x:t>
    </x:r>
    <x:r>
      <x:rPr>
        <x:sz val="16"/>
        <x:rFont val="Arial"/>
      </x:rPr>
      <x:t xml:space="preserve">تەرەققىياتىنى</x:t>
    </x:r>
    <x:r>
      <x:rPr>
        <x:sz val="16"/>
        <x:rFont val="Microsoft YaHei"/>
      </x:rPr>
      <x:t xml:space="preserve"> </x:t>
    </x:r>
    <x:r>
      <x:rPr>
        <x:sz val="16"/>
        <x:rFont val="Arial"/>
      </x:rPr>
      <x:t xml:space="preserve">ئىلگىرى</x:t>
    </x:r>
    <x:r>
      <x:rPr>
        <x:sz val="16"/>
        <x:rFont val="Microsoft YaHei"/>
      </x:rPr>
      <x:t xml:space="preserve"> </x:t>
    </x:r>
    <x:r>
      <x:rPr>
        <x:sz val="16"/>
        <x:rFont val="Arial"/>
      </x:rPr>
      <x:t xml:space="preserve">سۈرۈش</x:t>
    </x:r>
    <x:r>
      <x:rPr>
        <x:sz val="16"/>
        <x:rFont val="Microsoft YaHei"/>
      </x:rPr>
      <x:t xml:space="preserve"> </x:t>
    </x:r>
    <x:r>
      <x:rPr>
        <x:sz val="16"/>
        <x:rFont val="Arial"/>
      </x:rPr>
      <x:t xml:space="preserve">قانۇنى</x:t>
    </x:r>
    <x:r>
      <x:rPr>
        <x:sz val="16"/>
        <x:rFont val="Microsoft YaHei"/>
      </x:rPr>
      <x:t xml:space="preserve">；</x:t>
    </x:r>
    <x:r>
      <x:rPr>
        <x:sz val="16"/>
        <x:rFont val="Arial"/>
      </x:rPr>
      <x:t xml:space="preserve">يولغا</x:t>
    </x:r>
    <x:r>
      <x:rPr>
        <x:sz val="16"/>
        <x:rFont val="Microsoft YaHei"/>
      </x:rPr>
      <x:t xml:space="preserve"> </x:t>
    </x:r>
    <x:r>
      <x:rPr>
        <x:sz val="16"/>
        <x:rFont val="Arial"/>
      </x:rPr>
      <x:t xml:space="preserve">قويۇش</x:t>
    </x:r>
    <x:r>
      <x:rPr>
        <x:sz val="16"/>
        <x:rFont val="Microsoft YaHei"/>
      </x:rPr>
      <x:t xml:space="preserve">；</x:t>
    </x:r>
    <x:r>
      <x:rPr>
        <x:sz val="16"/>
        <x:rFont val="Arial"/>
      </x:rPr>
      <x:t xml:space="preserve">تەسىر</x:t>
    </x:r>
    <x:r>
      <x:rPr>
        <x:sz val="16"/>
        <x:rFont val="Microsoft YaHei"/>
      </x:rPr>
      <x:t xml:space="preserve">；</x:t>
    </x:r>
    <x:r>
      <x:rPr>
        <x:sz val="16"/>
        <x:rFont val="Arial"/>
      </x:rPr>
      <x:t xml:space="preserve">ئەندىشە</x:t>
    </x:r>
    <x:r>
      <x:rPr>
        <x:sz val="16"/>
        <x:rFont val="Microsoft YaHei"/>
      </x:rPr>
      <x:t xml:space="preserve">；</x:t>
    </x:r>
    <x:r>
      <x:rPr>
        <x:sz val="16"/>
        <x:rFont val="Arial"/>
      </x:rPr>
      <x:t xml:space="preserve">ئەرز</x:t>
    </x:r>
    <x:r>
      <x:rPr>
        <x:sz val="16"/>
        <x:rFont val="Microsoft YaHei"/>
      </x:rPr>
      <x:t xml:space="preserve">-</x:t>
    </x:r>
    <x:r>
      <x:rPr>
        <x:sz val="16"/>
        <x:rFont val="Arial"/>
      </x:rPr>
      <x:t xml:space="preserve">شىكايەت</x:t>
    </x:r>
    <x:r>
      <x:rPr>
        <x:sz val="16"/>
        <x:rFont val="Microsoft YaHei"/>
      </x:rPr>
      <x:t xml:space="preserve">
藏文：མི་རིགས་མཐུན་སྒྲིལ་ཡར་ཐོན；བཅའ་ཁྲིམས；ལག་བསྟར；སེམས་ཁྲལ；ཞུ་གཏུག
朝鲜文：</x:t>
    </x:r>
    <x:r>
      <x:rPr>
        <x:sz val="16"/>
        <x:rFont val="MS Gothic"/>
      </x:rPr>
      <x:t xml:space="preserve">민족단결진보촉진법</x:t>
    </x:r>
    <x:r>
      <x:rPr>
        <x:sz val="16"/>
        <x:rFont val="Microsoft YaHei"/>
      </x:rPr>
      <x:t xml:space="preserve">；</x:t>
    </x:r>
    <x:r>
      <x:rPr>
        <x:sz val="16"/>
        <x:rFont val="MS Gothic"/>
      </x:rPr>
      <x:t xml:space="preserve">시행</x:t>
    </x:r>
    <x:r>
      <x:rPr>
        <x:sz val="16"/>
        <x:rFont val="Microsoft YaHei"/>
      </x:rPr>
      <x:t xml:space="preserve">；</x:t>
    </x:r>
    <x:r>
      <x:rPr>
        <x:sz val="16"/>
        <x:rFont val="MS Gothic"/>
      </x:rPr>
      <x:t xml:space="preserve">영향</x:t>
    </x:r>
    <x:r>
      <x:rPr>
        <x:sz val="16"/>
        <x:rFont val="Microsoft YaHei"/>
      </x:rPr>
      <x:t xml:space="preserve">；</x:t>
    </x:r>
    <x:r>
      <x:rPr>
        <x:sz val="16"/>
        <x:rFont val="MS Gothic"/>
      </x:rPr>
      <x:t xml:space="preserve">우려</x:t>
    </x:r>
    <x:r>
      <x:rPr>
        <x:sz val="16"/>
        <x:rFont val="Microsoft YaHei"/>
      </x:rPr>
      <x:t xml:space="preserve">；</x:t>
    </x:r>
    <x:r>
      <x:rPr>
        <x:sz val="16"/>
        <x:rFont val="MS Gothic"/>
      </x:rPr>
      <x:t xml:space="preserve">민원</x:t>
    </x:r>
    <x:r>
      <x:rPr>
        <x:sz val="16"/>
        <x:rFont val="Microsoft YaHei"/>
      </x:rPr>
      <x:t xml:space="preserve">；</x:t>
    </x:r>
    <x:r>
      <x:rPr>
        <x:sz val="16"/>
        <x:rFont val="MS Gothic"/>
      </x:rPr>
      <x:t xml:space="preserve">정부</x:t>
    </x:r>
    <x:r>
      <x:rPr>
        <x:sz val="16"/>
        <x:rFont val="Microsoft YaHei"/>
      </x:rPr>
      <x:t xml:space="preserve"> </x:t>
    </x:r>
    <x:r>
      <x:rPr>
        <x:sz val="16"/>
        <x:rFont val="MS Gothic"/>
      </x:rPr>
      <x:t xml:space="preserve">대응</x:t>
    </x:r>
    <x:r>
      <x:rPr>
        <x:sz val="16"/>
        <x:rFont val="Microsoft YaHei"/>
      </x:rPr>
      <x:t xml:space="preserve">
蒙古文拆分词：</x:t>
    </x:r>
    <x:r>
      <x:rPr>
        <x:sz val="16"/>
        <x:rFont val="Mongolian Baiti"/>
      </x:rPr>
      <x:t xml:space="preserve">ᠦᠨᠳᠦᠰᠦᠲᠡᠨ</x:t>
    </x:r>
    <x:r>
      <x:rPr>
        <x:sz val="16"/>
        <x:rFont val="Microsoft YaHei"/>
      </x:rPr>
      <x:t xml:space="preserve">；</x:t>
    </x:r>
    <x:r>
      <x:rPr>
        <x:sz val="16"/>
        <x:rFont val="Mongolian Baiti"/>
      </x:rPr>
      <x:t xml:space="preserve">ᠪᠦᠯᠬᠦᠮᠳᠡᠯ</x:t>
    </x:r>
    <x:r>
      <x:rPr>
        <x:sz val="16"/>
        <x:rFont val="Microsoft YaHei"/>
      </x:rPr>
      <x:t xml:space="preserve">；</x:t>
    </x:r>
    <x:r>
      <x:rPr>
        <x:sz val="16"/>
        <x:rFont val="Mongolian Baiti"/>
      </x:rPr>
      <x:t xml:space="preserve">ᠳᠠᠪᠰᠢᠯᠲᠠ</x:t>
    </x:r>
    <x:r>
      <x:rPr>
        <x:sz val="16"/>
        <x:rFont val="Microsoft YaHei"/>
      </x:rPr>
      <x:t xml:space="preserve">；</x:t>
    </x:r>
    <x:r>
      <x:rPr>
        <x:sz val="16"/>
        <x:rFont val="Mongolian Baiti"/>
      </x:rPr>
      <x:t xml:space="preserve">ᠬᠠᠤᠯᠢ</x:t>
    </x:r>
    <x:r>
      <x:rPr>
        <x:sz val="16"/>
        <x:rFont val="Microsoft YaHei"/>
      </x:rPr>
      <x:t xml:space="preserve">；</x:t>
    </x:r>
    <x:r>
      <x:rPr>
        <x:sz val="16"/>
        <x:rFont val="Mongolian Baiti"/>
      </x:rPr>
      <x:t xml:space="preserve">ᠬᠡᠷᠡᠭᠵᠢᠭᠦᠯᠬᠦ</x:t>
    </x:r>
    <x:r>
      <x:rPr>
        <x:sz val="16"/>
        <x:rFont val="Microsoft YaHei"/>
      </x:rPr>
      <x:t xml:space="preserve">
更多组合见《民族语言关键词参考》Sheet。</x:t>
    </x:r>
  </x:si>
  <x:si>
    <x:t xml:space="preserve">记录视频标题、字幕、口播、高赞评论和原视频链接。</x:t>
  </x:si>
  <x:si>
    <x:t xml:space="preserve">张超然</x:t>
  </x:si>
  <x:si>
    <x:t xml:space="preserve">快手、长视频与音频</x:t>
  </x:si>
  <x:si>
    <x:t xml:space="preserve">快手：https://www.kuaishou.com/
快手视频搜索：https://www.kuaishou.com/search/video
优酷：https://www.youku.com/
爱奇艺：https://www.iqiyi.com/</x:t>
  </x:si>
  <x:si>
    <x:t xml:space="preserve">喜马拉雅：https://www.ximalaya.com/
小宇宙：https://www.xiaoyuzhoufm.com/
蜻蜓FM：https://www.qingting.fm/
荔枝：https://www.lizhi.fm/</x:t>
  </x:si>
  <x:si>
    <x:t xml:space="preserve">全国、县域及乡镇；普通话、地方语言、民族语言</x:t>
  </x:si>
  <x:si>
    <x:r>
      <x:rPr>
        <x:sz val="16"/>
        <x:rFont val="Microsoft YaHei"/>
      </x:rPr>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组合示例：民族团结法+农村/社区；民族团结法+学校；民族团结法+基层；民族团结法+当地回应
【多语言关键词补充】
多语种视频/音频检索（可直接复制）：
维吾尔文：</x:t>
    </x:r>
    <x:r>
      <x:rPr>
        <x:sz val="16"/>
        <x:rFont val="Arial"/>
      </x:rPr>
      <x:t xml:space="preserve">مىللەتلەر</x:t>
    </x:r>
    <x:r>
      <x:rPr>
        <x:sz val="16"/>
        <x:rFont val="Microsoft YaHei"/>
      </x:rPr>
      <x:t xml:space="preserve"> </x:t>
    </x:r>
    <x:r>
      <x:rPr>
        <x:sz val="16"/>
        <x:rFont val="Arial"/>
      </x:rPr>
      <x:t xml:space="preserve">ئىتتىپاقلىقى</x:t>
    </x:r>
    <x:r>
      <x:rPr>
        <x:sz val="16"/>
        <x:rFont val="Microsoft YaHei"/>
      </x:rPr>
      <x:t xml:space="preserve"> - </x:t>
    </x:r>
    <x:r>
      <x:rPr>
        <x:sz val="16"/>
        <x:rFont val="Arial"/>
      </x:rPr>
      <x:t xml:space="preserve">تەرەققىياتى</x:t>
    </x:r>
    <x:r>
      <x:rPr>
        <x:sz val="16"/>
        <x:rFont val="Microsoft YaHei"/>
      </x:rPr>
      <x:t xml:space="preserve">；</x:t>
    </x:r>
    <x:r>
      <x:rPr>
        <x:sz val="16"/>
        <x:rFont val="Arial"/>
      </x:rPr>
      <x:t xml:space="preserve">قانۇن</x:t>
    </x:r>
    <x:r>
      <x:rPr>
        <x:sz val="16"/>
        <x:rFont val="Microsoft YaHei"/>
      </x:rPr>
      <x:t xml:space="preserve">；</x:t>
    </x:r>
    <x:r>
      <x:rPr>
        <x:sz val="16"/>
        <x:rFont val="Arial"/>
      </x:rPr>
      <x:t xml:space="preserve">يولغا</x:t>
    </x:r>
    <x:r>
      <x:rPr>
        <x:sz val="16"/>
        <x:rFont val="Microsoft YaHei"/>
      </x:rPr>
      <x:t xml:space="preserve"> </x:t>
    </x:r>
    <x:r>
      <x:rPr>
        <x:sz val="16"/>
        <x:rFont val="Arial"/>
      </x:rPr>
      <x:t xml:space="preserve">قويۇش</x:t>
    </x:r>
    <x:r>
      <x:rPr>
        <x:sz val="16"/>
        <x:rFont val="Microsoft YaHei"/>
      </x:rPr>
      <x:t xml:space="preserve">；</x:t>
    </x:r>
    <x:r>
      <x:rPr>
        <x:sz val="16"/>
        <x:rFont val="Arial"/>
      </x:rPr>
      <x:t xml:space="preserve">تەسىر</x:t>
    </x:r>
    <x:r>
      <x:rPr>
        <x:sz val="16"/>
        <x:rFont val="Microsoft YaHei"/>
      </x:rPr>
      <x:t xml:space="preserve">；</x:t>
    </x:r>
    <x:r>
      <x:rPr>
        <x:sz val="16"/>
        <x:rFont val="Arial"/>
      </x:rPr>
      <x:t xml:space="preserve">شەكىلۋازلىق</x:t>
    </x:r>
    <x:r>
      <x:rPr>
        <x:sz val="16"/>
        <x:rFont val="Microsoft YaHei"/>
      </x:rPr>
      <x:t xml:space="preserve">；</x:t>
    </x:r>
    <x:r>
      <x:rPr>
        <x:sz val="16"/>
        <x:rFont val="Arial"/>
      </x:rPr>
      <x:t xml:space="preserve">مەجبۇرىي</x:t>
    </x:r>
    <x:r>
      <x:rPr>
        <x:sz val="16"/>
        <x:rFont val="Microsoft YaHei"/>
      </x:rPr>
      <x:t xml:space="preserve">
藏文：མི་རིགས་མཐུན་སྒྲིལ་ཡར་ཐོན；བཅའ་ཁྲིམས；ཤུགས་རྐྱེན；སེམས་ཁྲལ
朝鲜文：</x:t>
    </x:r>
    <x:r>
      <x:rPr>
        <x:sz val="16"/>
        <x:rFont val="MS Gothic"/>
      </x:rPr>
      <x:t xml:space="preserve">민족단결진보촉진법</x:t>
    </x:r>
    <x:r>
      <x:rPr>
        <x:sz val="16"/>
        <x:rFont val="Microsoft YaHei"/>
      </x:rPr>
      <x:t xml:space="preserve">；</x:t>
    </x:r>
    <x:r>
      <x:rPr>
        <x:sz val="16"/>
        <x:rFont val="MS Gothic"/>
      </x:rPr>
      <x:t xml:space="preserve">시행</x:t>
    </x:r>
    <x:r>
      <x:rPr>
        <x:sz val="16"/>
        <x:rFont val="Microsoft YaHei"/>
      </x:rPr>
      <x:t xml:space="preserve">；</x:t>
    </x:r>
    <x:r>
      <x:rPr>
        <x:sz val="16"/>
        <x:rFont val="MS Gothic"/>
      </x:rPr>
      <x:t xml:space="preserve">영향</x:t>
    </x:r>
    <x:r>
      <x:rPr>
        <x:sz val="16"/>
        <x:rFont val="Microsoft YaHei"/>
      </x:rPr>
      <x:t xml:space="preserve">；</x:t>
    </x:r>
    <x:r>
      <x:rPr>
        <x:sz val="16"/>
        <x:rFont val="MS Gothic"/>
      </x:rPr>
      <x:t xml:space="preserve">형식주의</x:t>
    </x:r>
    <x:r>
      <x:rPr>
        <x:sz val="16"/>
        <x:rFont val="Microsoft YaHei"/>
      </x:rPr>
      <x:t xml:space="preserve">；</x:t>
    </x:r>
    <x:r>
      <x:rPr>
        <x:sz val="16"/>
        <x:rFont val="MS Gothic"/>
      </x:rPr>
      <x:t xml:space="preserve">강제</x:t>
    </x:r>
    <x:r>
      <x:rPr>
        <x:sz val="16"/>
        <x:rFont val="Microsoft YaHei"/>
      </x:rPr>
      <x:t xml:space="preserve">；</x:t>
    </x:r>
    <x:r>
      <x:rPr>
        <x:sz val="16"/>
        <x:rFont val="MS Gothic"/>
      </x:rPr>
      <x:t xml:space="preserve">신고</x:t>
    </x:r>
    <x:r>
      <x:rPr>
        <x:sz val="16"/>
        <x:rFont val="Microsoft YaHei"/>
      </x:rPr>
      <x:t xml:space="preserve">
蒙古文拆分词：</x:t>
    </x:r>
    <x:r>
      <x:rPr>
        <x:sz val="16"/>
        <x:rFont val="Mongolian Baiti"/>
      </x:rPr>
      <x:t xml:space="preserve">ᠦᠨᠳᠦᠰᠦᠲᠡᠨ</x:t>
    </x:r>
    <x:r>
      <x:rPr>
        <x:sz val="16"/>
        <x:rFont val="Microsoft YaHei"/>
      </x:rPr>
      <x:t xml:space="preserve">；</x:t>
    </x:r>
    <x:r>
      <x:rPr>
        <x:sz val="16"/>
        <x:rFont val="Mongolian Baiti"/>
      </x:rPr>
      <x:t xml:space="preserve">ᠪᠦᠯᠬᠦᠮᠳᠡᠯ</x:t>
    </x:r>
    <x:r>
      <x:rPr>
        <x:sz val="16"/>
        <x:rFont val="Microsoft YaHei"/>
      </x:rPr>
      <x:t xml:space="preserve">；</x:t>
    </x:r>
    <x:r>
      <x:rPr>
        <x:sz val="16"/>
        <x:rFont val="Mongolian Baiti"/>
      </x:rPr>
      <x:t xml:space="preserve">ᠳᠠᠪᠰᠢᠯᠲᠠ</x:t>
    </x:r>
    <x:r>
      <x:rPr>
        <x:sz val="16"/>
        <x:rFont val="Microsoft YaHei"/>
      </x:rPr>
      <x:t xml:space="preserve">；</x:t>
    </x:r>
    <x:r>
      <x:rPr>
        <x:sz val="16"/>
        <x:rFont val="Mongolian Baiti"/>
      </x:rPr>
      <x:t xml:space="preserve">ᠬᠠᠤᠯᠢ</x:t>
    </x:r>
    <x:r>
      <x:rPr>
        <x:sz val="16"/>
        <x:rFont val="Microsoft YaHei"/>
      </x:rPr>
      <x:t xml:space="preserve">
更多组合见《民族语言关键词参考》Sheet。</x:t>
    </x:r>
  </x:si>
  <x:si>
    <x:t xml:space="preserve">快手重点覆盖县域和民族地区；音频、长视频低频补充。</x:t>
  </x:si>
  <x:si>
    <x:t xml:space="preserve">胡苏琦</x:t>
  </x:si>
  <x:si>
    <x:t xml:space="preserve">小红书、豆瓣与兴趣社区</x:t>
  </x:si>
  <x:si>
    <x:t xml:space="preserve">小红书：https://www.xiaohongshu.com/
小红书搜索：https://www.xiaohongshu.com/search_result
豆瓣：https://www.douban.com/</x:t>
  </x:si>
  <x:si>
    <x:t xml:space="preserve">虎扑：https://www.hupu.com/
NGA玩家社区：https://bbs.nga.cn/</x:t>
  </x:si>
  <x:si>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生活化词：普通人；学生；家长；工作；社区；宣传活动；亲身经历；是否影响
多语言内容处理：发现民族文字内容时，复制标题/话题词到《民族语言关键词参考》Sheet对照；不懂该语言时标记“需语言复核”，不要自行判断情感。</x:t>
  </x:si>
  <x:si>
    <x:t xml:space="preserve">优先采集真实体验、疑问和担忧；区分亲历与转述。</x:t>
  </x:si>
  <x:si>
    <x:t xml:space="preserve">曾睿莹</x:t>
  </x:si>
  <x:si>
    <x:t xml:space="preserve">知乎、B站与问答</x:t>
  </x:si>
  <x:si>
    <x:t xml:space="preserve">知乎搜索：https://www.zhihu.com/search
哔哩哔哩搜索：https://search.bilibili.com/all</x:t>
  </x:si>
  <x:si>
    <x:t xml:space="preserve">百度知道：https://zhidao.baidu.com/</x:t>
  </x:si>
  <x:si>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分析词：法律解读；条款；适用范围；言论边界；实施细则；法律责任；是否合理
多语言内容处理：发现民族文字内容时，复制标题/话题词到《民族语言关键词参考》Sheet对照；不懂该语言时标记“需语言复核”，不要自行判断情感。</x:t>
  </x:si>
  <x:si>
    <x:t xml:space="preserve">摘录长回答或视频的核心观点，并同步记录高赞评论。</x:t>
  </x:si>
  <x:si>
    <x:t xml:space="preserve">毛维杰</x:t>
  </x:si>
  <x:si>
    <x:t xml:space="preserve">贴吧、头条与新闻评论</x:t>
  </x:si>
  <x:si>
    <x:t xml:space="preserve">百度贴吧：https://tieba.baidu.com/
百度贴吧搜索：https://tieba.baidu.com/f/search/res
今日头条：https://www.toutiao.com/
头条搜索：https://so.toutiao.com/search
腾讯新闻：https://news.qq.com/
网易新闻：https://news.163.com/
新浪新闻：https://news.sina.com.cn/
搜狐新闻：https://news.sohu.com/
凤凰网：https://www.ifeng.com/
澎湃新闻：https://www.thepaper.cn/
观察者网：https://www.guancha.cn/</x:t>
  </x:si>
  <x:si>
    <x:t xml:space="preserve">中国新闻网：https://www.chinanews.com.cn/
界面新闻：https://www.jiemian.com/
新京报：https://www.bjnews.com.cn/
南方都市报：https://www.oeeee.com/
封面新闻：https://www.thecover.cn/
上游新闻：https://www.cqcb.com/
极目新闻：https://www.ctdsb.net/
红星新闻：https://www.chengdu.cn/
一点资讯：https://www.yidianzixun.com/
ZAKER：https://www.myzaker.com/</x:t>
  </x:si>
  <x:si>
    <x:t xml:space="preserve">全国及地方贴吧；普通话</x:t>
  </x:si>
  <x:si>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评论词：网友认为；评论区；争议；反对；质疑；投诉；当地回应；情况通报；网传；求证
多语言内容处理：发现民族文字内容时，复制标题/话题词到《民族语言关键词参考》Sheet对照；不懂该语言时标记“需语言复核”，不要自行判断情感。</x:t>
  </x:si>
  <x:si>
    <x:t xml:space="preserve">新闻正文与公众评论分开；同一新闻多站转载去重。</x:t>
  </x:si>
  <x:si>
    <x:t xml:space="preserve">黄晓明</x:t>
  </x:si>
  <x:si>
    <x:t xml:space="preserve">微信生态、中央官方与省级民族工作部门</x:t>
  </x:si>
  <x:si>
    <x:t xml:space="preserve">微信官网：https://weixin.qq.com/
微信视频号：https://channels.weixin.qq.com/
中国政府网：https://www.gov.cn/
中国人大网：https://www.npc.gov.cn/
司法部：https://www.moj.gov.cn/
国家民族事务委员会：https://www.neac.gov.cn/
人民网领导留言板：https://liuyan.people.com.cn/
国家信访局：https://www.gjxfj.gov.cn/
中国互联网联合辟谣平台：https://www.piyao.org.cn/
人民网：http://www.people.com.cn/
新华网：https://www.news.cn/
央视网：https://www.cctv.com/
中国民族报：https://www.mzb.com.cn/
民族团结杂志：http://www.56-china.com.cn/
中国民族语文翻译中心：http://www.mzywfyj.org.cn/
北京市民族宗教事务委员会：https://mzzjw.beijing.gov.cn/
天津市民族和宗教事务委员会：https://mzzj.tj.gov.cn/
河北省民族事务委员会：https://mw.hebei.gov.cn/
内蒙古自治区民族事务委员会：https://mw.nmg.gov.cn/
辽宁省民族和宗教事务委员会：https://mzw.ln.gov.cn/
吉林省民族事务委员会：https://mw.jl.gov.cn/
黑龙江省民族宗教事务委员会：https://mzw.hlj.gov.cn/
上海市民族和宗教事务局：https://mzzj.sh.gov.cn/</x:t>
  </x:si>
  <x:si>
    <x:t xml:space="preserve">江苏省民族宗教事务委员会：https://mzw.jiangsu.gov.cn/
浙江省民族宗教事务委员会：https://mzw.zj.gov.cn/
安徽省民族事务委员会：https://mwzjj.ah.gov.cn/
福建省民族与宗教事务厅：https://mzzjt.fujian.gov.cn/
江西省民族宗教事务局：https://mzj.jiangxi.gov.cn/
山东省民族宗教事务委员会：https://mzw.shandong.gov.cn/
河南省民族宗教事务委员会：https://hnsmzzjw.henan.gov.cn/
湖北省民族宗教事务委员会：https://mzw.hubei.gov.cn/
湖南省民族宗教事务委员会：https://mzw.hunan.gov.cn/
广东省民族宗教事务委员会：https://mzzjw.gd.gov.cn/
广西壮族自治区民族宗教事务委员会：https://mzw.gxzf.gov.cn/
海南省民族宗教事务委员会：https://smzw.hainan.gov.cn/
重庆市民族宗教事务委员会：https://mzzjw.cq.gov.cn/
四川省民族宗教事务委员会：https://mzw.sc.gov.cn/
贵州省民族宗教事务委员会：https://mzw.guizhou.gov.cn/
云南省民族事务委员会：https://mz.yn.gov.cn/
西藏自治区民族事务委员会：https://mw.xizang.gov.cn/
陕西省民族宗教事务委员会：https://mzzj.shaanxi.gov.cn/
甘肃省民族事务委员会：https://mzsw.gansu.gov.cn/
青海省民族宗教事务委员会：https://mzw.qinghai.gov.cn/
宁夏回族自治区民族事务委员会：https://mzzj.nx.gov.cn/
新疆维吾尔自治区民族事务委员会：https://mwzjswj.xinjiang.gov.cn/</x:t>
  </x:si>
  <x:si>
    <x:t xml:space="preserve">北京市民族宗教事务委员会：北京市民族宗教事务委员会；北京民宗；北京民委
天津市民族和宗教事务委员会：天津市民族和宗教事务委员会；天津民宗；天津民委
河北省民族事务委员会：河北省民族事务委员会；河北民宗；河北民委
内蒙古自治区民族事务委员会：内蒙古自治区民族事务委员会；内蒙古民宗；内蒙古民委
辽宁省民族和宗教事务委员会：辽宁省民族和宗教事务委员会；辽宁民宗；辽宁民委
吉林省民族事务委员会：吉林省民族事务委员会；吉林民宗；吉林民委
黑龙江省民族宗教事务委员会：黑龙江省民族宗教事务委员会；黑龙江民宗；黑龙江民委
上海市民族和宗教事务局：上海市民族和宗教事务局；上海民宗；上海民委
江苏省民族宗教事务委员会：江苏省民族宗教事务委员会；江苏民宗；江苏民委
浙江省民族宗教事务委员会：浙江省民族宗教事务委员会；浙江民宗；浙江民委
安徽省民族事务委员会：安徽省民族事务委员会；安徽民宗；安徽民委
福建省民族与宗教事务厅：福建省民族与宗教事务厅；福建民宗；福建民委
江西省民族宗教事务局：江西省民族宗教事务局；江西民宗；江西民委
山东省民族宗教事务委员会：山东省民族宗教事务委员会；山东民宗；山东民委
河南省民族宗教事务委员会：河南省民族宗教事务委员会；河南民宗；河南民委
湖北省民族宗教事务委员会：湖北省民族宗教事务委员会；湖北民宗；湖北民委
湖南省民族宗教事务委员会：湖南省民族宗教事务委员会；湖南民宗；湖南民委
广东省民族宗教事务委员会：广东省民族宗教事务委员会；广东民宗；广东民委
广西壮族自治区民族宗教事务委员会：广西壮族自治区民族宗教事务委员会；广西民宗；广西民委
海南省民族宗教事务委员会：海南省民族宗教事务委员会；海南民宗；海南民委
重庆市民族宗教事务委员会：重庆市民族宗教事务委员会；重庆民宗；重庆民委
四川省民族宗教事务委员会：四川省民族宗教事务委员会；四川民宗；四川民委
贵州省民族宗教事务委员会：贵州省民族宗教事务委员会；贵州民宗；贵州民委
云南省民族事务委员会：云南省民族事务委员会；云南民宗；云南民委
西藏自治区民族事务委员会：西藏自治区民族事务委员会；西藏民宗；西藏民委
陕西省民族宗教事务委员会：陕西省民族宗教事务委员会；陕西民宗；陕西民委
甘肃省民族事务委员会：甘肃省民族事务委员会；甘肃民宗；甘肃民委
青海省民族宗教事务委员会：青海省民族宗教事务委员会；青海民宗；青海民委
宁夏回族自治区民族事务委员会：宁夏回族自治区民族事务委员会；宁夏民宗；宁夏民委
新疆维吾尔自治区民族事务委员会：新疆维吾尔自治区民族事务委员会；新疆民宗；新疆民委</x:t>
  </x:si>
  <x:si>
    <x:t xml:space="preserve">全国；普通话及民族语言公众号/视频号</x:t>
  </x:si>
  <x:si>
    <x:r>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微信组合：法律全称/简称+地区；法律词+网友留言；法律词+群众反映；法律词+形式主义；法律词+有什么影响
【多语言关键词补充】
微信多语种检索（可直接复制）：
维吾尔文：</x:t>
    </x:r>
    <x:r>
      <x:rPr>
        <x:sz val="16"/>
        <x:rFont val="Arial"/>
      </x:rPr>
      <x:t xml:space="preserve">مىللەتلەر</x:t>
    </x:r>
    <x:r>
      <x:rPr>
        <x:sz val="16"/>
        <x:rFont val="Microsoft YaHei"/>
      </x:rPr>
      <x:t xml:space="preserve"> </x:t>
    </x:r>
    <x:r>
      <x:rPr>
        <x:sz val="16"/>
        <x:rFont val="Arial"/>
      </x:rPr>
      <x:t xml:space="preserve">ئىتتىپاقلىقى</x:t>
    </x:r>
    <x:r>
      <x:rPr>
        <x:sz val="16"/>
        <x:rFont val="Microsoft YaHei"/>
      </x:rPr>
      <x:t xml:space="preserve"> - </x:t>
    </x:r>
    <x:r>
      <x:rPr>
        <x:sz val="16"/>
        <x:rFont val="Arial"/>
      </x:rPr>
      <x:t xml:space="preserve">تەرەققىياتىنى</x:t>
    </x:r>
    <x:r>
      <x:rPr>
        <x:sz val="16"/>
        <x:rFont val="Microsoft YaHei"/>
      </x:rPr>
      <x:t xml:space="preserve"> </x:t>
    </x:r>
    <x:r>
      <x:rPr>
        <x:sz val="16"/>
        <x:rFont val="Arial"/>
      </x:rPr>
      <x:t xml:space="preserve">ئىلگىرى</x:t>
    </x:r>
    <x:r>
      <x:rPr>
        <x:sz val="16"/>
        <x:rFont val="Microsoft YaHei"/>
      </x:rPr>
      <x:t xml:space="preserve"> </x:t>
    </x:r>
    <x:r>
      <x:rPr>
        <x:sz val="16"/>
        <x:rFont val="Arial"/>
      </x:rPr>
      <x:t xml:space="preserve">سۈرۈش</x:t>
    </x:r>
    <x:r>
      <x:rPr>
        <x:sz val="16"/>
        <x:rFont val="Microsoft YaHei"/>
      </x:rPr>
      <x:t xml:space="preserve"> </x:t>
    </x:r>
    <x:r>
      <x:rPr>
        <x:sz val="16"/>
        <x:rFont val="Arial"/>
      </x:rPr>
      <x:t xml:space="preserve">قانۇنى</x:t>
    </x:r>
    <x:r>
      <x:rPr>
        <x:sz val="16"/>
        <x:rFont val="Microsoft YaHei"/>
      </x:rPr>
      <x:t xml:space="preserve">；</x:t>
    </x:r>
    <x:r>
      <x:rPr>
        <x:sz val="16"/>
        <x:rFont val="Arial"/>
      </x:rPr>
      <x:t xml:space="preserve">يولغا</x:t>
    </x:r>
    <x:r>
      <x:rPr>
        <x:sz val="16"/>
        <x:rFont val="Microsoft YaHei"/>
      </x:rPr>
      <x:t xml:space="preserve"> </x:t>
    </x:r>
    <x:r>
      <x:rPr>
        <x:sz val="16"/>
        <x:rFont val="Arial"/>
      </x:rPr>
      <x:t xml:space="preserve">قويۇش</x:t>
    </x:r>
    <x:r>
      <x:rPr>
        <x:sz val="16"/>
        <x:rFont val="Microsoft YaHei"/>
      </x:rPr>
      <x:t xml:space="preserve">；</x:t>
    </x:r>
    <x:r>
      <x:rPr>
        <x:sz val="16"/>
        <x:rFont val="Arial"/>
      </x:rPr>
      <x:t xml:space="preserve">تەسىر</x:t>
    </x:r>
    <x:r>
      <x:rPr>
        <x:sz val="16"/>
        <x:rFont val="Microsoft YaHei"/>
      </x:rPr>
      <x:t xml:space="preserve">；</x:t>
    </x:r>
    <x:r>
      <x:rPr>
        <x:sz val="16"/>
        <x:rFont val="Arial"/>
      </x:rPr>
      <x:t xml:space="preserve">ئەندىشە</x:t>
    </x:r>
    <x:r>
      <x:rPr>
        <x:sz val="16"/>
        <x:rFont val="Microsoft YaHei"/>
      </x:rPr>
      <x:t xml:space="preserve">；</x:t>
    </x:r>
    <x:r>
      <x:rPr>
        <x:sz val="16"/>
        <x:rFont val="Arial"/>
      </x:rPr>
      <x:t xml:space="preserve">ئەرز</x:t>
    </x:r>
    <x:r>
      <x:rPr>
        <x:sz val="16"/>
        <x:rFont val="Microsoft YaHei"/>
      </x:rPr>
      <x:t xml:space="preserve">-</x:t>
    </x:r>
    <x:r>
      <x:rPr>
        <x:sz val="16"/>
        <x:rFont val="Arial"/>
      </x:rPr>
      <x:t xml:space="preserve">شىكايەت</x:t>
    </x:r>
    <x:r>
      <x:rPr>
        <x:sz val="16"/>
        <x:rFont val="Microsoft YaHei"/>
      </x:rPr>
      <x:t xml:space="preserve">；</x:t>
    </x:r>
    <x:r>
      <x:rPr>
        <x:sz val="16"/>
        <x:rFont val="Arial"/>
      </x:rPr>
      <x:t xml:space="preserve">ھۆكۈمەتنىڭ</x:t>
    </x:r>
    <x:r>
      <x:rPr>
        <x:sz val="16"/>
        <x:rFont val="Microsoft YaHei"/>
      </x:rPr>
      <x:t xml:space="preserve"> </x:t>
    </x:r>
    <x:r>
      <x:rPr>
        <x:sz val="16"/>
        <x:rFont val="Arial"/>
      </x:rPr>
      <x:t xml:space="preserve">ئىنكاسى</x:t>
    </x:r>
    <x:r>
      <x:rPr>
        <x:sz val="16"/>
        <x:rFont val="Microsoft YaHei"/>
      </x:rPr>
      <x:t xml:space="preserve">
藏文：མི་རིགས་མཐུན་སྒྲིལ་ཡར་ཐོན་ལ་སྐུལ་སྤེལ་གཏོང་ཕྱོགས་སྐོར་གྱི་ཀྲུང་ཧྭ་མི་དམངས་སྤྱི་མཐུན་རྒྱལ་ཁབ་ཀྱི་བཅའ་ཁྲིམས།；ལག་བསྟར；ཞུ་གཏུག
朝鲜文：</x:t>
    </x:r>
    <x:r>
      <x:rPr>
        <x:sz val="16"/>
        <x:rFont val="MS Gothic"/>
      </x:rPr>
      <x:t xml:space="preserve">중화인민공화국</x:t>
    </x:r>
    <x:r>
      <x:rPr>
        <x:sz val="16"/>
        <x:rFont val="Microsoft YaHei"/>
      </x:rPr>
      <x:t xml:space="preserve"> </x:t>
    </x:r>
    <x:r>
      <x:rPr>
        <x:sz val="16"/>
        <x:rFont val="MS Gothic"/>
      </x:rPr>
      <x:t xml:space="preserve">민족단결진보촉진법</x:t>
    </x:r>
    <x:r>
      <x:rPr>
        <x:sz val="16"/>
        <x:rFont val="Microsoft YaHei"/>
      </x:rPr>
      <x:t xml:space="preserve">；</x:t>
    </x:r>
    <x:r>
      <x:rPr>
        <x:sz val="16"/>
        <x:rFont val="MS Gothic"/>
      </x:rPr>
      <x:t xml:space="preserve">시행</x:t>
    </x:r>
    <x:r>
      <x:rPr>
        <x:sz val="16"/>
        <x:rFont val="Microsoft YaHei"/>
      </x:rPr>
      <x:t xml:space="preserve">；</x:t>
    </x:r>
    <x:r>
      <x:rPr>
        <x:sz val="16"/>
        <x:rFont val="MS Gothic"/>
      </x:rPr>
      <x:t xml:space="preserve">영향</x:t>
    </x:r>
    <x:r>
      <x:rPr>
        <x:sz val="16"/>
        <x:rFont val="Microsoft YaHei"/>
      </x:rPr>
      <x:t xml:space="preserve">；</x:t>
    </x:r>
    <x:r>
      <x:rPr>
        <x:sz val="16"/>
        <x:rFont val="MS Gothic"/>
      </x:rPr>
      <x:t xml:space="preserve">우려</x:t>
    </x:r>
    <x:r>
      <x:rPr>
        <x:sz val="16"/>
        <x:rFont val="Microsoft YaHei"/>
      </x:rPr>
      <x:t xml:space="preserve">；</x:t>
    </x:r>
    <x:r>
      <x:rPr>
        <x:sz val="16"/>
        <x:rFont val="MS Gothic"/>
      </x:rPr>
      <x:t xml:space="preserve">민원</x:t>
    </x:r>
    <x:r>
      <x:rPr>
        <x:sz val="16"/>
        <x:rFont val="Microsoft YaHei"/>
      </x:rPr>
      <x:t xml:space="preserve">；</x:t>
    </x:r>
    <x:r>
      <x:rPr>
        <x:sz val="16"/>
        <x:rFont val="MS Gothic"/>
      </x:rPr>
      <x:t xml:space="preserve">정부</x:t>
    </x:r>
    <x:r>
      <x:rPr>
        <x:sz val="16"/>
        <x:rFont val="Microsoft YaHei"/>
      </x:rPr>
      <x:t xml:space="preserve"> </x:t>
    </x:r>
    <x:r>
      <x:rPr>
        <x:sz val="16"/>
        <x:rFont val="MS Gothic"/>
      </x:rPr>
      <x:t xml:space="preserve">대응</x:t>
    </x:r>
    <x:r>
      <x:rPr>
        <x:sz val="16"/>
        <x:rFont val="Microsoft YaHei"/>
      </x:rPr>
      <x:t xml:space="preserve">
蒙古文拆分词：</x:t>
    </x:r>
    <x:r>
      <x:rPr>
        <x:sz val="16"/>
        <x:rFont val="Mongolian Baiti"/>
      </x:rPr>
      <x:t xml:space="preserve">ᠦᠨᠳᠦᠰᠦᠲᠡᠨ</x:t>
    </x:r>
    <x:r>
      <x:rPr>
        <x:sz val="16"/>
        <x:rFont val="Microsoft YaHei"/>
      </x:rPr>
      <x:t xml:space="preserve">；</x:t>
    </x:r>
    <x:r>
      <x:rPr>
        <x:sz val="16"/>
        <x:rFont val="Mongolian Baiti"/>
      </x:rPr>
      <x:t xml:space="preserve">ᠪᠦᠯᠬᠦᠮᠳᠡᠯ</x:t>
    </x:r>
    <x:r>
      <x:rPr>
        <x:sz val="16"/>
        <x:rFont val="Microsoft YaHei"/>
      </x:rPr>
      <x:t xml:space="preserve">；</x:t>
    </x:r>
    <x:r>
      <x:rPr>
        <x:sz val="16"/>
        <x:rFont val="Mongolian Baiti"/>
      </x:rPr>
      <x:t xml:space="preserve">ᠳᠠᠪᠰᠢᠯᠲᠠ</x:t>
    </x:r>
    <x:r>
      <x:rPr>
        <x:sz val="16"/>
        <x:rFont val="Microsoft YaHei"/>
      </x:rPr>
      <x:t xml:space="preserve">；</x:t>
    </x:r>
    <x:r>
      <x:rPr>
        <x:sz val="16"/>
        <x:rFont val="Mongolian Baiti"/>
      </x:rPr>
      <x:t xml:space="preserve">ᠬᠠᠤᠯᠢ</x:t>
    </x:r>
    <x:r>
      <x:rPr>
        <x:sz val="16"/>
        <x:rFont val="Microsoft YaHei"/>
      </x:rPr>
      <x:t xml:space="preserve">；</x:t>
    </x:r>
    <x:r>
      <x:rPr>
        <x:sz val="16"/>
        <x:rFont val="Mongolian Baiti"/>
      </x:rPr>
      <x:t xml:space="preserve">ᠰᠠᠨᠠᠯ</x:t>
    </x:r>
    <x:r>
      <x:rPr>
        <x:sz val="16"/>
        <x:rFont val="Microsoft YaHei"/>
      </x:rPr>
      <x:t xml:space="preserve">
更多组合见《民族语言关键词参考》Sheet。</x:t>
    </x:r>
  </x:si>
  <x:si>
    <x:t xml:space="preserve">公众号必须核对认证主体；官方信息与公众意见分开；负责法律原文、误读和辟谣核验。</x:t>
  </x:si>
  <x:si>
    <x:t xml:space="preserve">袁欣怡、徐梓腾</x:t>
  </x:si>
  <x:si>
    <x:t xml:space="preserve">内蒙古、河北及东北民族地区</x:t>
  </x:si>
  <x:si>
    <x:t xml:space="preserve">内蒙古新闻网：https://www.nmgnews.com.cn/
内蒙古自治区：https://www.nmg.gov.cn/
延边朝鲜族自治州：https://www.yanbian.gov.cn/
青龙满族自治县：https://www.baidu.com/s?wd=%E9%9D%92%E9%BE%99%E6%BB%A1%E6%97%8F%E8%87%AA%E6%B2%BB%E5%8E%BF%20%E4%BA%BA%E6%B0%91%E6%94%BF%E5%BA%9C%20%E5%AE%98%E7%BD%91%20site%3Agov.cn
大厂回族自治县：https://www.baidu.com/s?wd=%E5%A4%A7%E5%8E%82%E5%9B%9E%E6%97%8F%E8%87%AA%E6%B2%BB%E5%8E%BF%20%E4%BA%BA%E6%B0%91%E6%94%BF%E5%BA%9C%20%E5%AE%98%E7%BD%91%20site%3Agov.cn
孟村回族自治县：https://www.baidu.com/s?wd=%E5%AD%9F%E6%9D%91%E5%9B%9E%E6%97%8F%E8%87%AA%E6%B2%BB%E5%8E%BF%20%E4%BA%BA%E6%B0%91%E6%94%BF%E5%BA%9C%20%E5%AE%98%E7%BD%91%20site%3Agov.cn
丰宁满族自治县：https://www.baidu.com/s?wd=%E4%B8%B0%E5%AE%81%E6%BB%A1%E6%97%8F%E8%87%AA%E6%B2%BB%E5%8E%BF%20%E4%BA%BA%E6%B0%91%E6%94%BF%E5%BA%9C%20%E5%AE%98%E7%BD%91%20site%3Agov.cn
围场满族蒙古族自治县：https://www.weichang.gov.cn/
宽城满族自治县：https://www.baidu.com/s?wd=%E5%AE%BD%E5%9F%8E%E6%BB%A1%E6%97%8F%E8%87%AA%E6%B2%BB%E5%8E%BF%20%E4%BA%BA%E6%B0%91%E6%94%BF%E5%BA%9C%20%E5%AE%98%E7%BD%91%20site%3Agov.cn
鄂伦春自治旗：https://www.elc.gov.cn/
莫力达瓦达斡尔族自治旗：https://www.mldw.gov.cn/
鄂温克族自治旗：https://www.ewenke.gov.cn/</x:t>
  </x:si>
  <x:si>
    <x:t xml:space="preserve">阜新蒙古族自治县：https://www.baidu.com/s?wd=%E9%98%9C%E6%96%B0%E8%92%99%E5%8F%A4%E6%97%8F%E8%87%AA%E6%B2%BB%E5%8E%BF%20%E4%BA%BA%E6%B0%91%E6%94%BF%E5%BA%9C%20%E5%AE%98%E7%BD%91%20site%3Agov.cn
喀喇沁左翼蒙古族自治县：https://www.kazuo.gov.cn/
岫岩满族自治县：https://www.baidu.com/s?wd=%E5%B2%AB%E5%B2%A9%E6%BB%A1%E6%97%8F%E8%87%AA%E6%B2%BB%E5%8E%BF%20%E4%BA%BA%E6%B0%91%E6%94%BF%E5%BA%9C%20%E5%AE%98%E7%BD%91%20site%3Agov.cn
新宾满族自治县：https://www.baidu.com/s?wd=%E6%96%B0%E5%AE%BE%E6%BB%A1%E6%97%8F%E8%87%AA%E6%B2%BB%E5%8E%BF%20%E4%BA%BA%E6%B0%91%E6%94%BF%E5%BA%9C%20%E5%AE%98%E7%BD%91%20site%3Agov.cn
清原满族自治县：https://www.baidu.com/s?wd=%E6%B8%85%E5%8E%9F%E6%BB%A1%E6%97%8F%E8%87%AA%E6%B2%BB%E5%8E%BF%20%E4%BA%BA%E6%B0%91%E6%94%BF%E5%BA%9C%20%E5%AE%98%E7%BD%91%20site%3Agov.cn
本溪满族自治县：https://www.baidu.com/s?wd=%E6%9C%AC%E6%BA%AA%E6%BB%A1%E6%97%8F%E8%87%AA%E6%B2%BB%E5%8E%BF%20%E4%BA%BA%E6%B0%91%E6%94%BF%E5%BA%9C%20%E5%AE%98%E7%BD%91%20site%3Agov.cn
桓仁满族自治县：https://www.baidu.com/s?wd=%E6%A1%93%E4%BB%81%E6%BB%A1%E6%97%8F%E8%87%AA%E6%B2%BB%E5%8E%BF%20%E4%BA%BA%E6%B0%91%E6%94%BF%E5%BA%9C%20%E5%AE%98%E7%BD%91%20site%3Agov.cn
宽甸满族自治县：https://www.baidu.com/s?wd=%E5%AE%BD%E7%94%B8%E6%BB%A1%E6%97%8F%E8%87%AA%E6%B2%BB%E5%8E%BF%20%E4%BA%BA%E6%B0%91%E6%94%BF%E5%BA%9C%20%E5%AE%98%E7%BD%91%20site%3Agov.cn
长白朝鲜族自治县：https://www.changbai.gov.cn/
前郭尔罗斯蒙古族自治县：https://www.baidu.com/s?wd=%E5%89%8D%E9%83%AD%E5%B0%94%E7%BD%97%E6%96%AF%E8%92%99%E5%8F%A4%E6%97%8F%E8%87%AA%E6%B2%BB%E5%8E%BF%20%E4%BA%BA%E6%B0%91%E6%94%BF%E5%BA%9C%20%E5%AE%98%E7%BD%91%20site%3Agov.cn
伊通满族自治县：https://www.yitong.gov.cn/
杜尔伯特蒙古族自治县：https://www.baidu.com/s?wd=%E6%9D%9C%E5%B0%94%E4%BC%AF%E7%89%B9%E8%92%99%E5%8F%A4%E6%97%8F%E8%87%AA%E6%B2%BB%E5%8E%BF%20%E4%BA%BA%E6%B0%91%E6%94%BF%E5%BA%9C%20%E5%AE%98%E7%BD%91%20site%3Agov.cn</x:t>
  </x:si>
  <x:si>
    <x:t xml:space="preserve">内蒙古自治区：内蒙古自治区人民政府发布；内蒙古日报；草原云
延边朝鲜族自治州：延边日报
青龙满族自治县：青龙满族自治县人民政府；青龙满族发布；青龙满族融媒；青龙满族日报
大厂回族自治县：大厂回族自治县人民政府；大厂回族发布；大厂回族融媒；大厂回族日报
孟村回族自治县：孟村回族自治县人民政府；孟村回族发布；孟村回族融媒；孟村回族日报
丰宁满族自治县：丰宁满族自治县人民政府；丰宁满族发布；丰宁满族融媒；丰宁满族日报
围场满族蒙古族自治县：围场融媒
宽城满族自治县：宽城满族自治县人民政府；宽城满族发布；宽城满族融媒；宽城满族日报
鄂伦春自治旗：鄂伦春自治旗人民政府；鄂伦春发布；鄂伦春融媒；鄂伦春日报
莫力达瓦达斡尔族自治旗：莫力达瓦达斡尔族自治旗人民政府；莫力达瓦达斡尔族发布；莫力达瓦达斡尔族融媒；莫力达瓦达斡尔族日报
鄂温克族自治旗：鄂温克族自治旗人民政府；鄂温克族发布；鄂温克族融媒；鄂温克族日报
阜新蒙古族自治县：阜新蒙古族自治县人民政府；阜新蒙古族发布；阜新蒙古族融媒；阜新蒙古族日报
喀喇沁左翼蒙古族自治县：喀喇沁左翼蒙古族自治县人民政府；喀喇沁左翼蒙古族发布；喀喇沁左翼蒙古族融媒；喀喇沁左翼蒙古族日报
岫岩满族自治县：岫岩满族自治县人民政府；岫岩满族发布；岫岩满族融媒；岫岩满族日报
新宾满族自治县：新宾满族自治县人民政府；新宾满族发布；新宾满族融媒；新宾满族日报
清原满族自治县：清原满族自治县人民政府；清原满族发布；清原满族融媒；清原满族日报
本溪满族自治县：本溪满族自治县人民政府；本溪满族发布；本溪满族融媒；本溪满族日报
桓仁满族自治县：桓仁满族自治县人民政府；桓仁满族发布；桓仁满族融媒；桓仁满族日报
宽甸满族自治县：宽甸满族自治县人民政府；宽甸满族发布；宽甸满族融媒；宽甸满族日报
长白朝鲜族自治县：长白朝鲜族自治县人民政府；长白朝鲜族发布；长白朝鲜族融媒；长白朝鲜族日报
前郭尔罗斯蒙古族自治县：前郭尔罗斯蒙古族自治县人民政府；前郭尔罗斯蒙古族发布；前郭尔罗斯蒙古族融媒；前郭尔罗斯蒙古族日报
伊通满族自治县：伊通满族自治县人民政府；伊通满族发布；伊通满族融媒；伊通满族日报
杜尔伯特蒙古族自治县：杜尔伯特蒙古族自治县人民政府；杜尔伯特蒙古族发布；杜尔伯特蒙古族融媒；杜尔伯特蒙古族日报</x:t>
  </x:si>
  <x:si>
    <x:t xml:space="preserve">内蒙古、河北、辽宁、吉林、黑龙江；普通话、蒙古文、朝鲜文及相关民族语言方向</x:t>
  </x:si>
  <x:si>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地区组合：法律词+内蒙古/延边/长白/围场/鄂伦春/莫力达瓦/鄂温克；法律词+蒙古文/朝鲜文；法律词+语言文字/教育/基层落实/担心/投诉
【多语言关键词补充】
蒙古文与朝鲜文补充（直接复制）：
蒙古文拆分检索：ᠦᠨᠳᠦᠰᠦᠲᠡᠨ；ᠪᠦᠯᠬᠦᠮᠳᠡᠯ；ᠳᠠᠪᠰᠢᠯᠲᠠ；ᠬᠠᠤᠯᠢ；ᠬᠡᠷᠡᠭᠵᠢᠭᠦᠯᠬᠦ；ᠰᠠᠨᠠᠯ
推荐组合：ᠦᠨᠳᠦᠰᠦᠲᠡᠨ+ᠪᠦᠯᠬᠦᠮᠳᠡᠯ+ᠬᠠᠤᠯᠢ；ᠪᠦᠯᠬᠦᠮᠳᠡᠯ+ᠳᠠᠪᠰᠢᠯᠲᠠ+ᠬᠡᠷᠡᠭᠵᠢᠭᠦᠯᠬᠦ
朝鲜文：중화인민공화국 민족단결진보촉진법；민족단결진보촉진법；시행；영향；우려；불합리；형식주의；강제；민원；신고；정부 대응
其他语言方向：民族团结法+达斡尔语；+鄂温克语；+鄂伦春语；+满语；+对应县旗名称。</x:t>
  </x:si>
  <x:si>
    <x:t xml:space="preserve">自治区、州县网站轮查；重点看互动交流、留言答复及融媒体评论。</x:t>
  </x:si>
  <x:si>
    <x:t xml:space="preserve">谢依宸</x:t>
  </x:si>
  <x:si>
    <x:t xml:space="preserve">新疆民族地区</x:t>
  </x:si>
  <x:si>
    <x:t xml:space="preserve">天山网：https://www.ts.cn/
新疆维吾尔自治区：https://www.xinjiang.gov.cn/
伊犁哈萨克自治州：https://www.xjyl.gov.cn/
博尔塔拉蒙古自治州：https://www.xjboz.gov.cn/
昌吉回族自治州：https://www.cj.gov.cn/
巴音郭楞蒙古自治州：https://www.xjbz.gov.cn/
克孜勒苏柯尔克孜自治州：https://www.xjkz.gov.cn/</x:t>
  </x:si>
  <x:si>
    <x:t xml:space="preserve">巴里坤哈萨克自治县：https://www.baidu.com/s?wd=%E5%B7%B4%E9%87%8C%E5%9D%A4%E5%93%88%E8%90%A8%E5%85%8B%E8%87%AA%E6%B2%BB%E5%8E%BF%20%E4%BA%BA%E6%B0%91%E6%94%BF%E5%BA%9C%20%E5%AE%98%E7%BD%91%20site%3Agov.cn
塔什库尔干塔吉克自治县：https://www.tskeg.gov.cn/
木垒哈萨克自治县：https://www.mlx.gov.cn/
焉耆回族自治县：https://www.baidu.com/s?wd=%E7%84%89%E8%80%86%E5%9B%9E%E6%97%8F%E8%87%AA%E6%B2%BB%E5%8E%BF%20%E4%BA%BA%E6%B0%91%E6%94%BF%E5%BA%9C%20%E5%AE%98%E7%BD%91%20site%3Agov.cn
察布查尔锡伯自治县：https://www.xjcbcr.gov.cn/
和布克赛尔蒙古自治县：https://www.xjhbk.gov.cn/</x:t>
  </x:si>
  <x:si>
    <x:t xml:space="preserve">新疆维吾尔自治区：新疆政府网；新疆发布；新疆日报；石榴云
伊犁哈萨克自治州：伊犁政府网；伊犁零距离
博尔塔拉蒙古自治州：博州政府网
昌吉回族自治州：昌吉日报；i昌吉
巴音郭楞蒙古自治州：巴音郭楞日报；巴州文旅之声
克孜勒苏柯尔克孜自治州：克州零距离；克州政务服务
巴里坤哈萨克自治县：巴里坤哈萨克自治县人民政府；巴里坤哈萨克发布；巴里坤哈萨克融媒；巴里坤哈萨克日报
塔什库尔干塔吉克自治县：塔什库尔干塔吉克自治县人民政府；塔什库尔干塔吉克发布；塔什库尔干塔吉克融媒；塔什库尔干塔吉克日报
木垒哈萨克自治县：木垒零距离
焉耆回族自治县：焉耆回族自治县人民政府；焉耆回族发布；焉耆回族融媒；焉耆回族日报
察布查尔锡伯自治县：察布查尔县零距离；察布查尔好地方
和布克赛尔蒙古自治县：和布克赛尔蒙古自治县人民政府；和布克赛尔蒙古发布；和布克赛尔蒙古融媒；和布克赛尔蒙古日报</x:t>
  </x:si>
  <x:si>
    <x:t xml:space="preserve">新疆；普通话、维吾尔文、哈萨克文、柯尔克孜文、蒙古文、锡伯文、塔吉克语方向</x:t>
  </x:si>
  <x:si>
    <x:r>
      <x:rPr>
        <x:sz val="16"/>
        <x:rFont val="Microsoft YaHei"/>
      </x:rPr>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地区组合：法律词+新疆/伊犁/昌吉/博州/巴州/克州/巴里坤/塔什库尔干/木垒/焉耆/察布查尔/和布克赛尔；法律词+维吾尔文/哈萨克文/柯尔克孜文/蒙古文/锡伯文/塔吉克语；法律词+学校/社区/基层/形式主义/投诉
【多语言关键词补充】
新疆多语种补充（可直接复制）：
维吾尔文：</x:t>
    </x:r>
    <x:r>
      <x:rPr>
        <x:sz val="16"/>
        <x:rFont val="Arial"/>
      </x:rPr>
      <x:t xml:space="preserve">مىللەتلەر</x:t>
    </x:r>
    <x:r>
      <x:rPr>
        <x:sz val="16"/>
        <x:rFont val="Microsoft YaHei"/>
      </x:rPr>
      <x:t xml:space="preserve"> </x:t>
    </x:r>
    <x:r>
      <x:rPr>
        <x:sz val="16"/>
        <x:rFont val="Arial"/>
      </x:rPr>
      <x:t xml:space="preserve">ئىتتىپاقلىقى</x:t>
    </x:r>
    <x:r>
      <x:rPr>
        <x:sz val="16"/>
        <x:rFont val="Microsoft YaHei"/>
      </x:rPr>
      <x:t xml:space="preserve"> - </x:t>
    </x:r>
    <x:r>
      <x:rPr>
        <x:sz val="16"/>
        <x:rFont val="Arial"/>
      </x:rPr>
      <x:t xml:space="preserve">تەرەققىياتىنى</x:t>
    </x:r>
    <x:r>
      <x:rPr>
        <x:sz val="16"/>
        <x:rFont val="Microsoft YaHei"/>
      </x:rPr>
      <x:t xml:space="preserve"> </x:t>
    </x:r>
    <x:r>
      <x:rPr>
        <x:sz val="16"/>
        <x:rFont val="Arial"/>
      </x:rPr>
      <x:t xml:space="preserve">ئىلگىرى</x:t>
    </x:r>
    <x:r>
      <x:rPr>
        <x:sz val="16"/>
        <x:rFont val="Microsoft YaHei"/>
      </x:rPr>
      <x:t xml:space="preserve"> </x:t>
    </x:r>
    <x:r>
      <x:rPr>
        <x:sz val="16"/>
        <x:rFont val="Arial"/>
      </x:rPr>
      <x:t xml:space="preserve">سۈرۈش</x:t>
    </x:r>
    <x:r>
      <x:rPr>
        <x:sz val="16"/>
        <x:rFont val="Microsoft YaHei"/>
      </x:rPr>
      <x:t xml:space="preserve"> </x:t>
    </x:r>
    <x:r>
      <x:rPr>
        <x:sz val="16"/>
        <x:rFont val="Arial"/>
      </x:rPr>
      <x:t xml:space="preserve">قانۇنى</x:t>
    </x:r>
    <x:r>
      <x:rPr>
        <x:sz val="16"/>
        <x:rFont val="Microsoft YaHei"/>
      </x:rPr>
      <x:t xml:space="preserve">；</x:t>
    </x:r>
    <x:r>
      <x:rPr>
        <x:sz val="16"/>
        <x:rFont val="Arial"/>
      </x:rPr>
      <x:t xml:space="preserve">مىللەتلەر</x:t>
    </x:r>
    <x:r>
      <x:rPr>
        <x:sz val="16"/>
        <x:rFont val="Microsoft YaHei"/>
      </x:rPr>
      <x:t xml:space="preserve"> </x:t>
    </x:r>
    <x:r>
      <x:rPr>
        <x:sz val="16"/>
        <x:rFont val="Arial"/>
      </x:rPr>
      <x:t xml:space="preserve">ئىتتىپاقلىقى</x:t>
    </x:r>
    <x:r>
      <x:rPr>
        <x:sz val="16"/>
        <x:rFont val="Microsoft YaHei"/>
      </x:rPr>
      <x:t xml:space="preserve"> - </x:t>
    </x:r>
    <x:r>
      <x:rPr>
        <x:sz val="16"/>
        <x:rFont val="Arial"/>
      </x:rPr>
      <x:t xml:space="preserve">تەرەققىياتى</x:t>
    </x:r>
    <x:r>
      <x:rPr>
        <x:sz val="16"/>
        <x:rFont val="Microsoft YaHei"/>
      </x:rPr>
      <x:t xml:space="preserve">；</x:t>
    </x:r>
    <x:r>
      <x:rPr>
        <x:sz val="16"/>
        <x:rFont val="Arial"/>
      </x:rPr>
      <x:t xml:space="preserve">قانۇن</x:t>
    </x:r>
    <x:r>
      <x:rPr>
        <x:sz val="16"/>
        <x:rFont val="Microsoft YaHei"/>
      </x:rPr>
      <x:t xml:space="preserve">；</x:t>
    </x:r>
    <x:r>
      <x:rPr>
        <x:sz val="16"/>
        <x:rFont val="Arial"/>
      </x:rPr>
      <x:t xml:space="preserve">يولغا</x:t>
    </x:r>
    <x:r>
      <x:rPr>
        <x:sz val="16"/>
        <x:rFont val="Microsoft YaHei"/>
      </x:rPr>
      <x:t xml:space="preserve"> </x:t>
    </x:r>
    <x:r>
      <x:rPr>
        <x:sz val="16"/>
        <x:rFont val="Arial"/>
      </x:rPr>
      <x:t xml:space="preserve">قويۇش</x:t>
    </x:r>
    <x:r>
      <x:rPr>
        <x:sz val="16"/>
        <x:rFont val="Microsoft YaHei"/>
      </x:rPr>
      <x:t xml:space="preserve">；</x:t>
    </x:r>
    <x:r>
      <x:rPr>
        <x:sz val="16"/>
        <x:rFont val="Arial"/>
      </x:rPr>
      <x:t xml:space="preserve">تەسىر</x:t>
    </x:r>
    <x:r>
      <x:rPr>
        <x:sz val="16"/>
        <x:rFont val="Microsoft YaHei"/>
      </x:rPr>
      <x:t xml:space="preserve">；</x:t>
    </x:r>
    <x:r>
      <x:rPr>
        <x:sz val="16"/>
        <x:rFont val="Arial"/>
      </x:rPr>
      <x:t xml:space="preserve">ئەندىشە</x:t>
    </x:r>
    <x:r>
      <x:rPr>
        <x:sz val="16"/>
        <x:rFont val="Microsoft YaHei"/>
      </x:rPr>
      <x:t xml:space="preserve">；</x:t>
    </x:r>
    <x:r>
      <x:rPr>
        <x:sz val="16"/>
        <x:rFont val="Arial"/>
      </x:rPr>
      <x:t xml:space="preserve">مۇۋاپىق</x:t>
    </x:r>
    <x:r>
      <x:rPr>
        <x:sz val="16"/>
        <x:rFont val="Microsoft YaHei"/>
      </x:rPr>
      <x:t xml:space="preserve"> </x:t>
    </x:r>
    <x:r>
      <x:rPr>
        <x:sz val="16"/>
        <x:rFont val="Arial"/>
      </x:rPr>
      <x:t xml:space="preserve">ئەمەس</x:t>
    </x:r>
    <x:r>
      <x:rPr>
        <x:sz val="16"/>
        <x:rFont val="Microsoft YaHei"/>
      </x:rPr>
      <x:t xml:space="preserve">；</x:t>
    </x:r>
    <x:r>
      <x:rPr>
        <x:sz val="16"/>
        <x:rFont val="Arial"/>
      </x:rPr>
      <x:t xml:space="preserve">شەكىلۋازلىق</x:t>
    </x:r>
    <x:r>
      <x:rPr>
        <x:sz val="16"/>
        <x:rFont val="Microsoft YaHei"/>
      </x:rPr>
      <x:t xml:space="preserve">；</x:t>
    </x:r>
    <x:r>
      <x:rPr>
        <x:sz val="16"/>
        <x:rFont val="Arial"/>
      </x:rPr>
      <x:t xml:space="preserve">مەجبۇرىي</x:t>
    </x:r>
    <x:r>
      <x:rPr>
        <x:sz val="16"/>
        <x:rFont val="Microsoft YaHei"/>
      </x:rPr>
      <x:t xml:space="preserve">；</x:t>
    </x:r>
    <x:r>
      <x:rPr>
        <x:sz val="16"/>
        <x:rFont val="Arial"/>
      </x:rPr>
      <x:t xml:space="preserve">ئەرز</x:t>
    </x:r>
    <x:r>
      <x:rPr>
        <x:sz val="16"/>
        <x:rFont val="Microsoft YaHei"/>
      </x:rPr>
      <x:t xml:space="preserve">-</x:t>
    </x:r>
    <x:r>
      <x:rPr>
        <x:sz val="16"/>
        <x:rFont val="Arial"/>
      </x:rPr>
      <x:t xml:space="preserve">شىكايەت</x:t>
    </x:r>
    <x:r>
      <x:rPr>
        <x:sz val="16"/>
        <x:rFont val="Microsoft YaHei"/>
      </x:rPr>
      <x:t xml:space="preserve">；</x:t>
    </x:r>
    <x:r>
      <x:rPr>
        <x:sz val="16"/>
        <x:rFont val="Arial"/>
      </x:rPr>
      <x:t xml:space="preserve">ھۆكۈمەتنىڭ</x:t>
    </x:r>
    <x:r>
      <x:rPr>
        <x:sz val="16"/>
        <x:rFont val="Microsoft YaHei"/>
      </x:rPr>
      <x:t xml:space="preserve"> </x:t>
    </x:r>
    <x:r>
      <x:rPr>
        <x:sz val="16"/>
        <x:rFont val="Arial"/>
      </x:rPr>
      <x:t xml:space="preserve">ئىنكاسى</x:t>
    </x:r>
    <x:r>
      <x:rPr>
        <x:sz val="16"/>
        <x:rFont val="Microsoft YaHei"/>
      </x:rPr>
      <x:t xml:space="preserve">
哈萨克语辅助：</x:t>
    </x:r>
    <x:r>
      <x:rPr>
        <x:sz val="16"/>
        <x:rFont val="宋体"/>
      </x:rPr>
      <x:t xml:space="preserve">ұ</x:t>
    </x:r>
    <x:r>
      <x:rPr>
        <x:sz val="16"/>
        <x:rFont val="Microsoft YaHei"/>
      </x:rPr>
      <x:t xml:space="preserve">лттар бірлігі；</x:t>
    </x:r>
    <x:r>
      <x:rPr>
        <x:sz val="16"/>
        <x:rFont val="宋体"/>
      </x:rPr>
      <x:t xml:space="preserve">ұ</x:t>
    </x:r>
    <x:r>
      <x:rPr>
        <x:sz val="16"/>
        <x:rFont val="Microsoft YaHei"/>
      </x:rPr>
      <x:t xml:space="preserve">лтты</x:t>
    </x:r>
    <x:r>
      <x:rPr>
        <x:sz val="16"/>
        <x:rFont val="宋体"/>
      </x:rPr>
      <x:t xml:space="preserve">қ</x:t>
    </x:r>
    <x:r>
      <x:rPr>
        <x:sz val="16"/>
        <x:rFont val="Microsoft YaHei"/>
      </x:rPr>
      <x:t xml:space="preserve"> бірлік；за</x:t>
    </x:r>
    <x:r>
      <x:rPr>
        <x:sz val="16"/>
        <x:rFont val="宋体"/>
      </x:rPr>
      <x:t xml:space="preserve">ң</x:t>
    </x:r>
    <x:r>
      <x:rPr>
        <x:sz val="16"/>
        <x:rFont val="Microsoft YaHei"/>
      </x:rPr>
      <x:t xml:space="preserve">；іске асыру；</x:t>
    </x:r>
    <x:r>
      <x:rPr>
        <x:sz val="16"/>
        <x:rFont val="宋体"/>
      </x:rPr>
      <x:t xml:space="preserve">ә</x:t>
    </x:r>
    <x:r>
      <x:rPr>
        <x:sz val="16"/>
        <x:rFont val="Microsoft YaHei"/>
      </x:rPr>
      <x:t xml:space="preserve">сер；ала</x:t>
    </x:r>
    <x:r>
      <x:rPr>
        <x:sz val="16"/>
        <x:rFont val="宋体"/>
      </x:rPr>
      <x:t xml:space="preserve">ң</x:t>
    </x:r>
    <x:r>
      <x:rPr>
        <x:sz val="16"/>
        <x:rFont val="Microsoft YaHei"/>
      </x:rPr>
      <x:t xml:space="preserve">дау；ша</x:t>
    </x:r>
    <x:r>
      <x:rPr>
        <x:sz val="16"/>
        <x:rFont val="宋体"/>
      </x:rPr>
      <x:t xml:space="preserve">ғ</x:t>
    </x:r>
    <x:r>
      <x:rPr>
        <x:sz val="16"/>
        <x:rFont val="Microsoft YaHei"/>
      </x:rPr>
      <x:t xml:space="preserve">ым；</x:t>
    </x:r>
    <x:r>
      <x:rPr>
        <x:sz val="16"/>
        <x:rFont val="宋体"/>
      </x:rPr>
      <x:t xml:space="preserve">ү</x:t>
    </x:r>
    <x:r>
      <x:rPr>
        <x:sz val="16"/>
        <x:rFont val="Microsoft YaHei"/>
      </x:rPr>
      <x:t xml:space="preserve">кімет жауабы
柯尔克孜语辅助：улуттардын ынтымагы；улуттук биримдик；мыйзам；ишке ашыруу；таасир；тынчсыздануу；арыз；</x:t>
    </x:r>
    <x:r>
      <x:rPr>
        <x:sz val="16"/>
        <x:rFont val="宋体"/>
      </x:rPr>
      <x:t xml:space="preserve">ө</x:t>
    </x:r>
    <x:r>
      <x:rPr>
        <x:sz val="16"/>
        <x:rFont val="Microsoft YaHei"/>
      </x:rPr>
      <x:t xml:space="preserve">км</x:t>
    </x:r>
    <x:r>
      <x:rPr>
        <x:sz val="16"/>
        <x:rFont val="宋体"/>
      </x:rPr>
      <x:t xml:space="preserve">ө</x:t>
    </x:r>
    <x:r>
      <x:rPr>
        <x:sz val="16"/>
        <x:rFont val="Microsoft YaHei"/>
      </x:rPr>
      <x:t xml:space="preserve">тт</x:t>
    </x:r>
    <x:r>
      <x:rPr>
        <x:sz val="16"/>
        <x:rFont val="宋体"/>
      </x:rPr>
      <x:t xml:space="preserve">ү</x:t>
    </x:r>
    <x:r>
      <x:rPr>
        <x:sz val="16"/>
        <x:rFont val="Microsoft YaHei"/>
      </x:rPr>
      <x:t xml:space="preserve">н жообу
塔吉克语辅助：ва</x:t>
    </x:r>
    <x:r>
      <x:rPr>
        <x:sz val="16"/>
        <x:rFont val="宋体"/>
      </x:rPr>
      <x:t xml:space="preserve">ҳ</x:t>
    </x:r>
    <x:r>
      <x:rPr>
        <x:sz val="16"/>
        <x:rFont val="Microsoft YaHei"/>
      </x:rPr>
      <x:t xml:space="preserve">дати милл</x:t>
    </x:r>
    <x:r>
      <x:rPr>
        <x:sz val="16"/>
        <x:rFont val="宋体"/>
      </x:rPr>
      <x:t xml:space="preserve">ӣ</x:t>
    </x:r>
    <x:r>
      <x:rPr>
        <x:sz val="16"/>
        <x:rFont val="Microsoft YaHei"/>
      </x:rPr>
      <x:t xml:space="preserve">；</x:t>
    </x:r>
    <x:r>
      <x:rPr>
        <x:sz val="16"/>
        <x:rFont val="宋体"/>
      </x:rPr>
      <x:t xml:space="preserve">қ</x:t>
    </x:r>
    <x:r>
      <x:rPr>
        <x:sz val="16"/>
        <x:rFont val="Microsoft YaHei"/>
      </x:rPr>
      <x:t xml:space="preserve">онун；татби</x:t>
    </x:r>
    <x:r>
      <x:rPr>
        <x:sz val="16"/>
        <x:rFont val="宋体"/>
      </x:rPr>
      <x:t xml:space="preserve">қ</x:t>
    </x:r>
    <x:r>
      <x:rPr>
        <x:sz val="16"/>
        <x:rFont val="Microsoft YaHei"/>
      </x:rPr>
      <x:t xml:space="preserve">；таъсир；нигарон</x:t>
    </x:r>
    <x:r>
      <x:rPr>
        <x:sz val="16"/>
        <x:rFont val="宋体"/>
      </x:rPr>
      <x:t xml:space="preserve">ӣ</x:t>
    </x:r>
    <x:r>
      <x:rPr>
        <x:sz val="16"/>
        <x:rFont val="Microsoft YaHei"/>
      </x:rPr>
      <x:t xml:space="preserve">；шикоят；посухи </x:t>
    </x:r>
    <x:r>
      <x:rPr>
        <x:sz val="16"/>
        <x:rFont val="宋体"/>
      </x:rPr>
      <x:t xml:space="preserve">ҳ</x:t>
    </x:r>
    <x:r>
      <x:rPr>
        <x:sz val="16"/>
        <x:rFont val="Microsoft YaHei"/>
      </x:rPr>
      <x:t xml:space="preserve">укумат
锡伯文方向：民族团结法+锡伯文；民族团结法+察布查尔；民族团结法+锡伯族。</x:t>
    </x:r>
  </x:si>
  <x:si>
    <x:t xml:space="preserve">多语种内容优先；州县网站、天山网、石榴云和当地公众号交叉检索。</x:t>
  </x:si>
  <x:si>
    <x:t xml:space="preserve">吕明鞠、郑程飞</x:t>
  </x:si>
  <x:si>
    <x:t xml:space="preserve">西藏与青海民族地区</x:t>
  </x:si>
  <x:si>
    <x:t xml:space="preserve">中国西藏网：https://www.tibet.cn/
西藏自治区：https://www.xizang.gov.cn/
海南藏族自治州：https://www.hainanzhou.gov.cn/
海北藏族自治州：https://www.haibei.gov.cn/
海西蒙古族藏族自治州：https://www.haixi.gov.cn/
黄南藏族自治州：http://www.huangnan.gov.cn/
果洛藏族自治州：https://www.guoluo.gov.cn/
玉树藏族自治州：http://www.yushuzhou.gov.cn/</x:t>
  </x:si>
  <x:si>
    <x:t xml:space="preserve">化隆回族自治县：https://www.baidu.com/s?wd=%E5%8C%96%E9%9A%86%E5%9B%9E%E6%97%8F%E8%87%AA%E6%B2%BB%E5%8E%BF%20%E4%BA%BA%E6%B0%91%E6%94%BF%E5%BA%9C%20%E5%AE%98%E7%BD%91%20site%3Agov.cn
互助土族自治县：https://www.huzhu.gov.cn/
循化撒拉族自治县：https://www.xunhua.gov.cn/
河南蒙古族自治县：https://www.baidu.com/s?wd=%E6%B2%B3%E5%8D%97%E8%92%99%E5%8F%A4%E6%97%8F%E8%87%AA%E6%B2%BB%E5%8E%BF%20%E4%BA%BA%E6%B0%91%E6%94%BF%E5%BA%9C%20%E5%AE%98%E7%BD%91%20site%3Agov.cn
门源回族自治县：https://www.baidu.com/s?wd=%E9%97%A8%E6%BA%90%E5%9B%9E%E6%97%8F%E8%87%AA%E6%B2%BB%E5%8E%BF%20%E4%BA%BA%E6%B0%91%E6%94%BF%E5%BA%9C%20%E5%AE%98%E7%BD%91%20site%3Agov.cn
大通回族土族自治县：https://www.baidu.com/s?wd=%E5%A4%A7%E9%80%9A%E5%9B%9E%E6%97%8F%E5%9C%9F%E6%97%8F%E8%87%AA%E6%B2%BB%E5%8E%BF%20%E4%BA%BA%E6%B0%91%E6%94%BF%E5%BA%9C%20%E5%AE%98%E7%BD%91%20site%3Agov.cn
民和回族土族自治县：https://www.baidu.com/s?wd=%E6%B0%91%E5%92%8C%E5%9B%9E%E6%97%8F%E5%9C%9F%E6%97%8F%E8%87%AA%E6%B2%BB%E5%8E%BF%20%E4%BA%BA%E6%B0%91%E6%94%BF%E5%BA%9C%20%E5%AE%98%E7%BD%91%20site%3Agov.cn</x:t>
  </x:si>
  <x:si>
    <x:t xml:space="preserve">西藏自治区：西藏自治区人民政府；西藏日报；文化西藏
海南藏族自治州：海南藏族自治州人民政府；海南藏族发布；海南藏族融媒；海南藏族日报
海北藏族自治州：海北藏族自治州人民政府；海北藏族发布；海北藏族融媒；海北藏族日报
海西蒙古族藏族自治州：海西政务；海西发布
黄南藏族自治州：黄南藏族自治州人民政府；黄南藏族发布；黄南藏族融媒；黄南藏族日报
果洛藏族自治州：果洛藏族自治州人民政府；果洛藏族发布；果洛藏族融媒；果洛藏族日报
玉树藏族自治州：玉树藏族自治州人民政府；玉树藏族发布；玉树藏族融媒；玉树藏族日报
化隆回族自治县：化隆回族自治县人民政府；化隆回族发布；化隆回族融媒；化隆回族日报
互助土族自治县：互助融媒；大美互助
循化撒拉族自治县：循化撒拉族自治县人民政府；循化撒拉族发布；循化撒拉族融媒；循化撒拉族日报
河南蒙古族自治县：河南蒙古族自治县人民政府；河南蒙古族发布；河南蒙古族融媒；河南蒙古族日报
门源回族自治县：门源回族自治县人民政府；门源回族发布；门源回族融媒；门源回族日报
大通回族土族自治县：大通回族土族自治县人民政府；大通回族土族发布；大通回族土族融媒；大通回族土族日报
民和回族土族自治县：民和回族土族自治县人民政府；民和回族土族发布；民和回族土族融媒；民和回族土族日报</x:t>
  </x:si>
  <x:si>
    <x:t xml:space="preserve">西藏、青海；普通话、藏文、蒙古文、土族语、撒拉语方向</x:t>
  </x:si>
  <x:si>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地区组合：法律词+西藏/海北/黄南/海南州/果洛/玉树/海西/互助/循化；法律词+藏文/蒙古文/土族语/撒拉语；法律词+教育/公共服务/基层实施/担心/投诉
【多语言关键词补充】
藏文、蒙古文及青海语言补充（直接复制）：
藏文法律全称：མི་རིགས་མཐུན་སྒྲིལ་ཡར་ཐོན་ལ་སྐུལ་སྤེལ་གཏོང་ཕྱོགས་སྐོར་གྱི་ཀྲུང་ཧྭ་མི་དམངས་སྤྱི་མཐུན་རྒྱལ་ཁབ་ཀྱི་བཅའ་ཁྲིམས།
藏文意见词：ལག་བསྟར；ཤུགས་རྐྱེན；སེམས་ཁྲལ；ལུགས་མེད；བཙན་ཤེད；ཞུ་གཏུག；ལན་སློག
蒙古文拆分词：ᠦᠨᠳᠦᠰᠦᠲᠡᠨ；ᠪᠦᠯᠬᠦᠮᠳᠡᠯ；ᠳᠠᠪᠰᠢᠯᠲᠠ；ᠬᠠᠤᠯᠢ；ᠬᠡᠷᠡᠭᠵᠢᠭᠦᠯᠬᠦ
其他：民族团结法+土族语；+撒拉语；+互助；+循化；+河南蒙古族自治县。</x:t>
  </x:si>
  <x:si>
    <x:t xml:space="preserve">藏文内容与普通话报道对应核验；HTTP入口优先使用备用检索。</x:t>
  </x:si>
  <x:si>
    <x:t xml:space="preserve">徐安琪</x:t>
  </x:si>
  <x:si>
    <x:t xml:space="preserve">四川与甘肃民族地区</x:t>
  </x:si>
  <x:si>
    <x:t xml:space="preserve">阿坝藏族羌族自治州：https://www.abazhou.gov.cn/
凉山彝族自治州：https://www.lsz.gov.cn/
甘孜藏族自治州：https://www.gzz.gov.cn/
临夏回族自治州：https://www.linxia.gov.cn/
甘南藏族自治州：https://www.gnzrmzf.gov.cn/
木里藏族自治县：https://www.baidu.com/s?wd=%E6%9C%A8%E9%87%8C%E8%97%8F%E6%97%8F%E8%87%AA%E6%B2%BB%E5%8E%BF%20%E4%BA%BA%E6%B0%91%E6%94%BF%E5%BA%9C%20%E5%AE%98%E7%BD%91%20site%3Agov.cn
马边彝族自治县：https://www.baidu.com/s?wd=%E9%A9%AC%E8%BE%B9%E5%BD%9D%E6%97%8F%E8%87%AA%E6%B2%BB%E5%8E%BF%20%E4%BA%BA%E6%B0%91%E6%94%BF%E5%BA%9C%20%E5%AE%98%E7%BD%91%20site%3Agov.cn
峨边彝族自治县：https://www.eb.gov.cn/</x:t>
  </x:si>
  <x:si>
    <x:t xml:space="preserve">北川羌族自治县：https://mysbcx.sczwfw.gov.cn/
积石山保安族东乡族撒拉族自治县：https://www.baidu.com/s?wd=%E7%A7%AF%E7%9F%B3%E5%B1%B1%E4%BF%9D%E5%AE%89%E6%97%8F%E4%B8%9C%E4%B9%A1%E6%97%8F%E6%92%92%E6%8B%89%E6%97%8F%E8%87%AA%E6%B2%BB%E5%8E%BF%20%E4%BA%BA%E6%B0%91%E6%94%BF%E5%BA%9C%20%E5%AE%98%E7%BD%91%20site%3Agov.cn
张家川回族自治县：https://www.baidu.com/s?wd=%E5%BC%A0%E5%AE%B6%E5%B7%9D%E5%9B%9E%E6%97%8F%E8%87%AA%E6%B2%BB%E5%8E%BF%20%E4%BA%BA%E6%B0%91%E6%94%BF%E5%BA%9C%20%E5%AE%98%E7%BD%91%20site%3Agov.cn
天祝藏族自治县：https://www.baidu.com/s?wd=%E5%A4%A9%E7%A5%9D%E8%97%8F%E6%97%8F%E8%87%AA%E6%B2%BB%E5%8E%BF%20%E4%BA%BA%E6%B0%91%E6%94%BF%E5%BA%9C%20%E5%AE%98%E7%BD%91%20site%3Agov.cn
肃南裕固族自治县：http://www.gssn.gov.cn/
肃北蒙古族自治县：https://www.baidu.com/s?wd=%E8%82%83%E5%8C%97%E8%92%99%E5%8F%A4%E6%97%8F%E8%87%AA%E6%B2%BB%E5%8E%BF%20%E4%BA%BA%E6%B0%91%E6%94%BF%E5%BA%9C%20%E5%AE%98%E7%BD%91%20site%3Agov.cn
阿克塞哈萨克族自治县：https://www.baidu.com/s?wd=%E9%98%BF%E5%85%8B%E5%A1%9E%E5%93%88%E8%90%A8%E5%85%8B%E6%97%8F%E8%87%AA%E6%B2%BB%E5%8E%BF%20%E4%BA%BA%E6%B0%91%E6%94%BF%E5%BA%9C%20%E5%AE%98%E7%BD%91%20site%3Agov.cn
东乡族自治县：https://www.baidu.com/s?wd=%E4%B8%9C%E4%B9%A1%E6%97%8F%E8%87%AA%E6%B2%BB%E5%8E%BF%20%E4%BA%BA%E6%B0%91%E6%94%BF%E5%BA%9C%20%E5%AE%98%E7%BD%91%20site%3Agov.cn</x:t>
  </x:si>
  <x:si>
    <x:t xml:space="preserve">阿坝藏族羌族自治州：微阿坝
凉山彝族自治州：凉山日报；凉山发布
甘孜藏族自治州：中国甘孜
临夏回族自治州：临夏回族自治州人民政府办公室；临夏州民委
甘南藏族自治州：甘南头条；甘南融媒
木里藏族自治县：木里藏族自治县人民政府；木里藏族发布；木里藏族融媒；木里藏族日报
马边彝族自治县：马边彝族自治县人民政府；马边彝族发布；马边彝族融媒；马边彝族日报
峨边彝族自治县：峨边在线；爱峨边
北川羌族自治县：大爱北川
积石山保安族东乡族撒拉族自治县：积石山保安族东乡族撒拉族自治县人民政府；积石山保安族东乡族撒拉族发布；积石山保安族东乡族撒拉族融媒；积石山保安族东乡族撒拉族日报
张家川回族自治县：张家川回族自治县人民政府；张家川回族发布；张家川回族融媒；张家川回族日报
天祝藏族自治县：天祝藏族自治县人民政府；天祝藏族发布；天祝藏族融媒；天祝藏族日报
肃南裕固族自治县：肃南裕固族自治县人民政府；肃南裕固族发布；肃南裕固族融媒；肃南裕固族日报
肃北蒙古族自治县：肃北蒙古族自治县人民政府；肃北蒙古族发布；肃北蒙古族融媒；肃北蒙古族日报
阿克塞哈萨克族自治县：阿克塞哈萨克族自治县人民政府；阿克塞哈萨克族发布；阿克塞哈萨克族融媒；阿克塞哈萨克族日报
东乡族自治县：东乡族自治县人民政府；东乡族发布；东乡族融媒；东乡族日报</x:t>
  </x:si>
  <x:si>
    <x:t xml:space="preserve">四川、甘肃；普通话、藏文、彝文、羌语、蒙古语、哈萨克语、裕固语等方向</x:t>
  </x:si>
  <x:si>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地区组合：法律词+阿坝/甘孜/凉山/临夏/甘南/北川/峨边/木里/肃南/肃北/阿克塞/积石山；法律词+藏文/彝文/羌语/裕固语/东乡语/保安语/撒拉语；法律词+宣传活动/学校/社区/强制/投诉
【多语言关键词补充】
四川、甘肃民族语言补充：
藏文：མི་རིགས་མཐུན་སྒྲིལ་ཡར་ཐོན；བཅའ་ཁྲིམས；ལག་བསྟར；སེམས་ཁྲལ；ཞུ་གཏུག
彝文方向：民族团结法+彝文；民族团结法+彝语；+凉山；+峨边；+马边
羌语方向：民族团结法+羌语；+北川；+阿坝
裕固语方向：民族团结法+裕固语；+肃南
东乡语/保安语/撒拉语：民族团结法+东乡语；+保安语；+撒拉语；+临夏；+积石山
蒙古语/哈萨克语：使用蒙古文拆分词或“ұлттар бірлігі；заң；іске асыру；шағым”。</x:t>
  </x:si>
  <x:si>
    <x:t xml:space="preserve">州级网站每日轮查，县级网站隔日轮查；公众意见优先于宣传稿。</x:t>
  </x:si>
  <x:si>
    <x:t xml:space="preserve">郑思语</x:t>
  </x:si>
  <x:si>
    <x:t xml:space="preserve">云南东中部民族地区</x:t>
  </x:si>
  <x:si>
    <x:t xml:space="preserve">楚雄彝族自治州：https://www.cxz.gov.cn/
红河哈尼族彝族自治州：https://www.hh.gov.cn/
文山壮族苗族自治州：https://www.ynws.gov.cn/
西双版纳傣族自治州：https://www.xsbn.gov.cn/
镇沅彝族哈尼族拉祜族自治县：https://www.baidu.com/s?wd=%E9%95%87%E6%B2%85%E5%BD%9D%E6%97%8F%E5%93%88%E5%B0%BC%E6%97%8F%E6%8B%89%E7%A5%9C%E6%97%8F%E8%87%AA%E6%B2%BB%E5%8E%BF%20%E4%BA%BA%E6%B0%91%E6%94%BF%E5%BA%9C%20%E5%AE%98%E7%BD%91%20site%3Agov.cn
双江拉祜族佤族布朗族傣族自治县：https://www.baidu.com/s?wd=%E5%8F%8C%E6%B1%9F%E6%8B%89%E7%A5%9C%E6%97%8F%E4%BD%A4%E6%97%8F%E5%B8%83%E6%9C%97%E6%97%8F%E5%82%A3%E6%97%8F%E8%87%AA%E6%B2%BB%E5%8E%BF%20%E4%BA%BA%E6%B0%91%E6%94%BF%E5%BA%9C%20%E5%AE%98%E7%BD%91%20site%3Agov.cn
峨山彝族自治县：https://www.baidu.com/s?wd=%E5%B3%A8%E5%B1%B1%E5%BD%9D%E6%97%8F%E8%87%AA%E6%B2%BB%E5%8E%BF%20%E4%BA%BA%E6%B0%91%E6%94%BF%E5%BA%9C%20%E5%AE%98%E7%BD%91%20site%3Agov.cn
石林彝族自治县：http://www.kmsl.gov.cn/
耿马傣族佤族自治县：https://www.baidu.com/s?wd=%E8%80%BF%E9%A9%AC%E5%82%A3%E6%97%8F%E4%BD%A4%E6%97%8F%E8%87%AA%E6%B2%BB%E5%8E%BF%20%E4%BA%BA%E6%B0%91%E6%94%BF%E5%BA%9C%20%E5%AE%98%E7%BD%91%20site%3Agov.cn
沧源佤族自治县：https://www.cangyuan.gov.cn/</x:t>
  </x:si>
  <x:si>
    <x:t xml:space="preserve">玉龙纳西族自治县：https://www.baidu.com/s?wd=%E7%8E%89%E9%BE%99%E7%BA%B3%E8%A5%BF%E6%97%8F%E8%87%AA%E6%B2%BB%E5%8E%BF%20%E4%BA%BA%E6%B0%91%E6%94%BF%E5%BA%9C%20%E5%AE%98%E7%BD%91%20site%3Agov.cn
宁蒗彝族自治县：https://www.baidu.com/s?wd=%E5%AE%81%E8%92%97%E5%BD%9D%E6%97%8F%E8%87%AA%E6%B2%BB%E5%8E%BF%20%E4%BA%BA%E6%B0%91%E6%94%BF%E5%BA%9C%20%E5%AE%98%E7%BD%91%20site%3Agov.cn
江城哈尼族彝族自治县：https://www.baidu.com/s?wd=%E6%B1%9F%E5%9F%8E%E5%93%88%E5%B0%BC%E6%97%8F%E5%BD%9D%E6%97%8F%E8%87%AA%E6%B2%BB%E5%8E%BF%20%E4%BA%BA%E6%B0%91%E6%94%BF%E5%BA%9C%20%E5%AE%98%E7%BD%91%20site%3Agov.cn
澜沧拉祜族自治县：https://www.baidu.com/s?wd=%E6%BE%9C%E6%B2%A7%E6%8B%89%E7%A5%9C%E6%97%8F%E8%87%AA%E6%B2%BB%E5%8E%BF%20%E4%BA%BA%E6%B0%91%E6%94%BF%E5%BA%9C%20%E5%AE%98%E7%BD%91%20site%3Agov.cn
孟连傣族拉祜族佤族自治县：http://www.menglian.gov.cn/
西盟佤族自治县：https://www.baidu.com/s?wd=%E8%A5%BF%E7%9B%9F%E4%BD%A4%E6%97%8F%E8%87%AA%E6%B2%BB%E5%8E%BF%20%E4%BA%BA%E6%B0%91%E6%94%BF%E5%BA%9C%20%E5%AE%98%E7%BD%91%20site%3Agov.cn
河口瑶族自治县：https://www.baidu.com/s?wd=%E6%B2%B3%E5%8F%A3%E7%91%B6%E6%97%8F%E8%87%AA%E6%B2%BB%E5%8E%BF%20%E4%BA%BA%E6%B0%91%E6%94%BF%E5%BA%9C%20%E5%AE%98%E7%BD%91%20site%3Agov.cn
屏边苗族自治县：https://www.baidu.com/s?wd=%E5%B1%8F%E8%BE%B9%E8%8B%97%E6%97%8F%E8%87%AA%E6%B2%BB%E5%8E%BF%20%E4%BA%BA%E6%B0%91%E6%94%BF%E5%BA%9C%20%E5%AE%98%E7%BD%91%20site%3Agov.cn
贡山独龙族怒族自治县：https://www.gongshan.gov.cn/</x:t>
  </x:si>
  <x:si>
    <x:t xml:space="preserve">楚雄彝族自治州：楚雄州人民政府；楚雄发布
红河哈尼族彝族自治州：红河州人民政府网；云南红河发布
文山壮族苗族自治州：文山发布
西双版纳傣族自治州：西双版纳发布；西双版纳文旅
镇沅彝族哈尼族拉祜族自治县：镇沅彝族哈尼族拉祜族自治县人民政府；镇沅彝族哈尼族拉祜族发布；镇沅彝族哈尼族拉祜族融媒；镇沅彝族哈尼族拉祜族日报
双江拉祜族佤族布朗族傣族自治县：双江拉祜族佤族布朗族傣族自治县人民政府；双江拉祜族佤族布朗族傣族发布；双江拉祜族佤族布朗族傣族融媒；双江拉祜族佤族布朗族傣族日报
峨山彝族自治县：峨山彝族自治县人民政府；峨山彝族发布；峨山彝族融媒；峨山彝族日报
石林彝族自治县：石林彝族自治县人民政府；石林彝族发布；石林彝族融媒；石林彝族日报
耿马傣族佤族自治县：耿马傣族佤族自治县人民政府；耿马傣族佤族发布；耿马傣族佤族融媒；耿马傣族佤族日报
沧源佤族自治县：沧源融媒
玉龙纳西族自治县：玉龙纳西族自治县人民政府；玉龙纳西族发布；玉龙纳西族融媒；玉龙纳西族日报
宁蒗彝族自治县：宁蒗彝族自治县人民政府；宁蒗彝族发布；宁蒗彝族融媒；宁蒗彝族日报
江城哈尼族彝族自治县：江城哈尼族彝族自治县人民政府；江城哈尼族彝族发布；江城哈尼族彝族融媒；江城哈尼族彝族日报
澜沧拉祜族自治县：澜沧拉祜族自治县人民政府；澜沧拉祜族发布；澜沧拉祜族融媒；澜沧拉祜族日报
孟连傣族拉祜族佤族自治县：孟连傣族拉祜族佤族自治县人民政府；孟连傣族拉祜族佤族发布；孟连傣族拉祜族佤族融媒；孟连傣族拉祜族佤族日报
西盟佤族自治县：西盟佤族自治县人民政府；西盟佤族发布；西盟佤族融媒；西盟佤族日报
河口瑶族自治县：河口瑶族自治县人民政府；河口瑶族发布；河口瑶族融媒；河口瑶族日报
屏边苗族自治县：屏边苗族自治县人民政府；屏边苗族发布；屏边苗族融媒；屏边苗族日报
贡山独龙族怒族自治县：贡山独龙族怒族自治县人民政府；贡山独龙族怒族发布；贡山独龙族怒族融媒；贡山独龙族怒族日报</x:t>
  </x:si>
  <x:si>
    <x:t xml:space="preserve">云南东中部；普通话、彝语、哈尼语、壮语、苗语、傣语等</x:t>
  </x:si>
  <x:si>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地区组合：法律词+楚雄/红河/文山/西双版纳/石林/峨山/元江/新平；法律词+彝语/哈尼语/壮语/苗语/傣语；法律词+基层/学校/文化/担心/投诉
【多语言关键词补充】
云南东中部民族语言补充：
彝文/彝语：民族团结法+彝文；+彝语；+楚雄；+石林；+峨山
哈尼语：民族团结法+哈尼语；+红河；+元江；+墨江
壮文/壮语：民族团结法+壮文；+壮语；+文山
苗语：民族团结法+苗语；+文山；+屏边；+金平
傣文/傣语：民族团结法+傣文；+傣语；+西双版纳；+新平
操作要求：先用中文法律词+地区名找到双语账号，再复制当地标题中的民族文字反向搜索。</x:t>
  </x:si>
  <x:si>
    <x:t xml:space="preserve">州级入口与县级融媒体交叉检索；同一官方稿只保留一条。</x:t>
  </x:si>
  <x:si>
    <x:t xml:space="preserve">何睿</x:t>
  </x:si>
  <x:si>
    <x:t xml:space="preserve">云南西部民族地区</x:t>
  </x:si>
  <x:si>
    <x:t xml:space="preserve">大理白族自治州：https://www.dali.gov.cn/
德宏傣族景颇族自治州：https://www.dh.gov.cn/
怒江傈僳族自治州：https://www.nujiang.gov.cn/
迪庆藏族自治州：https://www.diqing.gov.cn/
巍山彝族回族自治县：https://www.baidu.com/s?wd=%E5%B7%8D%E5%B1%B1%E5%BD%9D%E6%97%8F%E5%9B%9E%E6%97%8F%E8%87%AA%E6%B2%BB%E5%8E%BF%20%E4%BA%BA%E6%B0%91%E6%94%BF%E5%BA%9C%20%E5%AE%98%E7%BD%91%20site%3Agov.cn
南涧彝族自治县：https://www.baidu.com/s?wd=%E5%8D%97%E6%B6%A7%E5%BD%9D%E6%97%8F%E8%87%AA%E6%B2%BB%E5%8E%BF%20%E4%BA%BA%E6%B0%91%E6%94%BF%E5%BA%9C%20%E5%AE%98%E7%BD%91%20site%3Agov.cn
寻甸回族彝族自治县：https://www.baidu.com/s?wd=%E5%AF%BB%E7%94%B8%E5%9B%9E%E6%97%8F%E5%BD%9D%E6%97%8F%E8%87%AA%E6%B2%BB%E5%8E%BF%20%E4%BA%BA%E6%B0%91%E6%94%BF%E5%BA%9C%20%E5%AE%98%E7%BD%91%20site%3Agov.cn
元江哈尼族彝族傣族自治县：https://www.baidu.com/s?wd=%E5%85%83%E6%B1%9F%E5%93%88%E5%B0%BC%E6%97%8F%E5%BD%9D%E6%97%8F%E5%82%A3%E6%97%8F%E8%87%AA%E6%B2%BB%E5%8E%BF%20%E4%BA%BA%E6%B0%91%E6%94%BF%E5%BA%9C%20%E5%AE%98%E7%BD%91%20site%3Agov.cn
新平彝族傣族自治县：https://www.baidu.com/s?wd=%E6%96%B0%E5%B9%B3%E5%BD%9D%E6%97%8F%E5%82%A3%E6%97%8F%E8%87%AA%E6%B2%BB%E5%8E%BF%20%E4%BA%BA%E6%B0%91%E6%94%BF%E5%BA%9C%20%E5%AE%98%E7%BD%91%20site%3Agov.cn</x:t>
  </x:si>
  <x:si>
    <x:t xml:space="preserve">墨江哈尼族自治县：https://www.baidu.com/s?wd=%E5%A2%A8%E6%B1%9F%E5%93%88%E5%B0%BC%E6%97%8F%E8%87%AA%E6%B2%BB%E5%8E%BF%20%E4%BA%BA%E6%B0%91%E6%94%BF%E5%BA%9C%20%E5%AE%98%E7%BD%91%20site%3Agov.cn
兰坪白族普米族自治县：https://www.baidu.com/s?wd=%E5%85%B0%E5%9D%AA%E7%99%BD%E6%97%8F%E6%99%AE%E7%B1%B3%E6%97%8F%E8%87%AA%E6%B2%BB%E5%8E%BF%20%E4%BA%BA%E6%B0%91%E6%94%BF%E5%BA%9C%20%E5%AE%98%E7%BD%91%20site%3Agov.cn
维西傈僳族自治县：https://www.baidu.com/s?wd=%E7%BB%B4%E8%A5%BF%E5%82%88%E5%83%B3%E6%97%8F%E8%87%AA%E6%B2%BB%E5%8E%BF%20%E4%BA%BA%E6%B0%91%E6%94%BF%E5%BA%9C%20%E5%AE%98%E7%BD%91%20site%3Agov.cn
景东彝族自治县：https://www.baidu.com/s?wd=%E6%99%AF%E4%B8%9C%E5%BD%9D%E6%97%8F%E8%87%AA%E6%B2%BB%E5%8E%BF%20%E4%BA%BA%E6%B0%91%E6%94%BF%E5%BA%9C%20%E5%AE%98%E7%BD%91%20site%3Agov.cn
景谷傣族彝族自治县：https://www.baidu.com/s?wd=%E6%99%AF%E8%B0%B7%E5%82%A3%E6%97%8F%E5%BD%9D%E6%97%8F%E8%87%AA%E6%B2%BB%E5%8E%BF%20%E4%BA%BA%E6%B0%91%E6%94%BF%E5%BA%9C%20%E5%AE%98%E7%BD%91%20site%3Agov.cn
宁洱哈尼族彝族自治县：https://www.baidu.com/s?wd=%E5%AE%81%E6%B4%B1%E5%93%88%E5%B0%BC%E6%97%8F%E5%BD%9D%E6%97%8F%E8%87%AA%E6%B2%BB%E5%8E%BF%20%E4%BA%BA%E6%B0%91%E6%94%BF%E5%BA%9C%20%E5%AE%98%E7%BD%91%20site%3Agov.cn
漾濞彝族自治县：https://www.baidu.com/s?wd=%E6%BC%BE%E6%BF%9E%E5%BD%9D%E6%97%8F%E8%87%AA%E6%B2%BB%E5%8E%BF%20%E4%BA%BA%E6%B0%91%E6%94%BF%E5%BA%9C%20%E5%AE%98%E7%BD%91%20site%3Agov.cn
禄劝彝族苗族自治县：https://www.baidu.com/s?wd=%E7%A6%84%E5%8A%9D%E5%BD%9D%E6%97%8F%E8%8B%97%E6%97%8F%E8%87%AA%E6%B2%BB%E5%8E%BF%20%E4%BA%BA%E6%B0%91%E6%94%BF%E5%BA%9C%20%E5%AE%98%E7%BD%91%20site%3Agov.cn
金平苗族瑶族傣族自治县：https://www.baidu.com/s?wd=%E9%87%91%E5%B9%B3%E8%8B%97%E6%97%8F%E7%91%B6%E6%97%8F%E5%82%A3%E6%97%8F%E8%87%AA%E6%B2%BB%E5%8E%BF%20%E4%BA%BA%E6%B0%91%E6%94%BF%E5%BA%9C%20%E5%AE%98%E7%BD%91%20site%3Agov.cn</x:t>
  </x:si>
  <x:si>
    <x:t xml:space="preserve">大理白族自治州：大理州人民政府网；大理政务；大理民族宗教
德宏傣族景颇族自治州：德宏政务；德宏发布；德宏融媒
怒江傈僳族自治州：怒江融媒
迪庆藏族自治州：迪庆藏族自治州人民政府网；世界的香格里拉
巍山彝族回族自治县：巍山彝族回族自治县人民政府；巍山彝族回族发布；巍山彝族回族融媒；巍山彝族回族日报
南涧彝族自治县：南涧彝族自治县人民政府；南涧彝族发布；南涧彝族融媒；南涧彝族日报
寻甸回族彝族自治县：寻甸回族彝族自治县人民政府；寻甸回族彝族发布；寻甸回族彝族融媒；寻甸回族彝族日报
元江哈尼族彝族傣族自治县：元江哈尼族彝族傣族自治县人民政府；元江哈尼族彝族傣族发布；元江哈尼族彝族傣族融媒；元江哈尼族彝族傣族日报
新平彝族傣族自治县：新平彝族傣族自治县人民政府；新平彝族傣族发布；新平彝族傣族融媒；新平彝族傣族日报
墨江哈尼族自治县：墨江哈尼族自治县人民政府；墨江哈尼族发布；墨江哈尼族融媒；墨江哈尼族日报
兰坪白族普米族自治县：兰坪白族普米族自治县人民政府；兰坪白族普米族发布；兰坪白族普米族融媒；兰坪白族普米族日报
维西傈僳族自治县：维西傈僳族自治县人民政府；维西傈僳族发布；维西傈僳族融媒；维西傈僳族日报
景东彝族自治县：景东彝族自治县人民政府；景东彝族发布；景东彝族融媒；景东彝族日报
景谷傣族彝族自治县：景谷傣族彝族自治县人民政府；景谷傣族彝族发布；景谷傣族彝族融媒；景谷傣族彝族日报
宁洱哈尼族彝族自治县：宁洱哈尼族彝族自治县人民政府；宁洱哈尼族彝族发布；宁洱哈尼族彝族融媒；宁洱哈尼族彝族日报
漾濞彝族自治县：漾濞彝族自治县人民政府；漾濞彝族发布；漾濞彝族融媒；漾濞彝族日报
禄劝彝族苗族自治县：禄劝彝族苗族自治县人民政府；禄劝彝族苗族发布；禄劝彝族苗族融媒；禄劝彝族苗族日报
金平苗族瑶族傣族自治县：金平苗族瑶族傣族自治县人民政府；金平苗族瑶族傣族发布；金平苗族瑶族傣族融媒；金平苗族瑶族傣族日报</x:t>
  </x:si>
  <x:si>
    <x:t xml:space="preserve">云南西部；普通话、白语、傣语、景颇语、傈僳语、藏文、佤语、纳西语等</x:t>
  </x:si>
  <x:si>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地区组合：法律词+大理/德宏/怒江/迪庆/沧源/孟连/贡山/澜沧/西盟/维西/兰坪；法律词+白语/傣语/景颇语/傈僳语/藏文/佤语/纳西语；法律词+公共服务/文化/群众反映/投诉
【多语言关键词补充】
云南西部民族语言补充：
藏文：མི་རིགས་མཐུན་སྒྲིལ་ཡར་ཐོན；བཅའ་ཁྲིམས；ལག་བསྟར；སེམས་ཁྲལ；ཞུ་གཏུག
白语：民族团结法+白语；+大理；+洱源/剑川
傣语/景颇语：民族团结法+傣文；+傣语；+景颇语；+德宏
傈僳语/怒语/独龙语：民族团结法+傈僳语；+怒语；+独龙语；+怒江；+贡山
佤语/拉祜语/布朗语：民族团结法+佤语；+拉祜语；+布朗语；+沧源；+孟连；+澜沧
纳西语/普米语：民族团结法+纳西语；+普米语；+丽江；+兰坪；+维西。</x:t>
  </x:si>
  <x:si>
    <x:t xml:space="preserve">重点覆盖边境县和多语种传播；公众评论与官方稿分别记录。</x:t>
  </x:si>
  <x:si>
    <x:t xml:space="preserve">李梦颖</x:t>
  </x:si>
  <x:si>
    <x:t xml:space="preserve">广西、广东与海南民族地区</x:t>
  </x:si>
  <x:si>
    <x:t xml:space="preserve">广西新闻网：https://www.gxnews.com.cn/
广西壮族自治区：https://www.gxzf.gov.cn/
连南瑶族自治县：https://www.liannan.gov.cn/
连山壮族瑶族自治县：https://www.baidu.com/s?wd=%E8%BF%9E%E5%B1%B1%E5%A3%AE%E6%97%8F%E7%91%B6%E6%97%8F%E8%87%AA%E6%B2%BB%E5%8E%BF%20%E4%BA%BA%E6%B0%91%E6%94%BF%E5%BA%9C%20%E5%AE%98%E7%BD%91%20site%3Agov.cn
乳源瑶族自治县：https://www.baidu.com/s?wd=%E4%B9%B3%E6%BA%90%E7%91%B6%E6%97%8F%E8%87%AA%E6%B2%BB%E5%8E%BF%20%E4%BA%BA%E6%B0%91%E6%94%BF%E5%BA%9C%20%E5%AE%98%E7%BD%91%20site%3Agov.cn
都安瑶族自治县：https://www.baidu.com/s?wd=%E9%83%BD%E5%AE%89%E7%91%B6%E6%97%8F%E8%87%AA%E6%B2%BB%E5%8E%BF%20%E4%BA%BA%E6%B0%91%E6%94%BF%E5%BA%9C%20%E5%AE%98%E7%BD%91%20site%3Agov.cn
融水苗族自治县：https://www.baidu.com/s?wd=%E8%9E%8D%E6%B0%B4%E8%8B%97%E6%97%8F%E8%87%AA%E6%B2%BB%E5%8E%BF%20%E4%BA%BA%E6%B0%91%E6%94%BF%E5%BA%9C%20%E5%AE%98%E7%BD%91%20site%3Agov.cn
三江侗族自治县：https://www.baidu.com/s?wd=%E4%B8%89%E6%B1%9F%E4%BE%97%E6%97%8F%E8%87%AA%E6%B2%BB%E5%8E%BF%20%E4%BA%BA%E6%B0%91%E6%94%BF%E5%BA%9C%20%E5%AE%98%E7%BD%91%20site%3Agov.cn
隆林各族自治县：https://www.baidu.com/s?wd=%E9%9A%86%E6%9E%97%E5%90%84%E6%97%8F%E8%87%AA%E6%B2%BB%E5%8E%BF%20%E4%BA%BA%E6%B0%91%E6%94%BF%E5%BA%9C%20%E5%AE%98%E7%BD%91%20site%3Agov.cn
巴马瑶族自治县：https://www.baidu.com/s?wd=%E5%B7%B4%E9%A9%AC%E7%91%B6%E6%97%8F%E8%87%AA%E6%B2%BB%E5%8E%BF%20%E4%BA%BA%E6%B0%91%E6%94%BF%E5%BA%9C%20%E5%AE%98%E7%BD%91%20site%3Agov.cn
罗城仫佬族自治县：https://www.baidu.com/s?wd=%E7%BD%97%E5%9F%8E%E4%BB%AB%E4%BD%AC%E6%97%8F%E8%87%AA%E6%B2%BB%E5%8E%BF%20%E4%BA%BA%E6%B0%91%E6%94%BF%E5%BA%9C%20%E5%AE%98%E7%BD%91%20site%3Agov.cn
富川瑶族自治县：https://www.baidu.com/s?wd=%E5%AF%8C%E5%B7%9D%E7%91%B6%E6%97%8F%E8%87%AA%E6%B2%BB%E5%8E%BF%20%E4%BA%BA%E6%B0%91%E6%94%BF%E5%BA%9C%20%E5%AE%98%E7%BD%91%20site%3Agov.cn</x:t>
  </x:si>
  <x:si>
    <x:t xml:space="preserve">大化瑶族自治县：https://www.baidu.com/s?wd=%E5%A4%A7%E5%8C%96%E7%91%B6%E6%97%8F%E8%87%AA%E6%B2%BB%E5%8E%BF%20%E4%BA%BA%E6%B0%91%E6%94%BF%E5%BA%9C%20%E5%AE%98%E7%BD%91%20site%3Agov.cn
环江毛南族自治县：https://www.baidu.com/s?wd=%E7%8E%AF%E6%B1%9F%E6%AF%9B%E5%8D%97%E6%97%8F%E8%87%AA%E6%B2%BB%E5%8E%BF%20%E4%BA%BA%E6%B0%91%E6%94%BF%E5%BA%9C%20%E5%AE%98%E7%BD%91%20site%3Agov.cn
恭城瑶族自治县：https://www.baidu.com/s?wd=%E6%81%AD%E5%9F%8E%E7%91%B6%E6%97%8F%E8%87%AA%E6%B2%BB%E5%8E%BF%20%E4%BA%BA%E6%B0%91%E6%94%BF%E5%BA%9C%20%E5%AE%98%E7%BD%91%20site%3Agov.cn
金秀瑶族自治县：https://www.baidu.com/s?wd=%E9%87%91%E7%A7%80%E7%91%B6%E6%97%8F%E8%87%AA%E6%B2%BB%E5%8E%BF%20%E4%BA%BA%E6%B0%91%E6%94%BF%E5%BA%9C%20%E5%AE%98%E7%BD%91%20site%3Agov.cn
龙胜各族自治县：https://www.baidu.com/s?wd=%E9%BE%99%E8%83%9C%E5%90%84%E6%97%8F%E8%87%AA%E6%B2%BB%E5%8E%BF%20%E4%BA%BA%E6%B0%91%E6%94%BF%E5%BA%9C%20%E5%AE%98%E7%BD%91%20site%3Agov.cn
白沙黎族自治县：https://www.baidu.com/s?wd=%E7%99%BD%E6%B2%99%E9%BB%8E%E6%97%8F%E8%87%AA%E6%B2%BB%E5%8E%BF%20%E4%BA%BA%E6%B0%91%E6%94%BF%E5%BA%9C%20%E5%AE%98%E7%BD%91%20site%3Agov.cn
昌江黎族自治县：https://www.baidu.com/s?wd=%E6%98%8C%E6%B1%9F%E9%BB%8E%E6%97%8F%E8%87%AA%E6%B2%BB%E5%8E%BF%20%E4%BA%BA%E6%B0%91%E6%94%BF%E5%BA%9C%20%E5%AE%98%E7%BD%91%20site%3Agov.cn
乐东黎族自治县：https://www.baidu.com/s?wd=%E4%B9%90%E4%B8%9C%E9%BB%8E%E6%97%8F%E8%87%AA%E6%B2%BB%E5%8E%BF%20%E4%BA%BA%E6%B0%91%E6%94%BF%E5%BA%9C%20%E5%AE%98%E7%BD%91%20site%3Agov.cn
陵水黎族自治县：https://www.baidu.com/s?wd=%E9%99%B5%E6%B0%B4%E9%BB%8E%E6%97%8F%E8%87%AA%E6%B2%BB%E5%8E%BF%20%E4%BA%BA%E6%B0%91%E6%94%BF%E5%BA%9C%20%E5%AE%98%E7%BD%91%20site%3Agov.cn
保亭黎族苗族自治县：https://www.baidu.com/s?wd=%E4%BF%9D%E4%BA%AD%E9%BB%8E%E6%97%8F%E8%8B%97%E6%97%8F%E8%87%AA%E6%B2%BB%E5%8E%BF%20%E4%BA%BA%E6%B0%91%E6%94%BF%E5%BA%9C%20%E5%AE%98%E7%BD%91%20site%3Agov.cn
琼中黎族苗族自治县：https://qiongzhong.hainan.gov.cn/</x:t>
  </x:si>
  <x:si>
    <x:t xml:space="preserve">广西壮族自治区：广西发布；广西日报；广西云
连南瑶族自治县：连南发布；微说连南
连山壮族瑶族自治县：连山壮族瑶族自治县人民政府；连山壮族瑶族发布；连山壮族瑶族融媒；连山壮族瑶族日报
乳源瑶族自治县：乳源瑶族自治县人民政府；乳源瑶族发布；乳源瑶族融媒；乳源瑶族日报
都安瑶族自治县：都安瑶族自治县人民政府；都安瑶族发布；都安瑶族融媒；都安瑶族日报
融水苗族自治县：融水苗族自治县人民政府；融水苗族发布；融水苗族融媒；融水苗族日报
三江侗族自治县：三江侗族自治县人民政府；三江侗族发布；三江侗族融媒；三江侗族日报
隆林各族自治县：隆林各族自治县人民政府；隆林各族发布；隆林各族融媒；隆林各族日报
巴马瑶族自治县：巴马瑶族自治县人民政府；巴马瑶族发布；巴马瑶族融媒；巴马瑶族日报
罗城仫佬族自治县：罗城仫佬族自治县人民政府；罗城仫佬族发布；罗城仫佬族融媒；罗城仫佬族日报
富川瑶族自治县：富川瑶族自治县人民政府；富川瑶族发布；富川瑶族融媒；富川瑶族日报
大化瑶族自治县：大化瑶族自治县人民政府；大化瑶族发布；大化瑶族融媒；大化瑶族日报
环江毛南族自治县：环江毛南族自治县人民政府；环江毛南族发布；环江毛南族融媒；环江毛南族日报
恭城瑶族自治县：恭城瑶族自治县人民政府；恭城瑶族发布；恭城瑶族融媒；恭城瑶族日报
金秀瑶族自治县：金秀瑶族自治县人民政府；金秀瑶族发布；金秀瑶族融媒；金秀瑶族日报
龙胜各族自治县：龙胜各族自治县人民政府；龙胜各族发布；龙胜各族融媒；龙胜各族日报
白沙黎族自治县：白沙黎族自治县人民政府；白沙黎族发布；白沙黎族融媒；白沙黎族日报
昌江黎族自治县：昌江黎族自治县人民政府；昌江黎族发布；昌江黎族融媒；昌江黎族日报
乐东黎族自治县：乐东黎族自治县人民政府；乐东黎族发布；乐东黎族融媒；乐东黎族日报
陵水黎族自治县：陵水黎族自治县人民政府；陵水黎族发布；陵水黎族融媒；陵水黎族日报
保亭黎族苗族自治县：保亭黎族苗族自治县人民政府；保亭黎族苗族发布；保亭黎族苗族融媒；保亭黎族苗族日报
琼中黎族苗族自治县：琼中黎族苗族自治县人民政府；琼中黎族苗族发布；琼中黎族苗族融媒；琼中黎族苗族日报</x:t>
  </x:si>
  <x:si>
    <x:t xml:space="preserve">广西、广东、海南；普通话、壮文、苗语、侗语、瑶语、黎语等</x:t>
  </x:si>
  <x:si>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地区组合：法律词+广西/文山/连南/连山/乳源/海南各自治县；法律词+壮文/苗语/侗语/瑶语/黎语/仫佬语/毛南语；法律词+学校/社区/公共服务/影响/投诉
【多语言关键词补充】
广西、广东、海南民族语言补充：
壮文/壮语：民族团结法+壮文；民族团结法+壮语；+广西；+文山；+隆林；+龙胜
苗语：民族团结法+苗语；+融水；+隆林；+海南
侗语：民族团结法+侗语；+三江；+龙胜
瑶语：民族团结法+瑶语；+都安；+富川；+金秀；+连南；+连山；+乳源
仫佬语/毛南语：民族团结法+仫佬语；+罗城；民族团结法+毛南语；+环江
黎语：民族团结法+黎语；+白沙；+昌江；+乐东；+陵水；+保亭；+琼中
操作要求：先搜中文法律词+县名，再复制官方双语标题或视频字幕中的民族文字继续搜索。</x:t>
  </x:si>
  <x:si>
    <x:t xml:space="preserve">广西县级地区较多，按县轮换；短视频和公众号评论优先。</x:t>
  </x:si>
  <x:si>
    <x:t xml:space="preserve">王璐</x:t>
  </x:si>
  <x:si>
    <x:t xml:space="preserve">宁夏、贵州、重庆、湖南、湖北与浙江民族地区</x:t>
  </x:si>
  <x:si>
    <x:t xml:space="preserve">宁夏新闻网：https://www.nxnews.net/
宁夏回族自治区：https://www.nx.gov.cn/
恩施土家族苗族自治州：https://www.enshi.gov.cn/
湘西土家族苗族自治州：https://www.xxz.gov.cn/
黔东南苗族侗族自治州：https://www.qdn.gov.cn/
黔南布依族苗族自治州：https://www.qiannan.gov.cn/
黔西南布依族苗族自治州：https://www.qxn.gov.cn/
景宁畲族自治县：https://www.jingning.gov.cn/
长阳土家族自治县：https://www.baidu.com/s?wd=%E9%95%BF%E9%98%B3%E5%9C%9F%E5%AE%B6%E6%97%8F%E8%87%AA%E6%B2%BB%E5%8E%BF%20%E4%BA%BA%E6%B0%91%E6%94%BF%E5%BA%9C%20%E5%AE%98%E7%BD%91%20site%3Agov.cn
五峰土家族自治县：https://www.baidu.com/s?wd=%E4%BA%94%E5%B3%B0%E5%9C%9F%E5%AE%B6%E6%97%8F%E8%87%AA%E6%B2%BB%E5%8E%BF%20%E4%BA%BA%E6%B0%91%E6%94%BF%E5%BA%9C%20%E5%AE%98%E7%BD%91%20site%3Agov.cn
江华瑶族自治县：https://www.baidu.com/s?wd=%E6%B1%9F%E5%8D%8E%E7%91%B6%E6%97%8F%E8%87%AA%E6%B2%BB%E5%8E%BF%20%E4%BA%BA%E6%B0%91%E6%94%BF%E5%BA%9C%20%E5%AE%98%E7%BD%91%20site%3Agov.cn
城步苗族自治县：https://www.baidu.com/s?wd=%E5%9F%8E%E6%AD%A5%E8%8B%97%E6%97%8F%E8%87%AA%E6%B2%BB%E5%8E%BF%20%E4%BA%BA%E6%B0%91%E6%94%BF%E5%BA%9C%20%E5%AE%98%E7%BD%91%20site%3Agov.cn
通道侗族自治县：https://www.baidu.com/s?wd=%E9%80%9A%E9%81%93%E4%BE%97%E6%97%8F%E8%87%AA%E6%B2%BB%E5%8E%BF%20%E4%BA%BA%E6%B0%91%E6%94%BF%E5%BA%9C%20%E5%AE%98%E7%BD%91%20site%3Agov.cn
新晃侗族自治县：https://www.baidu.com/s?wd=%E6%96%B0%E6%99%83%E4%BE%97%E6%97%8F%E8%87%AA%E6%B2%BB%E5%8E%BF%20%E4%BA%BA%E6%B0%91%E6%94%BF%E5%BA%9C%20%E5%AE%98%E7%BD%91%20site%3Agov.cn
芷江侗族自治县：https://www.chnzj.gov.cn/
靖州苗族侗族自治县：https://www.baidu.com/s?wd=%E9%9D%96%E5%B7%9E%E8%8B%97%E6%97%8F%E4%BE%97%E6%97%8F%E8%87%AA%E6%B2%BB%E5%8E%BF%20%E4%BA%BA%E6%B0%91%E6%94%BF%E5%BA%9C%20%E5%AE%98%E7%BD%91%20site%3Agov.cn</x:t>
  </x:si>
  <x:si>
    <x:t xml:space="preserve">麻阳苗族自治县：https://www.baidu.com/s?wd=%E9%BA%BB%E9%98%B3%E8%8B%97%E6%97%8F%E8%87%AA%E6%B2%BB%E5%8E%BF%20%E4%BA%BA%E6%B0%91%E6%94%BF%E5%BA%9C%20%E5%AE%98%E7%BD%91%20site%3Agov.cn
石柱土家族自治县：https://www.baidu.com/s?wd=%E7%9F%B3%E6%9F%B1%E5%9C%9F%E5%AE%B6%E6%97%8F%E8%87%AA%E6%B2%BB%E5%8E%BF%20%E4%BA%BA%E6%B0%91%E6%94%BF%E5%BA%9C%20%E5%AE%98%E7%BD%91%20site%3Agov.cn
秀山土家族苗族自治县：https://www.baidu.com/s?wd=%E7%A7%80%E5%B1%B1%E5%9C%9F%E5%AE%B6%E6%97%8F%E8%8B%97%E6%97%8F%E8%87%AA%E6%B2%BB%E5%8E%BF%20%E4%BA%BA%E6%B0%91%E6%94%BF%E5%BA%9C%20%E5%AE%98%E7%BD%91%20site%3Agov.cn
酉阳土家族苗族自治县：https://www.baidu.com/s?wd=%E9%85%89%E9%98%B3%E5%9C%9F%E5%AE%B6%E6%97%8F%E8%8B%97%E6%97%8F%E8%87%AA%E6%B2%BB%E5%8E%BF%20%E4%BA%BA%E6%B0%91%E6%94%BF%E5%BA%9C%20%E5%AE%98%E7%BD%91%20site%3Agov.cn
彭水苗族土家族自治县：https://www.baidu.com/s?wd=%E5%BD%AD%E6%B0%B4%E8%8B%97%E6%97%8F%E5%9C%9F%E5%AE%B6%E6%97%8F%E8%87%AA%E6%B2%BB%E5%8E%BF%20%E4%BA%BA%E6%B0%91%E6%94%BF%E5%BA%9C%20%E5%AE%98%E7%BD%91%20site%3Agov.cn
印江土家族苗族自治县：https://www.baidu.com/s?wd=%E5%8D%B0%E6%B1%9F%E5%9C%9F%E5%AE%B6%E6%97%8F%E8%8B%97%E6%97%8F%E8%87%AA%E6%B2%BB%E5%8E%BF%20%E4%BA%BA%E6%B0%91%E6%94%BF%E5%BA%9C%20%E5%AE%98%E7%BD%91%20site%3Agov.cn
道真仡佬族苗族自治县：https://www.baidu.com/s?wd=%E9%81%93%E7%9C%9F%E4%BB%A1%E4%BD%AC%E6%97%8F%E8%8B%97%E6%97%8F%E8%87%AA%E6%B2%BB%E5%8E%BF%20%E4%BA%BA%E6%B0%91%E6%94%BF%E5%BA%9C%20%E5%AE%98%E7%BD%91%20site%3Agov.cn
松桃苗族自治县：https://www.baidu.com/s?wd=%E6%9D%BE%E6%A1%83%E8%8B%97%E6%97%8F%E8%87%AA%E6%B2%BB%E5%8E%BF%20%E4%BA%BA%E6%B0%91%E6%94%BF%E5%BA%9C%20%E5%AE%98%E7%BD%91%20site%3Agov.cn
镇宁布依族苗族自治县：https://www.baidu.com/s?wd=%E9%95%87%E5%AE%81%E5%B8%83%E4%BE%9D%E6%97%8F%E8%8B%97%E6%97%8F%E8%87%AA%E6%B2%BB%E5%8E%BF%20%E4%BA%BA%E6%B0%91%E6%94%BF%E5%BA%9C%20%E5%AE%98%E7%BD%91%20site%3Agov.cn
紫云苗族布依族自治县：https://www.baidu.com/s?wd=%E7%B4%AB%E4%BA%91%E8%8B%97%E6%97%8F%E5%B8%83%E4%BE%9D%E6%97%8F%E8%87%AA%E6%B2%BB%E5%8E%BF%20%E4%BA%BA%E6%B0%91%E6%94%BF%E5%BA%9C%20%E5%AE%98%E7%BD%91%20site%3Agov.cn
威宁彝族回族苗族自治县：https://www.baidu.com/s?wd=%E5%A8%81%E5%AE%81%E5%BD%9D%E6%97%8F%E5%9B%9E%E6%97%8F%E8%8B%97%E6%97%8F%E8%87%AA%E6%B2%BB%E5%8E%BF%20%E4%BA%BA%E6%B0%91%E6%94%BF%E5%BA%9C%20%E5%AE%98%E7%BD%91%20site%3Agov.cn
关岭布依族苗族自治县：https://www.baidu.com/s?wd=%E5%85%B3%E5%B2%AD%E5%B8%83%E4%BE%9D%E6%97%8F%E8%8B%97%E6%97%8F%E8%87%AA%E6%B2%BB%E5%8E%BF%20%E4%BA%BA%E6%B0%91%E6%94%BF%E5%BA%9C%20%E5%AE%98%E7%BD%91%20site%3Agov.cn
三都水族自治县：https://www.sandu.gov.cn/
玉屏侗族自治县：https://www.baidu.com/s?wd=%E7%8E%89%E5%B1%8F%E4%BE%97%E6%97%8F%E8%87%AA%E6%B2%BB%E5%8E%BF%20%E4%BA%BA%E6%B0%91%E6%94%BF%E5%BA%9C%20%E5%AE%98%E7%BD%91%20site%3Agov.cn
务川仡佬族苗族自治县：https://www.baidu.com/s?wd=%E5%8A%A1%E5%B7%9D%E4%BB%A1%E4%BD%AC%E6%97%8F%E8%8B%97%E6%97%8F%E8%87%AA%E6%B2%BB%E5%8E%BF%20%E4%BA%BA%E6%B0%91%E6%94%BF%E5%BA%9C%20%E5%AE%98%E7%BD%91%20site%3Agov.cn
沿河土家族自治县：https://www.baidu.com/s?wd=%E6%B2%BF%E6%B2%B3%E5%9C%9F%E5%AE%B6%E6%97%8F%E8%87%AA%E6%B2%BB%E5%8E%BF%20%E4%BA%BA%E6%B0%91%E6%94%BF%E5%BA%9C%20%E5%AE%98%E7%BD%91%20site%3Agov.cn</x:t>
  </x:si>
  <x:si>
    <x:t xml:space="preserve">宁夏回族自治区：宁夏政府网；宁夏日报；宁夏政务服务
恩施土家族苗族自治州：云上恩施
湘西土家族苗族自治州：团结报
黔东南苗族侗族自治州：掌上黔东南
黔南布依族苗族自治州：云黔南；看黔南；掌上V黔南
黔西南布依族苗族自治州：中国黔西南
景宁畲族自治县：景宁畲族自治县人民政府；景宁畲族发布；景宁畲族融媒；景宁畲族日报
长阳土家族自治县：长阳土家族自治县人民政府；长阳土家族发布；长阳土家族融媒；长阳土家族日报
五峰土家族自治县：五峰土家族自治县人民政府；五峰土家族发布；五峰土家族融媒；五峰土家族日报
江华瑶族自治县：江华瑶族自治县人民政府；江华瑶族发布；江华瑶族融媒；江华瑶族日报
城步苗族自治县：城步苗族自治县人民政府；城步苗族发布；城步苗族融媒；城步苗族日报
通道侗族自治县：通道侗族自治县人民政府；通道侗族发布；通道侗族融媒；通道侗族日报
新晃侗族自治县：新晃侗族自治县人民政府；新晃侗族发布；新晃侗族融媒；新晃侗族日报
芷江侗族自治县：天下芷江；胜利芷江
靖州苗族侗族自治县：靖州苗族侗族自治县人民政府；靖州苗族侗族发布；靖州苗族侗族融媒；靖州苗族侗族日报
麻阳苗族自治县：麻阳苗族自治县人民政府；麻阳苗族发布；麻阳苗族融媒；麻阳苗族日报
石柱土家族自治县：石柱土家族自治县人民政府；石柱土家族发布；石柱土家族融媒；石柱土家族日报
秀山土家族苗族自治县：秀山土家族苗族自治县人民政府；秀山土家族苗族发布；秀山土家族苗族融媒；秀山土家族苗族日报
酉阳土家族苗族自治县：酉阳土家族苗族自治县人民政府；酉阳土家族苗族发布；酉阳土家族苗族融媒；酉阳土家族苗族日报
彭水苗族土家族自治县：彭水苗族土家族自治县人民政府；彭水苗族土家族发布；彭水苗族土家族融媒；彭水苗族土家族日报
印江土家族苗族自治县：印江土家族苗族自治县人民政府；印江土家族苗族发布；印江土家族苗族融媒；印江土家族苗族日报
道真仡佬族苗族自治县：道真仡佬族苗族自治县人民政府；道真仡佬族苗族发布；道真仡佬族苗族融媒；道真仡佬族苗族日报
松桃苗族自治县：松桃苗族自治县人民政府；松桃苗族发布；松桃苗族融媒；松桃苗族日报
镇宁布依族苗族自治县：镇宁布依族苗族自治县人民政府；镇宁布依族苗族发布；镇宁布依族苗族融媒；镇宁布依族苗族日报
紫云苗族布依族自治县：紫云苗族布依族自治县人民政府；紫云苗族布依族发布；紫云苗族布依族融媒；紫云苗族布依族日报
威宁彝族回族苗族自治县：威宁彝族回族苗族自治县人民政府；威宁彝族回族苗族发布；威宁彝族回族苗族融媒；威宁彝族回族苗族日报
关岭布依族苗族自治县：关岭布依族苗族自治县人民政府；关岭布依族苗族发布；关岭布依族苗族融媒；关岭布依族苗族日报
三都水族自治县：三都水族自治县人民政府；三都水族发布；三都水族融媒；三都水族日报
玉屏侗族自治县：玉屏侗族自治县人民政府；玉屏侗族发布；玉屏侗族融媒；玉屏侗族日报
务川仡佬族苗族自治县：务川仡佬族苗族自治县人民政府；务川仡佬族苗族发布；务川仡佬族苗族融媒；务川仡佬族苗族日报
沿河土家族自治县：沿河土家族自治县人民政府；沿河土家族发布；沿河土家族融媒；沿河土家族日报</x:t>
  </x:si>
  <x:si>
    <x:t xml:space="preserve">宁夏、贵州、重庆、湖南、湖北、浙江；普通话、朝鲜文、苗语、侗语、布依语、水语、土家族和畲族方向</x:t>
  </x:si>
  <x:si>
    <x:t xml:space="preserve">核心词：民族团结进步促进法；中华人民共和国民族团结进步促进法；民族团结法；民族团结促进法；民族团结新法；7月1日施行；7月1日民族新规
意见词：支持；赞成；什么意思；有什么影响；怎么执行；如何认定；担心；会不会；不合理；不公平；形式主义；一刀切；强制；执行过度；增加负担；区别对待；投诉；举报；回应；辟谣
地区组合：法律词+宁夏/黔东南/黔南/黔西南/湘西/恩施/景宁/重庆自治县；法律词+苗语/侗语/布依语/水语/土家语/畲语/仡佬语；法律词+公平/教育/公共服务/基层落实/投诉/政府回应
【多语言关键词补充】
宁夏、贵州、重庆、湖南、湖北、浙江语言补充：
朝鲜文：중화인민공화국 민족단결진보촉진법；민족단결진보촉진법；시행；영향；우려；불합리；형식주의；강제；민원；신고；정부 대응
苗语/侗语：民族团结法+苗语；+侗语；+黔东南；+湘西；+通道；+芷江
布依语/水语：民族团结法+布依语；+水语；+黔南；+黔西南；+三都
土家语：民族团结法+土家语；+恩施；+湘西；+石柱；+秀山；+酉阳；+彭水
畲语：民族团结法+畲语；+景宁
仡佬语：民族团结法+仡佬语；+道真；+务川
回族地区：民族团结法+宁夏；+临夏；+清真；+公共服务；+投诉。</x:t>
  </x:si>
  <x:si>
    <x:t xml:space="preserve">跨省任务按省份轮换；兼顾宁夏、延边和南方散杂居民族地区。</x:t>
  </x:si>
  <x:si>
    <x:t xml:space="preserve">何苑彤、钮乾航</x:t>
  </x:si>
  <x:si>
    <x:t xml:space="preserve">全部监测平台、官方网站、公众号搜索词与备用入口明细</x:t>
  </x:si>
  <x:si>
    <x:t xml:space="preserve">使用方法：按“负责人编号”筛选即可得到个人完整任务。直接入口能固定核验的均给出官网；县级域名可能因政府网站集约化迁移，因此每条自治县/自治旗同时提供官方站检索或360备用检索。公众号名称无法形成统一网页链接，须在微信客户端搜索并核对认证主体。</x:t>
  </x:si>
  <x:si>
    <x:t xml:space="preserve">链接编号</x:t>
  </x:si>
  <x:si>
    <x:t xml:space="preserve">负责人编号</x:t>
  </x:si>
  <x:si>
    <x:t xml:space="preserve">资源类别</x:t>
  </x:si>
  <x:si>
    <x:t xml:space="preserve">平台/地区名称</x:t>
  </x:si>
  <x:si>
    <x:t xml:space="preserve">层级</x:t>
  </x:si>
  <x:si>
    <x:t xml:space="preserve">省区</x:t>
  </x:si>
  <x:si>
    <x:t xml:space="preserve">直接入口/官方站检索URL</x:t>
  </x:si>
  <x:si>
    <x:t xml:space="preserve">备用检索URL</x:t>
  </x:si>
  <x:si>
    <x:t xml:space="preserve">公众号/视频号搜索词</x:t>
  </x:si>
  <x:si>
    <x:t xml:space="preserve">语言方向</x:t>
  </x:si>
  <x:si>
    <x:t xml:space="preserve">访问方式</x:t>
  </x:si>
  <x:si>
    <x:t xml:space="preserve">重点监测位置</x:t>
  </x:si>
  <x:si>
    <x:t xml:space="preserve">入口状态</x:t>
  </x:si>
  <x:si>
    <x:t xml:space="preserve">来源依据</x:t>
  </x:si>
  <x:si>
    <x:t xml:space="preserve">核验日期</x:t>
  </x:si>
  <x:si>
    <x:t xml:space="preserve">点击进入</x:t>
  </x:si>
  <x:si>
    <x:t xml:space="preserve">L001</x:t>
  </x:si>
  <x:si>
    <x:t xml:space="preserve">社交媒体</x:t>
  </x:si>
  <x:si>
    <x:t xml:space="preserve">微博综合搜索</x:t>
  </x:si>
  <x:si>
    <x:t xml:space="preserve">全国平台</x:t>
  </x:si>
  <x:si>
    <x:t xml:space="preserve">全国</x:t>
  </x:si>
  <x:si>
    <x:t xml:space="preserve">https://s.weibo.com/weibo</x:t>
  </x:si>
  <x:si>
    <x:t xml:space="preserve">普通话</x:t>
  </x:si>
  <x:si>
    <x:t xml:space="preserve">登录后检索更完整</x:t>
  </x:si>
  <x:si>
    <x:t xml:space="preserve">原创博文、话题、评论、转发语</x:t>
  </x:si>
  <x:si>
    <x:t xml:space="preserve">民族团结进步促进法；中华人民共和国民族团结进步促进法；民族团结法；民族团结促进法；民族团结新法；7月1日施行；7月1日民族新规；支持；赞成；什么意思；有什么影响；怎么执行；如何认定；担心；会不会；不合理；不公平；形式主义；一刀切；强制；执行过度；增加负担；区别对待；投诉；举报；回应；辟谣</x:t>
  </x:si>
  <x:si>
    <x:t xml:space="preserve">可访问；部分内容需登录</x:t>
  </x:si>
  <x:si>
    <x:t xml:space="preserve">2026-08-04</x:t>
  </x:si>
  <x:si>
    <x:t xml:space="preserve">L002</x:t>
  </x:si>
  <x:si>
    <x:t xml:space="preserve">热榜</x:t>
  </x:si>
  <x:si>
    <x:t xml:space="preserve">微博热搜榜</x:t>
  </x:si>
  <x:si>
    <x:t xml:space="preserve">https://s.weibo.com/top/summary</x:t>
  </x:si>
  <x:si>
    <x:t xml:space="preserve">公开访问/部分登录</x:t>
  </x:si>
  <x:si>
    <x:t xml:space="preserve">热搜词、关联话题和评论</x:t>
  </x:si>
  <x:si>
    <x:t xml:space="preserve">民族团结进步促进法；中华人民共和国民族团结进步促进法；民族团结法；民族团结促进法；民族团结新法；7月1日施行；7月1日民族新规；热搜；热议；回应</x:t>
  </x:si>
  <x:si>
    <x:t xml:space="preserve">L003</x:t>
  </x:si>
  <x:si>
    <x:t xml:space="preserve">搜索引擎</x:t>
  </x:si>
  <x:si>
    <x:t xml:space="preserve">百度搜索</x:t>
  </x:si>
  <x:si>
    <x:t xml:space="preserve">https://www.baidu.com/</x:t>
  </x:si>
  <x:si>
    <x:t xml:space="preserve">公开访问</x:t>
  </x:si>
  <x:si>
    <x:t xml:space="preserve">网页、新闻、百家号及跨平台线索</x:t>
  </x:si>
  <x:si>
    <x:t xml:space="preserve">L004</x:t>
  </x:si>
  <x:si>
    <x:t xml:space="preserve">新闻搜索</x:t>
  </x:si>
  <x:si>
    <x:t xml:space="preserve">百度新闻搜索</x:t>
  </x:si>
  <x:si>
    <x:t xml:space="preserve">https://www.baidu.com/s?tn=news</x:t>
  </x:si>
  <x:si>
    <x:t xml:space="preserve">新闻转载、地方媒体和评论线索</x:t>
  </x:si>
  <x:si>
    <x:t xml:space="preserve">民族团结进步促进法；中华人民共和国民族团结进步促进法；民族团结法；民族团结促进法；民族团结新法；7月1日施行；7月1日民族新规；实施；争议；回应</x:t>
  </x:si>
  <x:si>
    <x:t xml:space="preserve">L005</x:t>
  </x:si>
  <x:si>
    <x:t xml:space="preserve">百度热榜</x:t>
  </x:si>
  <x:si>
    <x:t xml:space="preserve">https://top.baidu.com/board</x:t>
  </x:si>
  <x:si>
    <x:t xml:space="preserve">热点升温与跨平台传播</x:t>
  </x:si>
  <x:si>
    <x:t xml:space="preserve">民族团结进步促进法；中华人民共和国民族团结进步促进法；民族团结法；民族团结促进法；民族团结新法；7月1日施行；7月1日民族新规；民族政策；7月1日</x:t>
  </x:si>
  <x:si>
    <x:t xml:space="preserve">L006</x:t>
  </x:si>
  <x:si>
    <x:t xml:space="preserve">360搜索</x:t>
  </x:si>
  <x:si>
    <x:t xml:space="preserve">https://www.so.com/</x:t>
  </x:si>
  <x:si>
    <x:t xml:space="preserve">网站、新闻及长尾内容</x:t>
  </x:si>
  <x:si>
    <x:t xml:space="preserve">L007</x:t>
  </x:si>
  <x:si>
    <x:t xml:space="preserve">搜狗搜索</x:t>
  </x:si>
  <x:si>
    <x:t xml:space="preserve">https://www.sogou.com/</x:t>
  </x:si>
  <x:si>
    <x:t xml:space="preserve">网页和公众号线索补充</x:t>
  </x:si>
  <x:si>
    <x:t xml:space="preserve">民族团结进步促进法；中华人民共和国民族团结进步促进法；民族团结法；民族团结促进法；民族团结新法；7月1日施行；7月1日民族新规；公众号；群众反映</x:t>
  </x:si>
  <x:si>
    <x:t xml:space="preserve">L008</x:t>
  </x:si>
  <x:si>
    <x:t xml:space="preserve">短视频</x:t>
  </x:si>
  <x:si>
    <x:t xml:space="preserve">抖音</x:t>
  </x:si>
  <x:si>
    <x:t xml:space="preserve">https://www.douyin.com/</x:t>
  </x:si>
  <x:si>
    <x:t xml:space="preserve">普通话；民族语言口播/字幕</x:t>
  </x:si>
  <x:si>
    <x:t xml:space="preserve">手机号或扫码登录</x:t>
  </x:si>
  <x:si>
    <x:t xml:space="preserve">视频、评论、直播切片、政务号</x:t>
  </x:si>
  <x:si>
    <x:t xml:space="preserve">民族团结进步促进法；中华人民共和国民族团结进步促进法；民族团结法；民族团结促进法；民族团结新法；7月1日施行；7月1日民族新规；政策影响；街访；群众反映；形式主义；强制宣传</x:t>
  </x:si>
  <x:si>
    <x:t xml:space="preserve">L009</x:t>
  </x:si>
  <x:si>
    <x:t xml:space="preserve">短视频搜索</x:t>
  </x:si>
  <x:si>
    <x:t xml:space="preserve">抖音搜索</x:t>
  </x:si>
  <x:si>
    <x:t xml:space="preserve">https://www.douyin.com/search/</x:t>
  </x:si>
  <x:si>
    <x:t xml:space="preserve">登录后检索</x:t>
  </x:si>
  <x:si>
    <x:t xml:space="preserve">标题、话题、字幕、高赞评论</x:t>
  </x:si>
  <x:si>
    <x:t xml:space="preserve">民族团结进步促进法；中华人民共和国民族团结进步促进法；民族团结法；民族团结促进法；民族团结新法；7月1日施行；7月1日民族新规；有什么影响；怎么执行；当地回应</x:t>
  </x:si>
  <x:si>
    <x:t xml:space="preserve">L010</x:t>
  </x:si>
  <x:si>
    <x:t xml:space="preserve">视频平台</x:t>
  </x:si>
  <x:si>
    <x:t xml:space="preserve">西瓜视频</x:t>
  </x:si>
  <x:si>
    <x:t xml:space="preserve">https://www.ixigua.com/</x:t>
  </x:si>
  <x:si>
    <x:t xml:space="preserve">公开访问/登录互动</x:t>
  </x:si>
  <x:si>
    <x:t xml:space="preserve">视频及评论</x:t>
  </x:si>
  <x:si>
    <x:t xml:space="preserve">民族团结进步促进法；中华人民共和国民族团结进步促进法；民族团结法；民族团结促进法；民族团结新法；7月1日施行；7月1日民族新规；政策解读；评论区</x:t>
  </x:si>
  <x:si>
    <x:t xml:space="preserve">L011</x:t>
  </x:si>
  <x:si>
    <x:t xml:space="preserve">好看视频</x:t>
  </x:si>
  <x:si>
    <x:t xml:space="preserve">https://haokan.baidu.com/</x:t>
  </x:si>
  <x:si>
    <x:t xml:space="preserve">地方新闻视频和评论</x:t>
  </x:si>
  <x:si>
    <x:t xml:space="preserve">民族团结进步促进法；中华人民共和国民族团结进步促进法；民族团结法；民族团结促进法；民族团结新法；7月1日施行；7月1日民族新规；实施；群众意见</x:t>
  </x:si>
  <x:si>
    <x:t xml:space="preserve">L012</x:t>
  </x:si>
  <x:si>
    <x:t xml:space="preserve">腾讯视频</x:t>
  </x:si>
  <x:si>
    <x:t xml:space="preserve">https://v.qq.com/</x:t>
  </x:si>
  <x:si>
    <x:t xml:space="preserve">公开访问/登录评论</x:t>
  </x:si>
  <x:si>
    <x:t xml:space="preserve">专题、新闻视频及评论</x:t>
  </x:si>
  <x:si>
    <x:t xml:space="preserve">民族团结进步促进法；中华人民共和国民族团结进步促进法；民族团结法；民族团结促进法；民族团结新法；7月1日施行；7月1日民族新规；法律解读；评论</x:t>
  </x:si>
  <x:si>
    <x:t xml:space="preserve">L013</x:t>
  </x:si>
  <x:si>
    <x:t xml:space="preserve">快手</x:t>
  </x:si>
  <x:si>
    <x:t xml:space="preserve">https://www.kuaishou.com/</x:t>
  </x:si>
  <x:si>
    <x:t xml:space="preserve">普通话；地方语言；民族语言</x:t>
  </x:si>
  <x:si>
    <x:t xml:space="preserve">县域、乡镇视频和评论</x:t>
  </x:si>
  <x:si>
    <x:t xml:space="preserve">民族团结进步促进法；中华人民共和国民族团结进步促进法；民族团结法；民族团结促进法；民族团结新法；7月1日施行；7月1日民族新规；基层；农村；社区；学校；投诉</x:t>
  </x:si>
  <x:si>
    <x:t xml:space="preserve">L014</x:t>
  </x:si>
  <x:si>
    <x:t xml:space="preserve">快手视频搜索</x:t>
  </x:si>
  <x:si>
    <x:t xml:space="preserve">https://www.kuaishou.com/search/video</x:t>
  </x:si>
  <x:si>
    <x:t xml:space="preserve">视频、评论、地方融媒体号</x:t>
  </x:si>
  <x:si>
    <x:t xml:space="preserve">民族团结进步促进法；中华人民共和国民族团结进步促进法；民族团结法；民族团结促进法；民族团结新法；7月1日施行；7月1日民族新规；当地回应；基层落实</x:t>
  </x:si>
  <x:si>
    <x:t xml:space="preserve">L015</x:t>
  </x:si>
  <x:si>
    <x:t xml:space="preserve">优酷</x:t>
  </x:si>
  <x:si>
    <x:t xml:space="preserve">https://www.youku.com/</x:t>
  </x:si>
  <x:si>
    <x:t xml:space="preserve">新闻专题和评论</x:t>
  </x:si>
  <x:si>
    <x:t xml:space="preserve">民族团结进步促进法；中华人民共和国民族团结进步促进法；民族团结法；民族团结促进法；民族团结新法；7月1日施行；7月1日民族新规；政策解读</x:t>
  </x:si>
  <x:si>
    <x:t xml:space="preserve">L016</x:t>
  </x:si>
  <x:si>
    <x:t xml:space="preserve">爱奇艺</x:t>
  </x:si>
  <x:si>
    <x:t xml:space="preserve">https://www.iqiyi.com/</x:t>
  </x:si>
  <x:si>
    <x:t xml:space="preserve">新闻视频和评论</x:t>
  </x:si>
  <x:si>
    <x:t xml:space="preserve">L017</x:t>
  </x:si>
  <x:si>
    <x:t xml:space="preserve">音频平台</x:t>
  </x:si>
  <x:si>
    <x:t xml:space="preserve">喜马拉雅</x:t>
  </x:si>
  <x:si>
    <x:t xml:space="preserve">https://www.ximalaya.com/</x:t>
  </x:si>
  <x:si>
    <x:t xml:space="preserve">政策访谈、播客和评论</x:t>
  </x:si>
  <x:si>
    <x:t xml:space="preserve">民族团结进步促进法；中华人民共和国民族团结进步促进法；民族团结法；民族团结促进法；民族团结新法；7月1日施行；7月1日民族新规；法律解读；影响</x:t>
  </x:si>
  <x:si>
    <x:t xml:space="preserve">L018</x:t>
  </x:si>
  <x:si>
    <x:t xml:space="preserve">播客平台</x:t>
  </x:si>
  <x:si>
    <x:t xml:space="preserve">小宇宙</x:t>
  </x:si>
  <x:si>
    <x:t xml:space="preserve">https://www.xiaoyuzhoufm.com/</x:t>
  </x:si>
  <x:si>
    <x:t xml:space="preserve">公开访问/客户端互动</x:t>
  </x:si>
  <x:si>
    <x:t xml:space="preserve">播客节目、评论</x:t>
  </x:si>
  <x:si>
    <x:t xml:space="preserve">民族团结进步促进法；中华人民共和国民族团结进步促进法；民族团结法；民族团结促进法；民族团结新法；7月1日施行；7月1日民族新规；民族政策；公共讨论</x:t>
  </x:si>
  <x:si>
    <x:t xml:space="preserve">L019</x:t>
  </x:si>
  <x:si>
    <x:t xml:space="preserve">蜻蜓FM</x:t>
  </x:si>
  <x:si>
    <x:t xml:space="preserve">https://www.qingting.fm/</x:t>
  </x:si>
  <x:si>
    <x:t xml:space="preserve">广播节目、访谈</x:t>
  </x:si>
  <x:si>
    <x:t xml:space="preserve">民族团结进步促进法；中华人民共和国民族团结进步促进法；民族团结法；民族团结促进法；民族团结新法；7月1日施行；7月1日民族新规；实施；解读</x:t>
  </x:si>
  <x:si>
    <x:t xml:space="preserve">L020</x:t>
  </x:si>
  <x:si>
    <x:t xml:space="preserve">荔枝</x:t>
  </x:si>
  <x:si>
    <x:t xml:space="preserve">https://www.lizhi.fm/</x:t>
  </x:si>
  <x:si>
    <x:t xml:space="preserve">音频节目、评论</x:t>
  </x:si>
  <x:si>
    <x:t xml:space="preserve">民族团结进步促进法；中华人民共和国民族团结进步促进法；民族团结法；民族团结促进法；民族团结新法；7月1日施行；7月1日民族新规；民族政策</x:t>
  </x:si>
  <x:si>
    <x:t xml:space="preserve">L021</x:t>
  </x:si>
  <x:si>
    <x:t xml:space="preserve">内容社区</x:t>
  </x:si>
  <x:si>
    <x:t xml:space="preserve">小红书</x:t>
  </x:si>
  <x:si>
    <x:t xml:space="preserve">https://www.xiaohongshu.com/</x:t>
  </x:si>
  <x:si>
    <x:t xml:space="preserve">笔记、评论、生活化体验</x:t>
  </x:si>
  <x:si>
    <x:t xml:space="preserve">民族团结进步促进法；中华人民共和国民族团结进步促进法；民族团结法；民族团结促进法；民族团结新法；7月1日施行；7月1日民族新规；普通人；学生；家长；工作；社区；亲身经历；担心</x:t>
  </x:si>
  <x:si>
    <x:t xml:space="preserve">L022</x:t>
  </x:si>
  <x:si>
    <x:t xml:space="preserve">内容社区搜索</x:t>
  </x:si>
  <x:si>
    <x:t xml:space="preserve">小红书搜索</x:t>
  </x:si>
  <x:si>
    <x:t xml:space="preserve">https://www.xiaohongshu.com/search_result</x:t>
  </x:si>
  <x:si>
    <x:t xml:space="preserve">笔记和评论</x:t>
  </x:si>
  <x:si>
    <x:t xml:space="preserve">民族团结进步促进法；中华人民共和国民族团结进步促进法；民族团结法；民族团结促进法；民族团结新法；7月1日施行；7月1日民族新规；不合理；形式主义；有什么影响</x:t>
  </x:si>
  <x:si>
    <x:t xml:space="preserve">L023</x:t>
  </x:si>
  <x:si>
    <x:t xml:space="preserve">兴趣社区</x:t>
  </x:si>
  <x:si>
    <x:t xml:space="preserve">豆瓣</x:t>
  </x:si>
  <x:si>
    <x:t xml:space="preserve">https://www.douban.com/</x:t>
  </x:si>
  <x:si>
    <x:t xml:space="preserve">登录后查看小组</x:t>
  </x:si>
  <x:si>
    <x:t xml:space="preserve">小组帖、评论、文化议题</x:t>
  </x:si>
  <x:si>
    <x:t xml:space="preserve">民族团结进步促进法；中华人民共和国民族团结进步促进法；民族团结法；民族团结促进法；民族团结新法；7月1日施行；7月1日民族新规；政策影响；文化</x:t>
  </x:si>
  <x:si>
    <x:t xml:space="preserve">L024</x:t>
  </x:si>
  <x:si>
    <x:t xml:space="preserve">社区论坛</x:t>
  </x:si>
  <x:si>
    <x:t xml:space="preserve">虎扑</x:t>
  </x:si>
  <x:si>
    <x:t xml:space="preserve">https://www.hupu.com/</x:t>
  </x:si>
  <x:si>
    <x:t xml:space="preserve">公共议题讨论和评论</x:t>
  </x:si>
  <x:si>
    <x:t xml:space="preserve">民族团结进步促进法；中华人民共和国民族团结进步促进法；民族团结法；民族团结促进法；民族团结新法；7月1日施行；7月1日民族新规；支持；反对；争议</x:t>
  </x:si>
  <x:si>
    <x:t xml:space="preserve">L025</x:t>
  </x:si>
  <x:si>
    <x:t xml:space="preserve">NGA玩家社区</x:t>
  </x:si>
  <x:si>
    <x:t xml:space="preserve">https://bbs.nga.cn/</x:t>
  </x:si>
  <x:si>
    <x:t xml:space="preserve">登录后部分版块可见</x:t>
  </x:si>
  <x:si>
    <x:t xml:space="preserve">长帖和评论</x:t>
  </x:si>
  <x:si>
    <x:t xml:space="preserve">民族团结进步促进法；中华人民共和国民族团结进步促进法；民族团结法；民族团结促进法；民族团结新法；7月1日施行；7月1日民族新规；争议；网友观点</x:t>
  </x:si>
  <x:si>
    <x:t xml:space="preserve">L026</x:t>
  </x:si>
  <x:si>
    <x:t xml:space="preserve">问答社区</x:t>
  </x:si>
  <x:si>
    <x:t xml:space="preserve">知乎搜索</x:t>
  </x:si>
  <x:si>
    <x:t xml:space="preserve">https://www.zhihu.com/search</x:t>
  </x:si>
  <x:si>
    <x:t xml:space="preserve">问题、回答、评论</x:t>
  </x:si>
  <x:si>
    <x:t xml:space="preserve">民族团结进步促进法；中华人民共和国民族团结进步促进法；民族团结法；民族团结促进法；民族团结新法；7月1日施行；7月1日民族新规；条款；适用范围；言论边界；法律责任；是否合理</x:t>
  </x:si>
  <x:si>
    <x:t xml:space="preserve">L027</x:t>
  </x:si>
  <x:si>
    <x:t xml:space="preserve">视频社区</x:t>
  </x:si>
  <x:si>
    <x:t xml:space="preserve">哔哩哔哩搜索</x:t>
  </x:si>
  <x:si>
    <x:t xml:space="preserve">https://search.bilibili.com/all</x:t>
  </x:si>
  <x:si>
    <x:t xml:space="preserve">公开搜索/登录互动</x:t>
  </x:si>
  <x:si>
    <x:t xml:space="preserve">视频、动态、弹幕和评论</x:t>
  </x:si>
  <x:si>
    <x:t xml:space="preserve">民族团结进步促进法；中华人民共和国民族团结进步促进法；民族团结法；民族团结促进法；民族团结新法；7月1日施行；7月1日民族新规；法律解读；评论区；担心</x:t>
  </x:si>
  <x:si>
    <x:t xml:space="preserve">L028</x:t>
  </x:si>
  <x:si>
    <x:t xml:space="preserve">问答平台</x:t>
  </x:si>
  <x:si>
    <x:t xml:space="preserve">百度知道</x:t>
  </x:si>
  <x:si>
    <x:t xml:space="preserve">https://zhidao.baidu.com/</x:t>
  </x:si>
  <x:si>
    <x:t xml:space="preserve">问题和回答</x:t>
  </x:si>
  <x:si>
    <x:t xml:space="preserve">民族团结进步促进法；中华人民共和国民族团结进步促进法；民族团结法；民族团结促进法；民族团结新法；7月1日施行；7月1日民族新规；什么意思；怎么执行；有什么影响</x:t>
  </x:si>
  <x:si>
    <x:t xml:space="preserve">L029</x:t>
  </x:si>
  <x:si>
    <x:t xml:space="preserve">论坛</x:t>
  </x:si>
  <x:si>
    <x:t xml:space="preserve">百度贴吧</x:t>
  </x:si>
  <x:si>
    <x:t xml:space="preserve">https://tieba.baidu.com/</x:t>
  </x:si>
  <x:si>
    <x:t xml:space="preserve">登录后检索和互动</x:t>
  </x:si>
  <x:si>
    <x:t xml:space="preserve">地区吧、民族地区吧、帖子和评论</x:t>
  </x:si>
  <x:si>
    <x:t xml:space="preserve">民族团结进步促进法；中华人民共和国民族团结进步促进法；民族团结法；民族团结促进法；民族团结新法；7月1日施行；7月1日民族新规；当地名称；投诉；争议</x:t>
  </x:si>
  <x:si>
    <x:t xml:space="preserve">L030</x:t>
  </x:si>
  <x:si>
    <x:t xml:space="preserve">论坛搜索</x:t>
  </x:si>
  <x:si>
    <x:t xml:space="preserve">百度贴吧搜索</x:t>
  </x:si>
  <x:si>
    <x:t xml:space="preserve">https://tieba.baidu.com/f/search/res</x:t>
  </x:si>
  <x:si>
    <x:t xml:space="preserve">帖子和评论</x:t>
  </x:si>
  <x:si>
    <x:t xml:space="preserve">L031</x:t>
  </x:si>
  <x:si>
    <x:t xml:space="preserve">资讯聚合</x:t>
  </x:si>
  <x:si>
    <x:t xml:space="preserve">今日头条</x:t>
  </x:si>
  <x:si>
    <x:t xml:space="preserve">https://www.toutiao.com/</x:t>
  </x:si>
  <x:si>
    <x:t xml:space="preserve">登录后评论更完整</x:t>
  </x:si>
  <x:si>
    <x:t xml:space="preserve">文章、视频、评论、自媒体号</x:t>
  </x:si>
  <x:si>
    <x:t xml:space="preserve">民族团结进步促进法；中华人民共和国民族团结进步促进法；民族团结法；民族团结促进法；民族团结新法；7月1日施行；7月1日民族新规；网友认为；评论区；当地回应</x:t>
  </x:si>
  <x:si>
    <x:t xml:space="preserve">L032</x:t>
  </x:si>
  <x:si>
    <x:t xml:space="preserve">资讯搜索</x:t>
  </x:si>
  <x:si>
    <x:t xml:space="preserve">头条搜索</x:t>
  </x:si>
  <x:si>
    <x:t xml:space="preserve">https://so.toutiao.com/search</x:t>
  </x:si>
  <x:si>
    <x:t xml:space="preserve">跨账号内容和评论</x:t>
  </x:si>
  <x:si>
    <x:t xml:space="preserve">民族团结进步促进法；中华人民共和国民族团结进步促进法；民族团结法；民族团结促进法；民族团结新法；7月1日施行；7月1日民族新规；争议；投诉</x:t>
  </x:si>
  <x:si>
    <x:t xml:space="preserve">L033</x:t>
  </x:si>
  <x:si>
    <x:t xml:space="preserve">新闻门户</x:t>
  </x:si>
  <x:si>
    <x:t xml:space="preserve">腾讯新闻</x:t>
  </x:si>
  <x:si>
    <x:t xml:space="preserve">https://news.qq.com/</x:t>
  </x:si>
  <x:si>
    <x:t xml:space="preserve">公开访问/客户端评论</x:t>
  </x:si>
  <x:si>
    <x:t xml:space="preserve">新闻、地方频道和评论</x:t>
  </x:si>
  <x:si>
    <x:t xml:space="preserve">民族团结进步促进法；中华人民共和国民族团结进步促进法；民族团结法；民族团结促进法；民族团结新法；7月1日施行；7月1日民族新规；实施；评论</x:t>
  </x:si>
  <x:si>
    <x:t xml:space="preserve">L034</x:t>
  </x:si>
  <x:si>
    <x:t xml:space="preserve">网易新闻</x:t>
  </x:si>
  <x:si>
    <x:t xml:space="preserve">https://news.163.com/</x:t>
  </x:si>
  <x:si>
    <x:t xml:space="preserve">新闻跟帖和观点</x:t>
  </x:si>
  <x:si>
    <x:t xml:space="preserve">民族团结进步促进法；中华人民共和国民族团结进步促进法；民族团结法；民族团结促进法；民族团结新法；7月1日施行；7月1日民族新规；跟帖；质疑</x:t>
  </x:si>
  <x:si>
    <x:t xml:space="preserve">L035</x:t>
  </x:si>
  <x:si>
    <x:t xml:space="preserve">新浪新闻</x:t>
  </x:si>
  <x:si>
    <x:t xml:space="preserve">https://news.sina.com.cn/</x:t>
  </x:si>
  <x:si>
    <x:t xml:space="preserve">新闻专题和微博联动</x:t>
  </x:si>
  <x:si>
    <x:t xml:space="preserve">民族团结进步促进法；中华人民共和国民族团结进步促进法；民族团结法；民族团结促进法；民族团结新法；7月1日施行；7月1日民族新规；实施；回应</x:t>
  </x:si>
  <x:si>
    <x:t xml:space="preserve">L036</x:t>
  </x:si>
  <x:si>
    <x:t xml:space="preserve">搜狐新闻</x:t>
  </x:si>
  <x:si>
    <x:t xml:space="preserve">https://news.sohu.com/</x:t>
  </x:si>
  <x:si>
    <x:t xml:space="preserve">搜狐号、新闻和评论</x:t>
  </x:si>
  <x:si>
    <x:t xml:space="preserve">民族团结进步促进法；中华人民共和国民族团结进步促进法；民族团结法；民族团结促进法；民族团结新法；7月1日施行；7月1日民族新规；公众意见</x:t>
  </x:si>
  <x:si>
    <x:t xml:space="preserve">L037</x:t>
  </x:si>
  <x:si>
    <x:t xml:space="preserve">凤凰网</x:t>
  </x:si>
  <x:si>
    <x:t xml:space="preserve">https://www.ifeng.com/</x:t>
  </x:si>
  <x:si>
    <x:t xml:space="preserve">时政专题和评论</x:t>
  </x:si>
  <x:si>
    <x:t xml:space="preserve">民族团结进步促进法；中华人民共和国民族团结进步促进法；民族团结法；民族团结促进法；民族团结新法；7月1日施行；7月1日民族新规；争议；政策解读</x:t>
  </x:si>
  <x:si>
    <x:t xml:space="preserve">L038</x:t>
  </x:si>
  <x:si>
    <x:t xml:space="preserve">新闻媒体</x:t>
  </x:si>
  <x:si>
    <x:t xml:space="preserve">澎湃新闻</x:t>
  </x:si>
  <x:si>
    <x:t xml:space="preserve">https://www.thepaper.cn/</x:t>
  </x:si>
  <x:si>
    <x:t xml:space="preserve">报道、问政和评论</x:t>
  </x:si>
  <x:si>
    <x:t xml:space="preserve">民族团结进步促进法；中华人民共和国民族团结进步促进法；民族团结法；民族团结促进法；民族团结新法；7月1日施行；7月1日民族新规；问政；投诉；回应</x:t>
  </x:si>
  <x:si>
    <x:t xml:space="preserve">L039</x:t>
  </x:si>
  <x:si>
    <x:t xml:space="preserve">时政社区</x:t>
  </x:si>
  <x:si>
    <x:t xml:space="preserve">观察者网</x:t>
  </x:si>
  <x:si>
    <x:t xml:space="preserve">https://www.guancha.cn/</x:t>
  </x:si>
  <x:si>
    <x:t xml:space="preserve">文章和评论</x:t>
  </x:si>
  <x:si>
    <x:t xml:space="preserve">民族团结进步促进法；中华人民共和国民族团结进步促进法；民族团结法；民族团结促进法；民族团结新法；7月1日施行；7月1日民族新规；支持；反对；公平</x:t>
  </x:si>
  <x:si>
    <x:t xml:space="preserve">L040</x:t>
  </x:si>
  <x:si>
    <x:t xml:space="preserve">中国新闻网</x:t>
  </x:si>
  <x:si>
    <x:t xml:space="preserve">https://www.chinanews.com.cn/</x:t>
  </x:si>
  <x:si>
    <x:t xml:space="preserve">民族地区新闻和专题</x:t>
  </x:si>
  <x:si>
    <x:t xml:space="preserve">民族团结进步促进法；中华人民共和国民族团结进步促进法；民族团结法；民族团结促进法；民族团结新法；7月1日施行；7月1日民族新规；地方实施</x:t>
  </x:si>
  <x:si>
    <x:t xml:space="preserve">L041</x:t>
  </x:si>
  <x:si>
    <x:t xml:space="preserve">财经新闻</x:t>
  </x:si>
  <x:si>
    <x:t xml:space="preserve">界面新闻</x:t>
  </x:si>
  <x:si>
    <x:t xml:space="preserve">https://www.jiemian.com/</x:t>
  </x:si>
  <x:si>
    <x:t xml:space="preserve">社会新闻和政策报道</x:t>
  </x:si>
  <x:si>
    <x:t xml:space="preserve">民族团结进步促进法；中华人民共和国民族团结进步促进法；民族团结法；民族团结促进法；民族团结新法；7月1日施行；7月1日民族新规；社会影响</x:t>
  </x:si>
  <x:si>
    <x:t xml:space="preserve">L042</x:t>
  </x:si>
  <x:si>
    <x:t xml:space="preserve">新京报</x:t>
  </x:si>
  <x:si>
    <x:t xml:space="preserve">https://www.bjnews.com.cn/</x:t>
  </x:si>
  <x:si>
    <x:t xml:space="preserve">调查报道和评论线索</x:t>
  </x:si>
  <x:si>
    <x:t xml:space="preserve">民族团结进步促进法；中华人民共和国民族团结进步促进法；民族团结法；民族团结促进法；民族团结新法；7月1日施行；7月1日民族新规；调查；回应</x:t>
  </x:si>
  <x:si>
    <x:t xml:space="preserve">L043</x:t>
  </x:si>
  <x:si>
    <x:t xml:space="preserve">南方都市报</x:t>
  </x:si>
  <x:si>
    <x:t xml:space="preserve">https://www.oeeee.com/</x:t>
  </x:si>
  <x:si>
    <x:t xml:space="preserve">社会报道和评论线索</x:t>
  </x:si>
  <x:si>
    <x:t xml:space="preserve">民族团结进步促进法；中华人民共和国民族团结进步促进法；民族团结法；民族团结促进法；民族团结新法；7月1日施行；7月1日民族新规；群众反映</x:t>
  </x:si>
  <x:si>
    <x:t xml:space="preserve">L044</x:t>
  </x:si>
  <x:si>
    <x:t xml:space="preserve">封面新闻</x:t>
  </x:si>
  <x:si>
    <x:t xml:space="preserve">https://www.thecover.cn/</x:t>
  </x:si>
  <x:si>
    <x:t xml:space="preserve">西部地区新闻和评论</x:t>
  </x:si>
  <x:si>
    <x:t xml:space="preserve">民族团结进步促进法；中华人民共和国民族团结进步促进法；民族团结法；民族团结促进法；民族团结新法；7月1日施行；7月1日民族新规；四川；民族地区</x:t>
  </x:si>
  <x:si>
    <x:t xml:space="preserve">L045</x:t>
  </x:si>
  <x:si>
    <x:t xml:space="preserve">上游新闻</x:t>
  </x:si>
  <x:si>
    <x:t xml:space="preserve">https://www.cqcb.com/</x:t>
  </x:si>
  <x:si>
    <x:t xml:space="preserve">重庆及西部新闻</x:t>
  </x:si>
  <x:si>
    <x:t xml:space="preserve">民族团结进步促进法；中华人民共和国民族团结进步促进法；民族团结法；民族团结促进法；民族团结新法；7月1日施行；7月1日民族新规；重庆；民族地区</x:t>
  </x:si>
  <x:si>
    <x:t xml:space="preserve">L046</x:t>
  </x:si>
  <x:si>
    <x:t xml:space="preserve">极目新闻</x:t>
  </x:si>
  <x:si>
    <x:t xml:space="preserve">https://www.ctdsb.net/</x:t>
  </x:si>
  <x:si>
    <x:t xml:space="preserve">湖北及全国社会新闻</x:t>
  </x:si>
  <x:si>
    <x:t xml:space="preserve">民族团结进步促进法；中华人民共和国民族团结进步促进法；民族团结法；民族团结促进法；民族团结新法；7月1日施行；7月1日民族新规；湖北；恩施</x:t>
  </x:si>
  <x:si>
    <x:t xml:space="preserve">L047</x:t>
  </x:si>
  <x:si>
    <x:t xml:space="preserve">红星新闻</x:t>
  </x:si>
  <x:si>
    <x:t xml:space="preserve">https://www.chengdu.cn/</x:t>
  </x:si>
  <x:si>
    <x:t xml:space="preserve">四川及全国社会新闻</x:t>
  </x:si>
  <x:si>
    <x:t xml:space="preserve">民族团结进步促进法；中华人民共和国民族团结进步促进法；民族团结法；民族团结促进法；民族团结新法；7月1日施行；7月1日民族新规；四川；藏区；彝区</x:t>
  </x:si>
  <x:si>
    <x:t xml:space="preserve">L048</x:t>
  </x:si>
  <x:si>
    <x:t xml:space="preserve">资讯平台</x:t>
  </x:si>
  <x:si>
    <x:t xml:space="preserve">一点资讯</x:t>
  </x:si>
  <x:si>
    <x:t xml:space="preserve">https://www.yidianzixun.com/</x:t>
  </x:si>
  <x:si>
    <x:t xml:space="preserve">资讯聚合和评论</x:t>
  </x:si>
  <x:si>
    <x:t xml:space="preserve">民族团结进步促进法；中华人民共和国民族团结进步促进法；民族团结法；民族团结促进法；民族团结新法；7月1日施行；7月1日民族新规；热点</x:t>
  </x:si>
  <x:si>
    <x:t xml:space="preserve">L049</x:t>
  </x:si>
  <x:si>
    <x:t xml:space="preserve">ZAKER</x:t>
  </x:si>
  <x:si>
    <x:t xml:space="preserve">https://www.myzaker.com/</x:t>
  </x:si>
  <x:si>
    <x:t xml:space="preserve">地方资讯和评论</x:t>
  </x:si>
  <x:si>
    <x:t xml:space="preserve">民族团结进步促进法；中华人民共和国民族团结进步促进法；民族团结法；民族团结促进法；民族团结新法；7月1日施行；7月1日民族新规；地区实施</x:t>
  </x:si>
  <x:si>
    <x:t xml:space="preserve">L050</x:t>
  </x:si>
  <x:si>
    <x:t xml:space="preserve">微信生态</x:t>
  </x:si>
  <x:si>
    <x:t xml:space="preserve">微信官网</x:t>
  </x:si>
  <x:si>
    <x:t xml:space="preserve">https://weixin.qq.com/</x:t>
  </x:si>
  <x:si>
    <x:t xml:space="preserve">普通话及民族语言</x:t>
  </x:si>
  <x:si>
    <x:t xml:space="preserve">微信客户端登录</x:t>
  </x:si>
  <x:si>
    <x:t xml:space="preserve">搜一搜—公众号/文章</x:t>
  </x:si>
  <x:si>
    <x:t xml:space="preserve">民族团结进步促进法；中华人民共和国民族团结进步促进法；民族团结法；民族团结促进法；民族团结新法；7月1日施行；7月1日民族新规；公众号；网友留言；群众反映</x:t>
  </x:si>
  <x:si>
    <x:t xml:space="preserve">L051</x:t>
  </x:si>
  <x:si>
    <x:t xml:space="preserve">微信视频号</x:t>
  </x:si>
  <x:si>
    <x:t xml:space="preserve">https://channels.weixin.qq.com/</x:t>
  </x:si>
  <x:si>
    <x:t xml:space="preserve">微信扫码登录</x:t>
  </x:si>
  <x:si>
    <x:t xml:space="preserve">视频号视频、直播和评论</x:t>
  </x:si>
  <x:si>
    <x:t xml:space="preserve">民族团结进步促进法；中华人民共和国民族团结进步促进法；民族团结法；民族团结促进法；民族团结新法；7月1日施行；7月1日民族新规；实施；评论；当地发布</x:t>
  </x:si>
  <x:si>
    <x:t xml:space="preserve">L052</x:t>
  </x:si>
  <x:si>
    <x:t xml:space="preserve">中央政府</x:t>
  </x:si>
  <x:si>
    <x:t xml:space="preserve">中国政府网</x:t>
  </x:si>
  <x:si>
    <x:t xml:space="preserve">https://www.gov.cn/</x:t>
  </x:si>
  <x:si>
    <x:t xml:space="preserve">政策、实施动态和地方链接</x:t>
  </x:si>
  <x:si>
    <x:t xml:space="preserve">民族团结进步促进法；中华人民共和国民族团结进步促进法；民族团结法；民族团结促进法；民族团结新法；7月1日施行；7月1日民族新规；政策解读；地方落实</x:t>
  </x:si>
  <x:si>
    <x:t xml:space="preserve">L053</x:t>
  </x:si>
  <x:si>
    <x:t xml:space="preserve">立法机关</x:t>
  </x:si>
  <x:si>
    <x:t xml:space="preserve">中国人大网</x:t>
  </x:si>
  <x:si>
    <x:t xml:space="preserve">https://www.npc.gov.cn/</x:t>
  </x:si>
  <x:si>
    <x:t xml:space="preserve">法律原文、立法解释</x:t>
  </x:si>
  <x:si>
    <x:t xml:space="preserve">民族团结进步促进法；中华人民共和国民族团结进步促进法；民族团结法；民族团结促进法；民族团结新法；7月1日施行；7月1日民族新规；法律全文；条款</x:t>
  </x:si>
  <x:si>
    <x:t xml:space="preserve">L054</x:t>
  </x:si>
  <x:si>
    <x:t xml:space="preserve">司法行政</x:t>
  </x:si>
  <x:si>
    <x:t xml:space="preserve">司法部</x:t>
  </x:si>
  <x:si>
    <x:t xml:space="preserve">https://www.moj.gov.cn/</x:t>
  </x:si>
  <x:si>
    <x:t xml:space="preserve">法律解读、普法信息</x:t>
  </x:si>
  <x:si>
    <x:t xml:space="preserve">民族团结进步促进法；中华人民共和国民族团结进步促进法；民族团结法；民族团结促进法；民族团结新法；7月1日施行；7月1日民族新规；普法；实施</x:t>
  </x:si>
  <x:si>
    <x:t xml:space="preserve">L055</x:t>
  </x:si>
  <x:si>
    <x:t xml:space="preserve">民族工作</x:t>
  </x:si>
  <x:si>
    <x:t xml:space="preserve">国家民族事务委员会</x:t>
  </x:si>
  <x:si>
    <x:t xml:space="preserve">https://www.neac.gov.cn/</x:t>
  </x:si>
  <x:si>
    <x:t xml:space="preserve">民族工作、地方实施和政策资料</x:t>
  </x:si>
  <x:si>
    <x:t xml:space="preserve">民族团结进步促进法；中华人民共和国民族团结进步促进法；民族团结法；民族团结促进法；民族团结新法；7月1日施行；7月1日民族新规；贯彻；地方动态</x:t>
  </x:si>
  <x:si>
    <x:t xml:space="preserve">L056</x:t>
  </x:si>
  <x:si>
    <x:t xml:space="preserve">群众留言</x:t>
  </x:si>
  <x:si>
    <x:t xml:space="preserve">人民网领导留言板</x:t>
  </x:si>
  <x:si>
    <x:t xml:space="preserve">https://liuyan.people.com.cn/</x:t>
  </x:si>
  <x:si>
    <x:t xml:space="preserve">实名登录留言/公开查看</x:t>
  </x:si>
  <x:si>
    <x:t xml:space="preserve">群众诉求和政府答复</x:t>
  </x:si>
  <x:si>
    <x:t xml:space="preserve">民族团结进步促进法；中华人民共和国民族团结进步促进法；民族团结法；民族团结促进法；民族团结新法；7月1日施行；7月1日民族新规；投诉；建议；政府回复</x:t>
  </x:si>
  <x:si>
    <x:t xml:space="preserve">L057</x:t>
  </x:si>
  <x:si>
    <x:t xml:space="preserve">信访</x:t>
  </x:si>
  <x:si>
    <x:t xml:space="preserve">国家信访局</x:t>
  </x:si>
  <x:si>
    <x:t xml:space="preserve">https://www.gjxfj.gov.cn/</x:t>
  </x:si>
  <x:si>
    <x:t xml:space="preserve">公开访问/业务需登录</x:t>
  </x:si>
  <x:si>
    <x:t xml:space="preserve">信访政策和公开信息</x:t>
  </x:si>
  <x:si>
    <x:t xml:space="preserve">民族团结进步促进法；中华人民共和国民族团结进步促进法；民族团结法；民族团结促进法；民族团结新法；7月1日施行；7月1日民族新规；信访；投诉</x:t>
  </x:si>
  <x:si>
    <x:t xml:space="preserve">L058</x:t>
  </x:si>
  <x:si>
    <x:t xml:space="preserve">辟谣</x:t>
  </x:si>
  <x:si>
    <x:t xml:space="preserve">中国互联网联合辟谣平台</x:t>
  </x:si>
  <x:si>
    <x:t xml:space="preserve">https://www.piyao.org.cn/</x:t>
  </x:si>
  <x:si>
    <x:t xml:space="preserve">网传信息、误读和辟谣</x:t>
  </x:si>
  <x:si>
    <x:t xml:space="preserve">民族团结进步促进法；中华人民共和国民族团结进步促进法；民族团结法；民族团结促进法；民族团结新法；7月1日施行；7月1日民族新规；网传；求证；情况不实；误读</x:t>
  </x:si>
  <x:si>
    <x:t xml:space="preserve">L059</x:t>
  </x:si>
  <x:si>
    <x:t xml:space="preserve">中央媒体</x:t>
  </x:si>
  <x:si>
    <x:t xml:space="preserve">人民网</x:t>
  </x:si>
  <x:si>
    <x:t xml:space="preserve">http://www.people.com.cn/</x:t>
  </x:si>
  <x:si>
    <x:t xml:space="preserve">中央及地方报道</x:t>
  </x:si>
  <x:si>
    <x:t xml:space="preserve">L060</x:t>
  </x:si>
  <x:si>
    <x:t xml:space="preserve">新华网</x:t>
  </x:si>
  <x:si>
    <x:t xml:space="preserve">https://www.news.cn/</x:t>
  </x:si>
  <x:si>
    <x:t xml:space="preserve">政策发布和地方报道</x:t>
  </x:si>
  <x:si>
    <x:t xml:space="preserve">L061</x:t>
  </x:si>
  <x:si>
    <x:t xml:space="preserve">央视网</x:t>
  </x:si>
  <x:si>
    <x:t xml:space="preserve">https://www.cctv.com/</x:t>
  </x:si>
  <x:si>
    <x:t xml:space="preserve">视频报道和专题</x:t>
  </x:si>
  <x:si>
    <x:t xml:space="preserve">L062</x:t>
  </x:si>
  <x:si>
    <x:t xml:space="preserve">民族媒体</x:t>
  </x:si>
  <x:si>
    <x:t xml:space="preserve">中国民族报</x:t>
  </x:si>
  <x:si>
    <x:t xml:space="preserve">https://www.mzb.com.cn/</x:t>
  </x:si>
  <x:si>
    <x:t xml:space="preserve">民族工作专业报道</x:t>
  </x:si>
  <x:si>
    <x:t xml:space="preserve">民族团结进步促进法；中华人民共和国民族团结进步促进法；民族团结法；民族团结促进法；民族团结新法；7月1日施行；7月1日民族新规；民族地区；实施</x:t>
  </x:si>
  <x:si>
    <x:t xml:space="preserve">L063</x:t>
  </x:si>
  <x:si>
    <x:t xml:space="preserve">民族团结杂志</x:t>
  </x:si>
  <x:si>
    <x:t xml:space="preserve">http://www.56-china.com.cn/</x:t>
  </x:si>
  <x:si>
    <x:t xml:space="preserve">民族团结专题内容</x:t>
  </x:si>
  <x:si>
    <x:t xml:space="preserve">民族团结进步促进法；中华人民共和国民族团结进步促进法；民族团结法；民族团结促进法；民族团结新法；7月1日施行；7月1日民族新规；专题；基层实践</x:t>
  </x:si>
  <x:si>
    <x:t xml:space="preserve">L064</x:t>
  </x:si>
  <x:si>
    <x:t xml:space="preserve">民族语文</x:t>
  </x:si>
  <x:si>
    <x:t xml:space="preserve">中国民族语文翻译中心</x:t>
  </x:si>
  <x:si>
    <x:t xml:space="preserve">http://www.mzywfyj.org.cn/</x:t>
  </x:si>
  <x:si>
    <x:t xml:space="preserve">多民族语言</x:t>
  </x:si>
  <x:si>
    <x:t xml:space="preserve">民族语文翻译和术语</x:t>
  </x:si>
  <x:si>
    <x:t xml:space="preserve">民族团结进步促进法；中华人民共和国民族团结进步促进法；民族团结法；民族团结促进法；民族团结新法；7月1日施行；7月1日民族新规；民族语言名称和译法</x:t>
  </x:si>
  <x:si>
    <x:t xml:space="preserve">L065</x:t>
  </x:si>
  <x:si>
    <x:t xml:space="preserve">地方媒体</x:t>
  </x:si>
  <x:si>
    <x:t xml:space="preserve">内蒙古新闻网</x:t>
  </x:si>
  <x:si>
    <x:t xml:space="preserve">内蒙古</x:t>
  </x:si>
  <x:si>
    <x:t xml:space="preserve">https://www.nmgnews.com.cn/</x:t>
  </x:si>
  <x:si>
    <x:t xml:space="preserve">https://www.baidu.com/s?wd=%E5%86%85%E8%92%99%E5%8F%A4%E6%96%B0%E9%97%BB%E7%BD%91%20%E4%BA%BA%E6%B0%91%E6%94%BF%E5%BA%9C%20%E5%AE%98%E7%BD%91%20site%3Agov.cn</x:t>
  </x:si>
  <x:si>
    <x:t xml:space="preserve">普通话；蒙古文方向</x:t>
  </x:si>
  <x:si>
    <x:t xml:space="preserve">报道、专题、评论及转载</x:t>
  </x:si>
  <x:si>
    <x:t xml:space="preserve">民族团结进步促进法；中华人民共和国民族团结进步促进法；民族团结法；民族团结促进法；民族团结新法；7月1日施行；7月1日民族新规；内蒙古；群众意见；评论区</x:t>
  </x:si>
  <x:si>
    <x:t xml:space="preserve">已提供直达入口</x:t>
  </x:si>
  <x:si>
    <x:t xml:space="preserve">L066</x:t>
  </x:si>
  <x:si>
    <x:t xml:space="preserve">天山网</x:t>
  </x:si>
  <x:si>
    <x:t xml:space="preserve">新疆</x:t>
  </x:si>
  <x:si>
    <x:t xml:space="preserve">https://www.ts.cn/</x:t>
  </x:si>
  <x:si>
    <x:t xml:space="preserve">https://www.baidu.com/s?wd=%E5%A4%A9%E5%B1%B1%E7%BD%91%20%E4%BA%BA%E6%B0%91%E6%94%BF%E5%BA%9C%20%E5%AE%98%E7%BD%91%20site%3Agov.cn</x:t>
  </x:si>
  <x:si>
    <x:t xml:space="preserve">普通话；维吾尔文；哈萨克文；蒙古文方向</x:t>
  </x:si>
  <x:si>
    <x:t xml:space="preserve">民族团结进步促进法；中华人民共和国民族团结进步促进法；民族团结法；民族团结促进法；民族团结新法；7月1日施行；7月1日民族新规；新疆；群众意见；评论区</x:t>
  </x:si>
  <x:si>
    <x:t xml:space="preserve">L067</x:t>
  </x:si>
  <x:si>
    <x:t xml:space="preserve">民族地区媒体</x:t>
  </x:si>
  <x:si>
    <x:t xml:space="preserve">中国西藏网</x:t>
  </x:si>
  <x:si>
    <x:t xml:space="preserve">西藏及藏区</x:t>
  </x:si>
  <x:si>
    <x:t xml:space="preserve">https://www.tibet.cn/</x:t>
  </x:si>
  <x:si>
    <x:t xml:space="preserve">https://www.baidu.com/s?wd=%E4%B8%AD%E5%9B%BD%E8%A5%BF%E8%97%8F%E7%BD%91%20%E4%BA%BA%E6%B0%91%E6%94%BF%E5%BA%9C%20%E5%AE%98%E7%BD%91%20site%3Agov.cn</x:t>
  </x:si>
  <x:si>
    <x:t xml:space="preserve">普通话；藏文方向</x:t>
  </x:si>
  <x:si>
    <x:t xml:space="preserve">民族团结进步促进法；中华人民共和国民族团结进步促进法；民族团结法；民族团结促进法；民族团结新法；7月1日施行；7月1日民族新规；西藏及藏区；群众意见；评论区</x:t>
  </x:si>
  <x:si>
    <x:t xml:space="preserve">L068</x:t>
  </x:si>
  <x:si>
    <x:t xml:space="preserve">广西新闻网</x:t>
  </x:si>
  <x:si>
    <x:t xml:space="preserve">广西</x:t>
  </x:si>
  <x:si>
    <x:t xml:space="preserve">https://www.gxnews.com.cn/</x:t>
  </x:si>
  <x:si>
    <x:t xml:space="preserve">https://www.baidu.com/s?wd=%E5%B9%BF%E8%A5%BF%E6%96%B0%E9%97%BB%E7%BD%91%20%E4%BA%BA%E6%B0%91%E6%94%BF%E5%BA%9C%20%E5%AE%98%E7%BD%91%20site%3Agov.cn</x:t>
  </x:si>
  <x:si>
    <x:t xml:space="preserve">普通话；壮文方向</x:t>
  </x:si>
  <x:si>
    <x:t xml:space="preserve">民族团结进步促进法；中华人民共和国民族团结进步促进法；民族团结法；民族团结促进法；民族团结新法；7月1日施行；7月1日民族新规；广西；群众意见；评论区</x:t>
  </x:si>
  <x:si>
    <x:t xml:space="preserve">L069</x:t>
  </x:si>
  <x:si>
    <x:t xml:space="preserve">宁夏新闻网</x:t>
  </x:si>
  <x:si>
    <x:t xml:space="preserve">宁夏</x:t>
  </x:si>
  <x:si>
    <x:t xml:space="preserve">https://www.nxnews.net/</x:t>
  </x:si>
  <x:si>
    <x:t xml:space="preserve">https://www.baidu.com/s?wd=%E5%AE%81%E5%A4%8F%E6%96%B0%E9%97%BB%E7%BD%91%20%E4%BA%BA%E6%B0%91%E6%94%BF%E5%BA%9C%20%E5%AE%98%E7%BD%91%20site%3Agov.cn</x:t>
  </x:si>
  <x:si>
    <x:t xml:space="preserve">民族团结进步促进法；中华人民共和国民族团结进步促进法；民族团结法；民族团结促进法；民族团结新法；7月1日施行；7月1日民族新规；宁夏；群众意见；评论区</x:t>
  </x:si>
  <x:si>
    <x:t xml:space="preserve">L070</x:t>
  </x:si>
  <x:si>
    <x:t xml:space="preserve">自治区人民政府</x:t>
  </x:si>
  <x:si>
    <x:t xml:space="preserve">内蒙古自治区</x:t>
  </x:si>
  <x:si>
    <x:t xml:space="preserve">自治区</x:t>
  </x:si>
  <x:si>
    <x:t xml:space="preserve">https://www.nmg.gov.cn/</x:t>
  </x:si>
  <x:si>
    <x:t xml:space="preserve">https://www.baidu.com/s?wd=%E5%86%85%E8%92%99%E5%8F%A4%E8%87%AA%E6%B2%BB%E5%8C%BA%20%E4%BA%BA%E6%B0%91%E6%94%BF%E5%BA%9C%20%E5%AE%98%E7%BD%91%20site%3Agov.cn</x:t>
  </x:si>
  <x:si>
    <x:t xml:space="preserve">内蒙古自治区人民政府发布；内蒙古日报；草原云</x:t>
  </x:si>
  <x:si>
    <x:t xml:space="preserve">普通话；蒙古文；达斡尔语；鄂温克语；鄂伦春语方向</x:t>
  </x:si>
  <x:si>
    <x:t xml:space="preserve">公开浏览；互动/留言可能需实名登录</x:t>
  </x:si>
  <x:si>
    <x:t xml:space="preserve">政策文件、实施动态、意见征集、互动交流、群众留言和公开答复</x:t>
  </x:si>
  <x:si>
    <x:t xml:space="preserve">民族团结进步促进法；中华人民共和国民族团结进步促进法；民族团结法；民族团结促进法；民族团结新法；7月1日施行；7月1日民族新规；内蒙古自治区；实施方案；政策解读；群众反映；投诉；回应</x:t>
  </x:si>
  <x:si>
    <x:t xml:space="preserve">已提供政府官网直达和备用检索</x:t>
  </x:si>
  <x:si>
    <x:t xml:space="preserve">https://www.neac.gov.cn/seac/ztzl/mzzzdf/index.shtml</x:t>
  </x:si>
  <x:si>
    <x:t xml:space="preserve">L071</x:t>
  </x:si>
  <x:si>
    <x:t xml:space="preserve">西藏自治区</x:t>
  </x:si>
  <x:si>
    <x:t xml:space="preserve">西藏</x:t>
  </x:si>
  <x:si>
    <x:t xml:space="preserve">https://www.xizang.gov.cn/</x:t>
  </x:si>
  <x:si>
    <x:t xml:space="preserve">https://www.baidu.com/s?wd=%E8%A5%BF%E8%97%8F%E8%87%AA%E6%B2%BB%E5%8C%BA%20%E4%BA%BA%E6%B0%91%E6%94%BF%E5%BA%9C%20%E5%AE%98%E7%BD%91%20site%3Agov.cn</x:t>
  </x:si>
  <x:si>
    <x:t xml:space="preserve">西藏自治区人民政府；西藏日报；文化西藏</x:t>
  </x:si>
  <x:si>
    <x:t xml:space="preserve">普通话；藏文</x:t>
  </x:si>
  <x:si>
    <x:t xml:space="preserve">民族团结进步促进法；中华人民共和国民族团结进步促进法；民族团结法；民族团结促进法；民族团结新法；7月1日施行；7月1日民族新规；西藏自治区；实施方案；政策解读；群众反映；投诉；回应</x:t>
  </x:si>
  <x:si>
    <x:t xml:space="preserve">L072</x:t>
  </x:si>
  <x:si>
    <x:t xml:space="preserve">宁夏回族自治区</x:t>
  </x:si>
  <x:si>
    <x:t xml:space="preserve">https://www.nx.gov.cn/</x:t>
  </x:si>
  <x:si>
    <x:t xml:space="preserve">https://www.baidu.com/s?wd=%E5%AE%81%E5%A4%8F%E5%9B%9E%E6%97%8F%E8%87%AA%E6%B2%BB%E5%8C%BA%20%E4%BA%BA%E6%B0%91%E6%94%BF%E5%BA%9C%20%E5%AE%98%E7%BD%91%20site%3Agov.cn</x:t>
  </x:si>
  <x:si>
    <x:t xml:space="preserve">宁夏政府网；宁夏日报；宁夏政务服务</x:t>
  </x:si>
  <x:si>
    <x:t xml:space="preserve">普通话；回族相关议题</x:t>
  </x:si>
  <x:si>
    <x:t xml:space="preserve">民族团结进步促进法；中华人民共和国民族团结进步促进法；民族团结法；民族团结促进法；民族团结新法；7月1日施行；7月1日民族新规；宁夏回族自治区；实施方案；政策解读；群众反映；投诉；回应</x:t>
  </x:si>
  <x:si>
    <x:t xml:space="preserve">L073</x:t>
  </x:si>
  <x:si>
    <x:t xml:space="preserve">新疆维吾尔自治区</x:t>
  </x:si>
  <x:si>
    <x:t xml:space="preserve">https://www.xinjiang.gov.cn/</x:t>
  </x:si>
  <x:si>
    <x:t xml:space="preserve">https://www.baidu.com/s?wd=%E6%96%B0%E7%96%86%E7%BB%B4%E5%90%BE%E5%B0%94%E8%87%AA%E6%B2%BB%E5%8C%BA%20%E4%BA%BA%E6%B0%91%E6%94%BF%E5%BA%9C%20%E5%AE%98%E7%BD%91%20site%3Agov.cn</x:t>
  </x:si>
  <x:si>
    <x:t xml:space="preserve">新疆政府网；新疆发布；新疆日报；石榴云</x:t>
  </x:si>
  <x:si>
    <x:t xml:space="preserve">普通话；维吾尔文；哈萨克文；柯尔克孜文；蒙古文；锡伯文；塔吉克语方向</x:t>
  </x:si>
  <x:si>
    <x:t xml:space="preserve">民族团结进步促进法；中华人民共和国民族团结进步促进法；民族团结法；民族团结促进法；民族团结新法；7月1日施行；7月1日民族新规；新疆维吾尔自治区；实施方案；政策解读；群众反映；投诉；回应</x:t>
  </x:si>
  <x:si>
    <x:t xml:space="preserve">L074</x:t>
  </x:si>
  <x:si>
    <x:t xml:space="preserve">广西壮族自治区</x:t>
  </x:si>
  <x:si>
    <x:t xml:space="preserve">https://www.gxzf.gov.cn/</x:t>
  </x:si>
  <x:si>
    <x:t xml:space="preserve">https://www.baidu.com/s?wd=%E5%B9%BF%E8%A5%BF%E5%A3%AE%E6%97%8F%E8%87%AA%E6%B2%BB%E5%8C%BA%20%E4%BA%BA%E6%B0%91%E6%94%BF%E5%BA%9C%20%E5%AE%98%E7%BD%91%20site%3Agov.cn</x:t>
  </x:si>
  <x:si>
    <x:t xml:space="preserve">广西发布；广西日报；广西云</x:t>
  </x:si>
  <x:si>
    <x:t xml:space="preserve">普通话；壮文；瑶语；苗语；侗语方向</x:t>
  </x:si>
  <x:si>
    <x:t xml:space="preserve">民族团结进步促进法；中华人民共和国民族团结进步促进法；民族团结法；民族团结促进法；民族团结新法；7月1日施行；7月1日民族新规；广西壮族自治区；实施方案；政策解读；群众反映；投诉；回应</x:t>
  </x:si>
  <x:si>
    <x:t xml:space="preserve">L075</x:t>
  </x:si>
  <x:si>
    <x:t xml:space="preserve">自治州人民政府</x:t>
  </x:si>
  <x:si>
    <x:t xml:space="preserve">延边朝鲜族自治州</x:t>
  </x:si>
  <x:si>
    <x:t xml:space="preserve">自治州</x:t>
  </x:si>
  <x:si>
    <x:t xml:space="preserve">吉林</x:t>
  </x:si>
  <x:si>
    <x:t xml:space="preserve">https://www.yanbian.gov.cn/</x:t>
  </x:si>
  <x:si>
    <x:t xml:space="preserve">https://www.baidu.com/s?wd=%E5%BB%B6%E8%BE%B9%E6%9C%9D%E9%B2%9C%E6%97%8F%E8%87%AA%E6%B2%BB%E5%B7%9E%20%E4%BA%BA%E6%B0%91%E6%94%BF%E5%BA%9C%20%E5%AE%98%E7%BD%91%20site%3Agov.cn</x:t>
  </x:si>
  <x:si>
    <x:t xml:space="preserve">延边日报</x:t>
  </x:si>
  <x:si>
    <x:t xml:space="preserve">普通话；朝鲜文</x:t>
  </x:si>
  <x:si>
    <x:t xml:space="preserve">公开浏览；互动/留言可能需登录</x:t>
  </x:si>
  <x:si>
    <x:t xml:space="preserve">州政府动态、实施方案、互动交流、所属县市信息和融媒体传播</x:t>
  </x:si>
  <x:si>
    <x:t xml:space="preserve">民族团结进步促进法；中华人民共和国民族团结进步促进法；民族团结法；民族团结促进法；民族团结新法；7月1日施行；7月1日民族新规；延边朝鲜族自治州；基层落实；学校；社区；投诉；政府回应</x:t>
  </x:si>
  <x:si>
    <x:t xml:space="preserve">L076</x:t>
  </x:si>
  <x:si>
    <x:t xml:space="preserve">恩施土家族苗族自治州</x:t>
  </x:si>
  <x:si>
    <x:t xml:space="preserve">湖北</x:t>
  </x:si>
  <x:si>
    <x:t xml:space="preserve">https://www.enshi.gov.cn/</x:t>
  </x:si>
  <x:si>
    <x:t xml:space="preserve">https://www.baidu.com/s?wd=%E6%81%A9%E6%96%BD%E5%9C%9F%E5%AE%B6%E6%97%8F%E8%8B%97%E6%97%8F%E8%87%AA%E6%B2%BB%E5%B7%9E%20%E4%BA%BA%E6%B0%91%E6%94%BF%E5%BA%9C%20%E5%AE%98%E7%BD%91%20site%3Agov.cn</x:t>
  </x:si>
  <x:si>
    <x:t xml:space="preserve">云上恩施</x:t>
  </x:si>
  <x:si>
    <x:t xml:space="preserve">普通话；土家族、苗族议题</x:t>
  </x:si>
  <x:si>
    <x:t xml:space="preserve">民族团结进步促进法；中华人民共和国民族团结进步促进法；民族团结法；民族团结促进法；民族团结新法；7月1日施行；7月1日民族新规；恩施土家族苗族自治州；基层落实；学校；社区；投诉；政府回应</x:t>
  </x:si>
  <x:si>
    <x:t xml:space="preserve">L077</x:t>
  </x:si>
  <x:si>
    <x:t xml:space="preserve">湘西土家族苗族自治州</x:t>
  </x:si>
  <x:si>
    <x:t xml:space="preserve">湖南</x:t>
  </x:si>
  <x:si>
    <x:t xml:space="preserve">https://www.xxz.gov.cn/</x:t>
  </x:si>
  <x:si>
    <x:t xml:space="preserve">https://www.baidu.com/s?wd=%E6%B9%98%E8%A5%BF%E5%9C%9F%E5%AE%B6%E6%97%8F%E8%8B%97%E6%97%8F%E8%87%AA%E6%B2%BB%E5%B7%9E%20%E4%BA%BA%E6%B0%91%E6%94%BF%E5%BA%9C%20%E5%AE%98%E7%BD%91%20site%3Agov.cn</x:t>
  </x:si>
  <x:si>
    <x:t xml:space="preserve">团结报</x:t>
  </x:si>
  <x:si>
    <x:t xml:space="preserve">民族团结进步促进法；中华人民共和国民族团结进步促进法；民族团结法；民族团结促进法；民族团结新法；7月1日施行；7月1日民族新规；湘西土家族苗族自治州；基层落实；学校；社区；投诉；政府回应</x:t>
  </x:si>
  <x:si>
    <x:t xml:space="preserve">L078</x:t>
  </x:si>
  <x:si>
    <x:t xml:space="preserve">阿坝藏族羌族自治州</x:t>
  </x:si>
  <x:si>
    <x:t xml:space="preserve">四川</x:t>
  </x:si>
  <x:si>
    <x:t xml:space="preserve">https://www.abazhou.gov.cn/</x:t>
  </x:si>
  <x:si>
    <x:t xml:space="preserve">https://www.baidu.com/s?wd=%E9%98%BF%E5%9D%9D%E8%97%8F%E6%97%8F%E7%BE%8C%E6%97%8F%E8%87%AA%E6%B2%BB%E5%B7%9E%20%E4%BA%BA%E6%B0%91%E6%94%BF%E5%BA%9C%20%E5%AE%98%E7%BD%91%20site%3Agov.cn</x:t>
  </x:si>
  <x:si>
    <x:t xml:space="preserve">微阿坝</x:t>
  </x:si>
  <x:si>
    <x:t xml:space="preserve">普通话；藏文；羌语方向</x:t>
  </x:si>
  <x:si>
    <x:t xml:space="preserve">民族团结进步促进法；中华人民共和国民族团结进步促进法；民族团结法；民族团结促进法；民族团结新法；7月1日施行；7月1日民族新规；阿坝藏族羌族自治州；基层落实；学校；社区；投诉；政府回应</x:t>
  </x:si>
  <x:si>
    <x:t xml:space="preserve">L079</x:t>
  </x:si>
  <x:si>
    <x:t xml:space="preserve">凉山彝族自治州</x:t>
  </x:si>
  <x:si>
    <x:t xml:space="preserve">https://www.lsz.gov.cn/</x:t>
  </x:si>
  <x:si>
    <x:t xml:space="preserve">https://www.baidu.com/s?wd=%E5%87%89%E5%B1%B1%E5%BD%9D%E6%97%8F%E8%87%AA%E6%B2%BB%E5%B7%9E%20%E4%BA%BA%E6%B0%91%E6%94%BF%E5%BA%9C%20%E5%AE%98%E7%BD%91%20site%3Agov.cn</x:t>
  </x:si>
  <x:si>
    <x:t xml:space="preserve">凉山日报；凉山发布</x:t>
  </x:si>
  <x:si>
    <x:t xml:space="preserve">普通话；彝文</x:t>
  </x:si>
  <x:si>
    <x:t xml:space="preserve">民族团结进步促进法；中华人民共和国民族团结进步促进法；民族团结法；民族团结促进法；民族团结新法；7月1日施行；7月1日民族新规；凉山彝族自治州；基层落实；学校；社区；投诉；政府回应</x:t>
  </x:si>
  <x:si>
    <x:t xml:space="preserve">L080</x:t>
  </x:si>
  <x:si>
    <x:t xml:space="preserve">甘孜藏族自治州</x:t>
  </x:si>
  <x:si>
    <x:t xml:space="preserve">https://www.gzz.gov.cn/</x:t>
  </x:si>
  <x:si>
    <x:t xml:space="preserve">https://www.baidu.com/s?wd=%E7%94%98%E5%AD%9C%E8%97%8F%E6%97%8F%E8%87%AA%E6%B2%BB%E5%B7%9E%20%E4%BA%BA%E6%B0%91%E6%94%BF%E5%BA%9C%20%E5%AE%98%E7%BD%91%20site%3Agov.cn</x:t>
  </x:si>
  <x:si>
    <x:t xml:space="preserve">中国甘孜</x:t>
  </x:si>
  <x:si>
    <x:t xml:space="preserve">民族团结进步促进法；中华人民共和国民族团结进步促进法；民族团结法；民族团结促进法；民族团结新法；7月1日施行；7月1日民族新规；甘孜藏族自治州；基层落实；学校；社区；投诉；政府回应</x:t>
  </x:si>
  <x:si>
    <x:t xml:space="preserve">L081</x:t>
  </x:si>
  <x:si>
    <x:t xml:space="preserve">黔东南苗族侗族自治州</x:t>
  </x:si>
  <x:si>
    <x:t xml:space="preserve">贵州</x:t>
  </x:si>
  <x:si>
    <x:t xml:space="preserve">https://www.qdn.gov.cn/</x:t>
  </x:si>
  <x:si>
    <x:t xml:space="preserve">https://www.baidu.com/s?wd=%E9%BB%94%E4%B8%9C%E5%8D%97%E8%8B%97%E6%97%8F%E4%BE%97%E6%97%8F%E8%87%AA%E6%B2%BB%E5%B7%9E%20%E4%BA%BA%E6%B0%91%E6%94%BF%E5%BA%9C%20%E5%AE%98%E7%BD%91%20site%3Agov.cn</x:t>
  </x:si>
  <x:si>
    <x:t xml:space="preserve">掌上黔东南</x:t>
  </x:si>
  <x:si>
    <x:t xml:space="preserve">普通话；苗语；侗语方向</x:t>
  </x:si>
  <x:si>
    <x:t xml:space="preserve">民族团结进步促进法；中华人民共和国民族团结进步促进法；民族团结法；民族团结促进法；民族团结新法；7月1日施行；7月1日民族新规；黔东南苗族侗族自治州；基层落实；学校；社区；投诉；政府回应</x:t>
  </x:si>
  <x:si>
    <x:t xml:space="preserve">L082</x:t>
  </x:si>
  <x:si>
    <x:t xml:space="preserve">黔南布依族苗族自治州</x:t>
  </x:si>
  <x:si>
    <x:t xml:space="preserve">https://www.qiannan.gov.cn/</x:t>
  </x:si>
  <x:si>
    <x:t xml:space="preserve">https://www.baidu.com/s?wd=%E9%BB%94%E5%8D%97%E5%B8%83%E4%BE%9D%E6%97%8F%E8%8B%97%E6%97%8F%E8%87%AA%E6%B2%BB%E5%B7%9E%20%E4%BA%BA%E6%B0%91%E6%94%BF%E5%BA%9C%20%E5%AE%98%E7%BD%91%20site%3Agov.cn</x:t>
  </x:si>
  <x:si>
    <x:t xml:space="preserve">云黔南；看黔南；掌上V黔南</x:t>
  </x:si>
  <x:si>
    <x:t xml:space="preserve">普通话；布依语；苗语方向</x:t>
  </x:si>
  <x:si>
    <x:t xml:space="preserve">民族团结进步促进法；中华人民共和国民族团结进步促进法；民族团结法；民族团结促进法；民族团结新法；7月1日施行；7月1日民族新规；黔南布依族苗族自治州；基层落实；学校；社区；投诉；政府回应</x:t>
  </x:si>
  <x:si>
    <x:t xml:space="preserve">L083</x:t>
  </x:si>
  <x:si>
    <x:t xml:space="preserve">黔西南布依族苗族自治州</x:t>
  </x:si>
  <x:si>
    <x:t xml:space="preserve">https://www.qxn.gov.cn/</x:t>
  </x:si>
  <x:si>
    <x:t xml:space="preserve">https://www.baidu.com/s?wd=%E9%BB%94%E8%A5%BF%E5%8D%97%E5%B8%83%E4%BE%9D%E6%97%8F%E8%8B%97%E6%97%8F%E8%87%AA%E6%B2%BB%E5%B7%9E%20%E4%BA%BA%E6%B0%91%E6%94%BF%E5%BA%9C%20%E5%AE%98%E7%BD%91%20site%3Agov.cn</x:t>
  </x:si>
  <x:si>
    <x:t xml:space="preserve">中国黔西南</x:t>
  </x:si>
  <x:si>
    <x:t xml:space="preserve">民族团结进步促进法；中华人民共和国民族团结进步促进法；民族团结法；民族团结促进法；民族团结新法；7月1日施行；7月1日民族新规；黔西南布依族苗族自治州；基层落实；学校；社区；投诉；政府回应</x:t>
  </x:si>
  <x:si>
    <x:t xml:space="preserve">L084</x:t>
  </x:si>
  <x:si>
    <x:t xml:space="preserve">楚雄彝族自治州</x:t>
  </x:si>
  <x:si>
    <x:t xml:space="preserve">云南</x:t>
  </x:si>
  <x:si>
    <x:t xml:space="preserve">https://www.cxz.gov.cn/</x:t>
  </x:si>
  <x:si>
    <x:t xml:space="preserve">https://www.baidu.com/s?wd=%E6%A5%9A%E9%9B%84%E5%BD%9D%E6%97%8F%E8%87%AA%E6%B2%BB%E5%B7%9E%20%E4%BA%BA%E6%B0%91%E6%94%BF%E5%BA%9C%20%E5%AE%98%E7%BD%91%20site%3Agov.cn</x:t>
  </x:si>
  <x:si>
    <x:t xml:space="preserve">楚雄州人民政府；楚雄发布</x:t>
  </x:si>
  <x:si>
    <x:t xml:space="preserve">普通话；彝语方向</x:t>
  </x:si>
  <x:si>
    <x:t xml:space="preserve">民族团结进步促进法；中华人民共和国民族团结进步促进法；民族团结法；民族团结促进法；民族团结新法；7月1日施行；7月1日民族新规；楚雄彝族自治州；基层落实；学校；社区；投诉；政府回应</x:t>
  </x:si>
  <x:si>
    <x:t xml:space="preserve">L085</x:t>
  </x:si>
  <x:si>
    <x:t xml:space="preserve">红河哈尼族彝族自治州</x:t>
  </x:si>
  <x:si>
    <x:t xml:space="preserve">https://www.hh.gov.cn/</x:t>
  </x:si>
  <x:si>
    <x:t xml:space="preserve">https://www.baidu.com/s?wd=%E7%BA%A2%E6%B2%B3%E5%93%88%E5%B0%BC%E6%97%8F%E5%BD%9D%E6%97%8F%E8%87%AA%E6%B2%BB%E5%B7%9E%20%E4%BA%BA%E6%B0%91%E6%94%BF%E5%BA%9C%20%E5%AE%98%E7%BD%91%20site%3Agov.cn</x:t>
  </x:si>
  <x:si>
    <x:t xml:space="preserve">红河州人民政府网；云南红河发布</x:t>
  </x:si>
  <x:si>
    <x:t xml:space="preserve">普通话；哈尼语；彝语方向</x:t>
  </x:si>
  <x:si>
    <x:t xml:space="preserve">民族团结进步促进法；中华人民共和国民族团结进步促进法；民族团结法；民族团结促进法；民族团结新法；7月1日施行；7月1日民族新规；红河哈尼族彝族自治州；基层落实；学校；社区；投诉；政府回应</x:t>
  </x:si>
  <x:si>
    <x:t xml:space="preserve">L086</x:t>
  </x:si>
  <x:si>
    <x:t xml:space="preserve">文山壮族苗族自治州</x:t>
  </x:si>
  <x:si>
    <x:t xml:space="preserve">https://www.ynws.gov.cn/</x:t>
  </x:si>
  <x:si>
    <x:t xml:space="preserve">https://www.baidu.com/s?wd=%E6%96%87%E5%B1%B1%E5%A3%AE%E6%97%8F%E8%8B%97%E6%97%8F%E8%87%AA%E6%B2%BB%E5%B7%9E%20%E4%BA%BA%E6%B0%91%E6%94%BF%E5%BA%9C%20%E5%AE%98%E7%BD%91%20site%3Agov.cn</x:t>
  </x:si>
  <x:si>
    <x:t xml:space="preserve">文山发布</x:t>
  </x:si>
  <x:si>
    <x:t xml:space="preserve">普通话；壮语；苗语方向</x:t>
  </x:si>
  <x:si>
    <x:t xml:space="preserve">民族团结进步促进法；中华人民共和国民族团结进步促进法；民族团结法；民族团结促进法；民族团结新法；7月1日施行；7月1日民族新规；文山壮族苗族自治州；基层落实；学校；社区；投诉；政府回应</x:t>
  </x:si>
  <x:si>
    <x:t xml:space="preserve">L087</x:t>
  </x:si>
  <x:si>
    <x:t xml:space="preserve">西双版纳傣族自治州</x:t>
  </x:si>
  <x:si>
    <x:t xml:space="preserve">https://www.xsbn.gov.cn/</x:t>
  </x:si>
  <x:si>
    <x:t xml:space="preserve">https://www.baidu.com/s?wd=%E8%A5%BF%E5%8F%8C%E7%89%88%E7%BA%B3%E5%82%A3%E6%97%8F%E8%87%AA%E6%B2%BB%E5%B7%9E%20%E4%BA%BA%E6%B0%91%E6%94%BF%E5%BA%9C%20%E5%AE%98%E7%BD%91%20site%3Agov.cn</x:t>
  </x:si>
  <x:si>
    <x:t xml:space="preserve">西双版纳发布；西双版纳文旅</x:t>
  </x:si>
  <x:si>
    <x:t xml:space="preserve">普通话；傣语方向</x:t>
  </x:si>
  <x:si>
    <x:t xml:space="preserve">民族团结进步促进法；中华人民共和国民族团结进步促进法；民族团结法；民族团结促进法；民族团结新法；7月1日施行；7月1日民族新规；西双版纳傣族自治州；基层落实；学校；社区；投诉；政府回应</x:t>
  </x:si>
  <x:si>
    <x:t xml:space="preserve">L088</x:t>
  </x:si>
  <x:si>
    <x:t xml:space="preserve">大理白族自治州</x:t>
  </x:si>
  <x:si>
    <x:t xml:space="preserve">https://www.dali.gov.cn/</x:t>
  </x:si>
  <x:si>
    <x:t xml:space="preserve">https://www.baidu.com/s?wd=%E5%A4%A7%E7%90%86%E7%99%BD%E6%97%8F%E8%87%AA%E6%B2%BB%E5%B7%9E%20%E4%BA%BA%E6%B0%91%E6%94%BF%E5%BA%9C%20%E5%AE%98%E7%BD%91%20site%3Agov.cn</x:t>
  </x:si>
  <x:si>
    <x:t xml:space="preserve">大理州人民政府网；大理政务；大理民族宗教</x:t>
  </x:si>
  <x:si>
    <x:t xml:space="preserve">普通话；白语方向</x:t>
  </x:si>
  <x:si>
    <x:t xml:space="preserve">民族团结进步促进法；中华人民共和国民族团结进步促进法；民族团结法；民族团结促进法；民族团结新法；7月1日施行；7月1日民族新规；大理白族自治州；基层落实；学校；社区；投诉；政府回应</x:t>
  </x:si>
  <x:si>
    <x:t xml:space="preserve">L089</x:t>
  </x:si>
  <x:si>
    <x:t xml:space="preserve">德宏傣族景颇族自治州</x:t>
  </x:si>
  <x:si>
    <x:t xml:space="preserve">https://www.dh.gov.cn/</x:t>
  </x:si>
  <x:si>
    <x:t xml:space="preserve">https://www.baidu.com/s?wd=%E5%BE%B7%E5%AE%8F%E5%82%A3%E6%97%8F%E6%99%AF%E9%A2%87%E6%97%8F%E8%87%AA%E6%B2%BB%E5%B7%9E%20%E4%BA%BA%E6%B0%91%E6%94%BF%E5%BA%9C%20%E5%AE%98%E7%BD%91%20site%3Agov.cn</x:t>
  </x:si>
  <x:si>
    <x:t xml:space="preserve">德宏政务；德宏发布；德宏融媒</x:t>
  </x:si>
  <x:si>
    <x:t xml:space="preserve">普通话；傣语；景颇语方向</x:t>
  </x:si>
  <x:si>
    <x:t xml:space="preserve">民族团结进步促进法；中华人民共和国民族团结进步促进法；民族团结法；民族团结促进法；民族团结新法；7月1日施行；7月1日民族新规；德宏傣族景颇族自治州；基层落实；学校；社区；投诉；政府回应</x:t>
  </x:si>
  <x:si>
    <x:t xml:space="preserve">L090</x:t>
  </x:si>
  <x:si>
    <x:t xml:space="preserve">怒江傈僳族自治州</x:t>
  </x:si>
  <x:si>
    <x:t xml:space="preserve">https://www.nujiang.gov.cn/</x:t>
  </x:si>
  <x:si>
    <x:t xml:space="preserve">https://www.baidu.com/s?wd=%E6%80%92%E6%B1%9F%E5%82%88%E5%83%B3%E6%97%8F%E8%87%AA%E6%B2%BB%E5%B7%9E%20%E4%BA%BA%E6%B0%91%E6%94%BF%E5%BA%9C%20%E5%AE%98%E7%BD%91%20site%3Agov.cn</x:t>
  </x:si>
  <x:si>
    <x:t xml:space="preserve">怒江融媒</x:t>
  </x:si>
  <x:si>
    <x:t xml:space="preserve">普通话；傈僳语；怒语方向</x:t>
  </x:si>
  <x:si>
    <x:t xml:space="preserve">民族团结进步促进法；中华人民共和国民族团结进步促进法；民族团结法；民族团结促进法；民族团结新法；7月1日施行；7月1日民族新规；怒江傈僳族自治州；基层落实；学校；社区；投诉；政府回应</x:t>
  </x:si>
  <x:si>
    <x:t xml:space="preserve">L091</x:t>
  </x:si>
  <x:si>
    <x:t xml:space="preserve">迪庆藏族自治州</x:t>
  </x:si>
  <x:si>
    <x:t xml:space="preserve">https://www.diqing.gov.cn/</x:t>
  </x:si>
  <x:si>
    <x:t xml:space="preserve">https://www.baidu.com/s?wd=%E8%BF%AA%E5%BA%86%E8%97%8F%E6%97%8F%E8%87%AA%E6%B2%BB%E5%B7%9E%20%E4%BA%BA%E6%B0%91%E6%94%BF%E5%BA%9C%20%E5%AE%98%E7%BD%91%20site%3Agov.cn</x:t>
  </x:si>
  <x:si>
    <x:t xml:space="preserve">迪庆藏族自治州人民政府网；世界的香格里拉</x:t>
  </x:si>
  <x:si>
    <x:t xml:space="preserve">民族团结进步促进法；中华人民共和国民族团结进步促进法；民族团结法；民族团结促进法；民族团结新法；7月1日施行；7月1日民族新规；迪庆藏族自治州；基层落实；学校；社区；投诉；政府回应</x:t>
  </x:si>
  <x:si>
    <x:t xml:space="preserve">L092</x:t>
  </x:si>
  <x:si>
    <x:t xml:space="preserve">临夏回族自治州</x:t>
  </x:si>
  <x:si>
    <x:t xml:space="preserve">甘肃</x:t>
  </x:si>
  <x:si>
    <x:t xml:space="preserve">https://www.linxia.gov.cn/</x:t>
  </x:si>
  <x:si>
    <x:t xml:space="preserve">https://www.baidu.com/s?wd=%E4%B8%B4%E5%A4%8F%E5%9B%9E%E6%97%8F%E8%87%AA%E6%B2%BB%E5%B7%9E%20%E4%BA%BA%E6%B0%91%E6%94%BF%E5%BA%9C%20%E5%AE%98%E7%BD%91%20site%3Agov.cn</x:t>
  </x:si>
  <x:si>
    <x:t xml:space="preserve">临夏回族自治州人民政府办公室；临夏州民委</x:t>
  </x:si>
  <x:si>
    <x:t xml:space="preserve">普通话；回族、东乡族、保安族议题</x:t>
  </x:si>
  <x:si>
    <x:t xml:space="preserve">民族团结进步促进法；中华人民共和国民族团结进步促进法；民族团结法；民族团结促进法；民族团结新法；7月1日施行；7月1日民族新规；临夏回族自治州；基层落实；学校；社区；投诉；政府回应</x:t>
  </x:si>
  <x:si>
    <x:t xml:space="preserve">L093</x:t>
  </x:si>
  <x:si>
    <x:t xml:space="preserve">甘南藏族自治州</x:t>
  </x:si>
  <x:si>
    <x:t xml:space="preserve">https://www.gnzrmzf.gov.cn/</x:t>
  </x:si>
  <x:si>
    <x:t xml:space="preserve">https://www.baidu.com/s?wd=%E7%94%98%E5%8D%97%E8%97%8F%E6%97%8F%E8%87%AA%E6%B2%BB%E5%B7%9E%20%E4%BA%BA%E6%B0%91%E6%94%BF%E5%BA%9C%20%E5%AE%98%E7%BD%91%20site%3Agov.cn</x:t>
  </x:si>
  <x:si>
    <x:t xml:space="preserve">甘南头条；甘南融媒</x:t>
  </x:si>
  <x:si>
    <x:t xml:space="preserve">民族团结进步促进法；中华人民共和国民族团结进步促进法；民族团结法；民族团结促进法；民族团结新法；7月1日施行；7月1日民族新规；甘南藏族自治州；基层落实；学校；社区；投诉；政府回应</x:t>
  </x:si>
  <x:si>
    <x:t xml:space="preserve">L094</x:t>
  </x:si>
  <x:si>
    <x:t xml:space="preserve">海南藏族自治州</x:t>
  </x:si>
  <x:si>
    <x:t xml:space="preserve">青海</x:t>
  </x:si>
  <x:si>
    <x:t xml:space="preserve">https://www.hainanzhou.gov.cn/</x:t>
  </x:si>
  <x:si>
    <x:t xml:space="preserve">https://www.baidu.com/s?wd=%E6%B5%B7%E5%8D%97%E8%97%8F%E6%97%8F%E8%87%AA%E6%B2%BB%E5%B7%9E%20%E4%BA%BA%E6%B0%91%E6%94%BF%E5%BA%9C%20%E5%AE%98%E7%BD%91%20site%3Agov.cn</x:t>
  </x:si>
  <x:si>
    <x:t xml:space="preserve">海南藏族自治州人民政府；海南藏族发布；海南藏族融媒；海南藏族日报</x:t>
  </x:si>
  <x:si>
    <x:t xml:space="preserve">民族团结进步促进法；中华人民共和国民族团结进步促进法；民族团结法；民族团结促进法；民族团结新法；7月1日施行；7月1日民族新规；海南藏族自治州；基层落实；学校；社区；投诉；政府回应</x:t>
  </x:si>
  <x:si>
    <x:t xml:space="preserve">L095</x:t>
  </x:si>
  <x:si>
    <x:t xml:space="preserve">海北藏族自治州</x:t>
  </x:si>
  <x:si>
    <x:t xml:space="preserve">https://www.haibei.gov.cn/</x:t>
  </x:si>
  <x:si>
    <x:t xml:space="preserve">https://www.baidu.com/s?wd=%E6%B5%B7%E5%8C%97%E8%97%8F%E6%97%8F%E8%87%AA%E6%B2%BB%E5%B7%9E%20%E4%BA%BA%E6%B0%91%E6%94%BF%E5%BA%9C%20%E5%AE%98%E7%BD%91%20site%3Agov.cn</x:t>
  </x:si>
  <x:si>
    <x:t xml:space="preserve">海北藏族自治州人民政府；海北藏族发布；海北藏族融媒；海北藏族日报</x:t>
  </x:si>
  <x:si>
    <x:t xml:space="preserve">普通话；藏文；蒙古文</x:t>
  </x:si>
  <x:si>
    <x:t xml:space="preserve">民族团结进步促进法；中华人民共和国民族团结进步促进法；民族团结法；民族团结促进法；民族团结新法；7月1日施行；7月1日民族新规；海北藏族自治州；基层落实；学校；社区；投诉；政府回应</x:t>
  </x:si>
  <x:si>
    <x:t xml:space="preserve">L096</x:t>
  </x:si>
  <x:si>
    <x:t xml:space="preserve">海西蒙古族藏族自治州</x:t>
  </x:si>
  <x:si>
    <x:t xml:space="preserve">https://www.haixi.gov.cn/</x:t>
  </x:si>
  <x:si>
    <x:t xml:space="preserve">https://www.baidu.com/s?wd=%E6%B5%B7%E8%A5%BF%E8%92%99%E5%8F%A4%E6%97%8F%E8%97%8F%E6%97%8F%E8%87%AA%E6%B2%BB%E5%B7%9E%20%E4%BA%BA%E6%B0%91%E6%94%BF%E5%BA%9C%20%E5%AE%98%E7%BD%91%20site%3Agov.cn</x:t>
  </x:si>
  <x:si>
    <x:t xml:space="preserve">海西政务；海西发布</x:t>
  </x:si>
  <x:si>
    <x:t xml:space="preserve">普通话；蒙古文；藏文</x:t>
  </x:si>
  <x:si>
    <x:t xml:space="preserve">民族团结进步促进法；中华人民共和国民族团结进步促进法；民族团结法；民族团结促进法；民族团结新法；7月1日施行；7月1日民族新规；海西蒙古族藏族自治州；基层落实；学校；社区；投诉；政府回应</x:t>
  </x:si>
  <x:si>
    <x:t xml:space="preserve">L097</x:t>
  </x:si>
  <x:si>
    <x:t xml:space="preserve">黄南藏族自治州</x:t>
  </x:si>
  <x:si>
    <x:t xml:space="preserve">http://www.huangnan.gov.cn/</x:t>
  </x:si>
  <x:si>
    <x:t xml:space="preserve">https://www.baidu.com/s?wd=%E9%BB%84%E5%8D%97%E8%97%8F%E6%97%8F%E8%87%AA%E6%B2%BB%E5%B7%9E%20%E4%BA%BA%E6%B0%91%E6%94%BF%E5%BA%9C%20%E5%AE%98%E7%BD%91%20site%3Agov.cn</x:t>
  </x:si>
  <x:si>
    <x:t xml:space="preserve">黄南藏族自治州人民政府；黄南藏族发布；黄南藏族融媒；黄南藏族日报</x:t>
  </x:si>
  <x:si>
    <x:t xml:space="preserve">民族团结进步促进法；中华人民共和国民族团结进步促进法；民族团结法；民族团结促进法；民族团结新法；7月1日施行；7月1日民族新规；黄南藏族自治州；基层落实；学校；社区；投诉；政府回应</x:t>
  </x:si>
  <x:si>
    <x:t xml:space="preserve">L098</x:t>
  </x:si>
  <x:si>
    <x:t xml:space="preserve">果洛藏族自治州</x:t>
  </x:si>
  <x:si>
    <x:t xml:space="preserve">https://www.guoluo.gov.cn/</x:t>
  </x:si>
  <x:si>
    <x:t xml:space="preserve">https://www.baidu.com/s?wd=%E6%9E%9C%E6%B4%9B%E8%97%8F%E6%97%8F%E8%87%AA%E6%B2%BB%E5%B7%9E%20%E4%BA%BA%E6%B0%91%E6%94%BF%E5%BA%9C%20%E5%AE%98%E7%BD%91%20site%3Agov.cn</x:t>
  </x:si>
  <x:si>
    <x:t xml:space="preserve">果洛藏族自治州人民政府；果洛藏族发布；果洛藏族融媒；果洛藏族日报</x:t>
  </x:si>
  <x:si>
    <x:t xml:space="preserve">民族团结进步促进法；中华人民共和国民族团结进步促进法；民族团结法；民族团结促进法；民族团结新法；7月1日施行；7月1日民族新规；果洛藏族自治州；基层落实；学校；社区；投诉；政府回应</x:t>
  </x:si>
  <x:si>
    <x:t xml:space="preserve">L099</x:t>
  </x:si>
  <x:si>
    <x:t xml:space="preserve">玉树藏族自治州</x:t>
  </x:si>
  <x:si>
    <x:t xml:space="preserve">http://www.yushuzhou.gov.cn/</x:t>
  </x:si>
  <x:si>
    <x:t xml:space="preserve">https://www.baidu.com/s?wd=%E7%8E%89%E6%A0%91%E8%97%8F%E6%97%8F%E8%87%AA%E6%B2%BB%E5%B7%9E%20%E4%BA%BA%E6%B0%91%E6%94%BF%E5%BA%9C%20%E5%AE%98%E7%BD%91%20site%3Agov.cn</x:t>
  </x:si>
  <x:si>
    <x:t xml:space="preserve">玉树藏族自治州人民政府；玉树藏族发布；玉树藏族融媒；玉树藏族日报</x:t>
  </x:si>
  <x:si>
    <x:t xml:space="preserve">民族团结进步促进法；中华人民共和国民族团结进步促进法；民族团结法；民族团结促进法；民族团结新法；7月1日施行；7月1日民族新规；玉树藏族自治州；基层落实；学校；社区；投诉；政府回应</x:t>
  </x:si>
  <x:si>
    <x:t xml:space="preserve">L100</x:t>
  </x:si>
  <x:si>
    <x:t xml:space="preserve">伊犁哈萨克自治州</x:t>
  </x:si>
  <x:si>
    <x:t xml:space="preserve">https://www.xjyl.gov.cn/</x:t>
  </x:si>
  <x:si>
    <x:t xml:space="preserve">https://www.baidu.com/s?wd=%E4%BC%8A%E7%8A%81%E5%93%88%E8%90%A8%E5%85%8B%E8%87%AA%E6%B2%BB%E5%B7%9E%20%E4%BA%BA%E6%B0%91%E6%94%BF%E5%BA%9C%20%E5%AE%98%E7%BD%91%20site%3Agov.cn</x:t>
  </x:si>
  <x:si>
    <x:t xml:space="preserve">伊犁政府网；伊犁零距离</x:t>
  </x:si>
  <x:si>
    <x:t xml:space="preserve">普通话；哈萨克文；维吾尔文；锡伯文</x:t>
  </x:si>
  <x:si>
    <x:t xml:space="preserve">民族团结进步促进法；中华人民共和国民族团结进步促进法；民族团结法；民族团结促进法；民族团结新法；7月1日施行；7月1日民族新规；伊犁哈萨克自治州；基层落实；学校；社区；投诉；政府回应</x:t>
  </x:si>
  <x:si>
    <x:t xml:space="preserve">L101</x:t>
  </x:si>
  <x:si>
    <x:t xml:space="preserve">博尔塔拉蒙古自治州</x:t>
  </x:si>
  <x:si>
    <x:t xml:space="preserve">https://www.xjboz.gov.cn/</x:t>
  </x:si>
  <x:si>
    <x:t xml:space="preserve">https://www.baidu.com/s?wd=%E5%8D%9A%E5%B0%94%E5%A1%94%E6%8B%89%E8%92%99%E5%8F%A4%E8%87%AA%E6%B2%BB%E5%B7%9E%20%E4%BA%BA%E6%B0%91%E6%94%BF%E5%BA%9C%20%E5%AE%98%E7%BD%91%20site%3Agov.cn</x:t>
  </x:si>
  <x:si>
    <x:t xml:space="preserve">博州政府网</x:t>
  </x:si>
  <x:si>
    <x:t xml:space="preserve">普通话；蒙古文；哈萨克文</x:t>
  </x:si>
  <x:si>
    <x:t xml:space="preserve">民族团结进步促进法；中华人民共和国民族团结进步促进法；民族团结法；民族团结促进法；民族团结新法；7月1日施行；7月1日民族新规；博尔塔拉蒙古自治州；基层落实；学校；社区；投诉；政府回应</x:t>
  </x:si>
  <x:si>
    <x:t xml:space="preserve">L102</x:t>
  </x:si>
  <x:si>
    <x:t xml:space="preserve">昌吉回族自治州</x:t>
  </x:si>
  <x:si>
    <x:t xml:space="preserve">https://www.cj.gov.cn/</x:t>
  </x:si>
  <x:si>
    <x:t xml:space="preserve">https://www.baidu.com/s?wd=%E6%98%8C%E5%90%89%E5%9B%9E%E6%97%8F%E8%87%AA%E6%B2%BB%E5%B7%9E%20%E4%BA%BA%E6%B0%91%E6%94%BF%E5%BA%9C%20%E5%AE%98%E7%BD%91%20site%3Agov.cn</x:t>
  </x:si>
  <x:si>
    <x:t xml:space="preserve">昌吉日报；i昌吉</x:t>
  </x:si>
  <x:si>
    <x:t xml:space="preserve">普通话；哈萨克文方向</x:t>
  </x:si>
  <x:si>
    <x:t xml:space="preserve">民族团结进步促进法；中华人民共和国民族团结进步促进法；民族团结法；民族团结促进法；民族团结新法；7月1日施行；7月1日民族新规；昌吉回族自治州；基层落实；学校；社区；投诉；政府回应</x:t>
  </x:si>
  <x:si>
    <x:t xml:space="preserve">L103</x:t>
  </x:si>
  <x:si>
    <x:t xml:space="preserve">巴音郭楞蒙古自治州</x:t>
  </x:si>
  <x:si>
    <x:t xml:space="preserve">https://www.xjbz.gov.cn/</x:t>
  </x:si>
  <x:si>
    <x:t xml:space="preserve">https://www.baidu.com/s?wd=%E5%B7%B4%E9%9F%B3%E9%83%AD%E6%A5%9E%E8%92%99%E5%8F%A4%E8%87%AA%E6%B2%BB%E5%B7%9E%20%E4%BA%BA%E6%B0%91%E6%94%BF%E5%BA%9C%20%E5%AE%98%E7%BD%91%20site%3Agov.cn</x:t>
  </x:si>
  <x:si>
    <x:t xml:space="preserve">巴音郭楞日报；巴州文旅之声</x:t>
  </x:si>
  <x:si>
    <x:t xml:space="preserve">普通话；蒙古文；维吾尔文</x:t>
  </x:si>
  <x:si>
    <x:t xml:space="preserve">民族团结进步促进法；中华人民共和国民族团结进步促进法；民族团结法；民族团结促进法；民族团结新法；7月1日施行；7月1日民族新规；巴音郭楞蒙古自治州；基层落实；学校；社区；投诉；政府回应</x:t>
  </x:si>
  <x:si>
    <x:t xml:space="preserve">L104</x:t>
  </x:si>
  <x:si>
    <x:t xml:space="preserve">克孜勒苏柯尔克孜自治州</x:t>
  </x:si>
  <x:si>
    <x:t xml:space="preserve">https://www.xjkz.gov.cn/</x:t>
  </x:si>
  <x:si>
    <x:t xml:space="preserve">https://www.baidu.com/s?wd=%E5%85%8B%E5%AD%9C%E5%8B%92%E8%8B%8F%E6%9F%AF%E5%B0%94%E5%85%8B%E5%AD%9C%E8%87%AA%E6%B2%BB%E5%B7%9E%20%E4%BA%BA%E6%B0%91%E6%94%BF%E5%BA%9C%20%E5%AE%98%E7%BD%91%20site%3Agov.cn</x:t>
  </x:si>
  <x:si>
    <x:t xml:space="preserve">克州零距离；克州政务服务</x:t>
  </x:si>
  <x:si>
    <x:t xml:space="preserve">普通话；柯尔克孜文；维吾尔文</x:t>
  </x:si>
  <x:si>
    <x:t xml:space="preserve">民族团结进步促进法；中华人民共和国民族团结进步促进法；民族团结法；民族团结促进法；民族团结新法；7月1日施行；7月1日民族新规；克孜勒苏柯尔克孜自治州；基层落实；学校；社区；投诉；政府回应</x:t>
  </x:si>
  <x:si>
    <x:t xml:space="preserve">L105</x:t>
  </x:si>
  <x:si>
    <x:t xml:space="preserve">自治县/自治旗人民政府</x:t>
  </x:si>
  <x:si>
    <x:t xml:space="preserve">青龙满族自治县</x:t>
  </x:si>
  <x:si>
    <x:t xml:space="preserve">自治县/自治旗</x:t>
  </x:si>
  <x:si>
    <x:t xml:space="preserve">河北</x:t>
  </x:si>
  <x:si>
    <x:t xml:space="preserve">https://www.baidu.com/s?wd=%E9%9D%92%E9%BE%99%E6%BB%A1%E6%97%8F%E8%87%AA%E6%B2%BB%E5%8E%BF%20%E4%BA%BA%E6%B0%91%E6%94%BF%E5%BA%9C%20%E5%AE%98%E7%BD%91%20site%3Agov.cn</x:t>
  </x:si>
  <x:si>
    <x:t xml:space="preserve">https://www.so.com/s?q=%E9%9D%92%E9%BE%99%E6%BB%A1%E6%97%8F%E8%87%AA%E6%B2%BB%E5%8E%BF%20%E4%BA%BA%E6%B0%91%E6%94%BF%E5%BA%9C%20%E5%AE%98%E7%BD%91%20site%3Agov.cn</x:t>
  </x:si>
  <x:si>
    <x:t xml:space="preserve">青龙满族自治县人民政府；青龙满族发布；青龙满族融媒；青龙满族日报</x:t>
  </x:si>
  <x:si>
    <x:t xml:space="preserve">普通话；满族、回族、蒙古族议题</x:t>
  </x:si>
  <x:si>
    <x:t xml:space="preserve">政府站公开浏览；微信内容需客户端登录</x:t>
  </x:si>
  <x:si>
    <x:t xml:space="preserve">县级实施动态、社区/学校活动、意见征集、群众留言、融媒体文章和评论</x:t>
  </x:si>
  <x:si>
    <x:t xml:space="preserve">民族团结进步促进法；中华人民共和国民族团结进步促进法；民族团结法；民族团结促进法；民族团结新法；7月1日施行；7月1日民族新规；青龙满族自治县；有什么影响；怎么执行；形式主义；一刀切；投诉；回应</x:t>
  </x:si>
  <x:si>
    <x:t xml:space="preserve">提供官方站检索入口；县级域名迁移时仍可进入最新官方站</x:t>
  </x:si>
  <x:si>
    <x:t xml:space="preserve">L106</x:t>
  </x:si>
  <x:si>
    <x:t xml:space="preserve">大厂回族自治县</x:t>
  </x:si>
  <x:si>
    <x:t xml:space="preserve">https://www.baidu.com/s?wd=%E5%A4%A7%E5%8E%82%E5%9B%9E%E6%97%8F%E8%87%AA%E6%B2%BB%E5%8E%BF%20%E4%BA%BA%E6%B0%91%E6%94%BF%E5%BA%9C%20%E5%AE%98%E7%BD%91%20site%3Agov.cn</x:t>
  </x:si>
  <x:si>
    <x:t xml:space="preserve">https://www.so.com/s?q=%E5%A4%A7%E5%8E%82%E5%9B%9E%E6%97%8F%E8%87%AA%E6%B2%BB%E5%8E%BF%20%E4%BA%BA%E6%B0%91%E6%94%BF%E5%BA%9C%20%E5%AE%98%E7%BD%91%20site%3Agov.cn</x:t>
  </x:si>
  <x:si>
    <x:t xml:space="preserve">大厂回族自治县人民政府；大厂回族发布；大厂回族融媒；大厂回族日报</x:t>
  </x:si>
  <x:si>
    <x:t xml:space="preserve">民族团结进步促进法；中华人民共和国民族团结进步促进法；民族团结法；民族团结促进法；民族团结新法；7月1日施行；7月1日民族新规；大厂回族自治县；有什么影响；怎么执行；形式主义；一刀切；投诉；回应</x:t>
  </x:si>
  <x:si>
    <x:t xml:space="preserve">L107</x:t>
  </x:si>
  <x:si>
    <x:t xml:space="preserve">孟村回族自治县</x:t>
  </x:si>
  <x:si>
    <x:t xml:space="preserve">https://www.baidu.com/s?wd=%E5%AD%9F%E6%9D%91%E5%9B%9E%E6%97%8F%E8%87%AA%E6%B2%BB%E5%8E%BF%20%E4%BA%BA%E6%B0%91%E6%94%BF%E5%BA%9C%20%E5%AE%98%E7%BD%91%20site%3Agov.cn</x:t>
  </x:si>
  <x:si>
    <x:t xml:space="preserve">https://www.so.com/s?q=%E5%AD%9F%E6%9D%91%E5%9B%9E%E6%97%8F%E8%87%AA%E6%B2%BB%E5%8E%BF%20%E4%BA%BA%E6%B0%91%E6%94%BF%E5%BA%9C%20%E5%AE%98%E7%BD%91%20site%3Agov.cn</x:t>
  </x:si>
  <x:si>
    <x:t xml:space="preserve">孟村回族自治县人民政府；孟村回族发布；孟村回族融媒；孟村回族日报</x:t>
  </x:si>
  <x:si>
    <x:t xml:space="preserve">民族团结进步促进法；中华人民共和国民族团结进步促进法；民族团结法；民族团结促进法；民族团结新法；7月1日施行；7月1日民族新规；孟村回族自治县；有什么影响；怎么执行；形式主义；一刀切；投诉；回应</x:t>
  </x:si>
  <x:si>
    <x:t xml:space="preserve">L108</x:t>
  </x:si>
  <x:si>
    <x:t xml:space="preserve">丰宁满族自治县</x:t>
  </x:si>
  <x:si>
    <x:t xml:space="preserve">https://www.baidu.com/s?wd=%E4%B8%B0%E5%AE%81%E6%BB%A1%E6%97%8F%E8%87%AA%E6%B2%BB%E5%8E%BF%20%E4%BA%BA%E6%B0%91%E6%94%BF%E5%BA%9C%20%E5%AE%98%E7%BD%91%20site%3Agov.cn</x:t>
  </x:si>
  <x:si>
    <x:t xml:space="preserve">https://www.so.com/s?q=%E4%B8%B0%E5%AE%81%E6%BB%A1%E6%97%8F%E8%87%AA%E6%B2%BB%E5%8E%BF%20%E4%BA%BA%E6%B0%91%E6%94%BF%E5%BA%9C%20%E5%AE%98%E7%BD%91%20site%3Agov.cn</x:t>
  </x:si>
  <x:si>
    <x:t xml:space="preserve">丰宁满族自治县人民政府；丰宁满族发布；丰宁满族融媒；丰宁满族日报</x:t>
  </x:si>
  <x:si>
    <x:t xml:space="preserve">民族团结进步促进法；中华人民共和国民族团结进步促进法；民族团结法；民族团结促进法；民族团结新法；7月1日施行；7月1日民族新规；丰宁满族自治县；有什么影响；怎么执行；形式主义；一刀切；投诉；回应</x:t>
  </x:si>
  <x:si>
    <x:t xml:space="preserve">L109</x:t>
  </x:si>
  <x:si>
    <x:t xml:space="preserve">围场满族蒙古族自治县</x:t>
  </x:si>
  <x:si>
    <x:t xml:space="preserve">https://www.weichang.gov.cn/</x:t>
  </x:si>
  <x:si>
    <x:t xml:space="preserve">https://www.so.com/s?q=%E5%9B%B4%E5%9C%BA%E6%BB%A1%E6%97%8F%E8%92%99%E5%8F%A4%E6%97%8F%E8%87%AA%E6%B2%BB%E5%8E%BF%20%E4%BA%BA%E6%B0%91%E6%94%BF%E5%BA%9C%20%E5%AE%98%E7%BD%91%20site%3Agov.cn</x:t>
  </x:si>
  <x:si>
    <x:t xml:space="preserve">围场融媒</x:t>
  </x:si>
  <x:si>
    <x:t xml:space="preserve">民族团结进步促进法；中华人民共和国民族团结进步促进法；民族团结法；民族团结促进法；民族团结新法；7月1日施行；7月1日民族新规；围场满族蒙古族自治县；有什么影响；怎么执行；形式主义；一刀切；投诉；回应</x:t>
  </x:si>
  <x:si>
    <x:t xml:space="preserve">L110</x:t>
  </x:si>
  <x:si>
    <x:t xml:space="preserve">宽城满族自治县</x:t>
  </x:si>
  <x:si>
    <x:t xml:space="preserve">https://www.baidu.com/s?wd=%E5%AE%BD%E5%9F%8E%E6%BB%A1%E6%97%8F%E8%87%AA%E6%B2%BB%E5%8E%BF%20%E4%BA%BA%E6%B0%91%E6%94%BF%E5%BA%9C%20%E5%AE%98%E7%BD%91%20site%3Agov.cn</x:t>
  </x:si>
  <x:si>
    <x:t xml:space="preserve">https://www.so.com/s?q=%E5%AE%BD%E5%9F%8E%E6%BB%A1%E6%97%8F%E8%87%AA%E6%B2%BB%E5%8E%BF%20%E4%BA%BA%E6%B0%91%E6%94%BF%E5%BA%9C%20%E5%AE%98%E7%BD%91%20site%3Agov.cn</x:t>
  </x:si>
  <x:si>
    <x:t xml:space="preserve">宽城满族自治县人民政府；宽城满族发布；宽城满族融媒；宽城满族日报</x:t>
  </x:si>
  <x:si>
    <x:t xml:space="preserve">民族团结进步促进法；中华人民共和国民族团结进步促进法；民族团结法；民族团结促进法；民族团结新法；7月1日施行；7月1日民族新规；宽城满族自治县；有什么影响；怎么执行；形式主义；一刀切；投诉；回应</x:t>
  </x:si>
  <x:si>
    <x:t xml:space="preserve">L111</x:t>
  </x:si>
  <x:si>
    <x:t xml:space="preserve">鄂伦春自治旗</x:t>
  </x:si>
  <x:si>
    <x:t xml:space="preserve">https://www.elc.gov.cn/</x:t>
  </x:si>
  <x:si>
    <x:t xml:space="preserve">https://www.so.com/s?q=%E9%84%82%E4%BC%A6%E6%98%A5%E8%87%AA%E6%B2%BB%E6%97%97%20%E4%BA%BA%E6%B0%91%E6%94%BF%E5%BA%9C%20%E5%AE%98%E7%BD%91%20site%3Agov.cn</x:t>
  </x:si>
  <x:si>
    <x:t xml:space="preserve">鄂伦春自治旗人民政府；鄂伦春发布；鄂伦春融媒；鄂伦春日报</x:t>
  </x:si>
  <x:si>
    <x:t xml:space="preserve">民族团结进步促进法；中华人民共和国民族团结进步促进法；民族团结法；民族团结促进法；民族团结新法；7月1日施行；7月1日民族新规；鄂伦春自治旗；有什么影响；怎么执行；形式主义；一刀切；投诉；回应</x:t>
  </x:si>
  <x:si>
    <x:t xml:space="preserve">L112</x:t>
  </x:si>
  <x:si>
    <x:t xml:space="preserve">莫力达瓦达斡尔族自治旗</x:t>
  </x:si>
  <x:si>
    <x:t xml:space="preserve">https://www.mldw.gov.cn/</x:t>
  </x:si>
  <x:si>
    <x:t xml:space="preserve">https://www.so.com/s?q=%E8%8E%AB%E5%8A%9B%E8%BE%BE%E7%93%A6%E8%BE%BE%E6%96%A1%E5%B0%94%E6%97%8F%E8%87%AA%E6%B2%BB%E6%97%97%20%E4%BA%BA%E6%B0%91%E6%94%BF%E5%BA%9C%20%E5%AE%98%E7%BD%91%20site%3Agov.cn</x:t>
  </x:si>
  <x:si>
    <x:t xml:space="preserve">莫力达瓦达斡尔族自治旗人民政府；莫力达瓦达斡尔族发布；莫力达瓦达斡尔族融媒；莫力达瓦达斡尔族日报</x:t>
  </x:si>
  <x:si>
    <x:t xml:space="preserve">民族团结进步促进法；中华人民共和国民族团结进步促进法；民族团结法；民族团结促进法；民族团结新法；7月1日施行；7月1日民族新规；莫力达瓦达斡尔族自治旗；有什么影响；怎么执行；形式主义；一刀切；投诉；回应</x:t>
  </x:si>
  <x:si>
    <x:t xml:space="preserve">L113</x:t>
  </x:si>
  <x:si>
    <x:t xml:space="preserve">鄂温克族自治旗</x:t>
  </x:si>
  <x:si>
    <x:t xml:space="preserve">https://www.ewenke.gov.cn/</x:t>
  </x:si>
  <x:si>
    <x:t xml:space="preserve">https://www.so.com/s?q=%E9%84%82%E6%B8%A9%E5%85%8B%E6%97%8F%E8%87%AA%E6%B2%BB%E6%97%97%20%E4%BA%BA%E6%B0%91%E6%94%BF%E5%BA%9C%20%E5%AE%98%E7%BD%91%20site%3Agov.cn</x:t>
  </x:si>
  <x:si>
    <x:t xml:space="preserve">鄂温克族自治旗人民政府；鄂温克族发布；鄂温克族融媒；鄂温克族日报</x:t>
  </x:si>
  <x:si>
    <x:t xml:space="preserve">民族团结进步促进法；中华人民共和国民族团结进步促进法；民族团结法；民族团结促进法；民族团结新法；7月1日施行；7月1日民族新规；鄂温克族自治旗；有什么影响；怎么执行；形式主义；一刀切；投诉；回应</x:t>
  </x:si>
  <x:si>
    <x:t xml:space="preserve">L114</x:t>
  </x:si>
  <x:si>
    <x:t xml:space="preserve">阜新蒙古族自治县</x:t>
  </x:si>
  <x:si>
    <x:t xml:space="preserve">辽宁</x:t>
  </x:si>
  <x:si>
    <x:t xml:space="preserve">https://www.baidu.com/s?wd=%E9%98%9C%E6%96%B0%E8%92%99%E5%8F%A4%E6%97%8F%E8%87%AA%E6%B2%BB%E5%8E%BF%20%E4%BA%BA%E6%B0%91%E6%94%BF%E5%BA%9C%20%E5%AE%98%E7%BD%91%20site%3Agov.cn</x:t>
  </x:si>
  <x:si>
    <x:t xml:space="preserve">https://www.so.com/s?q=%E9%98%9C%E6%96%B0%E8%92%99%E5%8F%A4%E6%97%8F%E8%87%AA%E6%B2%BB%E5%8E%BF%20%E4%BA%BA%E6%B0%91%E6%94%BF%E5%BA%9C%20%E5%AE%98%E7%BD%91%20site%3Agov.cn</x:t>
  </x:si>
  <x:si>
    <x:t xml:space="preserve">阜新蒙古族自治县人民政府；阜新蒙古族发布；阜新蒙古族融媒；阜新蒙古族日报</x:t>
  </x:si>
  <x:si>
    <x:t xml:space="preserve">普通话；蒙古族、满族议题</x:t>
  </x:si>
  <x:si>
    <x:t xml:space="preserve">民族团结进步促进法；中华人民共和国民族团结进步促进法；民族团结法；民族团结促进法；民族团结新法；7月1日施行；7月1日民族新规；阜新蒙古族自治县；有什么影响；怎么执行；形式主义；一刀切；投诉；回应</x:t>
  </x:si>
  <x:si>
    <x:t xml:space="preserve">L115</x:t>
  </x:si>
  <x:si>
    <x:t xml:space="preserve">喀喇沁左翼蒙古族自治县</x:t>
  </x:si>
  <x:si>
    <x:t xml:space="preserve">https://www.kazuo.gov.cn/</x:t>
  </x:si>
  <x:si>
    <x:t xml:space="preserve">https://www.so.com/s?q=%E5%96%80%E5%96%87%E6%B2%81%E5%B7%A6%E7%BF%BC%E8%92%99%E5%8F%A4%E6%97%8F%E8%87%AA%E6%B2%BB%E5%8E%BF%20%E4%BA%BA%E6%B0%91%E6%94%BF%E5%BA%9C%20%E5%AE%98%E7%BD%91%20site%3Agov.cn</x:t>
  </x:si>
  <x:si>
    <x:t xml:space="preserve">喀喇沁左翼蒙古族自治县人民政府；喀喇沁左翼蒙古族发布；喀喇沁左翼蒙古族融媒；喀喇沁左翼蒙古族日报</x:t>
  </x:si>
  <x:si>
    <x:t xml:space="preserve">民族团结进步促进法；中华人民共和国民族团结进步促进法；民族团结法；民族团结促进法；民族团结新法；7月1日施行；7月1日民族新规；喀喇沁左翼蒙古族自治县；有什么影响；怎么执行；形式主义；一刀切；投诉；回应</x:t>
  </x:si>
  <x:si>
    <x:t xml:space="preserve">L116</x:t>
  </x:si>
  <x:si>
    <x:t xml:space="preserve">岫岩满族自治县</x:t>
  </x:si>
  <x:si>
    <x:t xml:space="preserve">https://www.baidu.com/s?wd=%E5%B2%AB%E5%B2%A9%E6%BB%A1%E6%97%8F%E8%87%AA%E6%B2%BB%E5%8E%BF%20%E4%BA%BA%E6%B0%91%E6%94%BF%E5%BA%9C%20%E5%AE%98%E7%BD%91%20site%3Agov.cn</x:t>
  </x:si>
  <x:si>
    <x:t xml:space="preserve">https://www.so.com/s?q=%E5%B2%AB%E5%B2%A9%E6%BB%A1%E6%97%8F%E8%87%AA%E6%B2%BB%E5%8E%BF%20%E4%BA%BA%E6%B0%91%E6%94%BF%E5%BA%9C%20%E5%AE%98%E7%BD%91%20site%3Agov.cn</x:t>
  </x:si>
  <x:si>
    <x:t xml:space="preserve">岫岩满族自治县人民政府；岫岩满族发布；岫岩满族融媒；岫岩满族日报</x:t>
  </x:si>
  <x:si>
    <x:t xml:space="preserve">民族团结进步促进法；中华人民共和国民族团结进步促进法；民族团结法；民族团结促进法；民族团结新法；7月1日施行；7月1日民族新规；岫岩满族自治县；有什么影响；怎么执行；形式主义；一刀切；投诉；回应</x:t>
  </x:si>
  <x:si>
    <x:t xml:space="preserve">L117</x:t>
  </x:si>
  <x:si>
    <x:t xml:space="preserve">新宾满族自治县</x:t>
  </x:si>
  <x:si>
    <x:t xml:space="preserve">https://www.baidu.com/s?wd=%E6%96%B0%E5%AE%BE%E6%BB%A1%E6%97%8F%E8%87%AA%E6%B2%BB%E5%8E%BF%20%E4%BA%BA%E6%B0%91%E6%94%BF%E5%BA%9C%20%E5%AE%98%E7%BD%91%20site%3Agov.cn</x:t>
  </x:si>
  <x:si>
    <x:t xml:space="preserve">https://www.so.com/s?q=%E6%96%B0%E5%AE%BE%E6%BB%A1%E6%97%8F%E8%87%AA%E6%B2%BB%E5%8E%BF%20%E4%BA%BA%E6%B0%91%E6%94%BF%E5%BA%9C%20%E5%AE%98%E7%BD%91%20site%3Agov.cn</x:t>
  </x:si>
  <x:si>
    <x:t xml:space="preserve">新宾满族自治县人民政府；新宾满族发布；新宾满族融媒；新宾满族日报</x:t>
  </x:si>
  <x:si>
    <x:t xml:space="preserve">民族团结进步促进法；中华人民共和国民族团结进步促进法；民族团结法；民族团结促进法；民族团结新法；7月1日施行；7月1日民族新规；新宾满族自治县；有什么影响；怎么执行；形式主义；一刀切；投诉；回应</x:t>
  </x:si>
  <x:si>
    <x:t xml:space="preserve">L118</x:t>
  </x:si>
  <x:si>
    <x:t xml:space="preserve">清原满族自治县</x:t>
  </x:si>
  <x:si>
    <x:t xml:space="preserve">https://www.baidu.com/s?wd=%E6%B8%85%E5%8E%9F%E6%BB%A1%E6%97%8F%E8%87%AA%E6%B2%BB%E5%8E%BF%20%E4%BA%BA%E6%B0%91%E6%94%BF%E5%BA%9C%20%E5%AE%98%E7%BD%91%20site%3Agov.cn</x:t>
  </x:si>
  <x:si>
    <x:t xml:space="preserve">https://www.so.com/s?q=%E6%B8%85%E5%8E%9F%E6%BB%A1%E6%97%8F%E8%87%AA%E6%B2%BB%E5%8E%BF%20%E4%BA%BA%E6%B0%91%E6%94%BF%E5%BA%9C%20%E5%AE%98%E7%BD%91%20site%3Agov.cn</x:t>
  </x:si>
  <x:si>
    <x:t xml:space="preserve">清原满族自治县人民政府；清原满族发布；清原满族融媒；清原满族日报</x:t>
  </x:si>
  <x:si>
    <x:t xml:space="preserve">民族团结进步促进法；中华人民共和国民族团结进步促进法；民族团结法；民族团结促进法；民族团结新法；7月1日施行；7月1日民族新规；清原满族自治县；有什么影响；怎么执行；形式主义；一刀切；投诉；回应</x:t>
  </x:si>
  <x:si>
    <x:t xml:space="preserve">L119</x:t>
  </x:si>
  <x:si>
    <x:t xml:space="preserve">本溪满族自治县</x:t>
  </x:si>
  <x:si>
    <x:t xml:space="preserve">https://www.baidu.com/s?wd=%E6%9C%AC%E6%BA%AA%E6%BB%A1%E6%97%8F%E8%87%AA%E6%B2%BB%E5%8E%BF%20%E4%BA%BA%E6%B0%91%E6%94%BF%E5%BA%9C%20%E5%AE%98%E7%BD%91%20site%3Agov.cn</x:t>
  </x:si>
  <x:si>
    <x:t xml:space="preserve">https://www.so.com/s?q=%E6%9C%AC%E6%BA%AA%E6%BB%A1%E6%97%8F%E8%87%AA%E6%B2%BB%E5%8E%BF%20%E4%BA%BA%E6%B0%91%E6%94%BF%E5%BA%9C%20%E5%AE%98%E7%BD%91%20site%3Agov.cn</x:t>
  </x:si>
  <x:si>
    <x:t xml:space="preserve">本溪满族自治县人民政府；本溪满族发布；本溪满族融媒；本溪满族日报</x:t>
  </x:si>
  <x:si>
    <x:t xml:space="preserve">民族团结进步促进法；中华人民共和国民族团结进步促进法；民族团结法；民族团结促进法；民族团结新法；7月1日施行；7月1日民族新规；本溪满族自治县；有什么影响；怎么执行；形式主义；一刀切；投诉；回应</x:t>
  </x:si>
  <x:si>
    <x:t xml:space="preserve">L120</x:t>
  </x:si>
  <x:si>
    <x:t xml:space="preserve">桓仁满族自治县</x:t>
  </x:si>
  <x:si>
    <x:t xml:space="preserve">https://www.baidu.com/s?wd=%E6%A1%93%E4%BB%81%E6%BB%A1%E6%97%8F%E8%87%AA%E6%B2%BB%E5%8E%BF%20%E4%BA%BA%E6%B0%91%E6%94%BF%E5%BA%9C%20%E5%AE%98%E7%BD%91%20site%3Agov.cn</x:t>
  </x:si>
  <x:si>
    <x:t xml:space="preserve">https://www.so.com/s?q=%E6%A1%93%E4%BB%81%E6%BB%A1%E6%97%8F%E8%87%AA%E6%B2%BB%E5%8E%BF%20%E4%BA%BA%E6%B0%91%E6%94%BF%E5%BA%9C%20%E5%AE%98%E7%BD%91%20site%3Agov.cn</x:t>
  </x:si>
  <x:si>
    <x:t xml:space="preserve">桓仁满族自治县人民政府；桓仁满族发布；桓仁满族融媒；桓仁满族日报</x:t>
  </x:si>
  <x:si>
    <x:t xml:space="preserve">民族团结进步促进法；中华人民共和国民族团结进步促进法；民族团结法；民族团结促进法；民族团结新法；7月1日施行；7月1日民族新规；桓仁满族自治县；有什么影响；怎么执行；形式主义；一刀切；投诉；回应</x:t>
  </x:si>
  <x:si>
    <x:t xml:space="preserve">L121</x:t>
  </x:si>
  <x:si>
    <x:t xml:space="preserve">宽甸满族自治县</x:t>
  </x:si>
  <x:si>
    <x:t xml:space="preserve">https://www.baidu.com/s?wd=%E5%AE%BD%E7%94%B8%E6%BB%A1%E6%97%8F%E8%87%AA%E6%B2%BB%E5%8E%BF%20%E4%BA%BA%E6%B0%91%E6%94%BF%E5%BA%9C%20%E5%AE%98%E7%BD%91%20site%3Agov.cn</x:t>
  </x:si>
  <x:si>
    <x:t xml:space="preserve">https://www.so.com/s?q=%E5%AE%BD%E7%94%B8%E6%BB%A1%E6%97%8F%E8%87%AA%E6%B2%BB%E5%8E%BF%20%E4%BA%BA%E6%B0%91%E6%94%BF%E5%BA%9C%20%E5%AE%98%E7%BD%91%20site%3Agov.cn</x:t>
  </x:si>
  <x:si>
    <x:t xml:space="preserve">宽甸满族自治县人民政府；宽甸满族发布；宽甸满族融媒；宽甸满族日报</x:t>
  </x:si>
  <x:si>
    <x:t xml:space="preserve">民族团结进步促进法；中华人民共和国民族团结进步促进法；民族团结法；民族团结促进法；民族团结新法；7月1日施行；7月1日民族新规；宽甸满族自治县；有什么影响；怎么执行；形式主义；一刀切；投诉；回应</x:t>
  </x:si>
  <x:si>
    <x:t xml:space="preserve">L122</x:t>
  </x:si>
  <x:si>
    <x:t xml:space="preserve">长白朝鲜族自治县</x:t>
  </x:si>
  <x:si>
    <x:t xml:space="preserve">https://www.changbai.gov.cn/</x:t>
  </x:si>
  <x:si>
    <x:t xml:space="preserve">https://www.so.com/s?q=%E9%95%BF%E7%99%BD%E6%9C%9D%E9%B2%9C%E6%97%8F%E8%87%AA%E6%B2%BB%E5%8E%BF%20%E4%BA%BA%E6%B0%91%E6%94%BF%E5%BA%9C%20%E5%AE%98%E7%BD%91%20site%3Agov.cn</x:t>
  </x:si>
  <x:si>
    <x:t xml:space="preserve">长白朝鲜族自治县人民政府；长白朝鲜族发布；长白朝鲜族融媒；长白朝鲜族日报</x:t>
  </x:si>
  <x:si>
    <x:t xml:space="preserve">普通话；朝鲜文；蒙古族、满族议题</x:t>
  </x:si>
  <x:si>
    <x:t xml:space="preserve">民族团结进步促进法；中华人民共和国民族团结进步促进法；民族团结法；民族团结促进法；民族团结新法；7月1日施行；7月1日民族新规；长白朝鲜族自治县；有什么影响；怎么执行；形式主义；一刀切；投诉；回应</x:t>
  </x:si>
  <x:si>
    <x:t xml:space="preserve">L123</x:t>
  </x:si>
  <x:si>
    <x:t xml:space="preserve">前郭尔罗斯蒙古族自治县</x:t>
  </x:si>
  <x:si>
    <x:t xml:space="preserve">https://www.baidu.com/s?wd=%E5%89%8D%E9%83%AD%E5%B0%94%E7%BD%97%E6%96%AF%E8%92%99%E5%8F%A4%E6%97%8F%E8%87%AA%E6%B2%BB%E5%8E%BF%20%E4%BA%BA%E6%B0%91%E6%94%BF%E5%BA%9C%20%E5%AE%98%E7%BD%91%20site%3Agov.cn</x:t>
  </x:si>
  <x:si>
    <x:t xml:space="preserve">https://www.so.com/s?q=%E5%89%8D%E9%83%AD%E5%B0%94%E7%BD%97%E6%96%AF%E8%92%99%E5%8F%A4%E6%97%8F%E8%87%AA%E6%B2%BB%E5%8E%BF%20%E4%BA%BA%E6%B0%91%E6%94%BF%E5%BA%9C%20%E5%AE%98%E7%BD%91%20site%3Agov.cn</x:t>
  </x:si>
  <x:si>
    <x:t xml:space="preserve">前郭尔罗斯蒙古族自治县人民政府；前郭尔罗斯蒙古族发布；前郭尔罗斯蒙古族融媒；前郭尔罗斯蒙古族日报</x:t>
  </x:si>
  <x:si>
    <x:t xml:space="preserve">民族团结进步促进法；中华人民共和国民族团结进步促进法；民族团结法；民族团结促进法；民族团结新法；7月1日施行；7月1日民族新规；前郭尔罗斯蒙古族自治县；有什么影响；怎么执行；形式主义；一刀切；投诉；回应</x:t>
  </x:si>
  <x:si>
    <x:t xml:space="preserve">L124</x:t>
  </x:si>
  <x:si>
    <x:t xml:space="preserve">伊通满族自治县</x:t>
  </x:si>
  <x:si>
    <x:t xml:space="preserve">https://www.yitong.gov.cn/</x:t>
  </x:si>
  <x:si>
    <x:t xml:space="preserve">https://www.so.com/s?q=%E4%BC%8A%E9%80%9A%E6%BB%A1%E6%97%8F%E8%87%AA%E6%B2%BB%E5%8E%BF%20%E4%BA%BA%E6%B0%91%E6%94%BF%E5%BA%9C%20%E5%AE%98%E7%BD%91%20site%3Agov.cn</x:t>
  </x:si>
  <x:si>
    <x:t xml:space="preserve">伊通满族自治县人民政府；伊通满族发布；伊通满族融媒；伊通满族日报</x:t>
  </x:si>
  <x:si>
    <x:t xml:space="preserve">民族团结进步促进法；中华人民共和国民族团结进步促进法；民族团结法；民族团结促进法；民族团结新法；7月1日施行；7月1日民族新规；伊通满族自治县；有什么影响；怎么执行；形式主义；一刀切；投诉；回应</x:t>
  </x:si>
  <x:si>
    <x:t xml:space="preserve">L125</x:t>
  </x:si>
  <x:si>
    <x:t xml:space="preserve">杜尔伯特蒙古族自治县</x:t>
  </x:si>
  <x:si>
    <x:t xml:space="preserve">黑龙江</x:t>
  </x:si>
  <x:si>
    <x:t xml:space="preserve">https://www.baidu.com/s?wd=%E6%9D%9C%E5%B0%94%E4%BC%AF%E7%89%B9%E8%92%99%E5%8F%A4%E6%97%8F%E8%87%AA%E6%B2%BB%E5%8E%BF%20%E4%BA%BA%E6%B0%91%E6%94%BF%E5%BA%9C%20%E5%AE%98%E7%BD%91%20site%3Agov.cn</x:t>
  </x:si>
  <x:si>
    <x:t xml:space="preserve">https://www.so.com/s?q=%E6%9D%9C%E5%B0%94%E4%BC%AF%E7%89%B9%E8%92%99%E5%8F%A4%E6%97%8F%E8%87%AA%E6%B2%BB%E5%8E%BF%20%E4%BA%BA%E6%B0%91%E6%94%BF%E5%BA%9C%20%E5%AE%98%E7%BD%91%20site%3Agov.cn</x:t>
  </x:si>
  <x:si>
    <x:t xml:space="preserve">杜尔伯特蒙古族自治县人民政府；杜尔伯特蒙古族发布；杜尔伯特蒙古族融媒；杜尔伯特蒙古族日报</x:t>
  </x:si>
  <x:si>
    <x:t xml:space="preserve">普通话；蒙古族议题</x:t>
  </x:si>
  <x:si>
    <x:t xml:space="preserve">民族团结进步促进法；中华人民共和国民族团结进步促进法；民族团结法；民族团结促进法；民族团结新法；7月1日施行；7月1日民族新规；杜尔伯特蒙古族自治县；有什么影响；怎么执行；形式主义；一刀切；投诉；回应</x:t>
  </x:si>
  <x:si>
    <x:t xml:space="preserve">L126</x:t>
  </x:si>
  <x:si>
    <x:t xml:space="preserve">景宁畲族自治县</x:t>
  </x:si>
  <x:si>
    <x:t xml:space="preserve">浙江</x:t>
  </x:si>
  <x:si>
    <x:t xml:space="preserve">https://www.jingning.gov.cn/</x:t>
  </x:si>
  <x:si>
    <x:t xml:space="preserve">https://www.so.com/s?q=%E6%99%AF%E5%AE%81%E7%95%B2%E6%97%8F%E8%87%AA%E6%B2%BB%E5%8E%BF%20%E4%BA%BA%E6%B0%91%E6%94%BF%E5%BA%9C%20%E5%AE%98%E7%BD%91%20site%3Agov.cn</x:t>
  </x:si>
  <x:si>
    <x:t xml:space="preserve">景宁畲族自治县人民政府；景宁畲族发布；景宁畲族融媒；景宁畲族日报</x:t>
  </x:si>
  <x:si>
    <x:t xml:space="preserve">普通话；畲语方向</x:t>
  </x:si>
  <x:si>
    <x:t xml:space="preserve">民族团结进步促进法；中华人民共和国民族团结进步促进法；民族团结法；民族团结促进法；民族团结新法；7月1日施行；7月1日民族新规；景宁畲族自治县；有什么影响；怎么执行；形式主义；一刀切；投诉；回应</x:t>
  </x:si>
  <x:si>
    <x:t xml:space="preserve">L127</x:t>
  </x:si>
  <x:si>
    <x:t xml:space="preserve">长阳土家族自治县</x:t>
  </x:si>
  <x:si>
    <x:t xml:space="preserve">https://www.baidu.com/s?wd=%E9%95%BF%E9%98%B3%E5%9C%9F%E5%AE%B6%E6%97%8F%E8%87%AA%E6%B2%BB%E5%8E%BF%20%E4%BA%BA%E6%B0%91%E6%94%BF%E5%BA%9C%20%E5%AE%98%E7%BD%91%20site%3Agov.cn</x:t>
  </x:si>
  <x:si>
    <x:t xml:space="preserve">https://www.so.com/s?q=%E9%95%BF%E9%98%B3%E5%9C%9F%E5%AE%B6%E6%97%8F%E8%87%AA%E6%B2%BB%E5%8E%BF%20%E4%BA%BA%E6%B0%91%E6%94%BF%E5%BA%9C%20%E5%AE%98%E7%BD%91%20site%3Agov.cn</x:t>
  </x:si>
  <x:si>
    <x:t xml:space="preserve">长阳土家族自治县人民政府；长阳土家族发布；长阳土家族融媒；长阳土家族日报</x:t>
  </x:si>
  <x:si>
    <x:t xml:space="preserve">民族团结进步促进法；中华人民共和国民族团结进步促进法；民族团结法；民族团结促进法；民族团结新法；7月1日施行；7月1日民族新规；长阳土家族自治县；有什么影响；怎么执行；形式主义；一刀切；投诉；回应</x:t>
  </x:si>
  <x:si>
    <x:t xml:space="preserve">L128</x:t>
  </x:si>
  <x:si>
    <x:t xml:space="preserve">五峰土家族自治县</x:t>
  </x:si>
  <x:si>
    <x:t xml:space="preserve">https://www.baidu.com/s?wd=%E4%BA%94%E5%B3%B0%E5%9C%9F%E5%AE%B6%E6%97%8F%E8%87%AA%E6%B2%BB%E5%8E%BF%20%E4%BA%BA%E6%B0%91%E6%94%BF%E5%BA%9C%20%E5%AE%98%E7%BD%91%20site%3Agov.cn</x:t>
  </x:si>
  <x:si>
    <x:t xml:space="preserve">https://www.so.com/s?q=%E4%BA%94%E5%B3%B0%E5%9C%9F%E5%AE%B6%E6%97%8F%E8%87%AA%E6%B2%BB%E5%8E%BF%20%E4%BA%BA%E6%B0%91%E6%94%BF%E5%BA%9C%20%E5%AE%98%E7%BD%91%20site%3Agov.cn</x:t>
  </x:si>
  <x:si>
    <x:t xml:space="preserve">五峰土家族自治县人民政府；五峰土家族发布；五峰土家族融媒；五峰土家族日报</x:t>
  </x:si>
  <x:si>
    <x:t xml:space="preserve">民族团结进步促进法；中华人民共和国民族团结进步促进法；民族团结法；民族团结促进法；民族团结新法；7月1日施行；7月1日民族新规；五峰土家族自治县；有什么影响；怎么执行；形式主义；一刀切；投诉；回应</x:t>
  </x:si>
  <x:si>
    <x:t xml:space="preserve">L129</x:t>
  </x:si>
  <x:si>
    <x:t xml:space="preserve">江华瑶族自治县</x:t>
  </x:si>
  <x:si>
    <x:t xml:space="preserve">https://www.baidu.com/s?wd=%E6%B1%9F%E5%8D%8E%E7%91%B6%E6%97%8F%E8%87%AA%E6%B2%BB%E5%8E%BF%20%E4%BA%BA%E6%B0%91%E6%94%BF%E5%BA%9C%20%E5%AE%98%E7%BD%91%20site%3Agov.cn</x:t>
  </x:si>
  <x:si>
    <x:t xml:space="preserve">https://www.so.com/s?q=%E6%B1%9F%E5%8D%8E%E7%91%B6%E6%97%8F%E8%87%AA%E6%B2%BB%E5%8E%BF%20%E4%BA%BA%E6%B0%91%E6%94%BF%E5%BA%9C%20%E5%AE%98%E7%BD%91%20site%3Agov.cn</x:t>
  </x:si>
  <x:si>
    <x:t xml:space="preserve">江华瑶族自治县人民政府；江华瑶族发布；江华瑶族融媒；江华瑶族日报</x:t>
  </x:si>
  <x:si>
    <x:t xml:space="preserve">普通话；苗语；侗语；瑶语；土家族议题</x:t>
  </x:si>
  <x:si>
    <x:t xml:space="preserve">民族团结进步促进法；中华人民共和国民族团结进步促进法；民族团结法；民族团结促进法；民族团结新法；7月1日施行；7月1日民族新规；江华瑶族自治县；有什么影响；怎么执行；形式主义；一刀切；投诉；回应</x:t>
  </x:si>
  <x:si>
    <x:t xml:space="preserve">L130</x:t>
  </x:si>
  <x:si>
    <x:t xml:space="preserve">城步苗族自治县</x:t>
  </x:si>
  <x:si>
    <x:t xml:space="preserve">https://www.baidu.com/s?wd=%E5%9F%8E%E6%AD%A5%E8%8B%97%E6%97%8F%E8%87%AA%E6%B2%BB%E5%8E%BF%20%E4%BA%BA%E6%B0%91%E6%94%BF%E5%BA%9C%20%E5%AE%98%E7%BD%91%20site%3Agov.cn</x:t>
  </x:si>
  <x:si>
    <x:t xml:space="preserve">https://www.so.com/s?q=%E5%9F%8E%E6%AD%A5%E8%8B%97%E6%97%8F%E8%87%AA%E6%B2%BB%E5%8E%BF%20%E4%BA%BA%E6%B0%91%E6%94%BF%E5%BA%9C%20%E5%AE%98%E7%BD%91%20site%3Agov.cn</x:t>
  </x:si>
  <x:si>
    <x:t xml:space="preserve">城步苗族自治县人民政府；城步苗族发布；城步苗族融媒；城步苗族日报</x:t>
  </x:si>
  <x:si>
    <x:t xml:space="preserve">民族团结进步促进法；中华人民共和国民族团结进步促进法；民族团结法；民族团结促进法；民族团结新法；7月1日施行；7月1日民族新规；城步苗族自治县；有什么影响；怎么执行；形式主义；一刀切；投诉；回应</x:t>
  </x:si>
  <x:si>
    <x:t xml:space="preserve">L131</x:t>
  </x:si>
  <x:si>
    <x:t xml:space="preserve">通道侗族自治县</x:t>
  </x:si>
  <x:si>
    <x:t xml:space="preserve">https://www.baidu.com/s?wd=%E9%80%9A%E9%81%93%E4%BE%97%E6%97%8F%E8%87%AA%E6%B2%BB%E5%8E%BF%20%E4%BA%BA%E6%B0%91%E6%94%BF%E5%BA%9C%20%E5%AE%98%E7%BD%91%20site%3Agov.cn</x:t>
  </x:si>
  <x:si>
    <x:t xml:space="preserve">https://www.so.com/s?q=%E9%80%9A%E9%81%93%E4%BE%97%E6%97%8F%E8%87%AA%E6%B2%BB%E5%8E%BF%20%E4%BA%BA%E6%B0%91%E6%94%BF%E5%BA%9C%20%E5%AE%98%E7%BD%91%20site%3Agov.cn</x:t>
  </x:si>
  <x:si>
    <x:t xml:space="preserve">通道侗族自治县人民政府；通道侗族发布；通道侗族融媒；通道侗族日报</x:t>
  </x:si>
  <x:si>
    <x:t xml:space="preserve">民族团结进步促进法；中华人民共和国民族团结进步促进法；民族团结法；民族团结促进法；民族团结新法；7月1日施行；7月1日民族新规；通道侗族自治县；有什么影响；怎么执行；形式主义；一刀切；投诉；回应</x:t>
  </x:si>
  <x:si>
    <x:t xml:space="preserve">L132</x:t>
  </x:si>
  <x:si>
    <x:t xml:space="preserve">新晃侗族自治县</x:t>
  </x:si>
  <x:si>
    <x:t xml:space="preserve">https://www.baidu.com/s?wd=%E6%96%B0%E6%99%83%E4%BE%97%E6%97%8F%E8%87%AA%E6%B2%BB%E5%8E%BF%20%E4%BA%BA%E6%B0%91%E6%94%BF%E5%BA%9C%20%E5%AE%98%E7%BD%91%20site%3Agov.cn</x:t>
  </x:si>
  <x:si>
    <x:t xml:space="preserve">https://www.so.com/s?q=%E6%96%B0%E6%99%83%E4%BE%97%E6%97%8F%E8%87%AA%E6%B2%BB%E5%8E%BF%20%E4%BA%BA%E6%B0%91%E6%94%BF%E5%BA%9C%20%E5%AE%98%E7%BD%91%20site%3Agov.cn</x:t>
  </x:si>
  <x:si>
    <x:t xml:space="preserve">新晃侗族自治县人民政府；新晃侗族发布；新晃侗族融媒；新晃侗族日报</x:t>
  </x:si>
  <x:si>
    <x:t xml:space="preserve">民族团结进步促进法；中华人民共和国民族团结进步促进法；民族团结法；民族团结促进法；民族团结新法；7月1日施行；7月1日民族新规；新晃侗族自治县；有什么影响；怎么执行；形式主义；一刀切；投诉；回应</x:t>
  </x:si>
  <x:si>
    <x:t xml:space="preserve">L133</x:t>
  </x:si>
  <x:si>
    <x:t xml:space="preserve">芷江侗族自治县</x:t>
  </x:si>
  <x:si>
    <x:t xml:space="preserve">https://www.chnzj.gov.cn/</x:t>
  </x:si>
  <x:si>
    <x:t xml:space="preserve">https://www.so.com/s?q=%E8%8A%B7%E6%B1%9F%E4%BE%97%E6%97%8F%E8%87%AA%E6%B2%BB%E5%8E%BF%20%E4%BA%BA%E6%B0%91%E6%94%BF%E5%BA%9C%20%E5%AE%98%E7%BD%91%20site%3Agov.cn</x:t>
  </x:si>
  <x:si>
    <x:t xml:space="preserve">天下芷江；胜利芷江</x:t>
  </x:si>
  <x:si>
    <x:t xml:space="preserve">民族团结进步促进法；中华人民共和国民族团结进步促进法；民族团结法；民族团结促进法；民族团结新法；7月1日施行；7月1日民族新规；芷江侗族自治县；有什么影响；怎么执行；形式主义；一刀切；投诉；回应</x:t>
  </x:si>
  <x:si>
    <x:t xml:space="preserve">L134</x:t>
  </x:si>
  <x:si>
    <x:t xml:space="preserve">靖州苗族侗族自治县</x:t>
  </x:si>
  <x:si>
    <x:t xml:space="preserve">https://www.baidu.com/s?wd=%E9%9D%96%E5%B7%9E%E8%8B%97%E6%97%8F%E4%BE%97%E6%97%8F%E8%87%AA%E6%B2%BB%E5%8E%BF%20%E4%BA%BA%E6%B0%91%E6%94%BF%E5%BA%9C%20%E5%AE%98%E7%BD%91%20site%3Agov.cn</x:t>
  </x:si>
  <x:si>
    <x:t xml:space="preserve">https://www.so.com/s?q=%E9%9D%96%E5%B7%9E%E8%8B%97%E6%97%8F%E4%BE%97%E6%97%8F%E8%87%AA%E6%B2%BB%E5%8E%BF%20%E4%BA%BA%E6%B0%91%E6%94%BF%E5%BA%9C%20%E5%AE%98%E7%BD%91%20site%3Agov.cn</x:t>
  </x:si>
  <x:si>
    <x:t xml:space="preserve">靖州苗族侗族自治县人民政府；靖州苗族侗族发布；靖州苗族侗族融媒；靖州苗族侗族日报</x:t>
  </x:si>
  <x:si>
    <x:t xml:space="preserve">民族团结进步促进法；中华人民共和国民族团结进步促进法；民族团结法；民族团结促进法；民族团结新法；7月1日施行；7月1日民族新规；靖州苗族侗族自治县；有什么影响；怎么执行；形式主义；一刀切；投诉；回应</x:t>
  </x:si>
  <x:si>
    <x:t xml:space="preserve">L135</x:t>
  </x:si>
  <x:si>
    <x:t xml:space="preserve">麻阳苗族自治县</x:t>
  </x:si>
  <x:si>
    <x:t xml:space="preserve">https://www.baidu.com/s?wd=%E9%BA%BB%E9%98%B3%E8%8B%97%E6%97%8F%E8%87%AA%E6%B2%BB%E5%8E%BF%20%E4%BA%BA%E6%B0%91%E6%94%BF%E5%BA%9C%20%E5%AE%98%E7%BD%91%20site%3Agov.cn</x:t>
  </x:si>
  <x:si>
    <x:t xml:space="preserve">https://www.so.com/s?q=%E9%BA%BB%E9%98%B3%E8%8B%97%E6%97%8F%E8%87%AA%E6%B2%BB%E5%8E%BF%20%E4%BA%BA%E6%B0%91%E6%94%BF%E5%BA%9C%20%E5%AE%98%E7%BD%91%20site%3Agov.cn</x:t>
  </x:si>
  <x:si>
    <x:t xml:space="preserve">麻阳苗族自治县人民政府；麻阳苗族发布；麻阳苗族融媒；麻阳苗族日报</x:t>
  </x:si>
  <x:si>
    <x:t xml:space="preserve">民族团结进步促进法；中华人民共和国民族团结进步促进法；民族团结法；民族团结促进法；民族团结新法；7月1日施行；7月1日民族新规；麻阳苗族自治县；有什么影响；怎么执行；形式主义；一刀切；投诉；回应</x:t>
  </x:si>
  <x:si>
    <x:t xml:space="preserve">L136</x:t>
  </x:si>
  <x:si>
    <x:t xml:space="preserve">连南瑶族自治县</x:t>
  </x:si>
  <x:si>
    <x:t xml:space="preserve">广东</x:t>
  </x:si>
  <x:si>
    <x:t xml:space="preserve">https://www.liannan.gov.cn/</x:t>
  </x:si>
  <x:si>
    <x:t xml:space="preserve">https://www.so.com/s?q=%E8%BF%9E%E5%8D%97%E7%91%B6%E6%97%8F%E8%87%AA%E6%B2%BB%E5%8E%BF%20%E4%BA%BA%E6%B0%91%E6%94%BF%E5%BA%9C%20%E5%AE%98%E7%BD%91%20site%3Agov.cn</x:t>
  </x:si>
  <x:si>
    <x:t xml:space="preserve">连南发布；微说连南</x:t>
  </x:si>
  <x:si>
    <x:t xml:space="preserve">普通话；瑶语；壮语方向</x:t>
  </x:si>
  <x:si>
    <x:t xml:space="preserve">民族团结进步促进法；中华人民共和国民族团结进步促进法；民族团结法；民族团结促进法；民族团结新法；7月1日施行；7月1日民族新规；连南瑶族自治县；有什么影响；怎么执行；形式主义；一刀切；投诉；回应</x:t>
  </x:si>
  <x:si>
    <x:t xml:space="preserve">L137</x:t>
  </x:si>
  <x:si>
    <x:t xml:space="preserve">连山壮族瑶族自治县</x:t>
  </x:si>
  <x:si>
    <x:t xml:space="preserve">https://www.baidu.com/s?wd=%E8%BF%9E%E5%B1%B1%E5%A3%AE%E6%97%8F%E7%91%B6%E6%97%8F%E8%87%AA%E6%B2%BB%E5%8E%BF%20%E4%BA%BA%E6%B0%91%E6%94%BF%E5%BA%9C%20%E5%AE%98%E7%BD%91%20site%3Agov.cn</x:t>
  </x:si>
  <x:si>
    <x:t xml:space="preserve">https://www.so.com/s?q=%E8%BF%9E%E5%B1%B1%E5%A3%AE%E6%97%8F%E7%91%B6%E6%97%8F%E8%87%AA%E6%B2%BB%E5%8E%BF%20%E4%BA%BA%E6%B0%91%E6%94%BF%E5%BA%9C%20%E5%AE%98%E7%BD%91%20site%3Agov.cn</x:t>
  </x:si>
  <x:si>
    <x:t xml:space="preserve">连山壮族瑶族自治县人民政府；连山壮族瑶族发布；连山壮族瑶族融媒；连山壮族瑶族日报</x:t>
  </x:si>
  <x:si>
    <x:t xml:space="preserve">民族团结进步促进法；中华人民共和国民族团结进步促进法；民族团结法；民族团结促进法；民族团结新法；7月1日施行；7月1日民族新规；连山壮族瑶族自治县；有什么影响；怎么执行；形式主义；一刀切；投诉；回应</x:t>
  </x:si>
  <x:si>
    <x:t xml:space="preserve">L138</x:t>
  </x:si>
  <x:si>
    <x:t xml:space="preserve">乳源瑶族自治县</x:t>
  </x:si>
  <x:si>
    <x:t xml:space="preserve">https://www.baidu.com/s?wd=%E4%B9%B3%E6%BA%90%E7%91%B6%E6%97%8F%E8%87%AA%E6%B2%BB%E5%8E%BF%20%E4%BA%BA%E6%B0%91%E6%94%BF%E5%BA%9C%20%E5%AE%98%E7%BD%91%20site%3Agov.cn</x:t>
  </x:si>
  <x:si>
    <x:t xml:space="preserve">https://www.so.com/s?q=%E4%B9%B3%E6%BA%90%E7%91%B6%E6%97%8F%E8%87%AA%E6%B2%BB%E5%8E%BF%20%E4%BA%BA%E6%B0%91%E6%94%BF%E5%BA%9C%20%E5%AE%98%E7%BD%91%20site%3Agov.cn</x:t>
  </x:si>
  <x:si>
    <x:t xml:space="preserve">乳源瑶族自治县人民政府；乳源瑶族发布；乳源瑶族融媒；乳源瑶族日报</x:t>
  </x:si>
  <x:si>
    <x:t xml:space="preserve">民族团结进步促进法；中华人民共和国民族团结进步促进法；民族团结法；民族团结促进法；民族团结新法；7月1日施行；7月1日民族新规；乳源瑶族自治县；有什么影响；怎么执行；形式主义；一刀切；投诉；回应</x:t>
  </x:si>
  <x:si>
    <x:t xml:space="preserve">L139</x:t>
  </x:si>
  <x:si>
    <x:t xml:space="preserve">都安瑶族自治县</x:t>
  </x:si>
  <x:si>
    <x:t xml:space="preserve">https://www.baidu.com/s?wd=%E9%83%BD%E5%AE%89%E7%91%B6%E6%97%8F%E8%87%AA%E6%B2%BB%E5%8E%BF%20%E4%BA%BA%E6%B0%91%E6%94%BF%E5%BA%9C%20%E5%AE%98%E7%BD%91%20site%3Agov.cn</x:t>
  </x:si>
  <x:si>
    <x:t xml:space="preserve">https://www.so.com/s?q=%E9%83%BD%E5%AE%89%E7%91%B6%E6%97%8F%E8%87%AA%E6%B2%BB%E5%8E%BF%20%E4%BA%BA%E6%B0%91%E6%94%BF%E5%BA%9C%20%E5%AE%98%E7%BD%91%20site%3Agov.cn</x:t>
  </x:si>
  <x:si>
    <x:t xml:space="preserve">都安瑶族自治县人民政府；都安瑶族发布；都安瑶族融媒；都安瑶族日报</x:t>
  </x:si>
  <x:si>
    <x:t xml:space="preserve">普通话；壮文；苗语；侗语；瑶语；仫佬语；毛南语方向</x:t>
  </x:si>
  <x:si>
    <x:t xml:space="preserve">民族团结进步促进法；中华人民共和国民族团结进步促进法；民族团结法；民族团结促进法；民族团结新法；7月1日施行；7月1日民族新规；都安瑶族自治县；有什么影响；怎么执行；形式主义；一刀切；投诉；回应</x:t>
  </x:si>
  <x:si>
    <x:t xml:space="preserve">L140</x:t>
  </x:si>
  <x:si>
    <x:t xml:space="preserve">融水苗族自治县</x:t>
  </x:si>
  <x:si>
    <x:t xml:space="preserve">https://www.baidu.com/s?wd=%E8%9E%8D%E6%B0%B4%E8%8B%97%E6%97%8F%E8%87%AA%E6%B2%BB%E5%8E%BF%20%E4%BA%BA%E6%B0%91%E6%94%BF%E5%BA%9C%20%E5%AE%98%E7%BD%91%20site%3Agov.cn</x:t>
  </x:si>
  <x:si>
    <x:t xml:space="preserve">https://www.so.com/s?q=%E8%9E%8D%E6%B0%B4%E8%8B%97%E6%97%8F%E8%87%AA%E6%B2%BB%E5%8E%BF%20%E4%BA%BA%E6%B0%91%E6%94%BF%E5%BA%9C%20%E5%AE%98%E7%BD%91%20site%3Agov.cn</x:t>
  </x:si>
  <x:si>
    <x:t xml:space="preserve">融水苗族自治县人民政府；融水苗族发布；融水苗族融媒；融水苗族日报</x:t>
  </x:si>
  <x:si>
    <x:t xml:space="preserve">民族团结进步促进法；中华人民共和国民族团结进步促进法；民族团结法；民族团结促进法；民族团结新法；7月1日施行；7月1日民族新规；融水苗族自治县；有什么影响；怎么执行；形式主义；一刀切；投诉；回应</x:t>
  </x:si>
  <x:si>
    <x:t xml:space="preserve">L141</x:t>
  </x:si>
  <x:si>
    <x:t xml:space="preserve">三江侗族自治县</x:t>
  </x:si>
  <x:si>
    <x:t xml:space="preserve">https://www.baidu.com/s?wd=%E4%B8%89%E6%B1%9F%E4%BE%97%E6%97%8F%E8%87%AA%E6%B2%BB%E5%8E%BF%20%E4%BA%BA%E6%B0%91%E6%94%BF%E5%BA%9C%20%E5%AE%98%E7%BD%91%20site%3Agov.cn</x:t>
  </x:si>
  <x:si>
    <x:t xml:space="preserve">https://www.so.com/s?q=%E4%B8%89%E6%B1%9F%E4%BE%97%E6%97%8F%E8%87%AA%E6%B2%BB%E5%8E%BF%20%E4%BA%BA%E6%B0%91%E6%94%BF%E5%BA%9C%20%E5%AE%98%E7%BD%91%20site%3Agov.cn</x:t>
  </x:si>
  <x:si>
    <x:t xml:space="preserve">三江侗族自治县人民政府；三江侗族发布；三江侗族融媒；三江侗族日报</x:t>
  </x:si>
  <x:si>
    <x:t xml:space="preserve">民族团结进步促进法；中华人民共和国民族团结进步促进法；民族团结法；民族团结促进法；民族团结新法；7月1日施行；7月1日民族新规；三江侗族自治县；有什么影响；怎么执行；形式主义；一刀切；投诉；回应</x:t>
  </x:si>
  <x:si>
    <x:t xml:space="preserve">L142</x:t>
  </x:si>
  <x:si>
    <x:t xml:space="preserve">隆林各族自治县</x:t>
  </x:si>
  <x:si>
    <x:t xml:space="preserve">https://www.baidu.com/s?wd=%E9%9A%86%E6%9E%97%E5%90%84%E6%97%8F%E8%87%AA%E6%B2%BB%E5%8E%BF%20%E4%BA%BA%E6%B0%91%E6%94%BF%E5%BA%9C%20%E5%AE%98%E7%BD%91%20site%3Agov.cn</x:t>
  </x:si>
  <x:si>
    <x:t xml:space="preserve">https://www.so.com/s?q=%E9%9A%86%E6%9E%97%E5%90%84%E6%97%8F%E8%87%AA%E6%B2%BB%E5%8E%BF%20%E4%BA%BA%E6%B0%91%E6%94%BF%E5%BA%9C%20%E5%AE%98%E7%BD%91%20site%3Agov.cn</x:t>
  </x:si>
  <x:si>
    <x:t xml:space="preserve">隆林各族自治县人民政府；隆林各族发布；隆林各族融媒；隆林各族日报</x:t>
  </x:si>
  <x:si>
    <x:t xml:space="preserve">民族团结进步促进法；中华人民共和国民族团结进步促进法；民族团结法；民族团结促进法；民族团结新法；7月1日施行；7月1日民族新规；隆林各族自治县；有什么影响；怎么执行；形式主义；一刀切；投诉；回应</x:t>
  </x:si>
  <x:si>
    <x:t xml:space="preserve">L143</x:t>
  </x:si>
  <x:si>
    <x:t xml:space="preserve">巴马瑶族自治县</x:t>
  </x:si>
  <x:si>
    <x:t xml:space="preserve">https://www.baidu.com/s?wd=%E5%B7%B4%E9%A9%AC%E7%91%B6%E6%97%8F%E8%87%AA%E6%B2%BB%E5%8E%BF%20%E4%BA%BA%E6%B0%91%E6%94%BF%E5%BA%9C%20%E5%AE%98%E7%BD%91%20site%3Agov.cn</x:t>
  </x:si>
  <x:si>
    <x:t xml:space="preserve">https://www.so.com/s?q=%E5%B7%B4%E9%A9%AC%E7%91%B6%E6%97%8F%E8%87%AA%E6%B2%BB%E5%8E%BF%20%E4%BA%BA%E6%B0%91%E6%94%BF%E5%BA%9C%20%E5%AE%98%E7%BD%91%20site%3Agov.cn</x:t>
  </x:si>
  <x:si>
    <x:t xml:space="preserve">巴马瑶族自治县人民政府；巴马瑶族发布；巴马瑶族融媒；巴马瑶族日报</x:t>
  </x:si>
  <x:si>
    <x:t xml:space="preserve">民族团结进步促进法；中华人民共和国民族团结进步促进法；民族团结法；民族团结促进法；民族团结新法；7月1日施行；7月1日民族新规；巴马瑶族自治县；有什么影响；怎么执行；形式主义；一刀切；投诉；回应</x:t>
  </x:si>
  <x:si>
    <x:t xml:space="preserve">L144</x:t>
  </x:si>
  <x:si>
    <x:t xml:space="preserve">罗城仫佬族自治县</x:t>
  </x:si>
  <x:si>
    <x:t xml:space="preserve">https://www.baidu.com/s?wd=%E7%BD%97%E5%9F%8E%E4%BB%AB%E4%BD%AC%E6%97%8F%E8%87%AA%E6%B2%BB%E5%8E%BF%20%E4%BA%BA%E6%B0%91%E6%94%BF%E5%BA%9C%20%E5%AE%98%E7%BD%91%20site%3Agov.cn</x:t>
  </x:si>
  <x:si>
    <x:t xml:space="preserve">https://www.so.com/s?q=%E7%BD%97%E5%9F%8E%E4%BB%AB%E4%BD%AC%E6%97%8F%E8%87%AA%E6%B2%BB%E5%8E%BF%20%E4%BA%BA%E6%B0%91%E6%94%BF%E5%BA%9C%20%E5%AE%98%E7%BD%91%20site%3Agov.cn</x:t>
  </x:si>
  <x:si>
    <x:t xml:space="preserve">罗城仫佬族自治县人民政府；罗城仫佬族发布；罗城仫佬族融媒；罗城仫佬族日报</x:t>
  </x:si>
  <x:si>
    <x:t xml:space="preserve">民族团结进步促进法；中华人民共和国民族团结进步促进法；民族团结法；民族团结促进法；民族团结新法；7月1日施行；7月1日民族新规；罗城仫佬族自治县；有什么影响；怎么执行；形式主义；一刀切；投诉；回应</x:t>
  </x:si>
  <x:si>
    <x:t xml:space="preserve">L145</x:t>
  </x:si>
  <x:si>
    <x:t xml:space="preserve">富川瑶族自治县</x:t>
  </x:si>
  <x:si>
    <x:t xml:space="preserve">https://www.baidu.com/s?wd=%E5%AF%8C%E5%B7%9D%E7%91%B6%E6%97%8F%E8%87%AA%E6%B2%BB%E5%8E%BF%20%E4%BA%BA%E6%B0%91%E6%94%BF%E5%BA%9C%20%E5%AE%98%E7%BD%91%20site%3Agov.cn</x:t>
  </x:si>
  <x:si>
    <x:t xml:space="preserve">https://www.so.com/s?q=%E5%AF%8C%E5%B7%9D%E7%91%B6%E6%97%8F%E8%87%AA%E6%B2%BB%E5%8E%BF%20%E4%BA%BA%E6%B0%91%E6%94%BF%E5%BA%9C%20%E5%AE%98%E7%BD%91%20site%3Agov.cn</x:t>
  </x:si>
  <x:si>
    <x:t xml:space="preserve">富川瑶族自治县人民政府；富川瑶族发布；富川瑶族融媒；富川瑶族日报</x:t>
  </x:si>
  <x:si>
    <x:t xml:space="preserve">民族团结进步促进法；中华人民共和国民族团结进步促进法；民族团结法；民族团结促进法；民族团结新法；7月1日施行；7月1日民族新规；富川瑶族自治县；有什么影响；怎么执行；形式主义；一刀切；投诉；回应</x:t>
  </x:si>
  <x:si>
    <x:t xml:space="preserve">L146</x:t>
  </x:si>
  <x:si>
    <x:t xml:space="preserve">大化瑶族自治县</x:t>
  </x:si>
  <x:si>
    <x:t xml:space="preserve">https://www.baidu.com/s?wd=%E5%A4%A7%E5%8C%96%E7%91%B6%E6%97%8F%E8%87%AA%E6%B2%BB%E5%8E%BF%20%E4%BA%BA%E6%B0%91%E6%94%BF%E5%BA%9C%20%E5%AE%98%E7%BD%91%20site%3Agov.cn</x:t>
  </x:si>
  <x:si>
    <x:t xml:space="preserve">https://www.so.com/s?q=%E5%A4%A7%E5%8C%96%E7%91%B6%E6%97%8F%E8%87%AA%E6%B2%BB%E5%8E%BF%20%E4%BA%BA%E6%B0%91%E6%94%BF%E5%BA%9C%20%E5%AE%98%E7%BD%91%20site%3Agov.cn</x:t>
  </x:si>
  <x:si>
    <x:t xml:space="preserve">大化瑶族自治县人民政府；大化瑶族发布；大化瑶族融媒；大化瑶族日报</x:t>
  </x:si>
  <x:si>
    <x:t xml:space="preserve">民族团结进步促进法；中华人民共和国民族团结进步促进法；民族团结法；民族团结促进法；民族团结新法；7月1日施行；7月1日民族新规；大化瑶族自治县；有什么影响；怎么执行；形式主义；一刀切；投诉；回应</x:t>
  </x:si>
  <x:si>
    <x:t xml:space="preserve">L147</x:t>
  </x:si>
  <x:si>
    <x:t xml:space="preserve">环江毛南族自治县</x:t>
  </x:si>
  <x:si>
    <x:t xml:space="preserve">https://www.baidu.com/s?wd=%E7%8E%AF%E6%B1%9F%E6%AF%9B%E5%8D%97%E6%97%8F%E8%87%AA%E6%B2%BB%E5%8E%BF%20%E4%BA%BA%E6%B0%91%E6%94%BF%E5%BA%9C%20%E5%AE%98%E7%BD%91%20site%3Agov.cn</x:t>
  </x:si>
  <x:si>
    <x:t xml:space="preserve">https://www.so.com/s?q=%E7%8E%AF%E6%B1%9F%E6%AF%9B%E5%8D%97%E6%97%8F%E8%87%AA%E6%B2%BB%E5%8E%BF%20%E4%BA%BA%E6%B0%91%E6%94%BF%E5%BA%9C%20%E5%AE%98%E7%BD%91%20site%3Agov.cn</x:t>
  </x:si>
  <x:si>
    <x:t xml:space="preserve">环江毛南族自治县人民政府；环江毛南族发布；环江毛南族融媒；环江毛南族日报</x:t>
  </x:si>
  <x:si>
    <x:t xml:space="preserve">民族团结进步促进法；中华人民共和国民族团结进步促进法；民族团结法；民族团结促进法；民族团结新法；7月1日施行；7月1日民族新规；环江毛南族自治县；有什么影响；怎么执行；形式主义；一刀切；投诉；回应</x:t>
  </x:si>
  <x:si>
    <x:t xml:space="preserve">L148</x:t>
  </x:si>
  <x:si>
    <x:t xml:space="preserve">恭城瑶族自治县</x:t>
  </x:si>
  <x:si>
    <x:t xml:space="preserve">https://www.baidu.com/s?wd=%E6%81%AD%E5%9F%8E%E7%91%B6%E6%97%8F%E8%87%AA%E6%B2%BB%E5%8E%BF%20%E4%BA%BA%E6%B0%91%E6%94%BF%E5%BA%9C%20%E5%AE%98%E7%BD%91%20site%3Agov.cn</x:t>
  </x:si>
  <x:si>
    <x:t xml:space="preserve">https://www.so.com/s?q=%E6%81%AD%E5%9F%8E%E7%91%B6%E6%97%8F%E8%87%AA%E6%B2%BB%E5%8E%BF%20%E4%BA%BA%E6%B0%91%E6%94%BF%E5%BA%9C%20%E5%AE%98%E7%BD%91%20site%3Agov.cn</x:t>
  </x:si>
  <x:si>
    <x:t xml:space="preserve">恭城瑶族自治县人民政府；恭城瑶族发布；恭城瑶族融媒；恭城瑶族日报</x:t>
  </x:si>
  <x:si>
    <x:t xml:space="preserve">民族团结进步促进法；中华人民共和国民族团结进步促进法；民族团结法；民族团结促进法；民族团结新法；7月1日施行；7月1日民族新规；恭城瑶族自治县；有什么影响；怎么执行；形式主义；一刀切；投诉；回应</x:t>
  </x:si>
  <x:si>
    <x:t xml:space="preserve">L149</x:t>
  </x:si>
  <x:si>
    <x:t xml:space="preserve">金秀瑶族自治县</x:t>
  </x:si>
  <x:si>
    <x:t xml:space="preserve">https://www.baidu.com/s?wd=%E9%87%91%E7%A7%80%E7%91%B6%E6%97%8F%E8%87%AA%E6%B2%BB%E5%8E%BF%20%E4%BA%BA%E6%B0%91%E6%94%BF%E5%BA%9C%20%E5%AE%98%E7%BD%91%20site%3Agov.cn</x:t>
  </x:si>
  <x:si>
    <x:t xml:space="preserve">https://www.so.com/s?q=%E9%87%91%E7%A7%80%E7%91%B6%E6%97%8F%E8%87%AA%E6%B2%BB%E5%8E%BF%20%E4%BA%BA%E6%B0%91%E6%94%BF%E5%BA%9C%20%E5%AE%98%E7%BD%91%20site%3Agov.cn</x:t>
  </x:si>
  <x:si>
    <x:t xml:space="preserve">金秀瑶族自治县人民政府；金秀瑶族发布；金秀瑶族融媒；金秀瑶族日报</x:t>
  </x:si>
  <x:si>
    <x:t xml:space="preserve">民族团结进步促进法；中华人民共和国民族团结进步促进法；民族团结法；民族团结促进法；民族团结新法；7月1日施行；7月1日民族新规；金秀瑶族自治县；有什么影响；怎么执行；形式主义；一刀切；投诉；回应</x:t>
  </x:si>
  <x:si>
    <x:t xml:space="preserve">L150</x:t>
  </x:si>
  <x:si>
    <x:t xml:space="preserve">龙胜各族自治县</x:t>
  </x:si>
  <x:si>
    <x:t xml:space="preserve">https://www.baidu.com/s?wd=%E9%BE%99%E8%83%9C%E5%90%84%E6%97%8F%E8%87%AA%E6%B2%BB%E5%8E%BF%20%E4%BA%BA%E6%B0%91%E6%94%BF%E5%BA%9C%20%E5%AE%98%E7%BD%91%20site%3Agov.cn</x:t>
  </x:si>
  <x:si>
    <x:t xml:space="preserve">https://www.so.com/s?q=%E9%BE%99%E8%83%9C%E5%90%84%E6%97%8F%E8%87%AA%E6%B2%BB%E5%8E%BF%20%E4%BA%BA%E6%B0%91%E6%94%BF%E5%BA%9C%20%E5%AE%98%E7%BD%91%20site%3Agov.cn</x:t>
  </x:si>
  <x:si>
    <x:t xml:space="preserve">龙胜各族自治县人民政府；龙胜各族发布；龙胜各族融媒；龙胜各族日报</x:t>
  </x:si>
  <x:si>
    <x:t xml:space="preserve">民族团结进步促进法；中华人民共和国民族团结进步促进法；民族团结法；民族团结促进法；民族团结新法；7月1日施行；7月1日民族新规；龙胜各族自治县；有什么影响；怎么执行；形式主义；一刀切；投诉；回应</x:t>
  </x:si>
  <x:si>
    <x:t xml:space="preserve">L151</x:t>
  </x:si>
  <x:si>
    <x:t xml:space="preserve">白沙黎族自治县</x:t>
  </x:si>
  <x:si>
    <x:t xml:space="preserve">海南</x:t>
  </x:si>
  <x:si>
    <x:t xml:space="preserve">https://www.baidu.com/s?wd=%E7%99%BD%E6%B2%99%E9%BB%8E%E6%97%8F%E8%87%AA%E6%B2%BB%E5%8E%BF%20%E4%BA%BA%E6%B0%91%E6%94%BF%E5%BA%9C%20%E5%AE%98%E7%BD%91%20site%3Agov.cn</x:t>
  </x:si>
  <x:si>
    <x:t xml:space="preserve">https://www.so.com/s?q=%E7%99%BD%E6%B2%99%E9%BB%8E%E6%97%8F%E8%87%AA%E6%B2%BB%E5%8E%BF%20%E4%BA%BA%E6%B0%91%E6%94%BF%E5%BA%9C%20%E5%AE%98%E7%BD%91%20site%3Agov.cn</x:t>
  </x:si>
  <x:si>
    <x:t xml:space="preserve">白沙黎族自治县人民政府；白沙黎族发布；白沙黎族融媒；白沙黎族日报</x:t>
  </x:si>
  <x:si>
    <x:t xml:space="preserve">普通话；黎语；苗语方向</x:t>
  </x:si>
  <x:si>
    <x:t xml:space="preserve">民族团结进步促进法；中华人民共和国民族团结进步促进法；民族团结法；民族团结促进法；民族团结新法；7月1日施行；7月1日民族新规；白沙黎族自治县；有什么影响；怎么执行；形式主义；一刀切；投诉；回应</x:t>
  </x:si>
  <x:si>
    <x:t xml:space="preserve">L152</x:t>
  </x:si>
  <x:si>
    <x:t xml:space="preserve">昌江黎族自治县</x:t>
  </x:si>
  <x:si>
    <x:t xml:space="preserve">https://www.baidu.com/s?wd=%E6%98%8C%E6%B1%9F%E9%BB%8E%E6%97%8F%E8%87%AA%E6%B2%BB%E5%8E%BF%20%E4%BA%BA%E6%B0%91%E6%94%BF%E5%BA%9C%20%E5%AE%98%E7%BD%91%20site%3Agov.cn</x:t>
  </x:si>
  <x:si>
    <x:t xml:space="preserve">https://www.so.com/s?q=%E6%98%8C%E6%B1%9F%E9%BB%8E%E6%97%8F%E8%87%AA%E6%B2%BB%E5%8E%BF%20%E4%BA%BA%E6%B0%91%E6%94%BF%E5%BA%9C%20%E5%AE%98%E7%BD%91%20site%3Agov.cn</x:t>
  </x:si>
  <x:si>
    <x:t xml:space="preserve">昌江黎族自治县人民政府；昌江黎族发布；昌江黎族融媒；昌江黎族日报</x:t>
  </x:si>
  <x:si>
    <x:t xml:space="preserve">民族团结进步促进法；中华人民共和国民族团结进步促进法；民族团结法；民族团结促进法；民族团结新法；7月1日施行；7月1日民族新规；昌江黎族自治县；有什么影响；怎么执行；形式主义；一刀切；投诉；回应</x:t>
  </x:si>
  <x:si>
    <x:t xml:space="preserve">L153</x:t>
  </x:si>
  <x:si>
    <x:t xml:space="preserve">乐东黎族自治县</x:t>
  </x:si>
  <x:si>
    <x:t xml:space="preserve">https://www.baidu.com/s?wd=%E4%B9%90%E4%B8%9C%E9%BB%8E%E6%97%8F%E8%87%AA%E6%B2%BB%E5%8E%BF%20%E4%BA%BA%E6%B0%91%E6%94%BF%E5%BA%9C%20%E5%AE%98%E7%BD%91%20site%3Agov.cn</x:t>
  </x:si>
  <x:si>
    <x:t xml:space="preserve">https://www.so.com/s?q=%E4%B9%90%E4%B8%9C%E9%BB%8E%E6%97%8F%E8%87%AA%E6%B2%BB%E5%8E%BF%20%E4%BA%BA%E6%B0%91%E6%94%BF%E5%BA%9C%20%E5%AE%98%E7%BD%91%20site%3Agov.cn</x:t>
  </x:si>
  <x:si>
    <x:t xml:space="preserve">乐东黎族自治县人民政府；乐东黎族发布；乐东黎族融媒；乐东黎族日报</x:t>
  </x:si>
  <x:si>
    <x:t xml:space="preserve">民族团结进步促进法；中华人民共和国民族团结进步促进法；民族团结法；民族团结促进法；民族团结新法；7月1日施行；7月1日民族新规；乐东黎族自治县；有什么影响；怎么执行；形式主义；一刀切；投诉；回应</x:t>
  </x:si>
  <x:si>
    <x:t xml:space="preserve">L154</x:t>
  </x:si>
  <x:si>
    <x:t xml:space="preserve">陵水黎族自治县</x:t>
  </x:si>
  <x:si>
    <x:t xml:space="preserve">https://www.baidu.com/s?wd=%E9%99%B5%E6%B0%B4%E9%BB%8E%E6%97%8F%E8%87%AA%E6%B2%BB%E5%8E%BF%20%E4%BA%BA%E6%B0%91%E6%94%BF%E5%BA%9C%20%E5%AE%98%E7%BD%91%20site%3Agov.cn</x:t>
  </x:si>
  <x:si>
    <x:t xml:space="preserve">https://www.so.com/s?q=%E9%99%B5%E6%B0%B4%E9%BB%8E%E6%97%8F%E8%87%AA%E6%B2%BB%E5%8E%BF%20%E4%BA%BA%E6%B0%91%E6%94%BF%E5%BA%9C%20%E5%AE%98%E7%BD%91%20site%3Agov.cn</x:t>
  </x:si>
  <x:si>
    <x:t xml:space="preserve">陵水黎族自治县人民政府；陵水黎族发布；陵水黎族融媒；陵水黎族日报</x:t>
  </x:si>
  <x:si>
    <x:t xml:space="preserve">民族团结进步促进法；中华人民共和国民族团结进步促进法；民族团结法；民族团结促进法；民族团结新法；7月1日施行；7月1日民族新规；陵水黎族自治县；有什么影响；怎么执行；形式主义；一刀切；投诉；回应</x:t>
  </x:si>
  <x:si>
    <x:t xml:space="preserve">L155</x:t>
  </x:si>
  <x:si>
    <x:t xml:space="preserve">保亭黎族苗族自治县</x:t>
  </x:si>
  <x:si>
    <x:t xml:space="preserve">https://www.baidu.com/s?wd=%E4%BF%9D%E4%BA%AD%E9%BB%8E%E6%97%8F%E8%8B%97%E6%97%8F%E8%87%AA%E6%B2%BB%E5%8E%BF%20%E4%BA%BA%E6%B0%91%E6%94%BF%E5%BA%9C%20%E5%AE%98%E7%BD%91%20site%3Agov.cn</x:t>
  </x:si>
  <x:si>
    <x:t xml:space="preserve">https://www.so.com/s?q=%E4%BF%9D%E4%BA%AD%E9%BB%8E%E6%97%8F%E8%8B%97%E6%97%8F%E8%87%AA%E6%B2%BB%E5%8E%BF%20%E4%BA%BA%E6%B0%91%E6%94%BF%E5%BA%9C%20%E5%AE%98%E7%BD%91%20site%3Agov.cn</x:t>
  </x:si>
  <x:si>
    <x:t xml:space="preserve">保亭黎族苗族自治县人民政府；保亭黎族苗族发布；保亭黎族苗族融媒；保亭黎族苗族日报</x:t>
  </x:si>
  <x:si>
    <x:t xml:space="preserve">民族团结进步促进法；中华人民共和国民族团结进步促进法；民族团结法；民族团结促进法；民族团结新法；7月1日施行；7月1日民族新规；保亭黎族苗族自治县；有什么影响；怎么执行；形式主义；一刀切；投诉；回应</x:t>
  </x:si>
  <x:si>
    <x:t xml:space="preserve">L156</x:t>
  </x:si>
  <x:si>
    <x:t xml:space="preserve">琼中黎族苗族自治县</x:t>
  </x:si>
  <x:si>
    <x:t xml:space="preserve">https://qiongzhong.hainan.gov.cn/</x:t>
  </x:si>
  <x:si>
    <x:t xml:space="preserve">https://www.so.com/s?q=%E7%90%BC%E4%B8%AD%E9%BB%8E%E6%97%8F%E8%8B%97%E6%97%8F%E8%87%AA%E6%B2%BB%E5%8E%BF%20%E4%BA%BA%E6%B0%91%E6%94%BF%E5%BA%9C%20%E5%AE%98%E7%BD%91%20site%3Agov.cn</x:t>
  </x:si>
  <x:si>
    <x:t xml:space="preserve">琼中黎族苗族自治县人民政府；琼中黎族苗族发布；琼中黎族苗族融媒；琼中黎族苗族日报</x:t>
  </x:si>
  <x:si>
    <x:t xml:space="preserve">民族团结进步促进法；中华人民共和国民族团结进步促进法；民族团结法；民族团结促进法；民族团结新法；7月1日施行；7月1日民族新规；琼中黎族苗族自治县；有什么影响；怎么执行；形式主义；一刀切；投诉；回应</x:t>
  </x:si>
  <x:si>
    <x:t xml:space="preserve">L157</x:t>
  </x:si>
  <x:si>
    <x:t xml:space="preserve">石柱土家族自治县</x:t>
  </x:si>
  <x:si>
    <x:t xml:space="preserve">重庆</x:t>
  </x:si>
  <x:si>
    <x:t xml:space="preserve">https://www.baidu.com/s?wd=%E7%9F%B3%E6%9F%B1%E5%9C%9F%E5%AE%B6%E6%97%8F%E8%87%AA%E6%B2%BB%E5%8E%BF%20%E4%BA%BA%E6%B0%91%E6%94%BF%E5%BA%9C%20%E5%AE%98%E7%BD%91%20site%3Agov.cn</x:t>
  </x:si>
  <x:si>
    <x:t xml:space="preserve">https://www.so.com/s?q=%E7%9F%B3%E6%9F%B1%E5%9C%9F%E5%AE%B6%E6%97%8F%E8%87%AA%E6%B2%BB%E5%8E%BF%20%E4%BA%BA%E6%B0%91%E6%94%BF%E5%BA%9C%20%E5%AE%98%E7%BD%91%20site%3Agov.cn</x:t>
  </x:si>
  <x:si>
    <x:t xml:space="preserve">石柱土家族自治县人民政府；石柱土家族发布；石柱土家族融媒；石柱土家族日报</x:t>
  </x:si>
  <x:si>
    <x:t xml:space="preserve">民族团结进步促进法；中华人民共和国民族团结进步促进法；民族团结法；民族团结促进法；民族团结新法；7月1日施行；7月1日民族新规；石柱土家族自治县；有什么影响；怎么执行；形式主义；一刀切；投诉；回应</x:t>
  </x:si>
  <x:si>
    <x:t xml:space="preserve">L158</x:t>
  </x:si>
  <x:si>
    <x:t xml:space="preserve">秀山土家族苗族自治县</x:t>
  </x:si>
  <x:si>
    <x:t xml:space="preserve">https://www.baidu.com/s?wd=%E7%A7%80%E5%B1%B1%E5%9C%9F%E5%AE%B6%E6%97%8F%E8%8B%97%E6%97%8F%E8%87%AA%E6%B2%BB%E5%8E%BF%20%E4%BA%BA%E6%B0%91%E6%94%BF%E5%BA%9C%20%E5%AE%98%E7%BD%91%20site%3Agov.cn</x:t>
  </x:si>
  <x:si>
    <x:t xml:space="preserve">https://www.so.com/s?q=%E7%A7%80%E5%B1%B1%E5%9C%9F%E5%AE%B6%E6%97%8F%E8%8B%97%E6%97%8F%E8%87%AA%E6%B2%BB%E5%8E%BF%20%E4%BA%BA%E6%B0%91%E6%94%BF%E5%BA%9C%20%E5%AE%98%E7%BD%91%20site%3Agov.cn</x:t>
  </x:si>
  <x:si>
    <x:t xml:space="preserve">秀山土家族苗族自治县人民政府；秀山土家族苗族发布；秀山土家族苗族融媒；秀山土家族苗族日报</x:t>
  </x:si>
  <x:si>
    <x:t xml:space="preserve">民族团结进步促进法；中华人民共和国民族团结进步促进法；民族团结法；民族团结促进法；民族团结新法；7月1日施行；7月1日民族新规；秀山土家族苗族自治县；有什么影响；怎么执行；形式主义；一刀切；投诉；回应</x:t>
  </x:si>
  <x:si>
    <x:t xml:space="preserve">L159</x:t>
  </x:si>
  <x:si>
    <x:t xml:space="preserve">酉阳土家族苗族自治县</x:t>
  </x:si>
  <x:si>
    <x:t xml:space="preserve">https://www.baidu.com/s?wd=%E9%85%89%E9%98%B3%E5%9C%9F%E5%AE%B6%E6%97%8F%E8%8B%97%E6%97%8F%E8%87%AA%E6%B2%BB%E5%8E%BF%20%E4%BA%BA%E6%B0%91%E6%94%BF%E5%BA%9C%20%E5%AE%98%E7%BD%91%20site%3Agov.cn</x:t>
  </x:si>
  <x:si>
    <x:t xml:space="preserve">https://www.so.com/s?q=%E9%85%89%E9%98%B3%E5%9C%9F%E5%AE%B6%E6%97%8F%E8%8B%97%E6%97%8F%E8%87%AA%E6%B2%BB%E5%8E%BF%20%E4%BA%BA%E6%B0%91%E6%94%BF%E5%BA%9C%20%E5%AE%98%E7%BD%91%20site%3Agov.cn</x:t>
  </x:si>
  <x:si>
    <x:t xml:space="preserve">酉阳土家族苗族自治县人民政府；酉阳土家族苗族发布；酉阳土家族苗族融媒；酉阳土家族苗族日报</x:t>
  </x:si>
  <x:si>
    <x:t xml:space="preserve">民族团结进步促进法；中华人民共和国民族团结进步促进法；民族团结法；民族团结促进法；民族团结新法；7月1日施行；7月1日民族新规；酉阳土家族苗族自治县；有什么影响；怎么执行；形式主义；一刀切；投诉；回应</x:t>
  </x:si>
  <x:si>
    <x:t xml:space="preserve">L160</x:t>
  </x:si>
  <x:si>
    <x:t xml:space="preserve">彭水苗族土家族自治县</x:t>
  </x:si>
  <x:si>
    <x:t xml:space="preserve">https://www.baidu.com/s?wd=%E5%BD%AD%E6%B0%B4%E8%8B%97%E6%97%8F%E5%9C%9F%E5%AE%B6%E6%97%8F%E8%87%AA%E6%B2%BB%E5%8E%BF%20%E4%BA%BA%E6%B0%91%E6%94%BF%E5%BA%9C%20%E5%AE%98%E7%BD%91%20site%3Agov.cn</x:t>
  </x:si>
  <x:si>
    <x:t xml:space="preserve">https://www.so.com/s?q=%E5%BD%AD%E6%B0%B4%E8%8B%97%E6%97%8F%E5%9C%9F%E5%AE%B6%E6%97%8F%E8%87%AA%E6%B2%BB%E5%8E%BF%20%E4%BA%BA%E6%B0%91%E6%94%BF%E5%BA%9C%20%E5%AE%98%E7%BD%91%20site%3Agov.cn</x:t>
  </x:si>
  <x:si>
    <x:t xml:space="preserve">彭水苗族土家族自治县人民政府；彭水苗族土家族发布；彭水苗族土家族融媒；彭水苗族土家族日报</x:t>
  </x:si>
  <x:si>
    <x:t xml:space="preserve">民族团结进步促进法；中华人民共和国民族团结进步促进法；民族团结法；民族团结促进法；民族团结新法；7月1日施行；7月1日民族新规；彭水苗族土家族自治县；有什么影响；怎么执行；形式主义；一刀切；投诉；回应</x:t>
  </x:si>
  <x:si>
    <x:t xml:space="preserve">L161</x:t>
  </x:si>
  <x:si>
    <x:t xml:space="preserve">木里藏族自治县</x:t>
  </x:si>
  <x:si>
    <x:t xml:space="preserve">https://www.baidu.com/s?wd=%E6%9C%A8%E9%87%8C%E8%97%8F%E6%97%8F%E8%87%AA%E6%B2%BB%E5%8E%BF%20%E4%BA%BA%E6%B0%91%E6%94%BF%E5%BA%9C%20%E5%AE%98%E7%BD%91%20site%3Agov.cn</x:t>
  </x:si>
  <x:si>
    <x:t xml:space="preserve">https://www.so.com/s?q=%E6%9C%A8%E9%87%8C%E8%97%8F%E6%97%8F%E8%87%AA%E6%B2%BB%E5%8E%BF%20%E4%BA%BA%E6%B0%91%E6%94%BF%E5%BA%9C%20%E5%AE%98%E7%BD%91%20site%3Agov.cn</x:t>
  </x:si>
  <x:si>
    <x:t xml:space="preserve">木里藏族自治县人民政府；木里藏族发布；木里藏族融媒；木里藏族日报</x:t>
  </x:si>
  <x:si>
    <x:t xml:space="preserve">普通话；藏文；彝文；羌语方向</x:t>
  </x:si>
  <x:si>
    <x:t xml:space="preserve">民族团结进步促进法；中华人民共和国民族团结进步促进法；民族团结法；民族团结促进法；民族团结新法；7月1日施行；7月1日民族新规；木里藏族自治县；有什么影响；怎么执行；形式主义；一刀切；投诉；回应</x:t>
  </x:si>
  <x:si>
    <x:t xml:space="preserve">L162</x:t>
  </x:si>
  <x:si>
    <x:t xml:space="preserve">马边彝族自治县</x:t>
  </x:si>
  <x:si>
    <x:t xml:space="preserve">https://www.baidu.com/s?wd=%E9%A9%AC%E8%BE%B9%E5%BD%9D%E6%97%8F%E8%87%AA%E6%B2%BB%E5%8E%BF%20%E4%BA%BA%E6%B0%91%E6%94%BF%E5%BA%9C%20%E5%AE%98%E7%BD%91%20site%3Agov.cn</x:t>
  </x:si>
  <x:si>
    <x:t xml:space="preserve">https://www.so.com/s?q=%E9%A9%AC%E8%BE%B9%E5%BD%9D%E6%97%8F%E8%87%AA%E6%B2%BB%E5%8E%BF%20%E4%BA%BA%E6%B0%91%E6%94%BF%E5%BA%9C%20%E5%AE%98%E7%BD%91%20site%3Agov.cn</x:t>
  </x:si>
  <x:si>
    <x:t xml:space="preserve">马边彝族自治县人民政府；马边彝族发布；马边彝族融媒；马边彝族日报</x:t>
  </x:si>
  <x:si>
    <x:t xml:space="preserve">民族团结进步促进法；中华人民共和国民族团结进步促进法；民族团结法；民族团结促进法；民族团结新法；7月1日施行；7月1日民族新规；马边彝族自治县；有什么影响；怎么执行；形式主义；一刀切；投诉；回应</x:t>
  </x:si>
  <x:si>
    <x:t xml:space="preserve">L163</x:t>
  </x:si>
  <x:si>
    <x:t xml:space="preserve">峨边彝族自治县</x:t>
  </x:si>
  <x:si>
    <x:t xml:space="preserve">https://www.eb.gov.cn/</x:t>
  </x:si>
  <x:si>
    <x:t xml:space="preserve">https://www.so.com/s?q=%E5%B3%A8%E8%BE%B9%E5%BD%9D%E6%97%8F%E8%87%AA%E6%B2%BB%E5%8E%BF%20%E4%BA%BA%E6%B0%91%E6%94%BF%E5%BA%9C%20%E5%AE%98%E7%BD%91%20site%3Agov.cn</x:t>
  </x:si>
  <x:si>
    <x:t xml:space="preserve">峨边在线；爱峨边</x:t>
  </x:si>
  <x:si>
    <x:t xml:space="preserve">民族团结进步促进法；中华人民共和国民族团结进步促进法；民族团结法；民族团结促进法；民族团结新法；7月1日施行；7月1日民族新规；峨边彝族自治县；有什么影响；怎么执行；形式主义；一刀切；投诉；回应</x:t>
  </x:si>
  <x:si>
    <x:t xml:space="preserve">L164</x:t>
  </x:si>
  <x:si>
    <x:t xml:space="preserve">北川羌族自治县</x:t>
  </x:si>
  <x:si>
    <x:t xml:space="preserve">https://mysbcx.sczwfw.gov.cn/</x:t>
  </x:si>
  <x:si>
    <x:t xml:space="preserve">https://www.so.com/s?q=%E5%8C%97%E5%B7%9D%E7%BE%8C%E6%97%8F%E8%87%AA%E6%B2%BB%E5%8E%BF%20%E4%BA%BA%E6%B0%91%E6%94%BF%E5%BA%9C%20%E5%AE%98%E7%BD%91%20site%3Agov.cn</x:t>
  </x:si>
  <x:si>
    <x:t xml:space="preserve">大爱北川</x:t>
  </x:si>
  <x:si>
    <x:t xml:space="preserve">民族团结进步促进法；中华人民共和国民族团结进步促进法；民族团结法；民族团结促进法；民族团结新法；7月1日施行；7月1日民族新规；北川羌族自治县；有什么影响；怎么执行；形式主义；一刀切；投诉；回应</x:t>
  </x:si>
  <x:si>
    <x:t xml:space="preserve">L165</x:t>
  </x:si>
  <x:si>
    <x:t xml:space="preserve">印江土家族苗族自治县</x:t>
  </x:si>
  <x:si>
    <x:t xml:space="preserve">https://www.baidu.com/s?wd=%E5%8D%B0%E6%B1%9F%E5%9C%9F%E5%AE%B6%E6%97%8F%E8%8B%97%E6%97%8F%E8%87%AA%E6%B2%BB%E5%8E%BF%20%E4%BA%BA%E6%B0%91%E6%94%BF%E5%BA%9C%20%E5%AE%98%E7%BD%91%20site%3Agov.cn</x:t>
  </x:si>
  <x:si>
    <x:t xml:space="preserve">https://www.so.com/s?q=%E5%8D%B0%E6%B1%9F%E5%9C%9F%E5%AE%B6%E6%97%8F%E8%8B%97%E6%97%8F%E8%87%AA%E6%B2%BB%E5%8E%BF%20%E4%BA%BA%E6%B0%91%E6%94%BF%E5%BA%9C%20%E5%AE%98%E7%BD%91%20site%3Agov.cn</x:t>
  </x:si>
  <x:si>
    <x:t xml:space="preserve">印江土家族苗族自治县人民政府；印江土家族苗族发布；印江土家族苗族融媒；印江土家族苗族日报</x:t>
  </x:si>
  <x:si>
    <x:t xml:space="preserve">普通话；苗语；侗语；布依语；水语；仡佬语；土家族议题</x:t>
  </x:si>
  <x:si>
    <x:t xml:space="preserve">民族团结进步促进法；中华人民共和国民族团结进步促进法；民族团结法；民族团结促进法；民族团结新法；7月1日施行；7月1日民族新规；印江土家族苗族自治县；有什么影响；怎么执行；形式主义；一刀切；投诉；回应</x:t>
  </x:si>
  <x:si>
    <x:t xml:space="preserve">L166</x:t>
  </x:si>
  <x:si>
    <x:t xml:space="preserve">道真仡佬族苗族自治县</x:t>
  </x:si>
  <x:si>
    <x:t xml:space="preserve">https://www.baidu.com/s?wd=%E9%81%93%E7%9C%9F%E4%BB%A1%E4%BD%AC%E6%97%8F%E8%8B%97%E6%97%8F%E8%87%AA%E6%B2%BB%E5%8E%BF%20%E4%BA%BA%E6%B0%91%E6%94%BF%E5%BA%9C%20%E5%AE%98%E7%BD%91%20site%3Agov.cn</x:t>
  </x:si>
  <x:si>
    <x:t xml:space="preserve">https://www.so.com/s?q=%E9%81%93%E7%9C%9F%E4%BB%A1%E4%BD%AC%E6%97%8F%E8%8B%97%E6%97%8F%E8%87%AA%E6%B2%BB%E5%8E%BF%20%E4%BA%BA%E6%B0%91%E6%94%BF%E5%BA%9C%20%E5%AE%98%E7%BD%91%20site%3Agov.cn</x:t>
  </x:si>
  <x:si>
    <x:t xml:space="preserve">道真仡佬族苗族自治县人民政府；道真仡佬族苗族发布；道真仡佬族苗族融媒；道真仡佬族苗族日报</x:t>
  </x:si>
  <x:si>
    <x:t xml:space="preserve">民族团结进步促进法；中华人民共和国民族团结进步促进法；民族团结法；民族团结促进法；民族团结新法；7月1日施行；7月1日民族新规；道真仡佬族苗族自治县；有什么影响；怎么执行；形式主义；一刀切；投诉；回应</x:t>
  </x:si>
  <x:si>
    <x:t xml:space="preserve">L167</x:t>
  </x:si>
  <x:si>
    <x:t xml:space="preserve">松桃苗族自治县</x:t>
  </x:si>
  <x:si>
    <x:t xml:space="preserve">https://www.baidu.com/s?wd=%E6%9D%BE%E6%A1%83%E8%8B%97%E6%97%8F%E8%87%AA%E6%B2%BB%E5%8E%BF%20%E4%BA%BA%E6%B0%91%E6%94%BF%E5%BA%9C%20%E5%AE%98%E7%BD%91%20site%3Agov.cn</x:t>
  </x:si>
  <x:si>
    <x:t xml:space="preserve">https://www.so.com/s?q=%E6%9D%BE%E6%A1%83%E8%8B%97%E6%97%8F%E8%87%AA%E6%B2%BB%E5%8E%BF%20%E4%BA%BA%E6%B0%91%E6%94%BF%E5%BA%9C%20%E5%AE%98%E7%BD%91%20site%3Agov.cn</x:t>
  </x:si>
  <x:si>
    <x:t xml:space="preserve">松桃苗族自治县人民政府；松桃苗族发布；松桃苗族融媒；松桃苗族日报</x:t>
  </x:si>
  <x:si>
    <x:t xml:space="preserve">民族团结进步促进法；中华人民共和国民族团结进步促进法；民族团结法；民族团结促进法；民族团结新法；7月1日施行；7月1日民族新规；松桃苗族自治县；有什么影响；怎么执行；形式主义；一刀切；投诉；回应</x:t>
  </x:si>
  <x:si>
    <x:t xml:space="preserve">L168</x:t>
  </x:si>
  <x:si>
    <x:t xml:space="preserve">镇宁布依族苗族自治县</x:t>
  </x:si>
  <x:si>
    <x:t xml:space="preserve">https://www.baidu.com/s?wd=%E9%95%87%E5%AE%81%E5%B8%83%E4%BE%9D%E6%97%8F%E8%8B%97%E6%97%8F%E8%87%AA%E6%B2%BB%E5%8E%BF%20%E4%BA%BA%E6%B0%91%E6%94%BF%E5%BA%9C%20%E5%AE%98%E7%BD%91%20site%3Agov.cn</x:t>
  </x:si>
  <x:si>
    <x:t xml:space="preserve">https://www.so.com/s?q=%E9%95%87%E5%AE%81%E5%B8%83%E4%BE%9D%E6%97%8F%E8%8B%97%E6%97%8F%E8%87%AA%E6%B2%BB%E5%8E%BF%20%E4%BA%BA%E6%B0%91%E6%94%BF%E5%BA%9C%20%E5%AE%98%E7%BD%91%20site%3Agov.cn</x:t>
  </x:si>
  <x:si>
    <x:t xml:space="preserve">镇宁布依族苗族自治县人民政府；镇宁布依族苗族发布；镇宁布依族苗族融媒；镇宁布依族苗族日报</x:t>
  </x:si>
  <x:si>
    <x:t xml:space="preserve">民族团结进步促进法；中华人民共和国民族团结进步促进法；民族团结法；民族团结促进法；民族团结新法；7月1日施行；7月1日民族新规；镇宁布依族苗族自治县；有什么影响；怎么执行；形式主义；一刀切；投诉；回应</x:t>
  </x:si>
  <x:si>
    <x:t xml:space="preserve">L169</x:t>
  </x:si>
  <x:si>
    <x:t xml:space="preserve">紫云苗族布依族自治县</x:t>
  </x:si>
  <x:si>
    <x:t xml:space="preserve">https://www.baidu.com/s?wd=%E7%B4%AB%E4%BA%91%E8%8B%97%E6%97%8F%E5%B8%83%E4%BE%9D%E6%97%8F%E8%87%AA%E6%B2%BB%E5%8E%BF%20%E4%BA%BA%E6%B0%91%E6%94%BF%E5%BA%9C%20%E5%AE%98%E7%BD%91%20site%3Agov.cn</x:t>
  </x:si>
  <x:si>
    <x:t xml:space="preserve">https://www.so.com/s?q=%E7%B4%AB%E4%BA%91%E8%8B%97%E6%97%8F%E5%B8%83%E4%BE%9D%E6%97%8F%E8%87%AA%E6%B2%BB%E5%8E%BF%20%E4%BA%BA%E6%B0%91%E6%94%BF%E5%BA%9C%20%E5%AE%98%E7%BD%91%20site%3Agov.cn</x:t>
  </x:si>
  <x:si>
    <x:t xml:space="preserve">紫云苗族布依族自治县人民政府；紫云苗族布依族发布；紫云苗族布依族融媒；紫云苗族布依族日报</x:t>
  </x:si>
  <x:si>
    <x:t xml:space="preserve">民族团结进步促进法；中华人民共和国民族团结进步促进法；民族团结法；民族团结促进法；民族团结新法；7月1日施行；7月1日民族新规；紫云苗族布依族自治县；有什么影响；怎么执行；形式主义；一刀切；投诉；回应</x:t>
  </x:si>
  <x:si>
    <x:t xml:space="preserve">L170</x:t>
  </x:si>
  <x:si>
    <x:t xml:space="preserve">威宁彝族回族苗族自治县</x:t>
  </x:si>
  <x:si>
    <x:t xml:space="preserve">https://www.baidu.com/s?wd=%E5%A8%81%E5%AE%81%E5%BD%9D%E6%97%8F%E5%9B%9E%E6%97%8F%E8%8B%97%E6%97%8F%E8%87%AA%E6%B2%BB%E5%8E%BF%20%E4%BA%BA%E6%B0%91%E6%94%BF%E5%BA%9C%20%E5%AE%98%E7%BD%91%20site%3Agov.cn</x:t>
  </x:si>
  <x:si>
    <x:t xml:space="preserve">https://www.so.com/s?q=%E5%A8%81%E5%AE%81%E5%BD%9D%E6%97%8F%E5%9B%9E%E6%97%8F%E8%8B%97%E6%97%8F%E8%87%AA%E6%B2%BB%E5%8E%BF%20%E4%BA%BA%E6%B0%91%E6%94%BF%E5%BA%9C%20%E5%AE%98%E7%BD%91%20site%3Agov.cn</x:t>
  </x:si>
  <x:si>
    <x:t xml:space="preserve">威宁彝族回族苗族自治县人民政府；威宁彝族回族苗族发布；威宁彝族回族苗族融媒；威宁彝族回族苗族日报</x:t>
  </x:si>
  <x:si>
    <x:t xml:space="preserve">民族团结进步促进法；中华人民共和国民族团结进步促进法；民族团结法；民族团结促进法；民族团结新法；7月1日施行；7月1日民族新规；威宁彝族回族苗族自治县；有什么影响；怎么执行；形式主义；一刀切；投诉；回应</x:t>
  </x:si>
  <x:si>
    <x:t xml:space="preserve">L171</x:t>
  </x:si>
  <x:si>
    <x:t xml:space="preserve">关岭布依族苗族自治县</x:t>
  </x:si>
  <x:si>
    <x:t xml:space="preserve">https://www.baidu.com/s?wd=%E5%85%B3%E5%B2%AD%E5%B8%83%E4%BE%9D%E6%97%8F%E8%8B%97%E6%97%8F%E8%87%AA%E6%B2%BB%E5%8E%BF%20%E4%BA%BA%E6%B0%91%E6%94%BF%E5%BA%9C%20%E5%AE%98%E7%BD%91%20site%3Agov.cn</x:t>
  </x:si>
  <x:si>
    <x:t xml:space="preserve">https://www.so.com/s?q=%E5%85%B3%E5%B2%AD%E5%B8%83%E4%BE%9D%E6%97%8F%E8%8B%97%E6%97%8F%E8%87%AA%E6%B2%BB%E5%8E%BF%20%E4%BA%BA%E6%B0%91%E6%94%BF%E5%BA%9C%20%E5%AE%98%E7%BD%91%20site%3Agov.cn</x:t>
  </x:si>
  <x:si>
    <x:t xml:space="preserve">关岭布依族苗族自治县人民政府；关岭布依族苗族发布；关岭布依族苗族融媒；关岭布依族苗族日报</x:t>
  </x:si>
  <x:si>
    <x:t xml:space="preserve">民族团结进步促进法；中华人民共和国民族团结进步促进法；民族团结法；民族团结促进法；民族团结新法；7月1日施行；7月1日民族新规；关岭布依族苗族自治县；有什么影响；怎么执行；形式主义；一刀切；投诉；回应</x:t>
  </x:si>
  <x:si>
    <x:t xml:space="preserve">L172</x:t>
  </x:si>
  <x:si>
    <x:t xml:space="preserve">三都水族自治县</x:t>
  </x:si>
  <x:si>
    <x:t xml:space="preserve">https://www.sandu.gov.cn/</x:t>
  </x:si>
  <x:si>
    <x:t xml:space="preserve">https://www.so.com/s?q=%E4%B8%89%E9%83%BD%E6%B0%B4%E6%97%8F%E8%87%AA%E6%B2%BB%E5%8E%BF%20%E4%BA%BA%E6%B0%91%E6%94%BF%E5%BA%9C%20%E5%AE%98%E7%BD%91%20site%3Agov.cn</x:t>
  </x:si>
  <x:si>
    <x:t xml:space="preserve">三都水族自治县人民政府；三都水族发布；三都水族融媒；三都水族日报</x:t>
  </x:si>
  <x:si>
    <x:t xml:space="preserve">民族团结进步促进法；中华人民共和国民族团结进步促进法；民族团结法；民族团结促进法；民族团结新法；7月1日施行；7月1日民族新规；三都水族自治县；有什么影响；怎么执行；形式主义；一刀切；投诉；回应</x:t>
  </x:si>
  <x:si>
    <x:t xml:space="preserve">L173</x:t>
  </x:si>
  <x:si>
    <x:t xml:space="preserve">玉屏侗族自治县</x:t>
  </x:si>
  <x:si>
    <x:t xml:space="preserve">https://www.baidu.com/s?wd=%E7%8E%89%E5%B1%8F%E4%BE%97%E6%97%8F%E8%87%AA%E6%B2%BB%E5%8E%BF%20%E4%BA%BA%E6%B0%91%E6%94%BF%E5%BA%9C%20%E5%AE%98%E7%BD%91%20site%3Agov.cn</x:t>
  </x:si>
  <x:si>
    <x:t xml:space="preserve">https://www.so.com/s?q=%E7%8E%89%E5%B1%8F%E4%BE%97%E6%97%8F%E8%87%AA%E6%B2%BB%E5%8E%BF%20%E4%BA%BA%E6%B0%91%E6%94%BF%E5%BA%9C%20%E5%AE%98%E7%BD%91%20site%3Agov.cn</x:t>
  </x:si>
  <x:si>
    <x:t xml:space="preserve">玉屏侗族自治县人民政府；玉屏侗族发布；玉屏侗族融媒；玉屏侗族日报</x:t>
  </x:si>
  <x:si>
    <x:t xml:space="preserve">民族团结进步促进法；中华人民共和国民族团结进步促进法；民族团结法；民族团结促进法；民族团结新法；7月1日施行；7月1日民族新规；玉屏侗族自治县；有什么影响；怎么执行；形式主义；一刀切；投诉；回应</x:t>
  </x:si>
  <x:si>
    <x:t xml:space="preserve">L174</x:t>
  </x:si>
  <x:si>
    <x:t xml:space="preserve">务川仡佬族苗族自治县</x:t>
  </x:si>
  <x:si>
    <x:t xml:space="preserve">https://www.baidu.com/s?wd=%E5%8A%A1%E5%B7%9D%E4%BB%A1%E4%BD%AC%E6%97%8F%E8%8B%97%E6%97%8F%E8%87%AA%E6%B2%BB%E5%8E%BF%20%E4%BA%BA%E6%B0%91%E6%94%BF%E5%BA%9C%20%E5%AE%98%E7%BD%91%20site%3Agov.cn</x:t>
  </x:si>
  <x:si>
    <x:t xml:space="preserve">https://www.so.com/s?q=%E5%8A%A1%E5%B7%9D%E4%BB%A1%E4%BD%AC%E6%97%8F%E8%8B%97%E6%97%8F%E8%87%AA%E6%B2%BB%E5%8E%BF%20%E4%BA%BA%E6%B0%91%E6%94%BF%E5%BA%9C%20%E5%AE%98%E7%BD%91%20site%3Agov.cn</x:t>
  </x:si>
  <x:si>
    <x:t xml:space="preserve">务川仡佬族苗族自治县人民政府；务川仡佬族苗族发布；务川仡佬族苗族融媒；务川仡佬族苗族日报</x:t>
  </x:si>
  <x:si>
    <x:t xml:space="preserve">民族团结进步促进法；中华人民共和国民族团结进步促进法；民族团结法；民族团结促进法；民族团结新法；7月1日施行；7月1日民族新规；务川仡佬族苗族自治县；有什么影响；怎么执行；形式主义；一刀切；投诉；回应</x:t>
  </x:si>
  <x:si>
    <x:t xml:space="preserve">L175</x:t>
  </x:si>
  <x:si>
    <x:t xml:space="preserve">沿河土家族自治县</x:t>
  </x:si>
  <x:si>
    <x:t xml:space="preserve">https://www.baidu.com/s?wd=%E6%B2%BF%E6%B2%B3%E5%9C%9F%E5%AE%B6%E6%97%8F%E8%87%AA%E6%B2%BB%E5%8E%BF%20%E4%BA%BA%E6%B0%91%E6%94%BF%E5%BA%9C%20%E5%AE%98%E7%BD%91%20site%3Agov.cn</x:t>
  </x:si>
  <x:si>
    <x:t xml:space="preserve">https://www.so.com/s?q=%E6%B2%BF%E6%B2%B3%E5%9C%9F%E5%AE%B6%E6%97%8F%E8%87%AA%E6%B2%BB%E5%8E%BF%20%E4%BA%BA%E6%B0%91%E6%94%BF%E5%BA%9C%20%E5%AE%98%E7%BD%91%20site%3Agov.cn</x:t>
  </x:si>
  <x:si>
    <x:t xml:space="preserve">沿河土家族自治县人民政府；沿河土家族发布；沿河土家族融媒；沿河土家族日报</x:t>
  </x:si>
  <x:si>
    <x:t xml:space="preserve">民族团结进步促进法；中华人民共和国民族团结进步促进法；民族团结法；民族团结促进法；民族团结新法；7月1日施行；7月1日民族新规；沿河土家族自治县；有什么影响；怎么执行；形式主义；一刀切；投诉；回应</x:t>
  </x:si>
  <x:si>
    <x:t xml:space="preserve">L176</x:t>
  </x:si>
  <x:si>
    <x:t xml:space="preserve">镇沅彝族哈尼族拉祜族自治县</x:t>
  </x:si>
  <x:si>
    <x:t xml:space="preserve">https://www.baidu.com/s?wd=%E9%95%87%E6%B2%85%E5%BD%9D%E6%97%8F%E5%93%88%E5%B0%BC%E6%97%8F%E6%8B%89%E7%A5%9C%E6%97%8F%E8%87%AA%E6%B2%BB%E5%8E%BF%20%E4%BA%BA%E6%B0%91%E6%94%BF%E5%BA%9C%20%E5%AE%98%E7%BD%91%20site%3Agov.cn</x:t>
  </x:si>
  <x:si>
    <x:t xml:space="preserve">https://www.so.com/s?q=%E9%95%87%E6%B2%85%E5%BD%9D%E6%97%8F%E5%93%88%E5%B0%BC%E6%97%8F%E6%8B%89%E7%A5%9C%E6%97%8F%E8%87%AA%E6%B2%BB%E5%8E%BF%20%E4%BA%BA%E6%B0%91%E6%94%BF%E5%BA%9C%20%E5%AE%98%E7%BD%91%20site%3Agov.cn</x:t>
  </x:si>
  <x:si>
    <x:t xml:space="preserve">镇沅彝族哈尼族拉祜族自治县人民政府；镇沅彝族哈尼族拉祜族发布；镇沅彝族哈尼族拉祜族融媒；镇沅彝族哈尼族拉祜族日报</x:t>
  </x:si>
  <x:si>
    <x:t xml:space="preserve">普通话；彝语；哈尼语；傣语；佤语；景颇语；白语；纳西语；傈僳语等</x:t>
  </x:si>
  <x:si>
    <x:t xml:space="preserve">民族团结进步促进法；中华人民共和国民族团结进步促进法；民族团结法；民族团结促进法；民族团结新法；7月1日施行；7月1日民族新规；镇沅彝族哈尼族拉祜族自治县；有什么影响；怎么执行；形式主义；一刀切；投诉；回应</x:t>
  </x:si>
  <x:si>
    <x:t xml:space="preserve">L177</x:t>
  </x:si>
  <x:si>
    <x:t xml:space="preserve">双江拉祜族佤族布朗族傣族自治县</x:t>
  </x:si>
  <x:si>
    <x:t xml:space="preserve">https://www.baidu.com/s?wd=%E5%8F%8C%E6%B1%9F%E6%8B%89%E7%A5%9C%E6%97%8F%E4%BD%A4%E6%97%8F%E5%B8%83%E6%9C%97%E6%97%8F%E5%82%A3%E6%97%8F%E8%87%AA%E6%B2%BB%E5%8E%BF%20%E4%BA%BA%E6%B0%91%E6%94%BF%E5%BA%9C%20%E5%AE%98%E7%BD%91%20site%3Agov.cn</x:t>
  </x:si>
  <x:si>
    <x:t xml:space="preserve">https://www.so.com/s?q=%E5%8F%8C%E6%B1%9F%E6%8B%89%E7%A5%9C%E6%97%8F%E4%BD%A4%E6%97%8F%E5%B8%83%E6%9C%97%E6%97%8F%E5%82%A3%E6%97%8F%E8%87%AA%E6%B2%BB%E5%8E%BF%20%E4%BA%BA%E6%B0%91%E6%94%BF%E5%BA%9C%20%E5%AE%98%E7%BD%91%20site%3Agov.cn</x:t>
  </x:si>
  <x:si>
    <x:t xml:space="preserve">双江拉祜族佤族布朗族傣族自治县人民政府；双江拉祜族佤族布朗族傣族发布；双江拉祜族佤族布朗族傣族融媒；双江拉祜族佤族布朗族傣族日报</x:t>
  </x:si>
  <x:si>
    <x:t xml:space="preserve">民族团结进步促进法；中华人民共和国民族团结进步促进法；民族团结法；民族团结促进法；民族团结新法；7月1日施行；7月1日民族新规；双江拉祜族佤族布朗族傣族自治县；有什么影响；怎么执行；形式主义；一刀切；投诉；回应</x:t>
  </x:si>
  <x:si>
    <x:t xml:space="preserve">L178</x:t>
  </x:si>
  <x:si>
    <x:t xml:space="preserve">峨山彝族自治县</x:t>
  </x:si>
  <x:si>
    <x:t xml:space="preserve">https://www.baidu.com/s?wd=%E5%B3%A8%E5%B1%B1%E5%BD%9D%E6%97%8F%E8%87%AA%E6%B2%BB%E5%8E%BF%20%E4%BA%BA%E6%B0%91%E6%94%BF%E5%BA%9C%20%E5%AE%98%E7%BD%91%20site%3Agov.cn</x:t>
  </x:si>
  <x:si>
    <x:t xml:space="preserve">https://www.so.com/s?q=%E5%B3%A8%E5%B1%B1%E5%BD%9D%E6%97%8F%E8%87%AA%E6%B2%BB%E5%8E%BF%20%E4%BA%BA%E6%B0%91%E6%94%BF%E5%BA%9C%20%E5%AE%98%E7%BD%91%20site%3Agov.cn</x:t>
  </x:si>
  <x:si>
    <x:t xml:space="preserve">峨山彝族自治县人民政府；峨山彝族发布；峨山彝族融媒；峨山彝族日报</x:t>
  </x:si>
  <x:si>
    <x:t xml:space="preserve">民族团结进步促进法；中华人民共和国民族团结进步促进法；民族团结法；民族团结促进法；民族团结新法；7月1日施行；7月1日民族新规；峨山彝族自治县；有什么影响；怎么执行；形式主义；一刀切；投诉；回应</x:t>
  </x:si>
  <x:si>
    <x:t xml:space="preserve">L179</x:t>
  </x:si>
  <x:si>
    <x:t xml:space="preserve">石林彝族自治县</x:t>
  </x:si>
  <x:si>
    <x:t xml:space="preserve">http://www.kmsl.gov.cn/</x:t>
  </x:si>
  <x:si>
    <x:t xml:space="preserve">https://www.so.com/s?q=%E7%9F%B3%E6%9E%97%E5%BD%9D%E6%97%8F%E8%87%AA%E6%B2%BB%E5%8E%BF%20%E4%BA%BA%E6%B0%91%E6%94%BF%E5%BA%9C%20%E5%AE%98%E7%BD%91%20site%3Agov.cn</x:t>
  </x:si>
  <x:si>
    <x:t xml:space="preserve">石林彝族自治县人民政府；石林彝族发布；石林彝族融媒；石林彝族日报</x:t>
  </x:si>
  <x:si>
    <x:t xml:space="preserve">民族团结进步促进法；中华人民共和国民族团结进步促进法；民族团结法；民族团结促进法；民族团结新法；7月1日施行；7月1日民族新规；石林彝族自治县；有什么影响；怎么执行；形式主义；一刀切；投诉；回应</x:t>
  </x:si>
  <x:si>
    <x:t xml:space="preserve">L180</x:t>
  </x:si>
  <x:si>
    <x:t xml:space="preserve">耿马傣族佤族自治县</x:t>
  </x:si>
  <x:si>
    <x:t xml:space="preserve">https://www.baidu.com/s?wd=%E8%80%BF%E9%A9%AC%E5%82%A3%E6%97%8F%E4%BD%A4%E6%97%8F%E8%87%AA%E6%B2%BB%E5%8E%BF%20%E4%BA%BA%E6%B0%91%E6%94%BF%E5%BA%9C%20%E5%AE%98%E7%BD%91%20site%3Agov.cn</x:t>
  </x:si>
  <x:si>
    <x:t xml:space="preserve">https://www.so.com/s?q=%E8%80%BF%E9%A9%AC%E5%82%A3%E6%97%8F%E4%BD%A4%E6%97%8F%E8%87%AA%E6%B2%BB%E5%8E%BF%20%E4%BA%BA%E6%B0%91%E6%94%BF%E5%BA%9C%20%E5%AE%98%E7%BD%91%20site%3Agov.cn</x:t>
  </x:si>
  <x:si>
    <x:t xml:space="preserve">耿马傣族佤族自治县人民政府；耿马傣族佤族发布；耿马傣族佤族融媒；耿马傣族佤族日报</x:t>
  </x:si>
  <x:si>
    <x:t xml:space="preserve">民族团结进步促进法；中华人民共和国民族团结进步促进法；民族团结法；民族团结促进法；民族团结新法；7月1日施行；7月1日民族新规；耿马傣族佤族自治县；有什么影响；怎么执行；形式主义；一刀切；投诉；回应</x:t>
  </x:si>
  <x:si>
    <x:t xml:space="preserve">L181</x:t>
  </x:si>
  <x:si>
    <x:t xml:space="preserve">沧源佤族自治县</x:t>
  </x:si>
  <x:si>
    <x:t xml:space="preserve">https://www.cangyuan.gov.cn/</x:t>
  </x:si>
  <x:si>
    <x:t xml:space="preserve">https://www.so.com/s?q=%E6%B2%A7%E6%BA%90%E4%BD%A4%E6%97%8F%E8%87%AA%E6%B2%BB%E5%8E%BF%20%E4%BA%BA%E6%B0%91%E6%94%BF%E5%BA%9C%20%E5%AE%98%E7%BD%91%20site%3Agov.cn</x:t>
  </x:si>
  <x:si>
    <x:t xml:space="preserve">沧源融媒</x:t>
  </x:si>
  <x:si>
    <x:t xml:space="preserve">民族团结进步促进法；中华人民共和国民族团结进步促进法；民族团结法；民族团结促进法；民族团结新法；7月1日施行；7月1日民族新规；沧源佤族自治县；有什么影响；怎么执行；形式主义；一刀切；投诉；回应</x:t>
  </x:si>
  <x:si>
    <x:t xml:space="preserve">L182</x:t>
  </x:si>
  <x:si>
    <x:t xml:space="preserve">玉龙纳西族自治县</x:t>
  </x:si>
  <x:si>
    <x:t xml:space="preserve">https://www.baidu.com/s?wd=%E7%8E%89%E9%BE%99%E7%BA%B3%E8%A5%BF%E6%97%8F%E8%87%AA%E6%B2%BB%E5%8E%BF%20%E4%BA%BA%E6%B0%91%E6%94%BF%E5%BA%9C%20%E5%AE%98%E7%BD%91%20site%3Agov.cn</x:t>
  </x:si>
  <x:si>
    <x:t xml:space="preserve">https://www.so.com/s?q=%E7%8E%89%E9%BE%99%E7%BA%B3%E8%A5%BF%E6%97%8F%E8%87%AA%E6%B2%BB%E5%8E%BF%20%E4%BA%BA%E6%B0%91%E6%94%BF%E5%BA%9C%20%E5%AE%98%E7%BD%91%20site%3Agov.cn</x:t>
  </x:si>
  <x:si>
    <x:t xml:space="preserve">玉龙纳西族自治县人民政府；玉龙纳西族发布；玉龙纳西族融媒；玉龙纳西族日报</x:t>
  </x:si>
  <x:si>
    <x:t xml:space="preserve">民族团结进步促进法；中华人民共和国民族团结进步促进法；民族团结法；民族团结促进法；民族团结新法；7月1日施行；7月1日民族新规；玉龙纳西族自治县；有什么影响；怎么执行；形式主义；一刀切；投诉；回应</x:t>
  </x:si>
  <x:si>
    <x:t xml:space="preserve">L183</x:t>
  </x:si>
  <x:si>
    <x:t xml:space="preserve">宁蒗彝族自治县</x:t>
  </x:si>
  <x:si>
    <x:t xml:space="preserve">https://www.baidu.com/s?wd=%E5%AE%81%E8%92%97%E5%BD%9D%E6%97%8F%E8%87%AA%E6%B2%BB%E5%8E%BF%20%E4%BA%BA%E6%B0%91%E6%94%BF%E5%BA%9C%20%E5%AE%98%E7%BD%91%20site%3Agov.cn</x:t>
  </x:si>
  <x:si>
    <x:t xml:space="preserve">https://www.so.com/s?q=%E5%AE%81%E8%92%97%E5%BD%9D%E6%97%8F%E8%87%AA%E6%B2%BB%E5%8E%BF%20%E4%BA%BA%E6%B0%91%E6%94%BF%E5%BA%9C%20%E5%AE%98%E7%BD%91%20site%3Agov.cn</x:t>
  </x:si>
  <x:si>
    <x:t xml:space="preserve">宁蒗彝族自治县人民政府；宁蒗彝族发布；宁蒗彝族融媒；宁蒗彝族日报</x:t>
  </x:si>
  <x:si>
    <x:t xml:space="preserve">民族团结进步促进法；中华人民共和国民族团结进步促进法；民族团结法；民族团结促进法；民族团结新法；7月1日施行；7月1日民族新规；宁蒗彝族自治县；有什么影响；怎么执行；形式主义；一刀切；投诉；回应</x:t>
  </x:si>
  <x:si>
    <x:t xml:space="preserve">L184</x:t>
  </x:si>
  <x:si>
    <x:t xml:space="preserve">江城哈尼族彝族自治县</x:t>
  </x:si>
  <x:si>
    <x:t xml:space="preserve">https://www.baidu.com/s?wd=%E6%B1%9F%E5%9F%8E%E5%93%88%E5%B0%BC%E6%97%8F%E5%BD%9D%E6%97%8F%E8%87%AA%E6%B2%BB%E5%8E%BF%20%E4%BA%BA%E6%B0%91%E6%94%BF%E5%BA%9C%20%E5%AE%98%E7%BD%91%20site%3Agov.cn</x:t>
  </x:si>
  <x:si>
    <x:t xml:space="preserve">https://www.so.com/s?q=%E6%B1%9F%E5%9F%8E%E5%93%88%E5%B0%BC%E6%97%8F%E5%BD%9D%E6%97%8F%E8%87%AA%E6%B2%BB%E5%8E%BF%20%E4%BA%BA%E6%B0%91%E6%94%BF%E5%BA%9C%20%E5%AE%98%E7%BD%91%20site%3Agov.cn</x:t>
  </x:si>
  <x:si>
    <x:t xml:space="preserve">江城哈尼族彝族自治县人民政府；江城哈尼族彝族发布；江城哈尼族彝族融媒；江城哈尼族彝族日报</x:t>
  </x:si>
  <x:si>
    <x:t xml:space="preserve">民族团结进步促进法；中华人民共和国民族团结进步促进法；民族团结法；民族团结促进法；民族团结新法；7月1日施行；7月1日民族新规；江城哈尼族彝族自治县；有什么影响；怎么执行；形式主义；一刀切；投诉；回应</x:t>
  </x:si>
  <x:si>
    <x:t xml:space="preserve">L185</x:t>
  </x:si>
  <x:si>
    <x:t xml:space="preserve">澜沧拉祜族自治县</x:t>
  </x:si>
  <x:si>
    <x:t xml:space="preserve">https://www.baidu.com/s?wd=%E6%BE%9C%E6%B2%A7%E6%8B%89%E7%A5%9C%E6%97%8F%E8%87%AA%E6%B2%BB%E5%8E%BF%20%E4%BA%BA%E6%B0%91%E6%94%BF%E5%BA%9C%20%E5%AE%98%E7%BD%91%20site%3Agov.cn</x:t>
  </x:si>
  <x:si>
    <x:t xml:space="preserve">https://www.so.com/s?q=%E6%BE%9C%E6%B2%A7%E6%8B%89%E7%A5%9C%E6%97%8F%E8%87%AA%E6%B2%BB%E5%8E%BF%20%E4%BA%BA%E6%B0%91%E6%94%BF%E5%BA%9C%20%E5%AE%98%E7%BD%91%20site%3Agov.cn</x:t>
  </x:si>
  <x:si>
    <x:t xml:space="preserve">澜沧拉祜族自治县人民政府；澜沧拉祜族发布；澜沧拉祜族融媒；澜沧拉祜族日报</x:t>
  </x:si>
  <x:si>
    <x:t xml:space="preserve">民族团结进步促进法；中华人民共和国民族团结进步促进法；民族团结法；民族团结促进法；民族团结新法；7月1日施行；7月1日民族新规；澜沧拉祜族自治县；有什么影响；怎么执行；形式主义；一刀切；投诉；回应</x:t>
  </x:si>
  <x:si>
    <x:t xml:space="preserve">L186</x:t>
  </x:si>
  <x:si>
    <x:t xml:space="preserve">孟连傣族拉祜族佤族自治县</x:t>
  </x:si>
  <x:si>
    <x:t xml:space="preserve">http://www.menglian.gov.cn/</x:t>
  </x:si>
  <x:si>
    <x:t xml:space="preserve">https://www.so.com/s?q=%E5%AD%9F%E8%BF%9E%E5%82%A3%E6%97%8F%E6%8B%89%E7%A5%9C%E6%97%8F%E4%BD%A4%E6%97%8F%E8%87%AA%E6%B2%BB%E5%8E%BF%20%E4%BA%BA%E6%B0%91%E6%94%BF%E5%BA%9C%20%E5%AE%98%E7%BD%91%20site%3Agov.cn</x:t>
  </x:si>
  <x:si>
    <x:t xml:space="preserve">孟连傣族拉祜族佤族自治县人民政府；孟连傣族拉祜族佤族发布；孟连傣族拉祜族佤族融媒；孟连傣族拉祜族佤族日报</x:t>
  </x:si>
  <x:si>
    <x:t xml:space="preserve">民族团结进步促进法；中华人民共和国民族团结进步促进法；民族团结法；民族团结促进法；民族团结新法；7月1日施行；7月1日民族新规；孟连傣族拉祜族佤族自治县；有什么影响；怎么执行；形式主义；一刀切；投诉；回应</x:t>
  </x:si>
  <x:si>
    <x:t xml:space="preserve">L187</x:t>
  </x:si>
  <x:si>
    <x:t xml:space="preserve">西盟佤族自治县</x:t>
  </x:si>
  <x:si>
    <x:t xml:space="preserve">https://www.baidu.com/s?wd=%E8%A5%BF%E7%9B%9F%E4%BD%A4%E6%97%8F%E8%87%AA%E6%B2%BB%E5%8E%BF%20%E4%BA%BA%E6%B0%91%E6%94%BF%E5%BA%9C%20%E5%AE%98%E7%BD%91%20site%3Agov.cn</x:t>
  </x:si>
  <x:si>
    <x:t xml:space="preserve">https://www.so.com/s?q=%E8%A5%BF%E7%9B%9F%E4%BD%A4%E6%97%8F%E8%87%AA%E6%B2%BB%E5%8E%BF%20%E4%BA%BA%E6%B0%91%E6%94%BF%E5%BA%9C%20%E5%AE%98%E7%BD%91%20site%3Agov.cn</x:t>
  </x:si>
  <x:si>
    <x:t xml:space="preserve">西盟佤族自治县人民政府；西盟佤族发布；西盟佤族融媒；西盟佤族日报</x:t>
  </x:si>
  <x:si>
    <x:t xml:space="preserve">民族团结进步促进法；中华人民共和国民族团结进步促进法；民族团结法；民族团结促进法；民族团结新法；7月1日施行；7月1日民族新规；西盟佤族自治县；有什么影响；怎么执行；形式主义；一刀切；投诉；回应</x:t>
  </x:si>
  <x:si>
    <x:t xml:space="preserve">L188</x:t>
  </x:si>
  <x:si>
    <x:t xml:space="preserve">河口瑶族自治县</x:t>
  </x:si>
  <x:si>
    <x:t xml:space="preserve">https://www.baidu.com/s?wd=%E6%B2%B3%E5%8F%A3%E7%91%B6%E6%97%8F%E8%87%AA%E6%B2%BB%E5%8E%BF%20%E4%BA%BA%E6%B0%91%E6%94%BF%E5%BA%9C%20%E5%AE%98%E7%BD%91%20site%3Agov.cn</x:t>
  </x:si>
  <x:si>
    <x:t xml:space="preserve">https://www.so.com/s?q=%E6%B2%B3%E5%8F%A3%E7%91%B6%E6%97%8F%E8%87%AA%E6%B2%BB%E5%8E%BF%20%E4%BA%BA%E6%B0%91%E6%94%BF%E5%BA%9C%20%E5%AE%98%E7%BD%91%20site%3Agov.cn</x:t>
  </x:si>
  <x:si>
    <x:t xml:space="preserve">河口瑶族自治县人民政府；河口瑶族发布；河口瑶族融媒；河口瑶族日报</x:t>
  </x:si>
  <x:si>
    <x:t xml:space="preserve">民族团结进步促进法；中华人民共和国民族团结进步促进法；民族团结法；民族团结促进法；民族团结新法；7月1日施行；7月1日民族新规；河口瑶族自治县；有什么影响；怎么执行；形式主义；一刀切；投诉；回应</x:t>
  </x:si>
  <x:si>
    <x:t xml:space="preserve">L189</x:t>
  </x:si>
  <x:si>
    <x:t xml:space="preserve">屏边苗族自治县</x:t>
  </x:si>
  <x:si>
    <x:t xml:space="preserve">https://www.baidu.com/s?wd=%E5%B1%8F%E8%BE%B9%E8%8B%97%E6%97%8F%E8%87%AA%E6%B2%BB%E5%8E%BF%20%E4%BA%BA%E6%B0%91%E6%94%BF%E5%BA%9C%20%E5%AE%98%E7%BD%91%20site%3Agov.cn</x:t>
  </x:si>
  <x:si>
    <x:t xml:space="preserve">https://www.so.com/s?q=%E5%B1%8F%E8%BE%B9%E8%8B%97%E6%97%8F%E8%87%AA%E6%B2%BB%E5%8E%BF%20%E4%BA%BA%E6%B0%91%E6%94%BF%E5%BA%9C%20%E5%AE%98%E7%BD%91%20site%3Agov.cn</x:t>
  </x:si>
  <x:si>
    <x:t xml:space="preserve">屏边苗族自治县人民政府；屏边苗族发布；屏边苗族融媒；屏边苗族日报</x:t>
  </x:si>
  <x:si>
    <x:t xml:space="preserve">民族团结进步促进法；中华人民共和国民族团结进步促进法；民族团结法；民族团结促进法；民族团结新法；7月1日施行；7月1日民族新规；屏边苗族自治县；有什么影响；怎么执行；形式主义；一刀切；投诉；回应</x:t>
  </x:si>
  <x:si>
    <x:t xml:space="preserve">L190</x:t>
  </x:si>
  <x:si>
    <x:t xml:space="preserve">贡山独龙族怒族自治县</x:t>
  </x:si>
  <x:si>
    <x:t xml:space="preserve">https://www.gongshan.gov.cn/</x:t>
  </x:si>
  <x:si>
    <x:t xml:space="preserve">https://www.so.com/s?q=%E8%B4%A1%E5%B1%B1%E7%8B%AC%E9%BE%99%E6%97%8F%E6%80%92%E6%97%8F%E8%87%AA%E6%B2%BB%E5%8E%BF%20%E4%BA%BA%E6%B0%91%E6%94%BF%E5%BA%9C%20%E5%AE%98%E7%BD%91%20site%3Agov.cn</x:t>
  </x:si>
  <x:si>
    <x:t xml:space="preserve">贡山独龙族怒族自治县人民政府；贡山独龙族怒族发布；贡山独龙族怒族融媒；贡山独龙族怒族日报</x:t>
  </x:si>
  <x:si>
    <x:t xml:space="preserve">民族团结进步促进法；中华人民共和国民族团结进步促进法；民族团结法；民族团结促进法；民族团结新法；7月1日施行；7月1日民族新规；贡山独龙族怒族自治县；有什么影响；怎么执行；形式主义；一刀切；投诉；回应</x:t>
  </x:si>
  <x:si>
    <x:t xml:space="preserve">L191</x:t>
  </x:si>
  <x:si>
    <x:t xml:space="preserve">巍山彝族回族自治县</x:t>
  </x:si>
  <x:si>
    <x:t xml:space="preserve">https://www.baidu.com/s?wd=%E5%B7%8D%E5%B1%B1%E5%BD%9D%E6%97%8F%E5%9B%9E%E6%97%8F%E8%87%AA%E6%B2%BB%E5%8E%BF%20%E4%BA%BA%E6%B0%91%E6%94%BF%E5%BA%9C%20%E5%AE%98%E7%BD%91%20site%3Agov.cn</x:t>
  </x:si>
  <x:si>
    <x:t xml:space="preserve">https://www.so.com/s?q=%E5%B7%8D%E5%B1%B1%E5%BD%9D%E6%97%8F%E5%9B%9E%E6%97%8F%E8%87%AA%E6%B2%BB%E5%8E%BF%20%E4%BA%BA%E6%B0%91%E6%94%BF%E5%BA%9C%20%E5%AE%98%E7%BD%91%20site%3Agov.cn</x:t>
  </x:si>
  <x:si>
    <x:t xml:space="preserve">巍山彝族回族自治县人民政府；巍山彝族回族发布；巍山彝族回族融媒；巍山彝族回族日报</x:t>
  </x:si>
  <x:si>
    <x:t xml:space="preserve">民族团结进步促进法；中华人民共和国民族团结进步促进法；民族团结法；民族团结促进法；民族团结新法；7月1日施行；7月1日民族新规；巍山彝族回族自治县；有什么影响；怎么执行；形式主义；一刀切；投诉；回应</x:t>
  </x:si>
  <x:si>
    <x:t xml:space="preserve">L192</x:t>
  </x:si>
  <x:si>
    <x:t xml:space="preserve">南涧彝族自治县</x:t>
  </x:si>
  <x:si>
    <x:t xml:space="preserve">https://www.baidu.com/s?wd=%E5%8D%97%E6%B6%A7%E5%BD%9D%E6%97%8F%E8%87%AA%E6%B2%BB%E5%8E%BF%20%E4%BA%BA%E6%B0%91%E6%94%BF%E5%BA%9C%20%E5%AE%98%E7%BD%91%20site%3Agov.cn</x:t>
  </x:si>
  <x:si>
    <x:t xml:space="preserve">https://www.so.com/s?q=%E5%8D%97%E6%B6%A7%E5%BD%9D%E6%97%8F%E8%87%AA%E6%B2%BB%E5%8E%BF%20%E4%BA%BA%E6%B0%91%E6%94%BF%E5%BA%9C%20%E5%AE%98%E7%BD%91%20site%3Agov.cn</x:t>
  </x:si>
  <x:si>
    <x:t xml:space="preserve">南涧彝族自治县人民政府；南涧彝族发布；南涧彝族融媒；南涧彝族日报</x:t>
  </x:si>
  <x:si>
    <x:t xml:space="preserve">民族团结进步促进法；中华人民共和国民族团结进步促进法；民族团结法；民族团结促进法；民族团结新法；7月1日施行；7月1日民族新规；南涧彝族自治县；有什么影响；怎么执行；形式主义；一刀切；投诉；回应</x:t>
  </x:si>
  <x:si>
    <x:t xml:space="preserve">L193</x:t>
  </x:si>
  <x:si>
    <x:t xml:space="preserve">寻甸回族彝族自治县</x:t>
  </x:si>
  <x:si>
    <x:t xml:space="preserve">https://www.baidu.com/s?wd=%E5%AF%BB%E7%94%B8%E5%9B%9E%E6%97%8F%E5%BD%9D%E6%97%8F%E8%87%AA%E6%B2%BB%E5%8E%BF%20%E4%BA%BA%E6%B0%91%E6%94%BF%E5%BA%9C%20%E5%AE%98%E7%BD%91%20site%3Agov.cn</x:t>
  </x:si>
  <x:si>
    <x:t xml:space="preserve">https://www.so.com/s?q=%E5%AF%BB%E7%94%B8%E5%9B%9E%E6%97%8F%E5%BD%9D%E6%97%8F%E8%87%AA%E6%B2%BB%E5%8E%BF%20%E4%BA%BA%E6%B0%91%E6%94%BF%E5%BA%9C%20%E5%AE%98%E7%BD%91%20site%3Agov.cn</x:t>
  </x:si>
  <x:si>
    <x:t xml:space="preserve">寻甸回族彝族自治县人民政府；寻甸回族彝族发布；寻甸回族彝族融媒；寻甸回族彝族日报</x:t>
  </x:si>
  <x:si>
    <x:t xml:space="preserve">民族团结进步促进法；中华人民共和国民族团结进步促进法；民族团结法；民族团结促进法；民族团结新法；7月1日施行；7月1日民族新规；寻甸回族彝族自治县；有什么影响；怎么执行；形式主义；一刀切；投诉；回应</x:t>
  </x:si>
  <x:si>
    <x:t xml:space="preserve">L194</x:t>
  </x:si>
  <x:si>
    <x:t xml:space="preserve">元江哈尼族彝族傣族自治县</x:t>
  </x:si>
  <x:si>
    <x:t xml:space="preserve">https://www.baidu.com/s?wd=%E5%85%83%E6%B1%9F%E5%93%88%E5%B0%BC%E6%97%8F%E5%BD%9D%E6%97%8F%E5%82%A3%E6%97%8F%E8%87%AA%E6%B2%BB%E5%8E%BF%20%E4%BA%BA%E6%B0%91%E6%94%BF%E5%BA%9C%20%E5%AE%98%E7%BD%91%20site%3Agov.cn</x:t>
  </x:si>
  <x:si>
    <x:t xml:space="preserve">https://www.so.com/s?q=%E5%85%83%E6%B1%9F%E5%93%88%E5%B0%BC%E6%97%8F%E5%BD%9D%E6%97%8F%E5%82%A3%E6%97%8F%E8%87%AA%E6%B2%BB%E5%8E%BF%20%E4%BA%BA%E6%B0%91%E6%94%BF%E5%BA%9C%20%E5%AE%98%E7%BD%91%20site%3Agov.cn</x:t>
  </x:si>
  <x:si>
    <x:t xml:space="preserve">元江哈尼族彝族傣族自治县人民政府；元江哈尼族彝族傣族发布；元江哈尼族彝族傣族融媒；元江哈尼族彝族傣族日报</x:t>
  </x:si>
  <x:si>
    <x:t xml:space="preserve">民族团结进步促进法；中华人民共和国民族团结进步促进法；民族团结法；民族团结促进法；民族团结新法；7月1日施行；7月1日民族新规；元江哈尼族彝族傣族自治县；有什么影响；怎么执行；形式主义；一刀切；投诉；回应</x:t>
  </x:si>
  <x:si>
    <x:t xml:space="preserve">L195</x:t>
  </x:si>
  <x:si>
    <x:t xml:space="preserve">新平彝族傣族自治县</x:t>
  </x:si>
  <x:si>
    <x:t xml:space="preserve">https://www.baidu.com/s?wd=%E6%96%B0%E5%B9%B3%E5%BD%9D%E6%97%8F%E5%82%A3%E6%97%8F%E8%87%AA%E6%B2%BB%E5%8E%BF%20%E4%BA%BA%E6%B0%91%E6%94%BF%E5%BA%9C%20%E5%AE%98%E7%BD%91%20site%3Agov.cn</x:t>
  </x:si>
  <x:si>
    <x:t xml:space="preserve">https://www.so.com/s?q=%E6%96%B0%E5%B9%B3%E5%BD%9D%E6%97%8F%E5%82%A3%E6%97%8F%E8%87%AA%E6%B2%BB%E5%8E%BF%20%E4%BA%BA%E6%B0%91%E6%94%BF%E5%BA%9C%20%E5%AE%98%E7%BD%91%20site%3Agov.cn</x:t>
  </x:si>
  <x:si>
    <x:t xml:space="preserve">新平彝族傣族自治县人民政府；新平彝族傣族发布；新平彝族傣族融媒；新平彝族傣族日报</x:t>
  </x:si>
  <x:si>
    <x:t xml:space="preserve">民族团结进步促进法；中华人民共和国民族团结进步促进法；民族团结法；民族团结促进法；民族团结新法；7月1日施行；7月1日民族新规；新平彝族傣族自治县；有什么影响；怎么执行；形式主义；一刀切；投诉；回应</x:t>
  </x:si>
  <x:si>
    <x:t xml:space="preserve">L196</x:t>
  </x:si>
  <x:si>
    <x:t xml:space="preserve">墨江哈尼族自治县</x:t>
  </x:si>
  <x:si>
    <x:t xml:space="preserve">https://www.baidu.com/s?wd=%E5%A2%A8%E6%B1%9F%E5%93%88%E5%B0%BC%E6%97%8F%E8%87%AA%E6%B2%BB%E5%8E%BF%20%E4%BA%BA%E6%B0%91%E6%94%BF%E5%BA%9C%20%E5%AE%98%E7%BD%91%20site%3Agov.cn</x:t>
  </x:si>
  <x:si>
    <x:t xml:space="preserve">https://www.so.com/s?q=%E5%A2%A8%E6%B1%9F%E5%93%88%E5%B0%BC%E6%97%8F%E8%87%AA%E6%B2%BB%E5%8E%BF%20%E4%BA%BA%E6%B0%91%E6%94%BF%E5%BA%9C%20%E5%AE%98%E7%BD%91%20site%3Agov.cn</x:t>
  </x:si>
  <x:si>
    <x:t xml:space="preserve">墨江哈尼族自治县人民政府；墨江哈尼族发布；墨江哈尼族融媒；墨江哈尼族日报</x:t>
  </x:si>
  <x:si>
    <x:t xml:space="preserve">民族团结进步促进法；中华人民共和国民族团结进步促进法；民族团结法；民族团结促进法；民族团结新法；7月1日施行；7月1日民族新规；墨江哈尼族自治县；有什么影响；怎么执行；形式主义；一刀切；投诉；回应</x:t>
  </x:si>
  <x:si>
    <x:t xml:space="preserve">L197</x:t>
  </x:si>
  <x:si>
    <x:t xml:space="preserve">兰坪白族普米族自治县</x:t>
  </x:si>
  <x:si>
    <x:t xml:space="preserve">https://www.baidu.com/s?wd=%E5%85%B0%E5%9D%AA%E7%99%BD%E6%97%8F%E6%99%AE%E7%B1%B3%E6%97%8F%E8%87%AA%E6%B2%BB%E5%8E%BF%20%E4%BA%BA%E6%B0%91%E6%94%BF%E5%BA%9C%20%E5%AE%98%E7%BD%91%20site%3Agov.cn</x:t>
  </x:si>
  <x:si>
    <x:t xml:space="preserve">https://www.so.com/s?q=%E5%85%B0%E5%9D%AA%E7%99%BD%E6%97%8F%E6%99%AE%E7%B1%B3%E6%97%8F%E8%87%AA%E6%B2%BB%E5%8E%BF%20%E4%BA%BA%E6%B0%91%E6%94%BF%E5%BA%9C%20%E5%AE%98%E7%BD%91%20site%3Agov.cn</x:t>
  </x:si>
  <x:si>
    <x:t xml:space="preserve">兰坪白族普米族自治县人民政府；兰坪白族普米族发布；兰坪白族普米族融媒；兰坪白族普米族日报</x:t>
  </x:si>
  <x:si>
    <x:t xml:space="preserve">民族团结进步促进法；中华人民共和国民族团结进步促进法；民族团结法；民族团结促进法；民族团结新法；7月1日施行；7月1日民族新规；兰坪白族普米族自治县；有什么影响；怎么执行；形式主义；一刀切；投诉；回应</x:t>
  </x:si>
  <x:si>
    <x:t xml:space="preserve">L198</x:t>
  </x:si>
  <x:si>
    <x:t xml:space="preserve">维西傈僳族自治县</x:t>
  </x:si>
  <x:si>
    <x:t xml:space="preserve">https://www.baidu.com/s?wd=%E7%BB%B4%E8%A5%BF%E5%82%88%E5%83%B3%E6%97%8F%E8%87%AA%E6%B2%BB%E5%8E%BF%20%E4%BA%BA%E6%B0%91%E6%94%BF%E5%BA%9C%20%E5%AE%98%E7%BD%91%20site%3Agov.cn</x:t>
  </x:si>
  <x:si>
    <x:t xml:space="preserve">https://www.so.com/s?q=%E7%BB%B4%E8%A5%BF%E5%82%88%E5%83%B3%E6%97%8F%E8%87%AA%E6%B2%BB%E5%8E%BF%20%E4%BA%BA%E6%B0%91%E6%94%BF%E5%BA%9C%20%E5%AE%98%E7%BD%91%20site%3Agov.cn</x:t>
  </x:si>
  <x:si>
    <x:t xml:space="preserve">维西傈僳族自治县人民政府；维西傈僳族发布；维西傈僳族融媒；维西傈僳族日报</x:t>
  </x:si>
  <x:si>
    <x:t xml:space="preserve">民族团结进步促进法；中华人民共和国民族团结进步促进法；民族团结法；民族团结促进法；民族团结新法；7月1日施行；7月1日民族新规；维西傈僳族自治县；有什么影响；怎么执行；形式主义；一刀切；投诉；回应</x:t>
  </x:si>
  <x:si>
    <x:t xml:space="preserve">L199</x:t>
  </x:si>
  <x:si>
    <x:t xml:space="preserve">景东彝族自治县</x:t>
  </x:si>
  <x:si>
    <x:t xml:space="preserve">https://www.baidu.com/s?wd=%E6%99%AF%E4%B8%9C%E5%BD%9D%E6%97%8F%E8%87%AA%E6%B2%BB%E5%8E%BF%20%E4%BA%BA%E6%B0%91%E6%94%BF%E5%BA%9C%20%E5%AE%98%E7%BD%91%20site%3Agov.cn</x:t>
  </x:si>
  <x:si>
    <x:t xml:space="preserve">https://www.so.com/s?q=%E6%99%AF%E4%B8%9C%E5%BD%9D%E6%97%8F%E8%87%AA%E6%B2%BB%E5%8E%BF%20%E4%BA%BA%E6%B0%91%E6%94%BF%E5%BA%9C%20%E5%AE%98%E7%BD%91%20site%3Agov.cn</x:t>
  </x:si>
  <x:si>
    <x:t xml:space="preserve">景东彝族自治县人民政府；景东彝族发布；景东彝族融媒；景东彝族日报</x:t>
  </x:si>
  <x:si>
    <x:t xml:space="preserve">民族团结进步促进法；中华人民共和国民族团结进步促进法；民族团结法；民族团结促进法；民族团结新法；7月1日施行；7月1日民族新规；景东彝族自治县；有什么影响；怎么执行；形式主义；一刀切；投诉；回应</x:t>
  </x:si>
  <x:si>
    <x:t xml:space="preserve">L200</x:t>
  </x:si>
  <x:si>
    <x:t xml:space="preserve">景谷傣族彝族自治县</x:t>
  </x:si>
  <x:si>
    <x:t xml:space="preserve">https://www.baidu.com/s?wd=%E6%99%AF%E8%B0%B7%E5%82%A3%E6%97%8F%E5%BD%9D%E6%97%8F%E8%87%AA%E6%B2%BB%E5%8E%BF%20%E4%BA%BA%E6%B0%91%E6%94%BF%E5%BA%9C%20%E5%AE%98%E7%BD%91%20site%3Agov.cn</x:t>
  </x:si>
  <x:si>
    <x:t xml:space="preserve">https://www.so.com/s?q=%E6%99%AF%E8%B0%B7%E5%82%A3%E6%97%8F%E5%BD%9D%E6%97%8F%E8%87%AA%E6%B2%BB%E5%8E%BF%20%E4%BA%BA%E6%B0%91%E6%94%BF%E5%BA%9C%20%E5%AE%98%E7%BD%91%20site%3Agov.cn</x:t>
  </x:si>
  <x:si>
    <x:t xml:space="preserve">景谷傣族彝族自治县人民政府；景谷傣族彝族发布；景谷傣族彝族融媒；景谷傣族彝族日报</x:t>
  </x:si>
  <x:si>
    <x:t xml:space="preserve">民族团结进步促进法；中华人民共和国民族团结进步促进法；民族团结法；民族团结促进法；民族团结新法；7月1日施行；7月1日民族新规；景谷傣族彝族自治县；有什么影响；怎么执行；形式主义；一刀切；投诉；回应</x:t>
  </x:si>
  <x:si>
    <x:t xml:space="preserve">L201</x:t>
  </x:si>
  <x:si>
    <x:t xml:space="preserve">宁洱哈尼族彝族自治县</x:t>
  </x:si>
  <x:si>
    <x:t xml:space="preserve">https://www.baidu.com/s?wd=%E5%AE%81%E6%B4%B1%E5%93%88%E5%B0%BC%E6%97%8F%E5%BD%9D%E6%97%8F%E8%87%AA%E6%B2%BB%E5%8E%BF%20%E4%BA%BA%E6%B0%91%E6%94%BF%E5%BA%9C%20%E5%AE%98%E7%BD%91%20site%3Agov.cn</x:t>
  </x:si>
  <x:si>
    <x:t xml:space="preserve">https://www.so.com/s?q=%E5%AE%81%E6%B4%B1%E5%93%88%E5%B0%BC%E6%97%8F%E5%BD%9D%E6%97%8F%E8%87%AA%E6%B2%BB%E5%8E%BF%20%E4%BA%BA%E6%B0%91%E6%94%BF%E5%BA%9C%20%E5%AE%98%E7%BD%91%20site%3Agov.cn</x:t>
  </x:si>
  <x:si>
    <x:t xml:space="preserve">宁洱哈尼族彝族自治县人民政府；宁洱哈尼族彝族发布；宁洱哈尼族彝族融媒；宁洱哈尼族彝族日报</x:t>
  </x:si>
  <x:si>
    <x:t xml:space="preserve">民族团结进步促进法；中华人民共和国民族团结进步促进法；民族团结法；民族团结促进法；民族团结新法；7月1日施行；7月1日民族新规；宁洱哈尼族彝族自治县；有什么影响；怎么执行；形式主义；一刀切；投诉；回应</x:t>
  </x:si>
  <x:si>
    <x:t xml:space="preserve">L202</x:t>
  </x:si>
  <x:si>
    <x:t xml:space="preserve">漾濞彝族自治县</x:t>
  </x:si>
  <x:si>
    <x:t xml:space="preserve">https://www.baidu.com/s?wd=%E6%BC%BE%E6%BF%9E%E5%BD%9D%E6%97%8F%E8%87%AA%E6%B2%BB%E5%8E%BF%20%E4%BA%BA%E6%B0%91%E6%94%BF%E5%BA%9C%20%E5%AE%98%E7%BD%91%20site%3Agov.cn</x:t>
  </x:si>
  <x:si>
    <x:t xml:space="preserve">https://www.so.com/s?q=%E6%BC%BE%E6%BF%9E%E5%BD%9D%E6%97%8F%E8%87%AA%E6%B2%BB%E5%8E%BF%20%E4%BA%BA%E6%B0%91%E6%94%BF%E5%BA%9C%20%E5%AE%98%E7%BD%91%20site%3Agov.cn</x:t>
  </x:si>
  <x:si>
    <x:t xml:space="preserve">漾濞彝族自治县人民政府；漾濞彝族发布；漾濞彝族融媒；漾濞彝族日报</x:t>
  </x:si>
  <x:si>
    <x:t xml:space="preserve">民族团结进步促进法；中华人民共和国民族团结进步促进法；民族团结法；民族团结促进法；民族团结新法；7月1日施行；7月1日民族新规；漾濞彝族自治县；有什么影响；怎么执行；形式主义；一刀切；投诉；回应</x:t>
  </x:si>
  <x:si>
    <x:t xml:space="preserve">L203</x:t>
  </x:si>
  <x:si>
    <x:t xml:space="preserve">禄劝彝族苗族自治县</x:t>
  </x:si>
  <x:si>
    <x:t xml:space="preserve">https://www.baidu.com/s?wd=%E7%A6%84%E5%8A%9D%E5%BD%9D%E6%97%8F%E8%8B%97%E6%97%8F%E8%87%AA%E6%B2%BB%E5%8E%BF%20%E4%BA%BA%E6%B0%91%E6%94%BF%E5%BA%9C%20%E5%AE%98%E7%BD%91%20site%3Agov.cn</x:t>
  </x:si>
  <x:si>
    <x:t xml:space="preserve">https://www.so.com/s?q=%E7%A6%84%E5%8A%9D%E5%BD%9D%E6%97%8F%E8%8B%97%E6%97%8F%E8%87%AA%E6%B2%BB%E5%8E%BF%20%E4%BA%BA%E6%B0%91%E6%94%BF%E5%BA%9C%20%E5%AE%98%E7%BD%91%20site%3Agov.cn</x:t>
  </x:si>
  <x:si>
    <x:t xml:space="preserve">禄劝彝族苗族自治县人民政府；禄劝彝族苗族发布；禄劝彝族苗族融媒；禄劝彝族苗族日报</x:t>
  </x:si>
  <x:si>
    <x:t xml:space="preserve">民族团结进步促进法；中华人民共和国民族团结进步促进法；民族团结法；民族团结促进法；民族团结新法；7月1日施行；7月1日民族新规；禄劝彝族苗族自治县；有什么影响；怎么执行；形式主义；一刀切；投诉；回应</x:t>
  </x:si>
  <x:si>
    <x:t xml:space="preserve">L204</x:t>
  </x:si>
  <x:si>
    <x:t xml:space="preserve">金平苗族瑶族傣族自治县</x:t>
  </x:si>
  <x:si>
    <x:t xml:space="preserve">https://www.baidu.com/s?wd=%E9%87%91%E5%B9%B3%E8%8B%97%E6%97%8F%E7%91%B6%E6%97%8F%E5%82%A3%E6%97%8F%E8%87%AA%E6%B2%BB%E5%8E%BF%20%E4%BA%BA%E6%B0%91%E6%94%BF%E5%BA%9C%20%E5%AE%98%E7%BD%91%20site%3Agov.cn</x:t>
  </x:si>
  <x:si>
    <x:t xml:space="preserve">https://www.so.com/s?q=%E9%87%91%E5%B9%B3%E8%8B%97%E6%97%8F%E7%91%B6%E6%97%8F%E5%82%A3%E6%97%8F%E8%87%AA%E6%B2%BB%E5%8E%BF%20%E4%BA%BA%E6%B0%91%E6%94%BF%E5%BA%9C%20%E5%AE%98%E7%BD%91%20site%3Agov.cn</x:t>
  </x:si>
  <x:si>
    <x:t xml:space="preserve">金平苗族瑶族傣族自治县人民政府；金平苗族瑶族傣族发布；金平苗族瑶族傣族融媒；金平苗族瑶族傣族日报</x:t>
  </x:si>
  <x:si>
    <x:t xml:space="preserve">民族团结进步促进法；中华人民共和国民族团结进步促进法；民族团结法；民族团结促进法；民族团结新法；7月1日施行；7月1日民族新规；金平苗族瑶族傣族自治县；有什么影响；怎么执行；形式主义；一刀切；投诉；回应</x:t>
  </x:si>
  <x:si>
    <x:t xml:space="preserve">L205</x:t>
  </x:si>
  <x:si>
    <x:t xml:space="preserve">积石山保安族东乡族撒拉族自治县</x:t>
  </x:si>
  <x:si>
    <x:t xml:space="preserve">https://www.baidu.com/s?wd=%E7%A7%AF%E7%9F%B3%E5%B1%B1%E4%BF%9D%E5%AE%89%E6%97%8F%E4%B8%9C%E4%B9%A1%E6%97%8F%E6%92%92%E6%8B%89%E6%97%8F%E8%87%AA%E6%B2%BB%E5%8E%BF%20%E4%BA%BA%E6%B0%91%E6%94%BF%E5%BA%9C%20%E5%AE%98%E7%BD%91%20site%3Agov.cn</x:t>
  </x:si>
  <x:si>
    <x:t xml:space="preserve">https://www.so.com/s?q=%E7%A7%AF%E7%9F%B3%E5%B1%B1%E4%BF%9D%E5%AE%89%E6%97%8F%E4%B8%9C%E4%B9%A1%E6%97%8F%E6%92%92%E6%8B%89%E6%97%8F%E8%87%AA%E6%B2%BB%E5%8E%BF%20%E4%BA%BA%E6%B0%91%E6%94%BF%E5%BA%9C%20%E5%AE%98%E7%BD%91%20site%3Agov.cn</x:t>
  </x:si>
  <x:si>
    <x:t xml:space="preserve">积石山保安族东乡族撒拉族自治县人民政府；积石山保安族东乡族撒拉族发布；积石山保安族东乡族撒拉族融媒；积石山保安族东乡族撒拉族日报</x:t>
  </x:si>
  <x:si>
    <x:t xml:space="preserve">普通话；藏文；蒙古语；哈萨克语；裕固语；东乡语；保安语；撒拉语方向</x:t>
  </x:si>
  <x:si>
    <x:t xml:space="preserve">民族团结进步促进法；中华人民共和国民族团结进步促进法；民族团结法；民族团结促进法；民族团结新法；7月1日施行；7月1日民族新规；积石山保安族东乡族撒拉族自治县；有什么影响；怎么执行；形式主义；一刀切；投诉；回应</x:t>
  </x:si>
  <x:si>
    <x:t xml:space="preserve">L206</x:t>
  </x:si>
  <x:si>
    <x:t xml:space="preserve">张家川回族自治县</x:t>
  </x:si>
  <x:si>
    <x:t xml:space="preserve">https://www.baidu.com/s?wd=%E5%BC%A0%E5%AE%B6%E5%B7%9D%E5%9B%9E%E6%97%8F%E8%87%AA%E6%B2%BB%E5%8E%BF%20%E4%BA%BA%E6%B0%91%E6%94%BF%E5%BA%9C%20%E5%AE%98%E7%BD%91%20site%3Agov.cn</x:t>
  </x:si>
  <x:si>
    <x:t xml:space="preserve">https://www.so.com/s?q=%E5%BC%A0%E5%AE%B6%E5%B7%9D%E5%9B%9E%E6%97%8F%E8%87%AA%E6%B2%BB%E5%8E%BF%20%E4%BA%BA%E6%B0%91%E6%94%BF%E5%BA%9C%20%E5%AE%98%E7%BD%91%20site%3Agov.cn</x:t>
  </x:si>
  <x:si>
    <x:t xml:space="preserve">张家川回族自治县人民政府；张家川回族发布；张家川回族融媒；张家川回族日报</x:t>
  </x:si>
  <x:si>
    <x:t xml:space="preserve">民族团结进步促进法；中华人民共和国民族团结进步促进法；民族团结法；民族团结促进法；民族团结新法；7月1日施行；7月1日民族新规；张家川回族自治县；有什么影响；怎么执行；形式主义；一刀切；投诉；回应</x:t>
  </x:si>
  <x:si>
    <x:t xml:space="preserve">L207</x:t>
  </x:si>
  <x:si>
    <x:t xml:space="preserve">天祝藏族自治县</x:t>
  </x:si>
  <x:si>
    <x:t xml:space="preserve">https://www.baidu.com/s?wd=%E5%A4%A9%E7%A5%9D%E8%97%8F%E6%97%8F%E8%87%AA%E6%B2%BB%E5%8E%BF%20%E4%BA%BA%E6%B0%91%E6%94%BF%E5%BA%9C%20%E5%AE%98%E7%BD%91%20site%3Agov.cn</x:t>
  </x:si>
  <x:si>
    <x:t xml:space="preserve">https://www.so.com/s?q=%E5%A4%A9%E7%A5%9D%E8%97%8F%E6%97%8F%E8%87%AA%E6%B2%BB%E5%8E%BF%20%E4%BA%BA%E6%B0%91%E6%94%BF%E5%BA%9C%20%E5%AE%98%E7%BD%91%20site%3Agov.cn</x:t>
  </x:si>
  <x:si>
    <x:t xml:space="preserve">天祝藏族自治县人民政府；天祝藏族发布；天祝藏族融媒；天祝藏族日报</x:t>
  </x:si>
  <x:si>
    <x:t xml:space="preserve">民族团结进步促进法；中华人民共和国民族团结进步促进法；民族团结法；民族团结促进法；民族团结新法；7月1日施行；7月1日民族新规；天祝藏族自治县；有什么影响；怎么执行；形式主义；一刀切；投诉；回应</x:t>
  </x:si>
  <x:si>
    <x:t xml:space="preserve">L208</x:t>
  </x:si>
  <x:si>
    <x:t xml:space="preserve">肃南裕固族自治县</x:t>
  </x:si>
  <x:si>
    <x:t xml:space="preserve">http://www.gssn.gov.cn/</x:t>
  </x:si>
  <x:si>
    <x:t xml:space="preserve">https://www.so.com/s?q=%E8%82%83%E5%8D%97%E8%A3%95%E5%9B%BA%E6%97%8F%E8%87%AA%E6%B2%BB%E5%8E%BF%20%E4%BA%BA%E6%B0%91%E6%94%BF%E5%BA%9C%20%E5%AE%98%E7%BD%91%20site%3Agov.cn</x:t>
  </x:si>
  <x:si>
    <x:t xml:space="preserve">肃南裕固族自治县人民政府；肃南裕固族发布；肃南裕固族融媒；肃南裕固族日报</x:t>
  </x:si>
  <x:si>
    <x:t xml:space="preserve">民族团结进步促进法；中华人民共和国民族团结进步促进法；民族团结法；民族团结促进法；民族团结新法；7月1日施行；7月1日民族新规；肃南裕固族自治县；有什么影响；怎么执行；形式主义；一刀切；投诉；回应</x:t>
  </x:si>
  <x:si>
    <x:t xml:space="preserve">L209</x:t>
  </x:si>
  <x:si>
    <x:t xml:space="preserve">肃北蒙古族自治县</x:t>
  </x:si>
  <x:si>
    <x:t xml:space="preserve">https://www.baidu.com/s?wd=%E8%82%83%E5%8C%97%E8%92%99%E5%8F%A4%E6%97%8F%E8%87%AA%E6%B2%BB%E5%8E%BF%20%E4%BA%BA%E6%B0%91%E6%94%BF%E5%BA%9C%20%E5%AE%98%E7%BD%91%20site%3Agov.cn</x:t>
  </x:si>
  <x:si>
    <x:t xml:space="preserve">https://www.so.com/s?q=%E8%82%83%E5%8C%97%E8%92%99%E5%8F%A4%E6%97%8F%E8%87%AA%E6%B2%BB%E5%8E%BF%20%E4%BA%BA%E6%B0%91%E6%94%BF%E5%BA%9C%20%E5%AE%98%E7%BD%91%20site%3Agov.cn</x:t>
  </x:si>
  <x:si>
    <x:t xml:space="preserve">肃北蒙古族自治县人民政府；肃北蒙古族发布；肃北蒙古族融媒；肃北蒙古族日报</x:t>
  </x:si>
  <x:si>
    <x:t xml:space="preserve">民族团结进步促进法；中华人民共和国民族团结进步促进法；民族团结法；民族团结促进法；民族团结新法；7月1日施行；7月1日民族新规；肃北蒙古族自治县；有什么影响；怎么执行；形式主义；一刀切；投诉；回应</x:t>
  </x:si>
  <x:si>
    <x:t xml:space="preserve">L210</x:t>
  </x:si>
  <x:si>
    <x:t xml:space="preserve">阿克塞哈萨克族自治县</x:t>
  </x:si>
  <x:si>
    <x:t xml:space="preserve">https://www.baidu.com/s?wd=%E9%98%BF%E5%85%8B%E5%A1%9E%E5%93%88%E8%90%A8%E5%85%8B%E6%97%8F%E8%87%AA%E6%B2%BB%E5%8E%BF%20%E4%BA%BA%E6%B0%91%E6%94%BF%E5%BA%9C%20%E5%AE%98%E7%BD%91%20site%3Agov.cn</x:t>
  </x:si>
  <x:si>
    <x:t xml:space="preserve">https://www.so.com/s?q=%E9%98%BF%E5%85%8B%E5%A1%9E%E5%93%88%E8%90%A8%E5%85%8B%E6%97%8F%E8%87%AA%E6%B2%BB%E5%8E%BF%20%E4%BA%BA%E6%B0%91%E6%94%BF%E5%BA%9C%20%E5%AE%98%E7%BD%91%20site%3Agov.cn</x:t>
  </x:si>
  <x:si>
    <x:t xml:space="preserve">阿克塞哈萨克族自治县人民政府；阿克塞哈萨克族发布；阿克塞哈萨克族融媒；阿克塞哈萨克族日报</x:t>
  </x:si>
  <x:si>
    <x:t xml:space="preserve">民族团结进步促进法；中华人民共和国民族团结进步促进法；民族团结法；民族团结促进法；民族团结新法；7月1日施行；7月1日民族新规；阿克塞哈萨克族自治县；有什么影响；怎么执行；形式主义；一刀切；投诉；回应</x:t>
  </x:si>
  <x:si>
    <x:t xml:space="preserve">L211</x:t>
  </x:si>
  <x:si>
    <x:t xml:space="preserve">东乡族自治县</x:t>
  </x:si>
  <x:si>
    <x:t xml:space="preserve">https://www.baidu.com/s?wd=%E4%B8%9C%E4%B9%A1%E6%97%8F%E8%87%AA%E6%B2%BB%E5%8E%BF%20%E4%BA%BA%E6%B0%91%E6%94%BF%E5%BA%9C%20%E5%AE%98%E7%BD%91%20site%3Agov.cn</x:t>
  </x:si>
  <x:si>
    <x:t xml:space="preserve">https://www.so.com/s?q=%E4%B8%9C%E4%B9%A1%E6%97%8F%E8%87%AA%E6%B2%BB%E5%8E%BF%20%E4%BA%BA%E6%B0%91%E6%94%BF%E5%BA%9C%20%E5%AE%98%E7%BD%91%20site%3Agov.cn</x:t>
  </x:si>
  <x:si>
    <x:t xml:space="preserve">东乡族自治县人民政府；东乡族发布；东乡族融媒；东乡族日报</x:t>
  </x:si>
  <x:si>
    <x:t xml:space="preserve">民族团结进步促进法；中华人民共和国民族团结进步促进法；民族团结法；民族团结促进法；民族团结新法；7月1日施行；7月1日民族新规；东乡族自治县；有什么影响；怎么执行；形式主义；一刀切；投诉；回应</x:t>
  </x:si>
  <x:si>
    <x:t xml:space="preserve">L212</x:t>
  </x:si>
  <x:si>
    <x:t xml:space="preserve">化隆回族自治县</x:t>
  </x:si>
  <x:si>
    <x:t xml:space="preserve">https://www.baidu.com/s?wd=%E5%8C%96%E9%9A%86%E5%9B%9E%E6%97%8F%E8%87%AA%E6%B2%BB%E5%8E%BF%20%E4%BA%BA%E6%B0%91%E6%94%BF%E5%BA%9C%20%E5%AE%98%E7%BD%91%20site%3Agov.cn</x:t>
  </x:si>
  <x:si>
    <x:t xml:space="preserve">https://www.so.com/s?q=%E5%8C%96%E9%9A%86%E5%9B%9E%E6%97%8F%E8%87%AA%E6%B2%BB%E5%8E%BF%20%E4%BA%BA%E6%B0%91%E6%94%BF%E5%BA%9C%20%E5%AE%98%E7%BD%91%20site%3Agov.cn</x:t>
  </x:si>
  <x:si>
    <x:t xml:space="preserve">化隆回族自治县人民政府；化隆回族发布；化隆回族融媒；化隆回族日报</x:t>
  </x:si>
  <x:si>
    <x:t xml:space="preserve">普通话；藏文；蒙古文；土族语；撒拉语；回族相关议题</x:t>
  </x:si>
  <x:si>
    <x:t xml:space="preserve">民族团结进步促进法；中华人民共和国民族团结进步促进法；民族团结法；民族团结促进法；民族团结新法；7月1日施行；7月1日民族新规；化隆回族自治县；有什么影响；怎么执行；形式主义；一刀切；投诉；回应</x:t>
  </x:si>
  <x:si>
    <x:t xml:space="preserve">L213</x:t>
  </x:si>
  <x:si>
    <x:t xml:space="preserve">互助土族自治县</x:t>
  </x:si>
  <x:si>
    <x:t xml:space="preserve">https://www.huzhu.gov.cn/</x:t>
  </x:si>
  <x:si>
    <x:t xml:space="preserve">https://www.so.com/s?q=%E4%BA%92%E5%8A%A9%E5%9C%9F%E6%97%8F%E8%87%AA%E6%B2%BB%E5%8E%BF%20%E4%BA%BA%E6%B0%91%E6%94%BF%E5%BA%9C%20%E5%AE%98%E7%BD%91%20site%3Agov.cn</x:t>
  </x:si>
  <x:si>
    <x:t xml:space="preserve">互助融媒；大美互助</x:t>
  </x:si>
  <x:si>
    <x:t xml:space="preserve">民族团结进步促进法；中华人民共和国民族团结进步促进法；民族团结法；民族团结促进法；民族团结新法；7月1日施行；7月1日民族新规；互助土族自治县；有什么影响；怎么执行；形式主义；一刀切；投诉；回应</x:t>
  </x:si>
  <x:si>
    <x:t xml:space="preserve">L214</x:t>
  </x:si>
  <x:si>
    <x:t xml:space="preserve">循化撒拉族自治县</x:t>
  </x:si>
  <x:si>
    <x:t xml:space="preserve">https://www.xunhua.gov.cn/</x:t>
  </x:si>
  <x:si>
    <x:t xml:space="preserve">https://www.so.com/s?q=%E5%BE%AA%E5%8C%96%E6%92%92%E6%8B%89%E6%97%8F%E8%87%AA%E6%B2%BB%E5%8E%BF%20%E4%BA%BA%E6%B0%91%E6%94%BF%E5%BA%9C%20%E5%AE%98%E7%BD%91%20site%3Agov.cn</x:t>
  </x:si>
  <x:si>
    <x:t xml:space="preserve">循化撒拉族自治县人民政府；循化撒拉族发布；循化撒拉族融媒；循化撒拉族日报</x:t>
  </x:si>
  <x:si>
    <x:t xml:space="preserve">民族团结进步促进法；中华人民共和国民族团结进步促进法；民族团结法；民族团结促进法；民族团结新法；7月1日施行；7月1日民族新规；循化撒拉族自治县；有什么影响；怎么执行；形式主义；一刀切；投诉；回应</x:t>
  </x:si>
  <x:si>
    <x:t xml:space="preserve">L215</x:t>
  </x:si>
  <x:si>
    <x:t xml:space="preserve">河南蒙古族自治县</x:t>
  </x:si>
  <x:si>
    <x:t xml:space="preserve">https://www.baidu.com/s?wd=%E6%B2%B3%E5%8D%97%E8%92%99%E5%8F%A4%E6%97%8F%E8%87%AA%E6%B2%BB%E5%8E%BF%20%E4%BA%BA%E6%B0%91%E6%94%BF%E5%BA%9C%20%E5%AE%98%E7%BD%91%20site%3Agov.cn</x:t>
  </x:si>
  <x:si>
    <x:t xml:space="preserve">https://www.so.com/s?q=%E6%B2%B3%E5%8D%97%E8%92%99%E5%8F%A4%E6%97%8F%E8%87%AA%E6%B2%BB%E5%8E%BF%20%E4%BA%BA%E6%B0%91%E6%94%BF%E5%BA%9C%20%E5%AE%98%E7%BD%91%20site%3Agov.cn</x:t>
  </x:si>
  <x:si>
    <x:t xml:space="preserve">河南蒙古族自治县人民政府；河南蒙古族发布；河南蒙古族融媒；河南蒙古族日报</x:t>
  </x:si>
  <x:si>
    <x:t xml:space="preserve">民族团结进步促进法；中华人民共和国民族团结进步促进法；民族团结法；民族团结促进法；民族团结新法；7月1日施行；7月1日民族新规；河南蒙古族自治县；有什么影响；怎么执行；形式主义；一刀切；投诉；回应</x:t>
  </x:si>
  <x:si>
    <x:t xml:space="preserve">L216</x:t>
  </x:si>
  <x:si>
    <x:t xml:space="preserve">门源回族自治县</x:t>
  </x:si>
  <x:si>
    <x:t xml:space="preserve">https://www.baidu.com/s?wd=%E9%97%A8%E6%BA%90%E5%9B%9E%E6%97%8F%E8%87%AA%E6%B2%BB%E5%8E%BF%20%E4%BA%BA%E6%B0%91%E6%94%BF%E5%BA%9C%20%E5%AE%98%E7%BD%91%20site%3Agov.cn</x:t>
  </x:si>
  <x:si>
    <x:t xml:space="preserve">https://www.so.com/s?q=%E9%97%A8%E6%BA%90%E5%9B%9E%E6%97%8F%E8%87%AA%E6%B2%BB%E5%8E%BF%20%E4%BA%BA%E6%B0%91%E6%94%BF%E5%BA%9C%20%E5%AE%98%E7%BD%91%20site%3Agov.cn</x:t>
  </x:si>
  <x:si>
    <x:t xml:space="preserve">门源回族自治县人民政府；门源回族发布；门源回族融媒；门源回族日报</x:t>
  </x:si>
  <x:si>
    <x:t xml:space="preserve">民族团结进步促进法；中华人民共和国民族团结进步促进法；民族团结法；民族团结促进法；民族团结新法；7月1日施行；7月1日民族新规；门源回族自治县；有什么影响；怎么执行；形式主义；一刀切；投诉；回应</x:t>
  </x:si>
  <x:si>
    <x:t xml:space="preserve">L217</x:t>
  </x:si>
  <x:si>
    <x:t xml:space="preserve">大通回族土族自治县</x:t>
  </x:si>
  <x:si>
    <x:t xml:space="preserve">https://www.baidu.com/s?wd=%E5%A4%A7%E9%80%9A%E5%9B%9E%E6%97%8F%E5%9C%9F%E6%97%8F%E8%87%AA%E6%B2%BB%E5%8E%BF%20%E4%BA%BA%E6%B0%91%E6%94%BF%E5%BA%9C%20%E5%AE%98%E7%BD%91%20site%3Agov.cn</x:t>
  </x:si>
  <x:si>
    <x:t xml:space="preserve">https://www.so.com/s?q=%E5%A4%A7%E9%80%9A%E5%9B%9E%E6%97%8F%E5%9C%9F%E6%97%8F%E8%87%AA%E6%B2%BB%E5%8E%BF%20%E4%BA%BA%E6%B0%91%E6%94%BF%E5%BA%9C%20%E5%AE%98%E7%BD%91%20site%3Agov.cn</x:t>
  </x:si>
  <x:si>
    <x:t xml:space="preserve">大通回族土族自治县人民政府；大通回族土族发布；大通回族土族融媒；大通回族土族日报</x:t>
  </x:si>
  <x:si>
    <x:t xml:space="preserve">民族团结进步促进法；中华人民共和国民族团结进步促进法；民族团结法；民族团结促进法；民族团结新法；7月1日施行；7月1日民族新规；大通回族土族自治县；有什么影响；怎么执行；形式主义；一刀切；投诉；回应</x:t>
  </x:si>
  <x:si>
    <x:t xml:space="preserve">L218</x:t>
  </x:si>
  <x:si>
    <x:t xml:space="preserve">民和回族土族自治县</x:t>
  </x:si>
  <x:si>
    <x:t xml:space="preserve">https://www.baidu.com/s?wd=%E6%B0%91%E5%92%8C%E5%9B%9E%E6%97%8F%E5%9C%9F%E6%97%8F%E8%87%AA%E6%B2%BB%E5%8E%BF%20%E4%BA%BA%E6%B0%91%E6%94%BF%E5%BA%9C%20%E5%AE%98%E7%BD%91%20site%3Agov.cn</x:t>
  </x:si>
  <x:si>
    <x:t xml:space="preserve">https://www.so.com/s?q=%E6%B0%91%E5%92%8C%E5%9B%9E%E6%97%8F%E5%9C%9F%E6%97%8F%E8%87%AA%E6%B2%BB%E5%8E%BF%20%E4%BA%BA%E6%B0%91%E6%94%BF%E5%BA%9C%20%E5%AE%98%E7%BD%91%20site%3Agov.cn</x:t>
  </x:si>
  <x:si>
    <x:t xml:space="preserve">民和回族土族自治县人民政府；民和回族土族发布；民和回族土族融媒；民和回族土族日报</x:t>
  </x:si>
  <x:si>
    <x:t xml:space="preserve">民族团结进步促进法；中华人民共和国民族团结进步促进法；民族团结法；民族团结促进法；民族团结新法；7月1日施行；7月1日民族新规；民和回族土族自治县；有什么影响；怎么执行；形式主义；一刀切；投诉；回应</x:t>
  </x:si>
  <x:si>
    <x:t xml:space="preserve">L219</x:t>
  </x:si>
  <x:si>
    <x:t xml:space="preserve">巴里坤哈萨克自治县</x:t>
  </x:si>
  <x:si>
    <x:t xml:space="preserve">https://www.baidu.com/s?wd=%E5%B7%B4%E9%87%8C%E5%9D%A4%E5%93%88%E8%90%A8%E5%85%8B%E8%87%AA%E6%B2%BB%E5%8E%BF%20%E4%BA%BA%E6%B0%91%E6%94%BF%E5%BA%9C%20%E5%AE%98%E7%BD%91%20site%3Agov.cn</x:t>
  </x:si>
  <x:si>
    <x:t xml:space="preserve">https://www.so.com/s?q=%E5%B7%B4%E9%87%8C%E5%9D%A4%E5%93%88%E8%90%A8%E5%85%8B%E8%87%AA%E6%B2%BB%E5%8E%BF%20%E4%BA%BA%E6%B0%91%E6%94%BF%E5%BA%9C%20%E5%AE%98%E7%BD%91%20site%3Agov.cn</x:t>
  </x:si>
  <x:si>
    <x:t xml:space="preserve">巴里坤哈萨克自治县人民政府；巴里坤哈萨克发布；巴里坤哈萨克融媒；巴里坤哈萨克日报</x:t>
  </x:si>
  <x:si>
    <x:t xml:space="preserve">民族团结进步促进法；中华人民共和国民族团结进步促进法；民族团结法；民族团结促进法；民族团结新法；7月1日施行；7月1日民族新规；巴里坤哈萨克自治县；有什么影响；怎么执行；形式主义；一刀切；投诉；回应</x:t>
  </x:si>
  <x:si>
    <x:t xml:space="preserve">L220</x:t>
  </x:si>
  <x:si>
    <x:t xml:space="preserve">塔什库尔干塔吉克自治县</x:t>
  </x:si>
  <x:si>
    <x:t xml:space="preserve">https://www.tskeg.gov.cn/</x:t>
  </x:si>
  <x:si>
    <x:t xml:space="preserve">https://www.so.com/s?q=%E5%A1%94%E4%BB%80%E5%BA%93%E5%B0%94%E5%B9%B2%E5%A1%94%E5%90%89%E5%85%8B%E8%87%AA%E6%B2%BB%E5%8E%BF%20%E4%BA%BA%E6%B0%91%E6%94%BF%E5%BA%9C%20%E5%AE%98%E7%BD%91%20site%3Agov.cn</x:t>
  </x:si>
  <x:si>
    <x:t xml:space="preserve">塔什库尔干塔吉克自治县人民政府；塔什库尔干塔吉克发布；塔什库尔干塔吉克融媒；塔什库尔干塔吉克日报</x:t>
  </x:si>
  <x:si>
    <x:t xml:space="preserve">民族团结进步促进法；中华人民共和国民族团结进步促进法；民族团结法；民族团结促进法；民族团结新法；7月1日施行；7月1日民族新规；塔什库尔干塔吉克自治县；有什么影响；怎么执行；形式主义；一刀切；投诉；回应</x:t>
  </x:si>
  <x:si>
    <x:t xml:space="preserve">L221</x:t>
  </x:si>
  <x:si>
    <x:t xml:space="preserve">木垒哈萨克自治县</x:t>
  </x:si>
  <x:si>
    <x:t xml:space="preserve">https://www.mlx.gov.cn/</x:t>
  </x:si>
  <x:si>
    <x:t xml:space="preserve">https://www.so.com/s?q=%E6%9C%A8%E5%9E%92%E5%93%88%E8%90%A8%E5%85%8B%E8%87%AA%E6%B2%BB%E5%8E%BF%20%E4%BA%BA%E6%B0%91%E6%94%BF%E5%BA%9C%20%E5%AE%98%E7%BD%91%20site%3Agov.cn</x:t>
  </x:si>
  <x:si>
    <x:t xml:space="preserve">木垒零距离</x:t>
  </x:si>
  <x:si>
    <x:t xml:space="preserve">民族团结进步促进法；中华人民共和国民族团结进步促进法；民族团结法；民族团结促进法；民族团结新法；7月1日施行；7月1日民族新规；木垒哈萨克自治县；有什么影响；怎么执行；形式主义；一刀切；投诉；回应</x:t>
  </x:si>
  <x:si>
    <x:t xml:space="preserve">L222</x:t>
  </x:si>
  <x:si>
    <x:t xml:space="preserve">焉耆回族自治县</x:t>
  </x:si>
  <x:si>
    <x:t xml:space="preserve">https://www.baidu.com/s?wd=%E7%84%89%E8%80%86%E5%9B%9E%E6%97%8F%E8%87%AA%E6%B2%BB%E5%8E%BF%20%E4%BA%BA%E6%B0%91%E6%94%BF%E5%BA%9C%20%E5%AE%98%E7%BD%91%20site%3Agov.cn</x:t>
  </x:si>
  <x:si>
    <x:t xml:space="preserve">https://www.so.com/s?q=%E7%84%89%E8%80%86%E5%9B%9E%E6%97%8F%E8%87%AA%E6%B2%BB%E5%8E%BF%20%E4%BA%BA%E6%B0%91%E6%94%BF%E5%BA%9C%20%E5%AE%98%E7%BD%91%20site%3Agov.cn</x:t>
  </x:si>
  <x:si>
    <x:t xml:space="preserve">焉耆回族自治县人民政府；焉耆回族发布；焉耆回族融媒；焉耆回族日报</x:t>
  </x:si>
  <x:si>
    <x:t xml:space="preserve">民族团结进步促进法；中华人民共和国民族团结进步促进法；民族团结法；民族团结促进法；民族团结新法；7月1日施行；7月1日民族新规；焉耆回族自治县；有什么影响；怎么执行；形式主义；一刀切；投诉；回应</x:t>
  </x:si>
  <x:si>
    <x:t xml:space="preserve">L223</x:t>
  </x:si>
  <x:si>
    <x:t xml:space="preserve">察布查尔锡伯自治县</x:t>
  </x:si>
  <x:si>
    <x:t xml:space="preserve">https://www.xjcbcr.gov.cn/</x:t>
  </x:si>
  <x:si>
    <x:t xml:space="preserve">https://www.so.com/s?q=%E5%AF%9F%E5%B8%83%E6%9F%A5%E5%B0%94%E9%94%A1%E4%BC%AF%E8%87%AA%E6%B2%BB%E5%8E%BF%20%E4%BA%BA%E6%B0%91%E6%94%BF%E5%BA%9C%20%E5%AE%98%E7%BD%91%20site%3Agov.cn</x:t>
  </x:si>
  <x:si>
    <x:t xml:space="preserve">察布查尔县零距离；察布查尔好地方</x:t>
  </x:si>
  <x:si>
    <x:t xml:space="preserve">民族团结进步促进法；中华人民共和国民族团结进步促进法；民族团结法；民族团结促进法；民族团结新法；7月1日施行；7月1日民族新规；察布查尔锡伯自治县；有什么影响；怎么执行；形式主义；一刀切；投诉；回应</x:t>
  </x:si>
  <x:si>
    <x:t xml:space="preserve">L224</x:t>
  </x:si>
  <x:si>
    <x:t xml:space="preserve">和布克赛尔蒙古自治县</x:t>
  </x:si>
  <x:si>
    <x:t xml:space="preserve">https://www.xjhbk.gov.cn/</x:t>
  </x:si>
  <x:si>
    <x:t xml:space="preserve">https://www.so.com/s?q=%E5%92%8C%E5%B8%83%E5%85%8B%E8%B5%9B%E5%B0%94%E8%92%99%E5%8F%A4%E8%87%AA%E6%B2%BB%E5%8E%BF%20%E4%BA%BA%E6%B0%91%E6%94%BF%E5%BA%9C%20%E5%AE%98%E7%BD%91%20site%3Agov.cn</x:t>
  </x:si>
  <x:si>
    <x:t xml:space="preserve">和布克赛尔蒙古自治县人民政府；和布克赛尔蒙古发布；和布克赛尔蒙古融媒；和布克赛尔蒙古日报</x:t>
  </x:si>
  <x:si>
    <x:t xml:space="preserve">民族团结进步促进法；中华人民共和国民族团结进步促进法；民族团结法；民族团结促进法；民族团结新法；7月1日施行；7月1日民族新规；和布克赛尔蒙古自治县；有什么影响；怎么执行；形式主义；一刀切；投诉；回应</x:t>
  </x:si>
  <x:si>
    <x:t xml:space="preserve">L225</x:t>
  </x:si>
  <x:si>
    <x:t xml:space="preserve">省级民族工作部门</x:t>
  </x:si>
  <x:si>
    <x:t xml:space="preserve">北京市民族宗教事务委员会</x:t>
  </x:si>
  <x:si>
    <x:t xml:space="preserve">省级部门</x:t>
  </x:si>
  <x:si>
    <x:t xml:space="preserve">北京</x:t>
  </x:si>
  <x:si>
    <x:t xml:space="preserve">https://mzzjw.beijing.gov.cn/</x:t>
  </x:si>
  <x:si>
    <x:t xml:space="preserve">https://www.baidu.com/s?wd=%E5%8C%97%E4%BA%AC%E5%B8%82%E6%B0%91%E6%97%8F%E5%AE%97%E6%95%99%E4%BA%8B%E5%8A%A1%E5%A7%94%E5%91%98%E4%BC%9A%20%E4%BA%BA%E6%B0%91%E6%94%BF%E5%BA%9C%20%E5%AE%98%E7%BD%91%20site%3Agov.cn</x:t>
  </x:si>
  <x:si>
    <x:t xml:space="preserve">北京市民族宗教事务委员会；北京民宗；北京民委</x:t>
  </x:si>
  <x:si>
    <x:t xml:space="preserve">普通话；根据地区补充民族语言</x:t>
  </x:si>
  <x:si>
    <x:t xml:space="preserve">公开浏览；互动服务可能需登录</x:t>
  </x:si>
  <x:si>
    <x:t xml:space="preserve">政策文件、实施部署、政策解读、征求意见、工作动态</x:t>
  </x:si>
  <x:si>
    <x:t xml:space="preserve">民族团结进步促进法；中华人民共和国民族团结进步促进法；民族团结法；民族团结促进法；民族团结新法；7月1日施行；7月1日民族新规；贯彻实施；政策解读；意见征集；工作部署</x:t>
  </x:si>
  <x:si>
    <x:t xml:space="preserve">国家民委官方目录提供直达入口</x:t>
  </x:si>
  <x:si>
    <x:t xml:space="preserve">L226</x:t>
  </x:si>
  <x:si>
    <x:t xml:space="preserve">天津市民族和宗教事务委员会</x:t>
  </x:si>
  <x:si>
    <x:t xml:space="preserve">天津</x:t>
  </x:si>
  <x:si>
    <x:t xml:space="preserve">https://mzzj.tj.gov.cn/</x:t>
  </x:si>
  <x:si>
    <x:t xml:space="preserve">https://www.baidu.com/s?wd=%E5%A4%A9%E6%B4%A5%E5%B8%82%E6%B0%91%E6%97%8F%E5%92%8C%E5%AE%97%E6%95%99%E4%BA%8B%E5%8A%A1%E5%A7%94%E5%91%98%E4%BC%9A%20%E4%BA%BA%E6%B0%91%E6%94%BF%E5%BA%9C%20%E5%AE%98%E7%BD%91%20site%3Agov.cn</x:t>
  </x:si>
  <x:si>
    <x:t xml:space="preserve">天津市民族和宗教事务委员会；天津民宗；天津民委</x:t>
  </x:si>
  <x:si>
    <x:t xml:space="preserve">L227</x:t>
  </x:si>
  <x:si>
    <x:t xml:space="preserve">河北省民族事务委员会</x:t>
  </x:si>
  <x:si>
    <x:t xml:space="preserve">https://mw.hebei.gov.cn/</x:t>
  </x:si>
  <x:si>
    <x:t xml:space="preserve">https://www.baidu.com/s?wd=%E6%B2%B3%E5%8C%97%E7%9C%81%E6%B0%91%E6%97%8F%E4%BA%8B%E5%8A%A1%E5%A7%94%E5%91%98%E4%BC%9A%20%E4%BA%BA%E6%B0%91%E6%94%BF%E5%BA%9C%20%E5%AE%98%E7%BD%91%20site%3Agov.cn</x:t>
  </x:si>
  <x:si>
    <x:t xml:space="preserve">河北省民族事务委员会；河北民宗；河北民委</x:t>
  </x:si>
  <x:si>
    <x:t xml:space="preserve">L228</x:t>
  </x:si>
  <x:si>
    <x:t xml:space="preserve">内蒙古自治区民族事务委员会</x:t>
  </x:si>
  <x:si>
    <x:t xml:space="preserve">https://mw.nmg.gov.cn/</x:t>
  </x:si>
  <x:si>
    <x:t xml:space="preserve">https://www.baidu.com/s?wd=%E5%86%85%E8%92%99%E5%8F%A4%E8%87%AA%E6%B2%BB%E5%8C%BA%E6%B0%91%E6%97%8F%E4%BA%8B%E5%8A%A1%E5%A7%94%E5%91%98%E4%BC%9A%20%E4%BA%BA%E6%B0%91%E6%94%BF%E5%BA%9C%20%E5%AE%98%E7%BD%91%20site%3Agov.cn</x:t>
  </x:si>
  <x:si>
    <x:t xml:space="preserve">内蒙古自治区民族事务委员会；内蒙古民宗；内蒙古民委</x:t>
  </x:si>
  <x:si>
    <x:t xml:space="preserve">L229</x:t>
  </x:si>
  <x:si>
    <x:t xml:space="preserve">辽宁省民族和宗教事务委员会</x:t>
  </x:si>
  <x:si>
    <x:t xml:space="preserve">https://mzw.ln.gov.cn/</x:t>
  </x:si>
  <x:si>
    <x:t xml:space="preserve">https://www.baidu.com/s?wd=%E8%BE%BD%E5%AE%81%E7%9C%81%E6%B0%91%E6%97%8F%E5%92%8C%E5%AE%97%E6%95%99%E4%BA%8B%E5%8A%A1%E5%A7%94%E5%91%98%E4%BC%9A%20%E4%BA%BA%E6%B0%91%E6%94%BF%E5%BA%9C%20%E5%AE%98%E7%BD%91%20site%3Agov.cn</x:t>
  </x:si>
  <x:si>
    <x:t xml:space="preserve">辽宁省民族和宗教事务委员会；辽宁民宗；辽宁民委</x:t>
  </x:si>
  <x:si>
    <x:t xml:space="preserve">L230</x:t>
  </x:si>
  <x:si>
    <x:t xml:space="preserve">吉林省民族事务委员会</x:t>
  </x:si>
  <x:si>
    <x:t xml:space="preserve">https://mw.jl.gov.cn/</x:t>
  </x:si>
  <x:si>
    <x:t xml:space="preserve">https://www.baidu.com/s?wd=%E5%90%89%E6%9E%97%E7%9C%81%E6%B0%91%E6%97%8F%E4%BA%8B%E5%8A%A1%E5%A7%94%E5%91%98%E4%BC%9A%20%E4%BA%BA%E6%B0%91%E6%94%BF%E5%BA%9C%20%E5%AE%98%E7%BD%91%20site%3Agov.cn</x:t>
  </x:si>
  <x:si>
    <x:t xml:space="preserve">吉林省民族事务委员会；吉林民宗；吉林民委</x:t>
  </x:si>
  <x:si>
    <x:t xml:space="preserve">L231</x:t>
  </x:si>
  <x:si>
    <x:t xml:space="preserve">黑龙江省民族宗教事务委员会</x:t>
  </x:si>
  <x:si>
    <x:t xml:space="preserve">https://mzw.hlj.gov.cn/</x:t>
  </x:si>
  <x:si>
    <x:t xml:space="preserve">https://www.baidu.com/s?wd=%E9%BB%91%E9%BE%99%E6%B1%9F%E7%9C%81%E6%B0%91%E6%97%8F%E5%AE%97%E6%95%99%E4%BA%8B%E5%8A%A1%E5%A7%94%E5%91%98%E4%BC%9A%20%E4%BA%BA%E6%B0%91%E6%94%BF%E5%BA%9C%20%E5%AE%98%E7%BD%91%20site%3Agov.cn</x:t>
  </x:si>
  <x:si>
    <x:t xml:space="preserve">黑龙江省民族宗教事务委员会；黑龙江民宗；黑龙江民委</x:t>
  </x:si>
  <x:si>
    <x:t xml:space="preserve">L232</x:t>
  </x:si>
  <x:si>
    <x:t xml:space="preserve">上海市民族和宗教事务局</x:t>
  </x:si>
  <x:si>
    <x:t xml:space="preserve">上海</x:t>
  </x:si>
  <x:si>
    <x:t xml:space="preserve">https://mzzj.sh.gov.cn/</x:t>
  </x:si>
  <x:si>
    <x:t xml:space="preserve">https://www.baidu.com/s?wd=%E4%B8%8A%E6%B5%B7%E5%B8%82%E6%B0%91%E6%97%8F%E5%92%8C%E5%AE%97%E6%95%99%E4%BA%8B%E5%8A%A1%E5%B1%80%20%E4%BA%BA%E6%B0%91%E6%94%BF%E5%BA%9C%20%E5%AE%98%E7%BD%91%20site%3Agov.cn</x:t>
  </x:si>
  <x:si>
    <x:t xml:space="preserve">上海市民族和宗教事务局；上海民宗；上海民委</x:t>
  </x:si>
  <x:si>
    <x:t xml:space="preserve">L233</x:t>
  </x:si>
  <x:si>
    <x:t xml:space="preserve">江苏省民族宗教事务委员会</x:t>
  </x:si>
  <x:si>
    <x:t xml:space="preserve">江苏</x:t>
  </x:si>
  <x:si>
    <x:t xml:space="preserve">https://mzw.jiangsu.gov.cn/</x:t>
  </x:si>
  <x:si>
    <x:t xml:space="preserve">https://www.baidu.com/s?wd=%E6%B1%9F%E8%8B%8F%E7%9C%81%E6%B0%91%E6%97%8F%E5%AE%97%E6%95%99%E4%BA%8B%E5%8A%A1%E5%A7%94%E5%91%98%E4%BC%9A%20%E4%BA%BA%E6%B0%91%E6%94%BF%E5%BA%9C%20%E5%AE%98%E7%BD%91%20site%3Agov.cn</x:t>
  </x:si>
  <x:si>
    <x:t xml:space="preserve">江苏省民族宗教事务委员会；江苏民宗；江苏民委</x:t>
  </x:si>
  <x:si>
    <x:t xml:space="preserve">L234</x:t>
  </x:si>
  <x:si>
    <x:t xml:space="preserve">浙江省民族宗教事务委员会</x:t>
  </x:si>
  <x:si>
    <x:t xml:space="preserve">https://mzw.zj.gov.cn/</x:t>
  </x:si>
  <x:si>
    <x:t xml:space="preserve">https://www.baidu.com/s?wd=%E6%B5%99%E6%B1%9F%E7%9C%81%E6%B0%91%E6%97%8F%E5%AE%97%E6%95%99%E4%BA%8B%E5%8A%A1%E5%A7%94%E5%91%98%E4%BC%9A%20%E4%BA%BA%E6%B0%91%E6%94%BF%E5%BA%9C%20%E5%AE%98%E7%BD%91%20site%3Agov.cn</x:t>
  </x:si>
  <x:si>
    <x:t xml:space="preserve">浙江省民族宗教事务委员会；浙江民宗；浙江民委</x:t>
  </x:si>
  <x:si>
    <x:t xml:space="preserve">L235</x:t>
  </x:si>
  <x:si>
    <x:t xml:space="preserve">安徽省民族事务委员会</x:t>
  </x:si>
  <x:si>
    <x:t xml:space="preserve">安徽</x:t>
  </x:si>
  <x:si>
    <x:t xml:space="preserve">https://mwzjj.ah.gov.cn/</x:t>
  </x:si>
  <x:si>
    <x:t xml:space="preserve">https://www.baidu.com/s?wd=%E5%AE%89%E5%BE%BD%E7%9C%81%E6%B0%91%E6%97%8F%E4%BA%8B%E5%8A%A1%E5%A7%94%E5%91%98%E4%BC%9A%20%E4%BA%BA%E6%B0%91%E6%94%BF%E5%BA%9C%20%E5%AE%98%E7%BD%91%20site%3Agov.cn</x:t>
  </x:si>
  <x:si>
    <x:t xml:space="preserve">安徽省民族事务委员会；安徽民宗；安徽民委</x:t>
  </x:si>
  <x:si>
    <x:t xml:space="preserve">L236</x:t>
  </x:si>
  <x:si>
    <x:t xml:space="preserve">福建省民族与宗教事务厅</x:t>
  </x:si>
  <x:si>
    <x:t xml:space="preserve">福建</x:t>
  </x:si>
  <x:si>
    <x:t xml:space="preserve">https://mzzjt.fujian.gov.cn/</x:t>
  </x:si>
  <x:si>
    <x:t xml:space="preserve">https://www.baidu.com/s?wd=%E7%A6%8F%E5%BB%BA%E7%9C%81%E6%B0%91%E6%97%8F%E4%B8%8E%E5%AE%97%E6%95%99%E4%BA%8B%E5%8A%A1%E5%8E%85%20%E4%BA%BA%E6%B0%91%E6%94%BF%E5%BA%9C%20%E5%AE%98%E7%BD%91%20site%3Agov.cn</x:t>
  </x:si>
  <x:si>
    <x:t xml:space="preserve">福建省民族与宗教事务厅；福建民宗；福建民委</x:t>
  </x:si>
  <x:si>
    <x:t xml:space="preserve">L237</x:t>
  </x:si>
  <x:si>
    <x:t xml:space="preserve">江西省民族宗教事务局</x:t>
  </x:si>
  <x:si>
    <x:t xml:space="preserve">江西</x:t>
  </x:si>
  <x:si>
    <x:t xml:space="preserve">https://mzj.jiangxi.gov.cn/</x:t>
  </x:si>
  <x:si>
    <x:t xml:space="preserve">https://www.baidu.com/s?wd=%E6%B1%9F%E8%A5%BF%E7%9C%81%E6%B0%91%E6%97%8F%E5%AE%97%E6%95%99%E4%BA%8B%E5%8A%A1%E5%B1%80%20%E4%BA%BA%E6%B0%91%E6%94%BF%E5%BA%9C%20%E5%AE%98%E7%BD%91%20site%3Agov.cn</x:t>
  </x:si>
  <x:si>
    <x:t xml:space="preserve">江西省民族宗教事务局；江西民宗；江西民委</x:t>
  </x:si>
  <x:si>
    <x:t xml:space="preserve">L238</x:t>
  </x:si>
  <x:si>
    <x:t xml:space="preserve">山东省民族宗教事务委员会</x:t>
  </x:si>
  <x:si>
    <x:t xml:space="preserve">山东</x:t>
  </x:si>
  <x:si>
    <x:t xml:space="preserve">https://mzw.shandong.gov.cn/</x:t>
  </x:si>
  <x:si>
    <x:t xml:space="preserve">https://www.baidu.com/s?wd=%E5%B1%B1%E4%B8%9C%E7%9C%81%E6%B0%91%E6%97%8F%E5%AE%97%E6%95%99%E4%BA%8B%E5%8A%A1%E5%A7%94%E5%91%98%E4%BC%9A%20%E4%BA%BA%E6%B0%91%E6%94%BF%E5%BA%9C%20%E5%AE%98%E7%BD%91%20site%3Agov.cn</x:t>
  </x:si>
  <x:si>
    <x:t xml:space="preserve">山东省民族宗教事务委员会；山东民宗；山东民委</x:t>
  </x:si>
  <x:si>
    <x:t xml:space="preserve">L239</x:t>
  </x:si>
  <x:si>
    <x:t xml:space="preserve">河南省民族宗教事务委员会</x:t>
  </x:si>
  <x:si>
    <x:t xml:space="preserve">河南</x:t>
  </x:si>
  <x:si>
    <x:t xml:space="preserve">https://hnsmzzjw.henan.gov.cn/</x:t>
  </x:si>
  <x:si>
    <x:t xml:space="preserve">https://www.baidu.com/s?wd=%E6%B2%B3%E5%8D%97%E7%9C%81%E6%B0%91%E6%97%8F%E5%AE%97%E6%95%99%E4%BA%8B%E5%8A%A1%E5%A7%94%E5%91%98%E4%BC%9A%20%E4%BA%BA%E6%B0%91%E6%94%BF%E5%BA%9C%20%E5%AE%98%E7%BD%91%20site%3Agov.cn</x:t>
  </x:si>
  <x:si>
    <x:t xml:space="preserve">河南省民族宗教事务委员会；河南民宗；河南民委</x:t>
  </x:si>
  <x:si>
    <x:t xml:space="preserve">L240</x:t>
  </x:si>
  <x:si>
    <x:t xml:space="preserve">湖北省民族宗教事务委员会</x:t>
  </x:si>
  <x:si>
    <x:t xml:space="preserve">https://mzw.hubei.gov.cn/</x:t>
  </x:si>
  <x:si>
    <x:t xml:space="preserve">https://www.baidu.com/s?wd=%E6%B9%96%E5%8C%97%E7%9C%81%E6%B0%91%E6%97%8F%E5%AE%97%E6%95%99%E4%BA%8B%E5%8A%A1%E5%A7%94%E5%91%98%E4%BC%9A%20%E4%BA%BA%E6%B0%91%E6%94%BF%E5%BA%9C%20%E5%AE%98%E7%BD%91%20site%3Agov.cn</x:t>
  </x:si>
  <x:si>
    <x:t xml:space="preserve">湖北省民族宗教事务委员会；湖北民宗；湖北民委</x:t>
  </x:si>
  <x:si>
    <x:t xml:space="preserve">L241</x:t>
  </x:si>
  <x:si>
    <x:t xml:space="preserve">湖南省民族宗教事务委员会</x:t>
  </x:si>
  <x:si>
    <x:t xml:space="preserve">https://mzw.hunan.gov.cn/</x:t>
  </x:si>
  <x:si>
    <x:t xml:space="preserve">https://www.baidu.com/s?wd=%E6%B9%96%E5%8D%97%E7%9C%81%E6%B0%91%E6%97%8F%E5%AE%97%E6%95%99%E4%BA%8B%E5%8A%A1%E5%A7%94%E5%91%98%E4%BC%9A%20%E4%BA%BA%E6%B0%91%E6%94%BF%E5%BA%9C%20%E5%AE%98%E7%BD%91%20site%3Agov.cn</x:t>
  </x:si>
  <x:si>
    <x:t xml:space="preserve">湖南省民族宗教事务委员会；湖南民宗；湖南民委</x:t>
  </x:si>
  <x:si>
    <x:t xml:space="preserve">L242</x:t>
  </x:si>
  <x:si>
    <x:t xml:space="preserve">广东省民族宗教事务委员会</x:t>
  </x:si>
  <x:si>
    <x:t xml:space="preserve">https://mzzjw.gd.gov.cn/</x:t>
  </x:si>
  <x:si>
    <x:t xml:space="preserve">https://www.baidu.com/s?wd=%E5%B9%BF%E4%B8%9C%E7%9C%81%E6%B0%91%E6%97%8F%E5%AE%97%E6%95%99%E4%BA%8B%E5%8A%A1%E5%A7%94%E5%91%98%E4%BC%9A%20%E4%BA%BA%E6%B0%91%E6%94%BF%E5%BA%9C%20%E5%AE%98%E7%BD%91%20site%3Agov.cn</x:t>
  </x:si>
  <x:si>
    <x:t xml:space="preserve">广东省民族宗教事务委员会；广东民宗；广东民委</x:t>
  </x:si>
  <x:si>
    <x:t xml:space="preserve">L243</x:t>
  </x:si>
  <x:si>
    <x:t xml:space="preserve">广西壮族自治区民族宗教事务委员会</x:t>
  </x:si>
  <x:si>
    <x:t xml:space="preserve">https://mzw.gxzf.gov.cn/</x:t>
  </x:si>
  <x:si>
    <x:t xml:space="preserve">https://www.baidu.com/s?wd=%E5%B9%BF%E8%A5%BF%E5%A3%AE%E6%97%8F%E8%87%AA%E6%B2%BB%E5%8C%BA%E6%B0%91%E6%97%8F%E5%AE%97%E6%95%99%E4%BA%8B%E5%8A%A1%E5%A7%94%E5%91%98%E4%BC%9A%20%E4%BA%BA%E6%B0%91%E6%94%BF%E5%BA%9C%20%E5%AE%98%E7%BD%91%20site%3Agov.cn</x:t>
  </x:si>
  <x:si>
    <x:t xml:space="preserve">广西壮族自治区民族宗教事务委员会；广西民宗；广西民委</x:t>
  </x:si>
  <x:si>
    <x:t xml:space="preserve">L244</x:t>
  </x:si>
  <x:si>
    <x:t xml:space="preserve">海南省民族宗教事务委员会</x:t>
  </x:si>
  <x:si>
    <x:t xml:space="preserve">https://smzw.hainan.gov.cn/</x:t>
  </x:si>
  <x:si>
    <x:t xml:space="preserve">https://www.baidu.com/s?wd=%E6%B5%B7%E5%8D%97%E7%9C%81%E6%B0%91%E6%97%8F%E5%AE%97%E6%95%99%E4%BA%8B%E5%8A%A1%E5%A7%94%E5%91%98%E4%BC%9A%20%E4%BA%BA%E6%B0%91%E6%94%BF%E5%BA%9C%20%E5%AE%98%E7%BD%91%20site%3Agov.cn</x:t>
  </x:si>
  <x:si>
    <x:t xml:space="preserve">海南省民族宗教事务委员会；海南民宗；海南民委</x:t>
  </x:si>
  <x:si>
    <x:t xml:space="preserve">L245</x:t>
  </x:si>
  <x:si>
    <x:t xml:space="preserve">重庆市民族宗教事务委员会</x:t>
  </x:si>
  <x:si>
    <x:t xml:space="preserve">https://mzzjw.cq.gov.cn/</x:t>
  </x:si>
  <x:si>
    <x:t xml:space="preserve">https://www.baidu.com/s?wd=%E9%87%8D%E5%BA%86%E5%B8%82%E6%B0%91%E6%97%8F%E5%AE%97%E6%95%99%E4%BA%8B%E5%8A%A1%E5%A7%94%E5%91%98%E4%BC%9A%20%E4%BA%BA%E6%B0%91%E6%94%BF%E5%BA%9C%20%E5%AE%98%E7%BD%91%20site%3Agov.cn</x:t>
  </x:si>
  <x:si>
    <x:t xml:space="preserve">重庆市民族宗教事务委员会；重庆民宗；重庆民委</x:t>
  </x:si>
  <x:si>
    <x:t xml:space="preserve">L246</x:t>
  </x:si>
  <x:si>
    <x:t xml:space="preserve">四川省民族宗教事务委员会</x:t>
  </x:si>
  <x:si>
    <x:t xml:space="preserve">https://mzw.sc.gov.cn/</x:t>
  </x:si>
  <x:si>
    <x:t xml:space="preserve">https://www.baidu.com/s?wd=%E5%9B%9B%E5%B7%9D%E7%9C%81%E6%B0%91%E6%97%8F%E5%AE%97%E6%95%99%E4%BA%8B%E5%8A%A1%E5%A7%94%E5%91%98%E4%BC%9A%20%E4%BA%BA%E6%B0%91%E6%94%BF%E5%BA%9C%20%E5%AE%98%E7%BD%91%20site%3Agov.cn</x:t>
  </x:si>
  <x:si>
    <x:t xml:space="preserve">四川省民族宗教事务委员会；四川民宗；四川民委</x:t>
  </x:si>
  <x:si>
    <x:t xml:space="preserve">L247</x:t>
  </x:si>
  <x:si>
    <x:t xml:space="preserve">贵州省民族宗教事务委员会</x:t>
  </x:si>
  <x:si>
    <x:t xml:space="preserve">https://mzw.guizhou.gov.cn/</x:t>
  </x:si>
  <x:si>
    <x:t xml:space="preserve">https://www.baidu.com/s?wd=%E8%B4%B5%E5%B7%9E%E7%9C%81%E6%B0%91%E6%97%8F%E5%AE%97%E6%95%99%E4%BA%8B%E5%8A%A1%E5%A7%94%E5%91%98%E4%BC%9A%20%E4%BA%BA%E6%B0%91%E6%94%BF%E5%BA%9C%20%E5%AE%98%E7%BD%91%20site%3Agov.cn</x:t>
  </x:si>
  <x:si>
    <x:t xml:space="preserve">贵州省民族宗教事务委员会；贵州民宗；贵州民委</x:t>
  </x:si>
  <x:si>
    <x:t xml:space="preserve">L248</x:t>
  </x:si>
  <x:si>
    <x:t xml:space="preserve">云南省民族事务委员会</x:t>
  </x:si>
  <x:si>
    <x:t xml:space="preserve">https://mz.yn.gov.cn/</x:t>
  </x:si>
  <x:si>
    <x:t xml:space="preserve">https://www.baidu.com/s?wd=%E4%BA%91%E5%8D%97%E7%9C%81%E6%B0%91%E6%97%8F%E4%BA%8B%E5%8A%A1%E5%A7%94%E5%91%98%E4%BC%9A%20%E4%BA%BA%E6%B0%91%E6%94%BF%E5%BA%9C%20%E5%AE%98%E7%BD%91%20site%3Agov.cn</x:t>
  </x:si>
  <x:si>
    <x:t xml:space="preserve">云南省民族事务委员会；云南民宗；云南民委</x:t>
  </x:si>
  <x:si>
    <x:t xml:space="preserve">L249</x:t>
  </x:si>
  <x:si>
    <x:t xml:space="preserve">西藏自治区民族事务委员会</x:t>
  </x:si>
  <x:si>
    <x:t xml:space="preserve">https://mw.xizang.gov.cn/</x:t>
  </x:si>
  <x:si>
    <x:t xml:space="preserve">https://www.baidu.com/s?wd=%E8%A5%BF%E8%97%8F%E8%87%AA%E6%B2%BB%E5%8C%BA%E6%B0%91%E6%97%8F%E4%BA%8B%E5%8A%A1%E5%A7%94%E5%91%98%E4%BC%9A%20%E4%BA%BA%E6%B0%91%E6%94%BF%E5%BA%9C%20%E5%AE%98%E7%BD%91%20site%3Agov.cn</x:t>
  </x:si>
  <x:si>
    <x:t xml:space="preserve">西藏自治区民族事务委员会；西藏民宗；西藏民委</x:t>
  </x:si>
  <x:si>
    <x:t xml:space="preserve">L250</x:t>
  </x:si>
  <x:si>
    <x:t xml:space="preserve">陕西省民族宗教事务委员会</x:t>
  </x:si>
  <x:si>
    <x:t xml:space="preserve">陕西</x:t>
  </x:si>
  <x:si>
    <x:t xml:space="preserve">https://mzzj.shaanxi.gov.cn/</x:t>
  </x:si>
  <x:si>
    <x:t xml:space="preserve">https://www.baidu.com/s?wd=%E9%99%95%E8%A5%BF%E7%9C%81%E6%B0%91%E6%97%8F%E5%AE%97%E6%95%99%E4%BA%8B%E5%8A%A1%E5%A7%94%E5%91%98%E4%BC%9A%20%E4%BA%BA%E6%B0%91%E6%94%BF%E5%BA%9C%20%E5%AE%98%E7%BD%91%20site%3Agov.cn</x:t>
  </x:si>
  <x:si>
    <x:t xml:space="preserve">陕西省民族宗教事务委员会；陕西民宗；陕西民委</x:t>
  </x:si>
  <x:si>
    <x:t xml:space="preserve">L251</x:t>
  </x:si>
  <x:si>
    <x:t xml:space="preserve">甘肃省民族事务委员会</x:t>
  </x:si>
  <x:si>
    <x:t xml:space="preserve">https://mzsw.gansu.gov.cn/</x:t>
  </x:si>
  <x:si>
    <x:t xml:space="preserve">https://www.baidu.com/s?wd=%E7%94%98%E8%82%83%E7%9C%81%E6%B0%91%E6%97%8F%E4%BA%8B%E5%8A%A1%E5%A7%94%E5%91%98%E4%BC%9A%20%E4%BA%BA%E6%B0%91%E6%94%BF%E5%BA%9C%20%E5%AE%98%E7%BD%91%20site%3Agov.cn</x:t>
  </x:si>
  <x:si>
    <x:t xml:space="preserve">甘肃省民族事务委员会；甘肃民宗；甘肃民委</x:t>
  </x:si>
  <x:si>
    <x:t xml:space="preserve">L252</x:t>
  </x:si>
  <x:si>
    <x:t xml:space="preserve">青海省民族宗教事务委员会</x:t>
  </x:si>
  <x:si>
    <x:t xml:space="preserve">https://mzw.qinghai.gov.cn/</x:t>
  </x:si>
  <x:si>
    <x:t xml:space="preserve">https://www.baidu.com/s?wd=%E9%9D%92%E6%B5%B7%E7%9C%81%E6%B0%91%E6%97%8F%E5%AE%97%E6%95%99%E4%BA%8B%E5%8A%A1%E5%A7%94%E5%91%98%E4%BC%9A%20%E4%BA%BA%E6%B0%91%E6%94%BF%E5%BA%9C%20%E5%AE%98%E7%BD%91%20site%3Agov.cn</x:t>
  </x:si>
  <x:si>
    <x:t xml:space="preserve">青海省民族宗教事务委员会；青海民宗；青海民委</x:t>
  </x:si>
  <x:si>
    <x:t xml:space="preserve">L253</x:t>
  </x:si>
  <x:si>
    <x:t xml:space="preserve">宁夏回族自治区民族事务委员会</x:t>
  </x:si>
  <x:si>
    <x:t xml:space="preserve">https://mzzj.nx.gov.cn/</x:t>
  </x:si>
  <x:si>
    <x:t xml:space="preserve">https://www.baidu.com/s?wd=%E5%AE%81%E5%A4%8F%E5%9B%9E%E6%97%8F%E8%87%AA%E6%B2%BB%E5%8C%BA%E6%B0%91%E6%97%8F%E4%BA%8B%E5%8A%A1%E5%A7%94%E5%91%98%E4%BC%9A%20%E4%BA%BA%E6%B0%91%E6%94%BF%E5%BA%9C%20%E5%AE%98%E7%BD%91%20site%3Agov.cn</x:t>
  </x:si>
  <x:si>
    <x:t xml:space="preserve">宁夏回族自治区民族事务委员会；宁夏民宗；宁夏民委</x:t>
  </x:si>
  <x:si>
    <x:t xml:space="preserve">L254</x:t>
  </x:si>
  <x:si>
    <x:t xml:space="preserve">新疆维吾尔自治区民族事务委员会</x:t>
  </x:si>
  <x:si>
    <x:t xml:space="preserve">https://mwzjswj.xinjiang.gov.cn/</x:t>
  </x:si>
  <x:si>
    <x:t xml:space="preserve">https://www.baidu.com/s?wd=%E6%96%B0%E7%96%86%E7%BB%B4%E5%90%BE%E5%B0%94%E8%87%AA%E6%B2%BB%E5%8C%BA%E6%B0%91%E6%97%8F%E4%BA%8B%E5%8A%A1%E5%A7%94%E5%91%98%E4%BC%9A%20%E4%BA%BA%E6%B0%91%E6%94%BF%E5%BA%9C%20%E5%AE%98%E7%BD%91%20site%3Agov.cn</x:t>
  </x:si>
  <x:si>
    <x:t xml:space="preserve">新疆维吾尔自治区民族事务委员会；新疆民宗；新疆民委</x:t>
  </x:si>
  <x:si>
    <x:t xml:space="preserve">舆情监测关键词、组合检索式与纳入规则</x:t>
  </x:si>
  <x:si>
    <x:t xml:space="preserve">只纳入明确提及该法、该法简称、7月1日实施或具体实施行为的内容；一般民族议题但无法建立与该法的关联时不纳入。 关键词不要求逐个搜索，按“法律词+意见词+地区/议题词”组合使用。</x:t>
  </x:si>
  <x:si>
    <x:t xml:space="preserve">编号</x:t>
  </x:si>
  <x:si>
    <x:t xml:space="preserve">类别</x:t>
  </x:si>
  <x:si>
    <x:t xml:space="preserve">关键词/检索式</x:t>
  </x:si>
  <x:si>
    <x:t xml:space="preserve">使用场景</x:t>
  </x:si>
  <x:si>
    <x:t xml:space="preserve">是否必须</x:t>
  </x:si>
  <x:si>
    <x:t xml:space="preserve">说明</x:t>
  </x:si>
  <x:si>
    <x:t xml:space="preserve">L1</x:t>
  </x:si>
  <x:si>
    <x:t xml:space="preserve">法律正式名称</x:t>
  </x:si>
  <x:si>
    <x:t xml:space="preserve">中华人民共和国民族团结进步促进法；民族团结进步促进法</x:t>
  </x:si>
  <x:si>
    <x:t xml:space="preserve">所有平台</x:t>
  </x:si>
  <x:si>
    <x:t xml:space="preserve">是</x:t>
  </x:si>
  <x:si>
    <x:t xml:space="preserve">确保与该法直接相关</x:t>
  </x:si>
  <x:si>
    <x:t xml:space="preserve">L2</x:t>
  </x:si>
  <x:si>
    <x:t xml:space="preserve">网民简称</x:t>
  </x:si>
  <x:si>
    <x:t xml:space="preserve">民族团结法；民族团结促进法；民族团结新法；民族新法</x:t>
  </x:si>
  <x:si>
    <x:t xml:space="preserve">覆盖非正式称呼和简称</x:t>
  </x:si>
  <x:si>
    <x:t xml:space="preserve">L3</x:t>
  </x:si>
  <x:si>
    <x:t xml:space="preserve">时间表达</x:t>
  </x:si>
  <x:si>
    <x:t xml:space="preserve">7月1日施行；7月1日起实施；7月1日民族新规</x:t>
  </x:si>
  <x:si>
    <x:t xml:space="preserve">建议</x:t>
  </x:si>
  <x:si>
    <x:t xml:space="preserve">发现只谈实施时间、不写法律全称的内容</x:t>
  </x:si>
  <x:si>
    <x:t xml:space="preserve">O1</x:t>
  </x:si>
  <x:si>
    <x:t xml:space="preserve">支持认可</x:t>
  </x:si>
  <x:si>
    <x:t xml:space="preserve">支持；赞成；有必要；保障权益；促进团结</x:t>
  </x:si>
  <x:si>
    <x:t xml:space="preserve">公众平台</x:t>
  </x:si>
  <x:si>
    <x:t xml:space="preserve">按需</x:t>
  </x:si>
  <x:si>
    <x:t xml:space="preserve">记录明确支持意见</x:t>
  </x:si>
  <x:si>
    <x:t xml:space="preserve">O2</x:t>
  </x:si>
  <x:si>
    <x:t xml:space="preserve">咨询疑问</x:t>
  </x:si>
  <x:si>
    <x:t xml:space="preserve">什么意思；有什么影响；怎么执行；如何认定；适用范围；实施细则</x:t>
  </x:si>
  <x:si>
    <x:t xml:space="preserve">发现公众理解障碍</x:t>
  </x:si>
  <x:si>
    <x:t xml:space="preserve">O3</x:t>
  </x:si>
  <x:si>
    <x:t xml:space="preserve">担忧批评</x:t>
  </x:si>
  <x:si>
    <x:t xml:space="preserve">担心；会不会；不合理；不公平；形式主义；一刀切；强制；执行过度；增加负担；区别对待</x:t>
  </x:si>
  <x:si>
    <x:t xml:space="preserve">重点发现实施争议和负面意见</x:t>
  </x:si>
  <x:si>
    <x:t xml:space="preserve">O4</x:t>
  </x:si>
  <x:si>
    <x:t xml:space="preserve">诉求与回应</x:t>
  </x:si>
  <x:si>
    <x:t xml:space="preserve">投诉；举报；群众反映；要求解释；政府回应；官方通报</x:t>
  </x:si>
  <x:si>
    <x:t xml:space="preserve">公众平台/政府互动</x:t>
  </x:si>
  <x:si>
    <x:t xml:space="preserve">追踪诉求及处理结果</x:t>
  </x:si>
  <x:si>
    <x:t xml:space="preserve">R1</x:t>
  </x:si>
  <x:si>
    <x:t xml:space="preserve">待核实信息</x:t>
  </x:si>
  <x:si>
    <x:t xml:space="preserve">网传；听说；求证；截图；内部消息；真的假的；转发扩散</x:t>
  </x:si>
  <x:si>
    <x:t xml:space="preserve">全平台</x:t>
  </x:si>
  <x:si>
    <x:t xml:space="preserve">只标记待核实，不能直接认定为谣言</x:t>
  </x:si>
  <x:si>
    <x:t xml:space="preserve">R2</x:t>
  </x:si>
  <x:si>
    <x:t xml:space="preserve">误读与辟谣</x:t>
  </x:si>
  <x:si>
    <x:t xml:space="preserve">误读；情况不实；官方辟谣；断章取义；假文件；伪造通知</x:t>
  </x:si>
  <x:si>
    <x:t xml:space="preserve">需与法律原文、官方解释比对</x:t>
  </x:si>
  <x:si>
    <x:t xml:space="preserve">I1</x:t>
  </x:si>
  <x:si>
    <x:t xml:space="preserve">实施事项</x:t>
  </x:si>
  <x:si>
    <x:t xml:space="preserve">贯彻实施；政策解读；实施方案；基层落实；学习培训；宣传活动；意见征集</x:t>
  </x:si>
  <x:si>
    <x:t xml:space="preserve">政府/媒体</x:t>
  </x:si>
  <x:si>
    <x:t xml:space="preserve">追踪地方实施过程</x:t>
  </x:si>
  <x:si>
    <x:t xml:space="preserve">I2</x:t>
  </x:si>
  <x:si>
    <x:t xml:space="preserve">执行问题</x:t>
  </x:si>
  <x:si>
    <x:t xml:space="preserve">强制参加；层层加码；拍照打卡；要求转发；材料造假；敷衍回复；投诉无门</x:t>
  </x:si>
  <x:si>
    <x:t xml:space="preserve">公众平台/留言板</x:t>
  </x:si>
  <x:si>
    <x:t xml:space="preserve">识别基层执行偏差</x:t>
  </x:si>
  <x:si>
    <x:t xml:space="preserve">T1</x:t>
  </x:si>
  <x:si>
    <x:t xml:space="preserve">重点议题</x:t>
  </x:si>
  <x:si>
    <x:t xml:space="preserve">语言文字；教育；就业；公共服务；民族文化；风俗习惯；网络言论；法律责任</x:t>
  </x:si>
  <x:si>
    <x:t xml:space="preserve">按需组合</x:t>
  </x:si>
  <x:si>
    <x:t xml:space="preserve">必须和法律词组合，避免采集一般民族议题</x:t>
  </x:si>
  <x:si>
    <x:t xml:space="preserve">C1</x:t>
  </x:si>
  <x:si>
    <x:t xml:space="preserve">标准组合</x:t>
  </x:si>
  <x:si>
    <x:t xml:space="preserve">民族团结法+担心；民族团结法+不合理；民族团结法+形式主义；民族团结法+投诉</x:t>
  </x:si>
  <x:si>
    <x:t xml:space="preserve">每个平台均可直接复制</x:t>
  </x:si>
  <x:si>
    <x:t xml:space="preserve">C2</x:t>
  </x:si>
  <x:si>
    <x:t xml:space="preserve">地区组合</x:t>
  </x:si>
  <x:si>
    <x:t xml:space="preserve">民族团结法+地区名；民族团结进步促进法+自治州/自治县名</x:t>
  </x:si>
  <x:si>
    <x:t xml:space="preserve">民族地区</x:t>
  </x:si>
  <x:si>
    <x:t xml:space="preserve">每位地区负责人替换为本任务中的地名</x:t>
  </x:si>
  <x:si>
    <x:t xml:space="preserve">C3</x:t>
  </x:si>
  <x:si>
    <x:t xml:space="preserve">语言组合</x:t>
  </x:si>
  <x:si>
    <x:t xml:space="preserve">民族团结法+藏文/蒙古文/维吾尔文/哈萨克文/朝鲜文等</x:t>
  </x:si>
  <x:si>
    <x:t xml:space="preserve">多语言平台</x:t>
  </x:si>
  <x:si>
    <x:t xml:space="preserve">民族语言正式译名须由相应语言人员确认</x:t>
  </x:si>
  <x:si>
    <x:t xml:space="preserve">C4</x:t>
  </x:si>
  <x:si>
    <x:t xml:space="preserve">议题组合</x:t>
  </x:si>
  <x:si>
    <x:t xml:space="preserve">民族团结法+教育+担心；民族团结法+语言文字+影响；民族团结法+社区+形式主义</x:t>
  </x:si>
  <x:si>
    <x:t xml:space="preserve">专题监测</x:t>
  </x:si>
  <x:si>
    <x:t xml:space="preserve">发现具体实施影响</x:t>
  </x:si>
  <x:si>
    <x:t xml:space="preserve">ML1</x:t>
  </x:si>
  <x:si>
    <x:t xml:space="preserve">维吾尔文</x:t>
  </x:si>
  <x:si>
    <x:t xml:space="preserve">مىللەتلەر ئىتتىپاقلىقى - تەرەققىياتىنى ئىلگىرى سۈرۈش قانۇنى；يولغا قويۇش；تەسىر；ئەندىشە；ئەرز-شىكايەت</x:t>
  </x:si>
  <x:si>
    <x:t xml:space="preserve">新疆多语种网站、微信、视频</x:t>
  </x:si>
  <x:si>
    <x:t xml:space="preserve">按地区负责人使用</x:t>
  </x:si>
  <x:si>
    <x:t xml:space="preserve">法律短标题和核心表述参考新疆政府维吾尔文页面</x:t>
  </x:si>
  <x:si>
    <x:t xml:space="preserve">ML2</x:t>
  </x:si>
  <x:si>
    <x:t xml:space="preserve">藏文</x:t>
  </x:si>
  <x:si>
    <x:t xml:space="preserve">མི་རིགས་མཐུན་སྒྲིལ་ཡར་ཐོན་ལ་སྐུལ་སྤེལ་གཏོང་ཕྱོགས་སྐོར་གྱི་ཀྲུང་ཧྭ་མི་དམངས་སྤྱི་མཐུན་རྒྱལ་ཁབ་ཀྱི་བཅའ་ཁྲིམས།；ལག་བསྟར；སེམས་ཁྲལ；ཞུ་གཏུག</x:t>
  </x:si>
  <x:si>
    <x:t xml:space="preserve">西藏、青海、四川、甘肃、迪庆</x:t>
  </x:si>
  <x:si>
    <x:t xml:space="preserve">完整法律标题来自青海省政府藏文网</x:t>
  </x:si>
  <x:si>
    <x:t xml:space="preserve">ML3</x:t>
  </x:si>
  <x:si>
    <x:t xml:space="preserve">朝鲜文</x:t>
  </x:si>
  <x:si>
    <x:t xml:space="preserve">중화인민공화국 민족단결진보촉진법；민족단결진보촉진법；시행；영향；우려；민원；정부 대응</x:t>
  </x:si>
  <x:si>
    <x:t xml:space="preserve">延边、长白、朝鲜文平台</x:t>
  </x:si>
  <x:si>
    <x:t xml:space="preserve">标题来自中国网韩文报道</x:t>
  </x:si>
  <x:si>
    <x:t xml:space="preserve">ML4</x:t>
  </x:si>
  <x:si>
    <x:t xml:space="preserve">蒙古文</x:t>
  </x:si>
  <x:si>
    <x:t xml:space="preserve">ᠦᠨᠳᠦᠰᠦᠲᠡᠨ；ᠪᠦᠯᠬᠦᠮᠳᠡᠯ；ᠳᠠᠪᠰᠢᠯᠲᠠ；ᠬᠠᠤᠯᠢ；ᠬᠡᠷᠡᠭᠵᠢᠭᠦᠯᠬᠦ；ᠰᠠᠨᠠᠯ</x:t>
  </x:si>
  <x:si>
    <x:t xml:space="preserve">内蒙古及蒙古文平台</x:t>
  </x:si>
  <x:si>
    <x:t xml:space="preserve">拆分组合搜索</x:t>
  </x:si>
  <x:si>
    <x:t xml:space="preserve">传统蒙古文存在编码和词形差异，建议拆分搜索</x:t>
  </x:si>
  <x:si>
    <x:t xml:space="preserve">ML5</x:t>
  </x:si>
  <x:si>
    <x:t xml:space="preserve">哈萨克/柯尔克孜/塔吉克语</x:t>
  </x:si>
  <x:si>
    <x:t xml:space="preserve">ұлттар бірлігі；заң；іске асыру；шағым；улуттук биримдик；мыйзам；арыз；ваҳдати миллӣ；қонун；шикоят</x:t>
  </x:si>
  <x:si>
    <x:t xml:space="preserve">新疆相关地区</x:t>
  </x:si>
  <x:si>
    <x:t xml:space="preserve">需语言人员复核</x:t>
  </x:si>
  <x:si>
    <x:t xml:space="preserve">通用辅助词，非本法官方译名</x:t>
  </x:si>
  <x:si>
    <x:t xml:space="preserve">ML6</x:t>
  </x:si>
  <x:si>
    <x:t xml:space="preserve">其他民族语言</x:t>
  </x:si>
  <x:si>
    <x:t xml:space="preserve">民族团结法+语言名称；民族团结法+自治州/自治县名称；民族团结法+影响/担心/形式主义/投诉</x:t>
  </x:si>
  <x:si>
    <x:t xml:space="preserve">云南、贵州、广西、海南、四川等</x:t>
  </x:si>
  <x:si>
    <x:t xml:space="preserve">必须组合检索</x:t>
  </x:si>
  <x:si>
    <x:t xml:space="preserve">先锁定双语内容，再复制当地民族文字反向搜索；详见民族语言关键词参考Sheet</x:t>
  </x:si>
  <x:si>
    <x:t xml:space="preserve">舆情采集记录表（每条内容一行）</x:t>
  </x:si>
  <x:si>
    <x:t xml:space="preserve">只记录公开内容。批评、质疑、投诉和维权属于公众意见，不等同于违法信息。政府新闻稿标记为“官方信息”，不得直接作为公众正面舆情。同一原始内容多平台转载只保留一条主记录；不同平台评论可分别记录并关联主记录。</x:t>
  </x:si>
  <x:si>
    <x:t xml:space="preserve">数据编号</x:t>
  </x:si>
  <x:si>
    <x:t xml:space="preserve">采集日期</x:t>
  </x:si>
  <x:si>
    <x:t xml:space="preserve">发布时间</x:t>
  </x:si>
  <x:si>
    <x:t xml:space="preserve">采集人编号</x:t>
  </x:si>
  <x:si>
    <x:t xml:space="preserve">采集人姓名</x:t>
  </x:si>
  <x:si>
    <x:t xml:space="preserve">平台/网站</x:t>
  </x:si>
  <x:si>
    <x:t xml:space="preserve">账号/栏目名称</x:t>
  </x:si>
  <x:si>
    <x:t xml:space="preserve">来源类型</x:t>
  </x:si>
  <x:si>
    <x:t xml:space="preserve">语言</x:t>
  </x:si>
  <x:si>
    <x:t xml:space="preserve">检索关键词</x:t>
  </x:si>
  <x:si>
    <x:t xml:space="preserve">标题/话题</x:t>
  </x:si>
  <x:si>
    <x:t xml:space="preserve">内容摘要</x:t>
  </x:si>
  <x:si>
    <x:t xml:space="preserve">公众原始意见摘录</x:t>
  </x:si>
  <x:si>
    <x:t xml:space="preserve">原始链接</x:t>
  </x:si>
  <x:si>
    <x:t xml:space="preserve">点赞量</x:t>
  </x:si>
  <x:si>
    <x:t xml:space="preserve">评论量</x:t>
  </x:si>
  <x:si>
    <x:t xml:space="preserve">转发量</x:t>
  </x:si>
  <x:si>
    <x:t xml:space="preserve">关联度</x:t>
  </x:si>
  <x:si>
    <x:t xml:space="preserve">意见类型</x:t>
  </x:si>
  <x:si>
    <x:t xml:space="preserve">具体议题</x:t>
  </x:si>
  <x:si>
    <x:t xml:space="preserve">是否待核实</x:t>
  </x:si>
  <x:si>
    <x:t xml:space="preserve">风险等级</x:t>
  </x:si>
  <x:si>
    <x:t xml:space="preserve">复核人</x:t>
  </x:si>
  <x:si>
    <x:t xml:space="preserve">复核结果</x:t>
  </x:si>
  <x:si>
    <x:t xml:space="preserve">完整性核对与执行说明</x:t>
  </x:si>
  <x:si>
    <x:t xml:space="preserve">核对项目</x:t>
  </x:si>
  <x:si>
    <x:t xml:space="preserve">应有数量</x:t>
  </x:si>
  <x:si>
    <x:t xml:space="preserve">本表数量</x:t>
  </x:si>
  <x:si>
    <x:t xml:space="preserve">结果</x:t>
  </x:si>
  <x:si>
    <x:t xml:space="preserve">使用说明</x:t>
  </x:si>
  <x:si>
    <x:t xml:space="preserve">来源</x:t>
  </x:si>
  <x:si>
    <x:t xml:space="preserve">完整</x:t>
  </x:si>
  <x:si>
    <x:t xml:space="preserve">5个自治区人民政府官网全部纳入</x:t>
  </x:si>
  <x:si>
    <x:t xml:space="preserve">30个自治州人民政府官网全部纳入</x:t>
  </x:si>
  <x:si>
    <x:t xml:space="preserve">120个县级民族自治地方全部纳入；固定域名未确认的提供官方站检索和备用检索</x:t>
  </x:si>
  <x:si>
    <x:t xml:space="preserve">国家民委目录中的省级民族工作部门全部纳入（不含台湾）</x:t>
  </x:si>
  <x:si>
    <x:t xml:space="preserve">全国平台与中央/民族媒体</x:t>
  </x:si>
  <x:si>
    <x:t xml:space="preserve">覆盖社交、短视频、社区、问答、新闻评论、微信、中央官方、辟谣和民族媒体</x:t>
  </x:si>
  <x:si>
    <x:t xml:space="preserve">各平台官方网站</x:t>
  </x:si>
  <x:si>
    <x:t xml:space="preserve">地方媒体补充</x:t>
  </x:si>
  <x:si>
    <x:t xml:space="preserve">覆盖内蒙古、新疆、西藏方向、广西和宁夏主要地方媒体</x:t>
  </x:si>
  <x:si>
    <x:t xml:space="preserve">各媒体官方网站</x:t>
  </x:si>
  <x:si>
    <x:t xml:space="preserve">15人分工</x:t>
  </x:si>
  <x:si>
    <x:t xml:space="preserve">每人一行；详细链接按负责人编号筛选</x:t>
  </x:si>
  <x:si>
    <x:t xml:space="preserve">本工作簿</x:t>
  </x:si>
  <x:si>
    <x:t xml:space="preserve">访问规则</x:t>
  </x:si>
  <x:si>
    <x:t xml:space="preserve">政府官网无需登录即可浏览；互动交流、留言、投诉等栏目可能需要实名登录。社交平台应由工作人员使用个人账号登录。</x:t>
  </x:si>
  <x:si>
    <x:t xml:space="preserve">公众号规则</x:t>
  </x:si>
  <x:si>
    <x:t xml:space="preserve">公众号没有统一稳定网页主页。必须在微信客户端搜索准确名称，并核对认证主体为政府、政府办公室、日报社、广播电视台或融媒体中心。</x:t>
  </x:si>
  <x:si>
    <x:t xml:space="preserve">县级入口规则</x:t>
  </x:si>
  <x:si>
    <x:t xml:space="preserve">县级政府网站经常迁移到省、市、州集约化平台。本表对未确认固定域名的县统一提供“百度官方站检索+360备用检索”，可进入最新官方站，避免发放失效域名。</x:t>
  </x:si>
  <x:si>
    <x:t xml:space="preserve">公众舆情规则</x:t>
  </x:si>
  <x:si>
    <x:t xml:space="preserve">政府宣传报道不是公众意见；应重点采集用户原创内容、评论、留言、投诉、转发观点、弹幕及政府公开答复。</x:t>
  </x:si>
  <x:si>
    <x:t xml:space="preserve">纳入规则</x:t>
  </x:si>
  <x:si>
    <x:t xml:space="preserve">只纳入明确提及该法、该法简称、7月1日实施或具体实施行为的内容；一般民族议题但无法建立与该法的关联时不纳入。</x:t>
  </x:si>
  <x:si>
    <x:t xml:space="preserve">多语言规则</x:t>
  </x:si>
  <x:si>
    <x:t xml:space="preserve">民族语言搜索词不得只靠机器翻译。对应语言负责人应根据当地官方媒体使用的正式名称和常用简称补充。</x:t>
  </x:si>
  <x:si>
    <x:t xml:space="preserve">《民族团结进步促进法》舆情监测——民族语言关键词参考</x:t>
  </x:si>
  <x:si>
    <x:t xml:space="preserve">使用说明：A类为官方页面已出现的法律标题或核心术语，可直接复制；B类为通用辅助词，需对应语言学生复核；C类为“中文法律词+语言名称/地区名称”检索方式，适用于网络书面材料少、文字体系不统一或平台索引较弱的语言。学生先复制完整法律词检索，再分别组合“实施/影响/担忧/投诉/政府回应”等意见词。</x:t>
  </x:si>
  <x:si>
    <x:t xml:space="preserve">语言/文字</x:t>
  </x:si>
  <x:si>
    <x:t xml:space="preserve">适用负责人</x:t>
  </x:si>
  <x:si>
    <x:t xml:space="preserve">适用地区</x:t>
  </x:si>
  <x:si>
    <x:t xml:space="preserve">可直接复制关键词</x:t>
  </x:si>
  <x:si>
    <x:t xml:space="preserve">推荐组合检索式</x:t>
  </x:si>
  <x:si>
    <x:t xml:space="preserve">核验及使用说明</x:t>
  </x:si>
  <x:si>
    <x:t xml:space="preserve">来源/核验网址</x:t>
  </x:si>
  <x:si>
    <x:t xml:space="preserve">2、3、7、9</x:t>
  </x:si>
  <x:si>
    <x:t xml:space="preserve">新疆及维吾尔文平台</x:t>
  </x:si>
  <x:si>
    <x:t xml:space="preserve">مىللەتلەر ئىتتىپاقلىقى - تەرەققىياتىنى ئىلگىرى سۈرۈش قانۇنى
مىللەتلەر ئىتتىپاقلىقى - تەرەققىياتى
قانۇن
يولغا قويۇش
تەسىر
ئەندىشە
مۇۋاپىق ئەمەس
شەكىلۋازلىق
مەجبۇرىي
ئەرز-شىكايەت
ھۆكۈمەتنىڭ ئىنكاسى</x:t>
  </x:si>
  <x:si>
    <x:t xml:space="preserve">مىللەتلەر ئىتتىپاقلىقى - تەرەققىياتىنى ئىلگىرى سۈرۈش قانۇنى + تەسىر
مىللەتلەر ئىتتىپاقلىقى - تەرەققىياتىنى ئىلگىرى سۈرۈش قانۇنى + ئەندىشە
قانۇن + ئەرز-شىكايەت
قانۇن + ھۆكۈمەتنىڭ ئىنكاسى</x:t>
  </x:si>
  <x:si>
    <x:t xml:space="preserve">A类：法律短标题及“民族团结进步”核心表述来自新疆维吾尔自治区政府维吾尔文页面；意见词作为检索辅助，采集后由维吾尔语人员复核。</x:t>
  </x:si>
  <x:si>
    <x:t xml:space="preserve">https://uygur.xinjiang.gov.cn/xj_ww/xjxw/202606/cd87306389d04634a8e518d2af04270d.shtml</x:t>
  </x:si>
  <x:si>
    <x:t xml:space="preserve">2、3、7、10、11、13</x:t>
  </x:si>
  <x:si>
    <x:t xml:space="preserve">西藏、青海、四川藏区、甘肃藏区、云南迪庆</x:t>
  </x:si>
  <x:si>
    <x:t xml:space="preserve">མི་རིགས་མཐུན་སྒྲིལ་ཡར་ཐོན་ལ་སྐུལ་སྤེལ་གཏོང་ཕྱོགས་སྐོར་གྱི་ཀྲུང་ཧྭ་མི་དམངས་སྤྱི་མཐུན་རྒྱལ་ཁབ་ཀྱི་བཅའ་ཁྲིམས།
མི་རིགས་མཐུན་སྒྲིལ་ཡར་ཐོན
བཅའ་ཁྲིམས
ལག་བསྟར
ཤུགས་རྐྱེན
སེམས་ཁྲལ
ལུགས་མེད
བཙན་ཤེད
ཞུ་གཏུག
ལན་སློག</x:t>
  </x:si>
  <x:si>
    <x:t xml:space="preserve">完整藏文法律标题 + ལག་བསྟར
མི་རིགས་མཐུན་སྒྲིལ་ཡར་ཐོན + སེམས་ཁྲལ
བཅའ་ཁྲིམས + ཞུ་གཏུག</x:t>
  </x:si>
  <x:si>
    <x:t xml:space="preserve">A类：完整藏文法律标题来自青海省政府藏文网。意见词用于辅助搜索，情感和含义需藏语人员复核。</x:t>
  </x:si>
  <x:si>
    <x:t xml:space="preserve">https://www.qhtibetan.com/fw/system/2026/03/19/030122981.shtml</x:t>
  </x:si>
  <x:si>
    <x:t xml:space="preserve">2、3、7、8、15</x:t>
  </x:si>
  <x:si>
    <x:t xml:space="preserve">延边、长白及朝鲜文平台</x:t>
  </x:si>
  <x:si>
    <x:t xml:space="preserve">중화인민공화국 민족단결진보촉진법
민족단결진보촉진법
시행
영향
우려
불합리
형식주의
강제
민원
신고
정부 대응</x:t>
  </x:si>
  <x:si>
    <x:t xml:space="preserve">민족단결진보촉진법 + 시행
민족단결진보촉진법 + 영향
민족단결진보촉진법 + 우려
민족단결진보촉진법 + 민원
민족단결진보촉진법 + 정부 대응</x:t>
  </x:si>
  <x:si>
    <x:t xml:space="preserve">A类：完整及简称来自中国网韩文报道；意见词可直接检索，仍需朝鲜语人员复核语境。</x:t>
  </x:si>
  <x:si>
    <x:t xml:space="preserve">https://korean.china.org.cn/2026-06/25/content_118567434.html</x:t>
  </x:si>
  <x:si>
    <x:t xml:space="preserve">蒙古文（传统蒙古文）</x:t>
  </x:si>
  <x:si>
    <x:t xml:space="preserve">2、3、7、8、9、10、11</x:t>
  </x:si>
  <x:si>
    <x:t xml:space="preserve">内蒙古、博州、巴州、海西、肃北等</x:t>
  </x:si>
  <x:si>
    <x:t xml:space="preserve">ᠦᠨᠳᠦᠰᠦᠲᠡᠨ
ᠪᠦᠯᠬᠦᠮᠳᠡᠯ
ᠳᠠᠪᠰᠢᠯᠲᠠ
ᠬᠠᠤᠯᠢ
ᠬᠡᠷᠡᠭᠵᠢᠭᠦᠯᠬᠦ
ᠰᠠᠨᠠᠯ</x:t>
  </x:si>
  <x:si>
    <x:t xml:space="preserve">ᠦᠨᠳᠦᠰᠦᠲᠡᠨ + ᠪᠦᠯᠬᠦᠮᠳᠡᠯ + ᠬᠠᠤᠯᠢ
ᠪᠦᠯᠬᠦᠮᠳᠡᠯ + ᠳᠠᠪᠰᠢᠯᠲᠠ + ᠬᠡᠷᠡᠭᠵᠢᠭᠦᠯᠬᠦ</x:t>
  </x:si>
  <x:si>
    <x:t xml:space="preserve">A/B类：核心拆分词来自内蒙古自治区政府蒙古文门户。因传统蒙古文搜索存在词形和编码差异，建议拆分搜索并与中文法律词交叉核验。</x:t>
  </x:si>
  <x:si>
    <x:t xml:space="preserve">https://mgl.nmg.gov.cn/index.html</x:t>
  </x:si>
  <x:si>
    <x:t xml:space="preserve">哈萨克语（辅助）</x:t>
  </x:si>
  <x:si>
    <x:t xml:space="preserve">9、11</x:t>
  </x:si>
  <x:si>
    <x:t xml:space="preserve">新疆伊犁、巴里坤、木垒及甘肃阿克塞</x:t>
  </x:si>
  <x:si>
    <x:t xml:space="preserve">ұлттар бірлігі
ұлттық бірлік
заң
іске асыру
әсер
алаңдау
шағым
үкімет жауабы</x:t>
  </x:si>
  <x:si>
    <x:t xml:space="preserve">ұлттар бірлігі + заң
заң + іске асыру
заң + әсер
заң + шағым</x:t>
  </x:si>
  <x:si>
    <x:t xml:space="preserve">B类：通用辅助词，非本法官方译名；中国境内哈萨克文常使用阿拉伯字母，需哈萨克语人员从当地官方标题中提取词形后补充。</x:t>
  </x:si>
  <x:si>
    <x:t xml:space="preserve">需哈萨克语人员复核</x:t>
  </x:si>
  <x:si>
    <x:t xml:space="preserve">柯尔克孜语（辅助）</x:t>
  </x:si>
  <x:si>
    <x:t xml:space="preserve">9</x:t>
  </x:si>
  <x:si>
    <x:t xml:space="preserve">新疆克州</x:t>
  </x:si>
  <x:si>
    <x:t xml:space="preserve">улуттардын ынтымагы
улуттук биримдик
мыйзам
ишке ашыруу
таасир
тынчсыздануу
арыз
өкмөттүн жообу</x:t>
  </x:si>
  <x:si>
    <x:t xml:space="preserve">улуттук биримдик + мыйзам
мыйзам + ишке ашыруу
мыйзам + таасир
мыйзам + арыз</x:t>
  </x:si>
  <x:si>
    <x:t xml:space="preserve">B类：通用辅助词，非本法官方译名；优先从克州官方多语种账号和视频字幕中反向提取当地常用词。</x:t>
  </x:si>
  <x:si>
    <x:t xml:space="preserve">需柯尔克孜语人员复核</x:t>
  </x:si>
  <x:si>
    <x:t xml:space="preserve">塔吉克语（辅助）</x:t>
  </x:si>
  <x:si>
    <x:t xml:space="preserve">塔什库尔干及塔吉克语内容</x:t>
  </x:si>
  <x:si>
    <x:t xml:space="preserve">ваҳдати миллӣ
қонун
татбиқ
таъсир
нигаронӣ
шикоят
посухи ҳукумат</x:t>
  </x:si>
  <x:si>
    <x:t xml:space="preserve">ваҳдати миллӣ + қонун
қонун + татбиқ
қонун + таъсир
қонун + шикоят</x:t>
  </x:si>
  <x:si>
    <x:t xml:space="preserve">B类：通用辅助词，非本法官方译名；优先结合“塔什库尔干/塔吉克族”中文词检索。</x:t>
  </x:si>
  <x:si>
    <x:t xml:space="preserve">需塔吉克语人员复核</x:t>
  </x:si>
  <x:si>
    <x:t xml:space="preserve">锡伯文方向</x:t>
  </x:si>
  <x:si>
    <x:t xml:space="preserve">察布查尔及锡伯语内容</x:t>
  </x:si>
  <x:si>
    <x:t xml:space="preserve">民族团结法+锡伯文
民族团结法+锡伯语
民族团结法+察布查尔
民族团结法+锡伯族</x:t>
  </x:si>
  <x:si>
    <x:t xml:space="preserve">民族团结进步促进法 + 察布查尔 + 锡伯文
民族团结法 + 锡伯族 + 影响</x:t>
  </x:si>
  <x:si>
    <x:t xml:space="preserve">C类：先用中文法律词、地区词和语言名称找到官方双语内容，再复制锡伯文标题反向搜索。</x:t>
  </x:si>
  <x:si>
    <x:t xml:space="preserve">察布查尔政府及当地融媒体</x:t>
  </x:si>
  <x:si>
    <x:t xml:space="preserve">彝文/彝语方向</x:t>
  </x:si>
  <x:si>
    <x:t xml:space="preserve">11、12、13</x:t>
  </x:si>
  <x:si>
    <x:t xml:space="preserve">凉山、楚雄、红河、石林、峨山、宁蒗等</x:t>
  </x:si>
  <x:si>
    <x:t xml:space="preserve">民族团结法+彝文
民族团结法+彝语
民族团结进步促进法+凉山
民族团结进步促进法+楚雄
民族团结进步促进法+石林</x:t>
  </x:si>
  <x:si>
    <x:t xml:space="preserve">法律词 + 彝文/彝语 + 地区名
法律词 + 学校/社区/影响/投诉 + 地区名</x:t>
  </x:si>
  <x:si>
    <x:t xml:space="preserve">C类：彝文存在地方差异，先锁定当地官方账号或融媒体，再复制其彝文标题、字幕和话题词。</x:t>
  </x:si>
  <x:si>
    <x:t xml:space="preserve">对应州县政府及融媒体</x:t>
  </x:si>
  <x:si>
    <x:t xml:space="preserve">壮文/壮语方向</x:t>
  </x:si>
  <x:si>
    <x:t xml:space="preserve">12、14</x:t>
  </x:si>
  <x:si>
    <x:t xml:space="preserve">广西、文山及壮族地区</x:t>
  </x:si>
  <x:si>
    <x:t xml:space="preserve">民族团结法+壮文
民族团结法+壮语
民族团结进步促进法+广西
民族团结进步促进法+文山</x:t>
  </x:si>
  <x:si>
    <x:t xml:space="preserve">法律词 + 壮文/壮语 + 地区名
法律词 + 影响/担心/投诉 + 广西/文山</x:t>
  </x:si>
  <x:si>
    <x:t xml:space="preserve">C类：优先监测广西云、广西日报、文山发布及县级融媒体的双语内容。</x:t>
  </x:si>
  <x:si>
    <x:t xml:space="preserve">广西及文山官方媒体</x:t>
  </x:si>
  <x:si>
    <x:t xml:space="preserve">苗语/侗语/布依语/水语</x:t>
  </x:si>
  <x:si>
    <x:t xml:space="preserve">12、14、15</x:t>
  </x:si>
  <x:si>
    <x:t xml:space="preserve">贵州、湘西、广西、海南、文山等</x:t>
  </x:si>
  <x:si>
    <x:t xml:space="preserve">民族团结法+苗语
民族团结法+侗语
民族团结法+布依语
民族团结法+水语
民族团结法+黔东南/黔南/湘西/三都</x:t>
  </x:si>
  <x:si>
    <x:t xml:space="preserve">法律词 + 语言名 + 州县名
法律词 + 学校/社区/影响/投诉 + 州县名</x:t>
  </x:si>
  <x:si>
    <x:t xml:space="preserve">C类：这些语言网络书面材料和文字体系使用情况差异较大，先从当地政府、日报、广播电视台和融媒体账号锁定内容。</x:t>
  </x:si>
  <x:si>
    <x:t xml:space="preserve">对应自治州、自治县官方媒体</x:t>
  </x:si>
  <x:si>
    <x:t xml:space="preserve">傣语/景颇语/佤语/拉祜语</x:t>
  </x:si>
  <x:si>
    <x:t xml:space="preserve">12、13</x:t>
  </x:si>
  <x:si>
    <x:t xml:space="preserve">西双版纳、德宏、临沧、普洱等</x:t>
  </x:si>
  <x:si>
    <x:t xml:space="preserve">民族团结法+傣文
民族团结法+傣语
民族团结法+景颇语
民族团结法+佤语
民族团结法+拉祜语</x:t>
  </x:si>
  <x:si>
    <x:t xml:space="preserve">法律词 + 语言名 + 西双版纳/德宏/沧源/孟连/澜沧
法律词 + 影响/担心/投诉 + 地区名</x:t>
  </x:si>
  <x:si>
    <x:t xml:space="preserve">C类：优先从地方融媒体双语标题、视频字幕和公众号文章提取民族文字，再反向搜索。</x:t>
  </x:si>
  <x:si>
    <x:t xml:space="preserve">傈僳语/怒语/独龙语/纳西语/白语</x:t>
  </x:si>
  <x:si>
    <x:t xml:space="preserve">13</x:t>
  </x:si>
  <x:si>
    <x:t xml:space="preserve">怒江、大理、丽江、迪庆及相关自治县</x:t>
  </x:si>
  <x:si>
    <x:t xml:space="preserve">民族团结法+傈僳语
民族团结法+怒语
民族团结法+独龙语
民族团结法+纳西语
民族团结法+白语</x:t>
  </x:si>
  <x:si>
    <x:t xml:space="preserve">法律词 + 语言名 + 怒江/贡山/大理/丽江
法律词 + 公共服务/文化/影响/投诉 + 地区名</x:t>
  </x:si>
  <x:si>
    <x:t xml:space="preserve">C类：以地方政府、广播电视台、融媒体和口播视频为主；没有可靠文字翻译时不得自行机器翻译定性。</x:t>
  </x:si>
  <x:si>
    <x:t xml:space="preserve">瑶语/黎语/仫佬语/毛南语</x:t>
  </x:si>
  <x:si>
    <x:t xml:space="preserve">14</x:t>
  </x:si>
  <x:si>
    <x:t xml:space="preserve">广西、广东、海南相关自治县</x:t>
  </x:si>
  <x:si>
    <x:t xml:space="preserve">民族团结法+瑶语
民族团结法+黎语
民族团结法+仫佬语
民族团结法+毛南语
民族团结法+县名</x:t>
  </x:si>
  <x:si>
    <x:t xml:space="preserve">法律词 + 语言名 + 县名
法律词 + 学校/社区/公共服务/投诉 + 县名</x:t>
  </x:si>
  <x:si>
    <x:t xml:space="preserve">C类：先用中文法律词+县名定位双语或口播内容，再从字幕和标题提取民族语言词。</x:t>
  </x:si>
  <x:si>
    <x:t xml:space="preserve">对应自治县政府及融媒体</x:t>
  </x:si>
  <x:si>
    <x:t xml:space="preserve">土家语/畲语/仡佬语及其他</x:t>
  </x:si>
  <x:si>
    <x:t xml:space="preserve">15</x:t>
  </x:si>
  <x:si>
    <x:t xml:space="preserve">恩施、湘西、重庆、景宁、贵州等</x:t>
  </x:si>
  <x:si>
    <x:t xml:space="preserve">民族团结法+土家语
民族团结法+畲语
民族团结法+仡佬语
民族团结法+地区/自治县名</x:t>
  </x:si>
  <x:si>
    <x:t xml:space="preserve">法律词 + 语言名 + 地区名
法律词 + 影响/担心/形式主义/投诉 + 地区名</x:t>
  </x:si>
  <x:si>
    <x:t xml:space="preserve">C类：以中文和双语内容为主；若发现民族文字，由本语言人员复核后再录入情感和观点分类。</x:t>
  </x:si>
  <x:si>
    <x:t xml:space="preserve">对应地区政府及融媒体</x:t>
  </x:si>
  <x:si>
    <x:t xml:space="preserve">羌语/裕固语/东乡语/保安语/撒拉语等</x:t>
  </x:si>
  <x:si>
    <x:t xml:space="preserve">10、11</x:t>
  </x:si>
  <x:si>
    <x:t xml:space="preserve">四川、甘肃、青海相关自治县州</x:t>
  </x:si>
  <x:si>
    <x:t xml:space="preserve">民族团结法+羌语
民族团结法+裕固语
民族团结法+东乡语
民族团结法+保安语
民族团结法+撒拉语</x:t>
  </x:si>
  <x:si>
    <x:t xml:space="preserve">法律词 + 语言名 + 北川/阿坝/肃南/临夏/积石山/循化
法律词 + 实施/影响/投诉 + 地区名</x:t>
  </x:si>
  <x:si>
    <x:t xml:space="preserve">C类：公开书面内容有限，重点检查地方融媒体、短视频、广播和公众号；口播无字幕时必须由懂该语言者复核。</x:t>
  </x:si>
  <x:si>
    <x:t xml:space="preserve">对应州县官方媒体</x:t>
  </x:si>
</x:sst>
</file>

<file path=xl/styles.xml><?xml version="1.0" encoding="utf-8"?>
<x:styleSheet xmlns:x="http://schemas.openxmlformats.org/spreadsheetml/2006/main">
  <x:numFmts count="5">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yyyy\-mm\-dd\ hh:mm"/>
  </x:numFmts>
  <x:fonts count="40">
    <x:font>
      <x:sz val="11"/>
      <x:name val="Carlito"/>
    </x:font>
    <x:font>
      <x:b/>
      <x:sz val="16"/>
      <x:color rgb="FFFFFFFF"/>
      <x:name val="Microsoft YaHei"/>
    </x:font>
    <x:font>
      <x:sz val="16"/>
      <x:name val="Microsoft YaHei"/>
    </x:font>
    <x:font>
      <x:sz val="16"/>
      <x:color rgb="FF1F1F1F"/>
      <x:name val="Microsoft YaHei"/>
    </x:font>
    <x:font>
      <x:sz val="20"/>
      <x:color rgb="FF1F1F1F"/>
      <x:name val="Microsoft YaHei"/>
    </x:font>
    <x:font>
      <x:sz val="16"/>
      <x:name val="微软雅黑"/>
    </x:font>
    <x:font>
      <x:sz val="48"/>
      <x:name val="微软雅黑"/>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6"/>
      <x:name val="Arial"/>
    </x:font>
    <x:font>
      <x:sz val="16"/>
      <x:name val="MS Gothic"/>
    </x:font>
    <x:font>
      <x:sz val="16"/>
      <x:name val="Mongolian Baiti"/>
    </x:font>
    <x:font>
      <x:sz val="16"/>
      <x:name val="宋体"/>
    </x:font>
    <x:font>
      <x:b/>
      <x:sz val="16"/>
      <x:color rgb="FFFFFFFF"/>
      <x:name val="Carlito"/>
    </x:font>
    <x:font>
      <x:sz val="11"/>
      <x:color rgb="FF7F6000"/>
      <x:name val="Carlito"/>
    </x:font>
    <x:font>
      <x:b/>
      <x:sz val="11"/>
      <x:color rgb="FFFFFFFF"/>
      <x:name val="Carlito"/>
    </x:font>
    <x:font>
      <x:b/>
      <x:sz val="16"/>
      <x:color rgb="FFFFFFFF"/>
      <x:name val="微软雅黑"/>
    </x:font>
    <x:font>
      <x:sz val="11"/>
      <x:color rgb="FF7F6000"/>
      <x:name val="微软雅黑"/>
    </x:font>
    <x:font>
      <x:sz val="11"/>
      <x:name val="微软雅黑"/>
    </x:font>
    <x:font>
      <x:b/>
      <x:sz val="11"/>
      <x:color rgb="FFFFFFFF"/>
      <x:name val="微软雅黑"/>
    </x:font>
    <x:font>
      <x:b/>
      <x:sz val="10"/>
      <x:color rgb="FF7F6000"/>
      <x:name val="Carlito"/>
    </x:font>
    <x:font>
      <x:b/>
      <x:sz val="14"/>
      <x:color rgb="FFFFFFFF"/>
      <x:name val="Carlito"/>
    </x:font>
    <x:font>
      <x:sz val="11"/>
      <x:color rgb="FF5B4B00"/>
      <x:name val="Carlito"/>
    </x:font>
  </x:fonts>
  <x:fills count="53">
    <x:fill>
      <x:patternFill patternType="none"/>
    </x:fill>
    <x:fill>
      <x:patternFill patternType="gray125"/>
    </x:fill>
    <x:fill>
      <x:patternFill patternType="solid">
        <x:fgColor rgb="FF1F4E78"/>
      </x:patternFill>
    </x:fill>
    <x:fill>
      <x:patternFill patternType="solid">
        <x:fgColor rgb="FFD9EAF7"/>
      </x:patternFill>
    </x:fill>
    <x:fill>
      <x:patternFill patternType="solid">
        <x:fgColor rgb="FF2F75B5"/>
      </x:patternFill>
    </x:fill>
    <x:fill>
      <x:patternFill patternType="solid">
        <x:fgColor rgb="FFEAF2F8"/>
      </x:patternFill>
    </x:fill>
    <x:fill>
      <x:patternFill patternType="solid">
        <x:fgColor rgb="FFFFF7D6"/>
      </x:patternFill>
    </x:fill>
    <x:fill>
      <x:patternFill patternType="solid">
        <x:fgColor rgb="FFE2F0D9"/>
      </x:patternFill>
    </x:fill>
    <x:fill>
      <x:patternFill patternType="solid">
        <x:fgColor rgb="FFEEF4FB"/>
      </x:patternFill>
    </x:fill>
    <x:fill>
      <x:patternFill patternType="solid">
        <x:fgColor rgb="FFF3F8FC"/>
      </x:patternFill>
    </x:fill>
    <x:fill>
      <x:patternFill patternType="solid">
        <x:fgColor rgb="FFF4FAF2"/>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
      <x:patternFill patternType="solid">
        <x:fgColor rgb="FF0F6B6D"/>
      </x:patternFill>
    </x:fill>
    <x:fill>
      <x:patternFill patternType="solid">
        <x:fgColor rgb="FF163A5F"/>
      </x:patternFill>
    </x:fill>
    <x:fill>
      <x:patternFill patternType="solid">
        <x:fgColor rgb="FFFFF2CC"/>
      </x:patternFill>
    </x:fill>
    <x:fill>
      <x:patternFill patternType="solid">
        <x:fgColor rgb="FFE2F0D9"/>
      </x:patternFill>
    </x:fill>
    <x:fill>
      <x:patternFill patternType="solid">
        <x:fgColor rgb="FFC00000"/>
      </x:patternFill>
    </x:fill>
    <x:fill>
      <x:patternFill patternType="solid">
        <x:fgColor rgb="FFFCE4D6"/>
      </x:patternFill>
    </x:fill>
    <x:fill>
      <x:patternFill patternType="solid">
        <x:fgColor rgb="FFFFF2CC"/>
      </x:patternFill>
    </x:fill>
    <x:fill>
      <x:patternFill patternType="solid">
        <x:fgColor rgb="FFE5E7EB"/>
      </x:patternFill>
    </x:fill>
    <x:fill>
      <x:patternFill patternType="solid">
        <x:fgColor rgb="FF163B65"/>
      </x:patternFill>
    </x:fill>
    <x:fill>
      <x:patternFill patternType="solid">
        <x:fgColor rgb="FFFFF2CC"/>
      </x:patternFill>
    </x:fill>
    <x:fill>
      <x:patternFill patternType="solid">
        <x:fgColor rgb="FF167A78"/>
      </x:patternFill>
    </x:fill>
  </x:fills>
  <x:borders count="23">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left style="thin">
        <x:color rgb="FFB7C9D6"/>
      </x:left>
      <x:top style="thin">
        <x:color rgb="FFB7C9D6"/>
      </x:top>
    </x:border>
    <x:border>
      <x:top style="thin">
        <x:color rgb="FFB7C9D6"/>
      </x:top>
    </x:border>
    <x:border>
      <x:right style="thin">
        <x:color rgb="FFB7C9D6"/>
      </x:right>
      <x:top style="thin">
        <x:color rgb="FFB7C9D6"/>
      </x:top>
    </x:border>
    <x:border>
      <x:left style="thin">
        <x:color rgb="FFB7C9D6"/>
      </x:left>
    </x:border>
    <x:border>
      <x:right style="thin">
        <x:color rgb="FFB7C9D6"/>
      </x:right>
    </x:border>
    <x:border>
      <x:left style="thin">
        <x:color rgb="FFB7C9D6"/>
      </x:left>
      <x:bottom style="thin">
        <x:color rgb="FFB7C9D6"/>
      </x:bottom>
    </x:border>
    <x:border>
      <x:bottom style="thin">
        <x:color rgb="FFB7C9D6"/>
      </x:bottom>
    </x:border>
    <x:border>
      <x:right style="thin">
        <x:color rgb="FFB7C9D6"/>
      </x:right>
      <x:bottom style="thin">
        <x:color rgb="FFB7C9D6"/>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
      <x:left style="thin">
        <x:color rgb="FFB7C9D6"/>
      </x:left>
      <x:right style="thin">
        <x:color rgb="FFB7C9D6"/>
      </x:right>
      <x:top style="thin">
        <x:color rgb="FFB7C9D6"/>
      </x:top>
      <x:bottom style="thin">
        <x:color rgb="FFB7C9D6"/>
      </x:bottom>
    </x:border>
    <x:border>
      <x:left style="thin">
        <x:color rgb="FFA7B8C8"/>
      </x:left>
      <x:right style="thin">
        <x:color rgb="FFA7B8C8"/>
      </x:right>
      <x:top style="thin">
        <x:color rgb="FFA7B8C8"/>
      </x:top>
      <x:bottom style="thin">
        <x:color rgb="FFA7B8C8"/>
      </x:bottom>
    </x:border>
    <x:border>
      <x:left style="thin">
        <x:color rgb="FFC8D2DC"/>
      </x:left>
      <x:right style="thin">
        <x:color rgb="FFC8D2DC"/>
      </x:right>
      <x:top style="thin">
        <x:color rgb="FFC8D2DC"/>
      </x:top>
      <x:bottom style="thin">
        <x:color rgb="FFC8D2DC"/>
      </x:bottom>
    </x:border>
  </x:borders>
  <x:cellStyleXfs count="50">
    <x:xf numFmtId="0" fontId="0" fillId="0" borderId="0">
      <x:alignment vertical="center"/>
    </x:xf>
    <x:xf numFmtId="43" fontId="7" fillId="0" borderId="0" applyFont="0" applyFill="0" applyBorder="0" applyAlignment="0" applyProtection="0">
      <x:alignment vertical="center"/>
    </x:xf>
    <x:xf numFmtId="44" fontId="7" fillId="0" borderId="0" applyFont="0" applyFill="0" applyBorder="0" applyAlignment="0" applyProtection="0">
      <x:alignment vertical="center"/>
    </x:xf>
    <x:xf numFmtId="9" fontId="7" fillId="0" borderId="0" applyFont="0" applyFill="0" applyBorder="0" applyAlignment="0" applyProtection="0">
      <x:alignment vertical="center"/>
    </x:xf>
    <x:xf numFmtId="41" fontId="7" fillId="0" borderId="0" applyFont="0" applyFill="0" applyBorder="0" applyAlignment="0" applyProtection="0">
      <x:alignment vertical="center"/>
    </x:xf>
    <x:xf numFmtId="42" fontId="7" fillId="0" borderId="0" applyFon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7" fillId="11" borderId="12" applyNumberFormat="0" applyFont="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13" applyNumberFormat="0" applyFill="0" applyAlignment="0" applyProtection="0">
      <x:alignment vertical="center"/>
    </x:xf>
    <x:xf numFmtId="0" fontId="14" fillId="0" borderId="13" applyNumberFormat="0" applyFill="0" applyAlignment="0" applyProtection="0">
      <x:alignment vertical="center"/>
    </x:xf>
    <x:xf numFmtId="0" fontId="15" fillId="0" borderId="14" applyNumberFormat="0" applyFill="0" applyAlignment="0" applyProtection="0">
      <x:alignment vertical="center"/>
    </x:xf>
    <x:xf numFmtId="0" fontId="15" fillId="0" borderId="0" applyNumberFormat="0" applyFill="0" applyBorder="0" applyAlignment="0" applyProtection="0">
      <x:alignment vertical="center"/>
    </x:xf>
    <x:xf numFmtId="0" fontId="16" fillId="12" borderId="15" applyNumberFormat="0" applyAlignment="0" applyProtection="0">
      <x:alignment vertical="center"/>
    </x:xf>
    <x:xf numFmtId="0" fontId="17" fillId="13" borderId="16" applyNumberFormat="0" applyAlignment="0" applyProtection="0">
      <x:alignment vertical="center"/>
    </x:xf>
    <x:xf numFmtId="0" fontId="18" fillId="13" borderId="15" applyNumberFormat="0" applyAlignment="0" applyProtection="0">
      <x:alignment vertical="center"/>
    </x:xf>
    <x:xf numFmtId="0" fontId="19" fillId="14" borderId="17" applyNumberFormat="0" applyAlignment="0" applyProtection="0">
      <x:alignment vertical="center"/>
    </x:xf>
    <x:xf numFmtId="0" fontId="20" fillId="0" borderId="18" applyNumberFormat="0" applyFill="0" applyAlignment="0" applyProtection="0">
      <x:alignment vertical="center"/>
    </x:xf>
    <x:xf numFmtId="0" fontId="21" fillId="0" borderId="19" applyNumberFormat="0" applyFill="0" applyAlignment="0" applyProtection="0">
      <x:alignment vertical="center"/>
    </x:xf>
    <x:xf numFmtId="0" fontId="22" fillId="15" borderId="0" applyNumberFormat="0" applyBorder="0" applyAlignment="0" applyProtection="0">
      <x:alignment vertical="center"/>
    </x:xf>
    <x:xf numFmtId="0" fontId="23" fillId="16" borderId="0" applyNumberFormat="0" applyBorder="0" applyAlignment="0" applyProtection="0">
      <x:alignment vertical="center"/>
    </x:xf>
    <x:xf numFmtId="0" fontId="24" fillId="17" borderId="0" applyNumberFormat="0" applyBorder="0" applyAlignment="0" applyProtection="0">
      <x:alignment vertical="center"/>
    </x:xf>
    <x:xf numFmtId="0" fontId="25" fillId="18" borderId="0" applyNumberFormat="0" applyBorder="0" applyAlignment="0" applyProtection="0">
      <x:alignment vertical="center"/>
    </x:xf>
    <x:xf numFmtId="0" fontId="7" fillId="19" borderId="0" applyNumberFormat="0" applyBorder="0" applyAlignment="0" applyProtection="0">
      <x:alignment vertical="center"/>
    </x:xf>
    <x:xf numFmtId="0" fontId="7" fillId="20" borderId="0" applyNumberFormat="0" applyBorder="0" applyAlignment="0" applyProtection="0">
      <x:alignment vertical="center"/>
    </x:xf>
    <x:xf numFmtId="0" fontId="25" fillId="21" borderId="0" applyNumberFormat="0" applyBorder="0" applyAlignment="0" applyProtection="0">
      <x:alignment vertical="center"/>
    </x:xf>
    <x:xf numFmtId="0" fontId="25" fillId="22" borderId="0" applyNumberFormat="0" applyBorder="0" applyAlignment="0" applyProtection="0">
      <x:alignment vertical="center"/>
    </x:xf>
    <x:xf numFmtId="0" fontId="7" fillId="23" borderId="0" applyNumberFormat="0" applyBorder="0" applyAlignment="0" applyProtection="0">
      <x:alignment vertical="center"/>
    </x:xf>
    <x:xf numFmtId="0" fontId="7" fillId="24" borderId="0" applyNumberFormat="0" applyBorder="0" applyAlignment="0" applyProtection="0">
      <x:alignment vertical="center"/>
    </x:xf>
    <x:xf numFmtId="0" fontId="25" fillId="25" borderId="0" applyNumberFormat="0" applyBorder="0" applyAlignment="0" applyProtection="0">
      <x:alignment vertical="center"/>
    </x:xf>
    <x:xf numFmtId="0" fontId="25" fillId="26" borderId="0" applyNumberFormat="0" applyBorder="0" applyAlignment="0" applyProtection="0">
      <x:alignment vertical="center"/>
    </x:xf>
    <x:xf numFmtId="0" fontId="7" fillId="27" borderId="0" applyNumberFormat="0" applyBorder="0" applyAlignment="0" applyProtection="0">
      <x:alignment vertical="center"/>
    </x:xf>
    <x:xf numFmtId="0" fontId="7" fillId="28" borderId="0" applyNumberFormat="0" applyBorder="0" applyAlignment="0" applyProtection="0">
      <x:alignment vertical="center"/>
    </x:xf>
    <x:xf numFmtId="0" fontId="25" fillId="29" borderId="0" applyNumberFormat="0" applyBorder="0" applyAlignment="0" applyProtection="0">
      <x:alignment vertical="center"/>
    </x:xf>
    <x:xf numFmtId="0" fontId="25" fillId="30" borderId="0" applyNumberFormat="0" applyBorder="0" applyAlignment="0" applyProtection="0">
      <x:alignment vertical="center"/>
    </x:xf>
    <x:xf numFmtId="0" fontId="7" fillId="31" borderId="0" applyNumberFormat="0" applyBorder="0" applyAlignment="0" applyProtection="0">
      <x:alignment vertical="center"/>
    </x:xf>
    <x:xf numFmtId="0" fontId="7" fillId="32" borderId="0" applyNumberFormat="0" applyBorder="0" applyAlignment="0" applyProtection="0">
      <x:alignment vertical="center"/>
    </x:xf>
    <x:xf numFmtId="0" fontId="25" fillId="33" borderId="0" applyNumberFormat="0" applyBorder="0" applyAlignment="0" applyProtection="0">
      <x:alignment vertical="center"/>
    </x:xf>
    <x:xf numFmtId="0" fontId="25" fillId="34" borderId="0" applyNumberFormat="0" applyBorder="0" applyAlignment="0" applyProtection="0">
      <x:alignment vertical="center"/>
    </x:xf>
    <x:xf numFmtId="0" fontId="7" fillId="35" borderId="0" applyNumberFormat="0" applyBorder="0" applyAlignment="0" applyProtection="0">
      <x:alignment vertical="center"/>
    </x:xf>
    <x:xf numFmtId="0" fontId="7" fillId="36" borderId="0" applyNumberFormat="0" applyBorder="0" applyAlignment="0" applyProtection="0">
      <x:alignment vertical="center"/>
    </x:xf>
    <x:xf numFmtId="0" fontId="25" fillId="37" borderId="0" applyNumberFormat="0" applyBorder="0" applyAlignment="0" applyProtection="0">
      <x:alignment vertical="center"/>
    </x:xf>
    <x:xf numFmtId="0" fontId="25" fillId="38" borderId="0" applyNumberFormat="0" applyBorder="0" applyAlignment="0" applyProtection="0">
      <x:alignment vertical="center"/>
    </x:xf>
    <x:xf numFmtId="0" fontId="7" fillId="39" borderId="0" applyNumberFormat="0" applyBorder="0" applyAlignment="0" applyProtection="0">
      <x:alignment vertical="center"/>
    </x:xf>
    <x:xf numFmtId="0" fontId="7" fillId="40" borderId="0" applyNumberFormat="0" applyBorder="0" applyAlignment="0" applyProtection="0">
      <x:alignment vertical="center"/>
    </x:xf>
    <x:xf numFmtId="0" fontId="25" fillId="41" borderId="0" applyNumberFormat="0" applyBorder="0" applyAlignment="0" applyProtection="0">
      <x:alignment vertical="center"/>
    </x:xf>
    <x:xf numFmtId="0" fontId="0" fillId="0" borderId="0"/>
  </x:cellStyleXfs>
  <x:cellXfs count="206">
    <x:xf numFmtId="0" fontId="0" fillId="0" borderId="0" xfId="49"/>
    <x:xf numFmtId="0" fontId="1" fillId="2" borderId="0" xfId="0" applyNumberFormat="1" applyFont="1" applyFill="1" applyBorder="1" applyAlignment="1">
      <x:alignment horizontal="center" vertical="center" wrapText="1"/>
    </x:xf>
    <x:xf numFmtId="0" fontId="2" fillId="3" borderId="0" xfId="0" applyNumberFormat="1" applyFont="1" applyFill="1" applyBorder="1" applyAlignment="1">
      <x:alignment horizontal="left" vertical="center" wrapText="1"/>
    </x:xf>
    <x:xf numFmtId="0" fontId="1" fillId="4" borderId="1" xfId="0" applyNumberFormat="1" applyFont="1" applyFill="1" applyBorder="1" applyAlignment="1">
      <x:alignment horizontal="center" vertical="center" wrapText="1"/>
    </x:xf>
    <x:xf numFmtId="0" fontId="1" fillId="4" borderId="2" xfId="0" applyNumberFormat="1" applyFont="1" applyFill="1" applyBorder="1" applyAlignment="1">
      <x:alignment horizontal="center" vertical="center" wrapText="1"/>
    </x:xf>
    <x:xf numFmtId="0" fontId="1" fillId="4" borderId="3" xfId="0" applyNumberFormat="1" applyFont="1" applyFill="1" applyBorder="1" applyAlignment="1">
      <x:alignment horizontal="center" vertical="center" wrapText="1"/>
    </x:xf>
    <x:xf numFmtId="0" fontId="2" fillId="5"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6"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5" borderId="7"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5" borderId="9"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6" borderId="10"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1" fillId="2" borderId="0" xfId="49" applyNumberFormat="1" applyFont="1" applyFill="1" applyBorder="1" applyAlignment="1">
      <x:alignment horizontal="center" vertical="center" wrapText="1"/>
    </x:xf>
    <x:xf numFmtId="0" fontId="1" fillId="4" borderId="1" xfId="49" applyNumberFormat="1" applyFont="1" applyFill="1" applyBorder="1" applyAlignment="1">
      <x:alignment horizontal="center" vertical="center" wrapText="1"/>
    </x:xf>
    <x:xf numFmtId="0" fontId="1" fillId="4" borderId="2" xfId="49" applyNumberFormat="1" applyFont="1" applyFill="1" applyBorder="1" applyAlignment="1">
      <x:alignment horizontal="center" vertical="center" wrapText="1"/>
    </x:xf>
    <x:xf numFmtId="0" fontId="1" fillId="4" borderId="3" xfId="49" applyNumberFormat="1" applyFont="1" applyFill="1" applyBorder="1" applyAlignment="1">
      <x:alignment horizontal="center" vertical="center" wrapText="1"/>
    </x:xf>
    <x:xf numFmtId="0" fontId="2" fillId="0" borderId="4" xfId="49" applyNumberFormat="1" applyFont="1" applyFill="1" applyBorder="1" applyAlignment="1">
      <x:alignment vertical="top" wrapText="1"/>
    </x:xf>
    <x:xf numFmtId="0" fontId="2" fillId="0" borderId="5" xfId="49" applyNumberFormat="1" applyFont="1" applyFill="1" applyBorder="1" applyAlignment="1">
      <x:alignment horizontal="center" vertical="top" wrapText="1"/>
    </x:xf>
    <x:xf numFmtId="0" fontId="2" fillId="7" borderId="5" xfId="49" applyNumberFormat="1" applyFont="1" applyFill="1" applyBorder="1" applyAlignment="1">
      <x:alignment horizontal="center" vertical="top" wrapText="1"/>
    </x:xf>
    <x:xf numFmtId="0" fontId="2" fillId="0" borderId="5" xfId="49" applyNumberFormat="1" applyFont="1" applyFill="1" applyBorder="1" applyAlignment="1">
      <x:alignment vertical="top" wrapText="1"/>
    </x:xf>
    <x:xf numFmtId="0" fontId="2" fillId="0" borderId="6" xfId="49" applyNumberFormat="1" applyFont="1" applyFill="1" applyBorder="1" applyAlignment="1">
      <x:alignment vertical="top" wrapText="1"/>
    </x:xf>
    <x:xf numFmtId="0" fontId="2" fillId="0" borderId="7" xfId="49" applyNumberFormat="1" applyFont="1" applyFill="1" applyBorder="1" applyAlignment="1">
      <x:alignment vertical="top" wrapText="1"/>
    </x:xf>
    <x:xf numFmtId="0" fontId="2" fillId="0" borderId="0" xfId="49" applyNumberFormat="1" applyFont="1" applyFill="1" applyBorder="1" applyAlignment="1">
      <x:alignment horizontal="center" vertical="top" wrapText="1"/>
    </x:xf>
    <x:xf numFmtId="0" fontId="2" fillId="7" borderId="0" xfId="49" applyNumberFormat="1" applyFont="1" applyFill="1" applyBorder="1" applyAlignment="1">
      <x:alignment horizontal="center" vertical="top" wrapText="1"/>
    </x:xf>
    <x:xf numFmtId="0" fontId="2" fillId="0" borderId="0" xfId="49" applyNumberFormat="1" applyFont="1" applyFill="1" applyBorder="1" applyAlignment="1">
      <x:alignment vertical="top" wrapText="1"/>
    </x:xf>
    <x:xf numFmtId="0" fontId="2" fillId="0" borderId="8" xfId="49" applyNumberFormat="1" applyFont="1" applyFill="1" applyBorder="1" applyAlignment="1">
      <x:alignment vertical="top" wrapText="1"/>
    </x:xf>
    <x:xf numFmtId="0" fontId="2" fillId="0" borderId="9" xfId="49" applyNumberFormat="1" applyFont="1" applyFill="1" applyBorder="1" applyAlignment="1">
      <x:alignment vertical="top" wrapText="1"/>
    </x:xf>
    <x:xf numFmtId="0" fontId="2" fillId="0" borderId="10" xfId="49" applyNumberFormat="1" applyFont="1" applyFill="1" applyBorder="1" applyAlignment="1">
      <x:alignment horizontal="center" vertical="top" wrapText="1"/>
    </x:xf>
    <x:xf numFmtId="0" fontId="2" fillId="7" borderId="10" xfId="49" applyNumberFormat="1" applyFont="1" applyFill="1" applyBorder="1" applyAlignment="1">
      <x:alignment horizontal="center" vertical="top" wrapText="1"/>
    </x:xf>
    <x:xf numFmtId="0" fontId="2" fillId="0" borderId="10" xfId="49" applyNumberFormat="1" applyFont="1" applyFill="1" applyBorder="1" applyAlignment="1">
      <x:alignment vertical="top" wrapText="1"/>
    </x:xf>
    <x:xf numFmtId="0" fontId="2" fillId="0" borderId="11" xfId="49" applyNumberFormat="1" applyFont="1" applyFill="1" applyBorder="1" applyAlignment="1">
      <x:alignment vertical="top" wrapText="1"/>
    </x:xf>
    <x:xf numFmtId="0" fontId="2" fillId="6" borderId="4" xfId="49" applyNumberFormat="1" applyFont="1" applyFill="1" applyBorder="1" applyAlignment="1">
      <x:alignment vertical="top" wrapText="1"/>
    </x:xf>
    <x:xf numFmtId="0" fontId="2" fillId="6" borderId="5" xfId="49" applyNumberFormat="1" applyFont="1" applyFill="1" applyBorder="1" applyAlignment="1">
      <x:alignment vertical="top" wrapText="1"/>
    </x:xf>
    <x:xf numFmtId="0" fontId="2" fillId="6" borderId="6" xfId="49" applyNumberFormat="1" applyFont="1" applyFill="1" applyBorder="1" applyAlignment="1">
      <x:alignment vertical="top" wrapText="1"/>
    </x:xf>
    <x:xf numFmtId="0" fontId="2" fillId="6" borderId="7" xfId="49" applyNumberFormat="1" applyFont="1" applyFill="1" applyBorder="1" applyAlignment="1">
      <x:alignment vertical="top" wrapText="1"/>
    </x:xf>
    <x:xf numFmtId="0" fontId="2" fillId="6" borderId="0" xfId="49" applyNumberFormat="1" applyFont="1" applyFill="1" applyBorder="1" applyAlignment="1">
      <x:alignment vertical="top" wrapText="1"/>
    </x:xf>
    <x:xf numFmtId="0" fontId="2" fillId="6" borderId="8" xfId="49" applyNumberFormat="1" applyFont="1" applyFill="1" applyBorder="1" applyAlignment="1">
      <x:alignment vertical="top" wrapText="1"/>
    </x:xf>
    <x:xf numFmtId="0" fontId="2" fillId="6" borderId="9" xfId="49" applyNumberFormat="1" applyFont="1" applyFill="1" applyBorder="1" applyAlignment="1">
      <x:alignment vertical="top" wrapText="1"/>
    </x:xf>
    <x:xf numFmtId="0" fontId="2" fillId="6" borderId="10" xfId="49" applyNumberFormat="1" applyFont="1" applyFill="1" applyBorder="1" applyAlignment="1">
      <x:alignment vertical="top" wrapText="1"/>
    </x:xf>
    <x:xf numFmtId="0" fontId="2" fillId="6" borderId="11" xfId="49" applyNumberFormat="1" applyFont="1" applyFill="1" applyBorder="1" applyAlignment="1">
      <x:alignment vertical="top" wrapText="1"/>
    </x:xf>
    <x:xf numFmtId="0" fontId="3" fillId="3" borderId="0" xfId="49" applyNumberFormat="1" applyFont="1" applyFill="1" applyBorder="1" applyAlignment="1">
      <x:alignment horizontal="left" vertical="center" wrapText="1"/>
    </x:xf>
    <x:xf numFmtId="176" fontId="2" fillId="0" borderId="5" xfId="49" applyNumberFormat="1" applyFont="1" applyFill="1" applyBorder="1" applyAlignment="1">
      <x:alignment vertical="top" wrapText="1"/>
    </x:xf>
    <x:xf numFmtId="176" fontId="2" fillId="0" borderId="0" xfId="49" applyNumberFormat="1" applyFont="1" applyFill="1" applyBorder="1" applyAlignment="1">
      <x:alignment vertical="top" wrapText="1"/>
    </x:xf>
    <x:xf numFmtId="176" fontId="2" fillId="0" borderId="10" xfId="49" applyNumberFormat="1" applyFont="1" applyFill="1" applyBorder="1" applyAlignment="1">
      <x:alignment vertical="top" wrapText="1"/>
    </x:xf>
    <x:xf numFmtId="0" fontId="2" fillId="0" borderId="4" xfId="49" applyNumberFormat="1" applyFont="1" applyFill="1" applyBorder="1" applyAlignment="1">
      <x:alignment horizontal="center" vertical="top" wrapText="1"/>
    </x:xf>
    <x:xf numFmtId="0" fontId="2" fillId="0" borderId="7" xfId="49" applyNumberFormat="1" applyFont="1" applyFill="1" applyBorder="1" applyAlignment="1">
      <x:alignment horizontal="center" vertical="top" wrapText="1"/>
    </x:xf>
    <x:xf numFmtId="0" fontId="2" fillId="0" borderId="9" xfId="49" applyNumberFormat="1" applyFont="1" applyFill="1" applyBorder="1" applyAlignment="1">
      <x:alignment horizontal="center" vertical="top" wrapText="1"/>
    </x:xf>
    <x:xf numFmtId="0" fontId="2" fillId="8" borderId="4" xfId="0" applyNumberFormat="1" applyFont="1" applyFill="1" applyBorder="1" applyAlignment="1">
      <x:alignment vertical="top" wrapText="1"/>
    </x:xf>
    <x:xf numFmtId="0" fontId="2" fillId="8" borderId="5" xfId="0" applyNumberFormat="1" applyFont="1" applyFill="1" applyBorder="1" applyAlignment="1">
      <x:alignment vertical="top" wrapText="1"/>
    </x:xf>
    <x:xf numFmtId="0" fontId="2" fillId="8" borderId="6" xfId="0" applyNumberFormat="1" applyFont="1" applyFill="1" applyBorder="1" applyAlignment="1">
      <x:alignment vertical="top" wrapText="1"/>
    </x:xf>
    <x:xf numFmtId="0" fontId="2" fillId="8" borderId="7"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2" fillId="8" borderId="8" xfId="0" applyNumberFormat="1" applyFont="1" applyFill="1" applyBorder="1" applyAlignment="1">
      <x:alignment vertical="top" wrapText="1"/>
    </x:xf>
    <x:xf numFmtId="0" fontId="2" fillId="8" borderId="9" xfId="0" applyNumberFormat="1" applyFont="1" applyFill="1" applyBorder="1" applyAlignment="1">
      <x:alignment vertical="top" wrapText="1"/>
    </x:xf>
    <x:xf numFmtId="0" fontId="2" fillId="8" borderId="10" xfId="0" applyNumberFormat="1" applyFont="1" applyFill="1" applyBorder="1" applyAlignment="1">
      <x:alignment vertical="top" wrapText="1"/>
    </x:xf>
    <x:xf numFmtId="0" fontId="2" fillId="8" borderId="11" xfId="0" applyNumberFormat="1" applyFont="1" applyFill="1" applyBorder="1" applyAlignment="1">
      <x:alignment vertical="top" wrapText="1"/>
    </x:xf>
    <x:xf numFmtId="0" fontId="2" fillId="7" borderId="6" xfId="49" applyNumberFormat="1" applyFont="1" applyFill="1" applyBorder="1" applyAlignment="1">
      <x:alignment horizontal="center" vertical="top" wrapText="1"/>
    </x:xf>
    <x:xf numFmtId="0" fontId="2" fillId="7" borderId="8" xfId="49" applyNumberFormat="1" applyFont="1" applyFill="1" applyBorder="1" applyAlignment="1">
      <x:alignment horizontal="center" vertical="top" wrapText="1"/>
    </x:xf>
    <x:xf numFmtId="0" fontId="2" fillId="7" borderId="11" xfId="49" applyNumberFormat="1" applyFont="1" applyFill="1" applyBorder="1" applyAlignment="1">
      <x:alignment horizontal="center" vertical="top" wrapText="1"/>
    </x:xf>
    <x:xf numFmtId="0" fontId="4" fillId="3" borderId="0" xfId="49" applyNumberFormat="1" applyFont="1" applyFill="1" applyBorder="1" applyAlignment="1">
      <x:alignment horizontal="left" vertical="center" wrapText="1"/>
    </x:xf>
    <x:xf numFmtId="0" fontId="2" fillId="9" borderId="4" xfId="49" applyNumberFormat="1" applyFont="1" applyFill="1" applyBorder="1" applyAlignment="1">
      <x:alignment horizontal="center" vertical="top" wrapText="1"/>
    </x:xf>
    <x:xf numFmtId="0" fontId="2" fillId="9" borderId="5" xfId="49" applyNumberFormat="1" applyFont="1" applyFill="1" applyBorder="1" applyAlignment="1">
      <x:alignment horizontal="center" vertical="top" wrapText="1"/>
    </x:xf>
    <x:xf numFmtId="0" fontId="5" fillId="9" borderId="5" xfId="49" applyNumberFormat="1" applyFont="1" applyFill="1" applyBorder="1" applyAlignment="1">
      <x:alignment vertical="top" wrapText="1"/>
    </x:xf>
    <x:xf numFmtId="0" fontId="5" fillId="8" borderId="5" xfId="49" applyNumberFormat="1" applyFont="1" applyFill="1" applyBorder="1" applyAlignment="1">
      <x:alignment vertical="top" wrapText="1"/>
    </x:xf>
    <x:xf numFmtId="0" fontId="6" fillId="9" borderId="6" xfId="49" applyNumberFormat="1" applyFont="1" applyFill="1" applyBorder="1" applyAlignment="1">
      <x:alignment horizontal="center" vertical="top" wrapText="1"/>
    </x:xf>
    <x:xf numFmtId="0" fontId="2" fillId="9" borderId="7" xfId="49" applyNumberFormat="1" applyFont="1" applyFill="1" applyBorder="1" applyAlignment="1">
      <x:alignment horizontal="center" vertical="top" wrapText="1"/>
    </x:xf>
    <x:xf numFmtId="0" fontId="2" fillId="9" borderId="0" xfId="49" applyNumberFormat="1" applyFont="1" applyFill="1" applyAlignment="1">
      <x:alignment horizontal="center" vertical="top" wrapText="1"/>
    </x:xf>
    <x:xf numFmtId="0" fontId="5" fillId="9" borderId="0" xfId="49" applyNumberFormat="1" applyFont="1" applyFill="1" applyAlignment="1">
      <x:alignment vertical="top" wrapText="1"/>
    </x:xf>
    <x:xf numFmtId="0" fontId="5" fillId="8" borderId="0" xfId="49" applyNumberFormat="1" applyFont="1" applyFill="1" applyAlignment="1">
      <x:alignment vertical="top" wrapText="1"/>
    </x:xf>
    <x:xf numFmtId="0" fontId="6" fillId="9" borderId="8" xfId="49" applyNumberFormat="1" applyFont="1" applyFill="1" applyBorder="1" applyAlignment="1">
      <x:alignment horizontal="center" vertical="top" wrapText="1"/>
    </x:xf>
    <x:xf numFmtId="0" fontId="2" fillId="10" borderId="7" xfId="49" applyNumberFormat="1" applyFont="1" applyFill="1" applyBorder="1" applyAlignment="1">
      <x:alignment horizontal="center" vertical="top" wrapText="1"/>
    </x:xf>
    <x:xf numFmtId="0" fontId="2" fillId="10" borderId="0" xfId="49" applyNumberFormat="1" applyFont="1" applyFill="1" applyAlignment="1">
      <x:alignment horizontal="center" vertical="top" wrapText="1"/>
    </x:xf>
    <x:xf numFmtId="0" fontId="5" fillId="10" borderId="0" xfId="49" applyNumberFormat="1" applyFont="1" applyFill="1" applyAlignment="1">
      <x:alignment vertical="top" wrapText="1"/>
    </x:xf>
    <x:xf numFmtId="0" fontId="6" fillId="10" borderId="8" xfId="49" applyNumberFormat="1" applyFont="1" applyFill="1" applyBorder="1" applyAlignment="1">
      <x:alignment horizontal="center" vertical="top" wrapText="1"/>
    </x:xf>
    <x:xf numFmtId="0" fontId="2" fillId="10" borderId="9" xfId="49" applyNumberFormat="1" applyFont="1" applyFill="1" applyBorder="1" applyAlignment="1">
      <x:alignment horizontal="center" vertical="top" wrapText="1"/>
    </x:xf>
    <x:xf numFmtId="0" fontId="2" fillId="10" borderId="10" xfId="49" applyNumberFormat="1" applyFont="1" applyFill="1" applyBorder="1" applyAlignment="1">
      <x:alignment horizontal="center" vertical="top" wrapText="1"/>
    </x:xf>
    <x:xf numFmtId="0" fontId="5" fillId="10" borderId="10" xfId="49" applyNumberFormat="1" applyFont="1" applyFill="1" applyBorder="1" applyAlignment="1">
      <x:alignment vertical="top" wrapText="1"/>
    </x:xf>
    <x:xf numFmtId="0" fontId="5" fillId="8" borderId="10" xfId="49" applyNumberFormat="1" applyFont="1" applyFill="1" applyBorder="1" applyAlignment="1">
      <x:alignment vertical="top" wrapText="1"/>
    </x:xf>
    <x:xf numFmtId="0" fontId="6" fillId="10" borderId="11" xfId="49" applyNumberFormat="1" applyFont="1" applyFill="1" applyBorder="1" applyAlignment="1">
      <x:alignment horizontal="center" vertical="top" wrapText="1"/>
    </x:xf>
    <x:xf numFmtId="0" fontId="0" fillId="0" borderId="0" xfId="0" applyNumberFormat="1" applyFont="1" applyFill="1" applyBorder="1" applyAlignment="1">
      <x:alignment wrapText="1"/>
    </x:xf>
    <x:xf numFmtId="0" fontId="1" fillId="4" borderId="1" xfId="0" applyNumberFormat="1" applyFont="1" applyFill="1" applyBorder="1" applyAlignment="1">
      <x:alignment horizontal="center" vertical="top" wrapText="1"/>
    </x:xf>
    <x:xf numFmtId="0" fontId="1" fillId="4" borderId="2" xfId="0" applyNumberFormat="1" applyFont="1" applyFill="1" applyBorder="1" applyAlignment="1">
      <x:alignment horizontal="center" vertical="top" wrapText="1"/>
    </x:xf>
    <x:xf numFmtId="0" fontId="1" fillId="4" borderId="3"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4" borderId="20" xfId="0" applyNumberFormat="1" applyFont="1" applyFill="1" applyBorder="1" applyAlignment="1">
      <x:alignment horizontal="center" vertical="top" wrapText="1"/>
    </x:xf>
    <x:xf numFmtId="0" fontId="0" fillId="0" borderId="20" xfId="0" applyNumberFormat="1" applyFont="1" applyFill="1" applyBorder="1" applyAlignment="1">
      <x:alignment vertical="top" wrapText="1"/>
    </x:xf>
    <x:xf numFmtId="0" fontId="1" fillId="42" borderId="20" xfId="0" applyNumberFormat="1" applyFont="1" applyFill="1" applyBorder="1" applyAlignment="1">
      <x:alignment horizontal="center" vertical="top" wrapText="1"/>
    </x:xf>
    <x:xf numFmtId="0" fontId="0" fillId="43" borderId="0" xfId="0" applyNumberFormat="1" applyFont="1" applyFill="1" applyBorder="1"/>
    <x:xf numFmtId="0" fontId="30" fillId="43" borderId="0" xfId="0" applyNumberFormat="1" applyFont="1" applyFill="1" applyBorder="1"/>
    <x:xf numFmtId="0" fontId="30" fillId="43" borderId="0" xfId="0" applyNumberFormat="1" applyFont="1" applyFill="1" applyBorder="1" applyAlignment="1">
      <x:alignment horizontal="left"/>
    </x:xf>
    <x:xf numFmtId="0" fontId="30" fillId="43" borderId="0" xfId="0" applyNumberFormat="1" applyFont="1" applyFill="1" applyBorder="1" applyAlignment="1">
      <x:alignment horizontal="left" vertical="center"/>
    </x:xf>
    <x:xf numFmtId="0" fontId="0" fillId="44" borderId="0" xfId="0" applyNumberFormat="1" applyFont="1" applyFill="1" applyBorder="1"/>
    <x:xf numFmtId="0" fontId="31" fillId="44" borderId="0" xfId="0" applyNumberFormat="1" applyFont="1" applyFill="1" applyBorder="1"/>
    <x:xf numFmtId="0" fontId="31" fillId="44" borderId="0" xfId="0" applyNumberFormat="1" applyFont="1" applyFill="1" applyBorder="1" applyAlignment="1">
      <x:alignment wrapText="1"/>
    </x:xf>
    <x:xf numFmtId="0" fontId="0" fillId="42" borderId="0" xfId="0" applyNumberFormat="1" applyFont="1" applyFill="1" applyBorder="1"/>
    <x:xf numFmtId="0" fontId="32" fillId="42" borderId="0" xfId="0" applyNumberFormat="1" applyFont="1" applyFill="1" applyBorder="1"/>
    <x:xf numFmtId="0" fontId="32" fillId="42" borderId="20" xfId="0" applyNumberFormat="1" applyFont="1" applyFill="1" applyBorder="1"/>
    <x:xf numFmtId="0" fontId="0" fillId="0" borderId="20" xfId="0" applyNumberFormat="1" applyFont="1" applyFill="1" applyBorder="1"/>
    <x:xf numFmtId="0" fontId="0" fillId="0" borderId="20" xfId="0" applyNumberFormat="1" applyFont="1" applyFill="1" applyBorder="1" applyAlignment="1">
      <x:alignment wrapText="1"/>
    </x:xf>
    <x:xf numFmtId="0" fontId="0" fillId="45" borderId="20" xfId="0" applyNumberFormat="1" applyFont="1" applyFill="1" applyBorder="1" applyAlignment="1">
      <x:alignment vertical="top" wrapText="1"/>
    </x:xf>
    <x:xf numFmtId="0" fontId="32" fillId="43" borderId="0" xfId="0" applyNumberFormat="1" applyFont="1" applyFill="1" applyBorder="1"/>
    <x:xf numFmtId="0" fontId="32" fillId="42" borderId="20" xfId="0" applyNumberFormat="1" applyFont="1" applyFill="1" applyBorder="1" applyAlignment="1">
      <x:alignment wrapText="1"/>
    </x:xf>
    <x:xf numFmtId="0" fontId="0" fillId="0" borderId="20" xfId="0" applyNumberFormat="1" applyFont="1" applyFill="1" applyBorder="1" applyAlignment="1">
      <x:alignment horizontal="center" vertical="top" wrapText="1"/>
    </x:xf>
    <x:xf numFmtId="0" fontId="0" fillId="46" borderId="0" xfId="0" applyNumberFormat="1" applyFont="1" applyFill="1" applyBorder="1"/>
    <x:xf numFmtId="0" fontId="32" fillId="46" borderId="0" xfId="0" applyNumberFormat="1" applyFont="1" applyFill="1" applyBorder="1"/>
    <x:xf numFmtId="0" fontId="0" fillId="47" borderId="0" xfId="0" applyNumberFormat="1" applyFont="1" applyFill="1" applyBorder="1"/>
    <x:xf numFmtId="0" fontId="0" fillId="47" borderId="0" xfId="0" applyNumberFormat="1" applyFont="1" applyFill="1" applyBorder="1" applyAlignment="1">
      <x:alignment wrapText="1"/>
    </x:xf>
    <x:xf numFmtId="0" fontId="0" fillId="47" borderId="0" xfId="0" applyNumberFormat="1" applyFont="1" applyFill="1" applyBorder="1" applyAlignment="1">
      <x:alignment vertical="top" wrapText="1"/>
    </x:xf>
    <x:xf numFmtId="0" fontId="33" fillId="43" borderId="0" xfId="0" applyNumberFormat="1" applyFont="1" applyFill="1" applyBorder="1" applyAlignment="1">
      <x:alignment horizontal="left" vertical="center"/>
    </x:xf>
    <x:xf numFmtId="0" fontId="34" fillId="44" borderId="0" xfId="0" applyNumberFormat="1" applyFont="1" applyFill="1" applyBorder="1" applyAlignment="1">
      <x:alignment wrapText="1"/>
    </x:xf>
    <x:xf numFmtId="0" fontId="35" fillId="0" borderId="0" xfId="0" applyNumberFormat="1" applyFont="1" applyFill="1" applyBorder="1"/>
    <x:xf numFmtId="0" fontId="36" fillId="42" borderId="20" xfId="0" applyNumberFormat="1" applyFont="1" applyFill="1" applyBorder="1"/>
    <x:xf numFmtId="0" fontId="35" fillId="0" borderId="20" xfId="0" applyNumberFormat="1" applyFont="1" applyFill="1" applyBorder="1" applyAlignment="1">
      <x:alignment vertical="top" wrapText="1"/>
    </x:xf>
    <x:xf numFmtId="0" fontId="35" fillId="45" borderId="20" xfId="0" applyNumberFormat="1" applyFont="1" applyFill="1" applyBorder="1" applyAlignment="1">
      <x:alignment vertical="top" wrapText="1"/>
    </x:xf>
    <x:xf numFmtId="0" fontId="36" fillId="43" borderId="0" xfId="0" applyNumberFormat="1" applyFont="1" applyFill="1" applyBorder="1"/>
    <x:xf numFmtId="0" fontId="35" fillId="0" borderId="20" xfId="0" applyNumberFormat="1" applyFont="1" applyFill="1" applyBorder="1"/>
    <x:xf numFmtId="0" fontId="36" fillId="42" borderId="20" xfId="0" applyNumberFormat="1" applyFont="1" applyFill="1" applyBorder="1" applyAlignment="1">
      <x:alignment wrapText="1"/>
    </x:xf>
    <x:xf numFmtId="0" fontId="35" fillId="0" borderId="20" xfId="0" applyNumberFormat="1" applyFont="1" applyFill="1" applyBorder="1" applyAlignment="1">
      <x:alignment horizontal="center" vertical="top" wrapText="1"/>
    </x:xf>
    <x:xf numFmtId="0" fontId="36" fillId="46" borderId="0" xfId="0" applyNumberFormat="1" applyFont="1" applyFill="1" applyBorder="1"/>
    <x:xf numFmtId="0" fontId="35" fillId="47" borderId="0" xfId="0" applyNumberFormat="1" applyFont="1" applyFill="1" applyBorder="1" applyAlignment="1">
      <x:alignment vertical="top" wrapText="1"/>
    </x:xf>
    <x:xf numFmtId="0" fontId="0" fillId="48" borderId="0" xfId="0" applyNumberFormat="1" applyFont="1" applyFill="1" applyBorder="1"/>
    <x:xf numFmtId="0" fontId="37" fillId="48" borderId="0" xfId="0" applyNumberFormat="1" applyFont="1" applyFill="1" applyBorder="1"/>
    <x:xf numFmtId="0" fontId="37" fillId="48" borderId="0" xfId="0" applyNumberFormat="1" applyFont="1" applyFill="1" applyBorder="1" applyAlignment="1">
      <x:alignment wrapText="1"/>
    </x:xf>
    <x:xf numFmtId="0" fontId="37" fillId="48" borderId="0" xfId="0" applyNumberFormat="1" applyFont="1" applyFill="1" applyBorder="1" applyAlignment="1">
      <x:alignment vertical="center" wrapText="1"/>
    </x:xf>
    <x:xf numFmtId="0" fontId="0" fillId="49" borderId="20" xfId="0" applyNumberFormat="1" applyFont="1" applyFill="1" applyBorder="1" applyAlignment="1">
      <x:alignment vertical="top" wrapText="1"/>
    </x:xf>
    <x:xf numFmtId="0" fontId="0" fillId="50" borderId="0" xfId="0" applyNumberFormat="1" applyFont="1" applyFill="1" applyBorder="1"/>
    <x:xf numFmtId="0" fontId="38" fillId="50" borderId="0" xfId="0" applyNumberFormat="1" applyFont="1" applyFill="1" applyBorder="1"/>
    <x:xf numFmtId="0" fontId="38" fillId="50" borderId="0" xfId="0" applyNumberFormat="1" applyFont="1" applyFill="1" applyBorder="1" applyAlignment="1">
      <x:alignment vertical="center"/>
    </x:xf>
    <x:xf numFmtId="0" fontId="0" fillId="51" borderId="0" xfId="0" applyNumberFormat="1" applyFont="1" applyFill="1" applyBorder="1"/>
    <x:xf numFmtId="0" fontId="39" fillId="51" borderId="0" xfId="0" applyNumberFormat="1" applyFont="1" applyFill="1" applyBorder="1"/>
    <x:xf numFmtId="0" fontId="39" fillId="51" borderId="0" xfId="0" applyNumberFormat="1" applyFont="1" applyFill="1" applyBorder="1" applyAlignment="1">
      <x:alignment wrapText="1"/>
    </x:xf>
    <x:xf numFmtId="0" fontId="39" fillId="51" borderId="0" xfId="0" applyNumberFormat="1" applyFont="1" applyFill="1" applyBorder="1" applyAlignment="1">
      <x:alignment vertical="center" wrapText="1"/>
    </x:xf>
    <x:xf numFmtId="0" fontId="0" fillId="52" borderId="0" xfId="0" applyNumberFormat="1" applyFont="1" applyFill="1" applyBorder="1"/>
    <x:xf numFmtId="0" fontId="32" fillId="52" borderId="0" xfId="0" applyNumberFormat="1" applyFont="1" applyFill="1" applyBorder="1"/>
    <x:xf numFmtId="0" fontId="32" fillId="52" borderId="21" xfId="0" applyNumberFormat="1" applyFont="1" applyFill="1" applyBorder="1"/>
    <x:xf numFmtId="0" fontId="32" fillId="52" borderId="21" xfId="0" applyNumberFormat="1" applyFont="1" applyFill="1" applyBorder="1" applyAlignment="1">
      <x:alignment wrapText="1"/>
    </x:xf>
    <x:xf numFmtId="0" fontId="32" fillId="52" borderId="21" xfId="0" applyNumberFormat="1" applyFont="1" applyFill="1" applyBorder="1" applyAlignment="1">
      <x:alignment horizontal="center" wrapText="1"/>
    </x:xf>
    <x:xf numFmtId="0" fontId="32" fillId="52" borderId="21" xfId="0" applyNumberFormat="1" applyFont="1" applyFill="1" applyBorder="1" applyAlignment="1">
      <x:alignment horizontal="center" vertical="center" wrapText="1"/>
    </x:xf>
    <x:xf numFmtId="0" fontId="0" fillId="0" borderId="22" xfId="0" applyNumberFormat="1" applyFont="1" applyFill="1" applyBorder="1"/>
    <x:xf numFmtId="0" fontId="0" fillId="0" borderId="22" xfId="0" applyNumberFormat="1" applyFont="1" applyFill="1" applyBorder="1" applyAlignment="1">
      <x:alignment wrapText="1"/>
    </x:xf>
    <x:xf numFmtId="0" fontId="0" fillId="0" borderId="22" xfId="0" applyNumberFormat="1" applyFont="1" applyFill="1" applyBorder="1" applyAlignment="1">
      <x:alignment vertical="top" wrapText="1"/>
    </x:xf>
    <x:xf numFmtId="0" fontId="33" fillId="43" borderId="0" xfId="0" applyNumberFormat="1" applyFont="1" applyFill="1" applyBorder="1" applyAlignment="1">
      <x:alignment horizontal="left" vertical="center" wrapText="1"/>
    </x:xf>
    <x:xf numFmtId="0" fontId="35" fillId="0" borderId="0" xfId="0" applyNumberFormat="1" applyFont="1" applyFill="1" applyBorder="1" applyAlignment="1">
      <x:alignment wrapText="1"/>
    </x:xf>
    <x:xf numFmtId="0" fontId="35" fillId="7" borderId="20" xfId="0" applyNumberFormat="1" applyFont="1" applyFill="1" applyBorder="1" applyAlignment="1">
      <x:alignment vertical="top" wrapText="1"/>
    </x:xf>
    <x:xf numFmtId="0" fontId="36" fillId="43" borderId="0" xfId="0" applyNumberFormat="1" applyFont="1" applyFill="1" applyBorder="1" applyAlignment="1">
      <x:alignment wrapText="1"/>
    </x:xf>
    <x:xf numFmtId="0" fontId="35" fillId="0" borderId="20" xfId="0" applyNumberFormat="1" applyFont="1" applyFill="1" applyBorder="1" applyAlignment="1">
      <x:alignment wrapText="1"/>
    </x:xf>
    <x:xf numFmtId="0" fontId="38" fillId="50" borderId="0" xfId="0" applyNumberFormat="1" applyFont="1" applyFill="1" applyBorder="1" applyAlignment="1">
      <x:alignment vertical="center" wrapText="1"/>
    </x:xf>
    <x:xf numFmtId="0" fontId="0" fillId="0" borderId="0" xfId="0" applyNumberFormat="1" applyFont="1" applyFill="1" applyBorder="1"/>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horizontal="center" vertical="top" wrapText="1"/>
    </x:xf>
    <x:xf numFmtId="0" fontId="2" fillId="7" borderId="5" xfId="0" applyNumberFormat="1" applyFont="1" applyFill="1" applyBorder="1" applyAlignment="1">
      <x:alignment horizontal="center" vertical="top" wrapText="1"/>
    </x:xf>
    <x:xf numFmtId="0" fontId="2" fillId="0" borderId="7" xfId="0" applyNumberFormat="1" applyFont="1" applyFill="1" applyBorder="1" applyAlignment="1">
      <x:alignment vertical="top" wrapText="1"/>
    </x:xf>
    <x:xf numFmtId="0" fontId="2" fillId="0" borderId="0" xfId="0" applyNumberFormat="1" applyFont="1" applyFill="1" applyBorder="1" applyAlignment="1">
      <x:alignment horizontal="center" vertical="top" wrapText="1"/>
    </x:xf>
    <x:xf numFmtId="0" fontId="2" fillId="7" borderId="0" xfId="0" applyNumberFormat="1" applyFont="1" applyFill="1" applyBorder="1" applyAlignment="1">
      <x:alignment horizontal="center" vertical="top" wrapText="1"/>
    </x:xf>
    <x:xf numFmtId="0" fontId="2" fillId="0" borderId="9" xfId="0" applyNumberFormat="1" applyFont="1" applyFill="1" applyBorder="1" applyAlignment="1">
      <x:alignment vertical="top" wrapText="1"/>
    </x:xf>
    <x:xf numFmtId="0" fontId="2" fillId="0" borderId="10" xfId="0" applyNumberFormat="1" applyFont="1" applyFill="1" applyBorder="1" applyAlignment="1">
      <x:alignment horizontal="center" vertical="top" wrapText="1"/>
    </x:xf>
    <x:xf numFmtId="0" fontId="2" fillId="7" borderId="10" xfId="0" applyNumberFormat="1" applyFont="1" applyFill="1" applyBorder="1" applyAlignment="1">
      <x:alignment horizontal="center" vertical="top" wrapText="1"/>
    </x:xf>
    <x:xf numFmtId="0" fontId="2" fillId="6" borderId="4" xfId="0" applyNumberFormat="1" applyFont="1" applyFill="1" applyBorder="1" applyAlignment="1">
      <x:alignment vertical="top" wrapText="1"/>
    </x:xf>
    <x:xf numFmtId="0" fontId="2" fillId="6" borderId="6" xfId="0" applyNumberFormat="1" applyFont="1" applyFill="1" applyBorder="1" applyAlignment="1">
      <x:alignment vertical="top" wrapText="1"/>
    </x:xf>
    <x:xf numFmtId="0" fontId="2" fillId="6" borderId="7" xfId="0" applyNumberFormat="1" applyFont="1" applyFill="1" applyBorder="1" applyAlignment="1">
      <x:alignment vertical="top" wrapText="1"/>
    </x:xf>
    <x:xf numFmtId="0" fontId="2" fillId="6" borderId="8" xfId="0" applyNumberFormat="1" applyFont="1" applyFill="1" applyBorder="1" applyAlignment="1">
      <x:alignment vertical="top" wrapText="1"/>
    </x:xf>
    <x:xf numFmtId="0" fontId="2" fillId="6" borderId="9" xfId="0" applyNumberFormat="1" applyFont="1" applyFill="1" applyBorder="1" applyAlignment="1">
      <x:alignment vertical="top" wrapText="1"/>
    </x:xf>
    <x:xf numFmtId="0" fontId="2" fillId="6" borderId="11" xfId="0" applyNumberFormat="1" applyFont="1" applyFill="1" applyBorder="1" applyAlignment="1">
      <x:alignment vertical="top" wrapText="1"/>
    </x:xf>
    <x:xf numFmtId="0" fontId="3" fillId="3" borderId="0" xfId="0" applyNumberFormat="1" applyFont="1" applyFill="1" applyBorder="1" applyAlignment="1">
      <x:alignment horizontal="left" vertical="center" wrapText="1"/>
    </x:xf>
    <x:xf numFmtId="176" fontId="2" fillId="0" borderId="5" xfId="0" applyNumberFormat="1" applyFont="1" applyFill="1" applyBorder="1" applyAlignment="1">
      <x:alignment vertical="top" wrapText="1"/>
    </x:xf>
    <x:xf numFmtId="176" fontId="2" fillId="0" borderId="0" xfId="0" applyNumberFormat="1" applyFont="1" applyFill="1" applyBorder="1" applyAlignment="1">
      <x:alignment vertical="top" wrapText="1"/>
    </x:xf>
    <x:xf numFmtId="176" fontId="2" fillId="0" borderId="10" xfId="0" applyNumberFormat="1" applyFont="1" applyFill="1" applyBorder="1" applyAlignment="1">
      <x:alignment vertical="top" wrapText="1"/>
    </x:xf>
    <x:xf numFmtId="0" fontId="2" fillId="0" borderId="4" xfId="0" applyNumberFormat="1" applyFont="1" applyFill="1" applyBorder="1" applyAlignment="1">
      <x:alignment horizontal="center" vertical="top" wrapText="1"/>
    </x:xf>
    <x:xf numFmtId="0" fontId="2" fillId="0" borderId="7" xfId="0" applyNumberFormat="1" applyFont="1" applyFill="1" applyBorder="1" applyAlignment="1">
      <x:alignment horizontal="center" vertical="top" wrapText="1"/>
    </x:xf>
    <x:xf numFmtId="0" fontId="2" fillId="0" borderId="9" xfId="0" applyNumberFormat="1" applyFont="1" applyFill="1" applyBorder="1" applyAlignment="1">
      <x:alignment horizontal="center" vertical="top" wrapText="1"/>
    </x:xf>
    <x:xf numFmtId="0" fontId="2" fillId="7" borderId="6" xfId="0" applyNumberFormat="1" applyFont="1" applyFill="1" applyBorder="1" applyAlignment="1">
      <x:alignment horizontal="center" vertical="top" wrapText="1"/>
    </x:xf>
    <x:xf numFmtId="0" fontId="2" fillId="7" borderId="8" xfId="0" applyNumberFormat="1" applyFont="1" applyFill="1" applyBorder="1" applyAlignment="1">
      <x:alignment horizontal="center" vertical="top" wrapText="1"/>
    </x:xf>
    <x:xf numFmtId="0" fontId="2" fillId="7" borderId="11" xfId="0" applyNumberFormat="1" applyFont="1" applyFill="1" applyBorder="1" applyAlignment="1">
      <x:alignment horizontal="center" vertical="top" wrapText="1"/>
    </x:xf>
    <x:xf numFmtId="0" fontId="4" fillId="3" borderId="0" xfId="0" applyNumberFormat="1" applyFont="1" applyFill="1" applyBorder="1" applyAlignment="1">
      <x:alignment horizontal="left" vertical="center" wrapText="1"/>
    </x:xf>
    <x:xf numFmtId="0" fontId="2" fillId="9" borderId="4" xfId="0" applyNumberFormat="1" applyFont="1" applyFill="1" applyBorder="1" applyAlignment="1">
      <x:alignment horizontal="center" vertical="top" wrapText="1"/>
    </x:xf>
    <x:xf numFmtId="0" fontId="2" fillId="9" borderId="5" xfId="0" applyNumberFormat="1" applyFont="1" applyFill="1" applyBorder="1" applyAlignment="1">
      <x:alignment horizontal="center" vertical="top" wrapText="1"/>
    </x:xf>
    <x:xf numFmtId="0" fontId="5" fillId="9" borderId="5" xfId="0" applyNumberFormat="1" applyFont="1" applyFill="1" applyBorder="1" applyAlignment="1">
      <x:alignment vertical="top" wrapText="1"/>
    </x:xf>
    <x:xf numFmtId="0" fontId="5" fillId="8" borderId="5" xfId="0" applyNumberFormat="1" applyFont="1" applyFill="1" applyBorder="1" applyAlignment="1">
      <x:alignment vertical="top" wrapText="1"/>
    </x:xf>
    <x:xf numFmtId="0" fontId="6" fillId="9" borderId="6" xfId="0" applyNumberFormat="1" applyFont="1" applyFill="1" applyBorder="1" applyAlignment="1">
      <x:alignment horizontal="center" vertical="top" wrapText="1"/>
    </x:xf>
    <x:xf numFmtId="0" fontId="2" fillId="9" borderId="7" xfId="0" applyNumberFormat="1" applyFont="1" applyFill="1" applyBorder="1" applyAlignment="1">
      <x:alignment horizontal="center" vertical="top" wrapText="1"/>
    </x:xf>
    <x:xf numFmtId="0" fontId="2" fillId="9" borderId="0" xfId="0" applyNumberFormat="1" applyFont="1" applyFill="1" applyBorder="1" applyAlignment="1">
      <x:alignment horizontal="center" vertical="top" wrapText="1"/>
    </x:xf>
    <x:xf numFmtId="0" fontId="5" fillId="9" borderId="0" xfId="0" applyNumberFormat="1" applyFont="1" applyFill="1" applyBorder="1" applyAlignment="1">
      <x:alignment vertical="top" wrapText="1"/>
    </x:xf>
    <x:xf numFmtId="0" fontId="5" fillId="8" borderId="0" xfId="0" applyNumberFormat="1" applyFont="1" applyFill="1" applyBorder="1" applyAlignment="1">
      <x:alignment vertical="top" wrapText="1"/>
    </x:xf>
    <x:xf numFmtId="0" fontId="6" fillId="9" borderId="8" xfId="0" applyNumberFormat="1" applyFont="1" applyFill="1" applyBorder="1" applyAlignment="1">
      <x:alignment horizontal="center" vertical="top" wrapText="1"/>
    </x:xf>
    <x:xf numFmtId="0" fontId="2" fillId="10" borderId="7" xfId="0" applyNumberFormat="1" applyFont="1" applyFill="1" applyBorder="1" applyAlignment="1">
      <x:alignment horizontal="center" vertical="top" wrapText="1"/>
    </x:xf>
    <x:xf numFmtId="0" fontId="2" fillId="10" borderId="0" xfId="0" applyNumberFormat="1" applyFont="1" applyFill="1" applyBorder="1" applyAlignment="1">
      <x:alignment horizontal="center" vertical="top" wrapText="1"/>
    </x:xf>
    <x:xf numFmtId="0" fontId="5" fillId="10" borderId="0" xfId="0" applyNumberFormat="1" applyFont="1" applyFill="1" applyBorder="1" applyAlignment="1">
      <x:alignment vertical="top" wrapText="1"/>
    </x:xf>
    <x:xf numFmtId="0" fontId="6" fillId="10" borderId="8" xfId="0" applyNumberFormat="1" applyFont="1" applyFill="1" applyBorder="1" applyAlignment="1">
      <x:alignment horizontal="center" vertical="top" wrapText="1"/>
    </x:xf>
    <x:xf numFmtId="0" fontId="2" fillId="10" borderId="9" xfId="0" applyNumberFormat="1" applyFont="1" applyFill="1" applyBorder="1" applyAlignment="1">
      <x:alignment horizontal="center" vertical="top" wrapText="1"/>
    </x:xf>
    <x:xf numFmtId="0" fontId="2" fillId="10" borderId="10" xfId="0" applyNumberFormat="1" applyFont="1" applyFill="1" applyBorder="1" applyAlignment="1">
      <x:alignment horizontal="center" vertical="top" wrapText="1"/>
    </x:xf>
    <x:xf numFmtId="0" fontId="5" fillId="10" borderId="10" xfId="0" applyNumberFormat="1" applyFont="1" applyFill="1" applyBorder="1" applyAlignment="1">
      <x:alignment vertical="top" wrapText="1"/>
    </x:xf>
    <x:xf numFmtId="0" fontId="5" fillId="8" borderId="10" xfId="0" applyNumberFormat="1" applyFont="1" applyFill="1" applyBorder="1" applyAlignment="1">
      <x:alignment vertical="top" wrapText="1"/>
    </x:xf>
    <x:xf numFmtId="0" fontId="6" fillId="10" borderId="11" xfId="0" applyNumberFormat="1" applyFont="1" applyFill="1" applyBorder="1" applyAlignment="1">
      <x:alignment horizontal="center" vertical="top" wrapText="1"/>
    </x:xf>
    <x:xf numFmtId="0" fontId="0" fillId="7" borderId="20" xfId="0" applyNumberFormat="1" applyFont="1" applyFill="1" applyBorder="1" applyAlignment="1">
      <x:alignment vertical="top" wrapText="1"/>
    </x:xf>
    <x:xf numFmtId="0" fontId="37" fillId="44" borderId="0" xfId="0" applyNumberFormat="1" applyFont="1" applyFill="1" applyBorder="1"/>
    <x:xf numFmtId="0" fontId="37" fillId="44" borderId="0" xfId="0" applyNumberFormat="1" applyFont="1" applyFill="1" applyBorder="1" applyAlignment="1">
      <x:alignment wrapText="1"/>
    </x:xf>
    <x:xf numFmtId="0" fontId="37" fillId="44" borderId="0" xfId="0" applyNumberFormat="1" applyFont="1" applyFill="1" applyBorder="1" applyAlignment="1">
      <x:alignment vertical="center" wrapText="1"/>
    </x:xf>
    <x:xf numFmtId="0" fontId="39" fillId="44" borderId="0" xfId="0" applyNumberFormat="1" applyFont="1" applyFill="1" applyBorder="1"/>
    <x:xf numFmtId="0" fontId="39" fillId="44" borderId="0" xfId="0" applyNumberFormat="1" applyFont="1" applyFill="1" applyBorder="1" applyAlignment="1">
      <x:alignment wrapText="1"/>
    </x:xf>
    <x:xf numFmtId="0" fontId="39" fillId="44" borderId="0" xfId="0" applyNumberFormat="1" applyFont="1" applyFill="1" applyBorder="1" applyAlignment="1">
      <x:alignment vertical="center" wrapText="1"/>
    </x:xf>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a0fa9e69aba446e1" /><Relationship Type="http://schemas.openxmlformats.org/officeDocument/2006/relationships/theme" Target="/xl/theme/theme1.xml" Id="R563e6571c6604abd" /><Relationship Type="http://schemas.openxmlformats.org/officeDocument/2006/relationships/sharedStrings" Target="/xl/sharedStrings.xml" Id="R999851be443046ac" /><Relationship Type="http://schemas.openxmlformats.org/officeDocument/2006/relationships/worksheet" Target="/xl/worksheets/sheet1.xml" Id="Rb0600691345e4376" /><Relationship Type="http://schemas.openxmlformats.org/officeDocument/2006/relationships/worksheet" Target="/xl/worksheets/sheet2.xml" Id="R16b8be7048964e07" /><Relationship Type="http://schemas.openxmlformats.org/officeDocument/2006/relationships/worksheet" Target="/xl/worksheets/sheet3.xml" Id="R34ab5f0dbdbe4454" /><Relationship Type="http://schemas.openxmlformats.org/officeDocument/2006/relationships/worksheet" Target="/xl/worksheets/sheet4.xml" Id="Rfee3f6ad51c94fe3" /><Relationship Type="http://schemas.openxmlformats.org/officeDocument/2006/relationships/worksheet" Target="/xl/worksheets/sheet5.xml" Id="Re3e1f2c69ec04f7f" /><Relationship Type="http://schemas.openxmlformats.org/officeDocument/2006/relationships/worksheet" Target="/xl/worksheets/sheet6.xml" Id="R2e23282283344a54" /><Relationship Type="http://schemas.openxmlformats.org/officeDocument/2006/relationships/worksheet" Target="/xl/worksheets/sheet7.xml" Id="Re85949c4c49b44fa" /></Relationships>
</file>

<file path=xl/drawings/_rels/drawing1.xml.rels>&#65279;<?xml version="1.0" encoding="utf-8"?><Relationships xmlns="http://schemas.openxmlformats.org/package/2006/relationships"><Relationship Type="http://schemas.openxmlformats.org/officeDocument/2006/relationships/image" Target="/xl/media/image.jpg" Id="R6c3176cfc86d4764" /><Relationship Type="http://schemas.openxmlformats.org/officeDocument/2006/relationships/image" Target="/xl/media/image2.jpg" Id="R34e8e5aaca274c77" /><Relationship Type="http://schemas.openxmlformats.org/officeDocument/2006/relationships/image" Target="/xl/media/image3.jpg" Id="Rdb598441d8c544ef" /><Relationship Type="http://schemas.openxmlformats.org/officeDocument/2006/relationships/image" Target="/xl/media/image4.jpg" Id="R235f8b6f920c4f69" /><Relationship Type="http://schemas.openxmlformats.org/officeDocument/2006/relationships/image" Target="/xl/media/image5.jpg" Id="R9654e899b5fa4b1b" /><Relationship Type="http://schemas.openxmlformats.org/officeDocument/2006/relationships/image" Target="/xl/media/image6.jpg" Id="Ra6ae9240084044fb" /><Relationship Type="http://schemas.openxmlformats.org/officeDocument/2006/relationships/image" Target="/xl/media/image7.jpg" Id="Rfbe09273b6e04609" /><Relationship Type="http://schemas.openxmlformats.org/officeDocument/2006/relationships/image" Target="/xl/media/image8.jpg" Id="R512731fb7a43479f" /><Relationship Type="http://schemas.openxmlformats.org/officeDocument/2006/relationships/image" Target="/xl/media/image9.jpg" Id="Rf3a709e73c5c489c" /><Relationship Type="http://schemas.openxmlformats.org/officeDocument/2006/relationships/image" Target="/xl/media/image10.jpg" Id="R32d8fe8ae2654199" /><Relationship Type="http://schemas.openxmlformats.org/officeDocument/2006/relationships/image" Target="/xl/media/image11.jpg" Id="Rff730cf043c9480b" /><Relationship Type="http://schemas.openxmlformats.org/officeDocument/2006/relationships/image" Target="/xl/media/image12.jpg" Id="Rdc5c1e1eeaaf4731" /><Relationship Type="http://schemas.openxmlformats.org/officeDocument/2006/relationships/image" Target="/xl/media/image13.jpg" Id="R5f8a7e091d304f93" /><Relationship Type="http://schemas.openxmlformats.org/officeDocument/2006/relationships/image" Target="/xl/media/image14.jpg" Id="Rd00a05e851cf4c91" /><Relationship Type="http://schemas.openxmlformats.org/officeDocument/2006/relationships/image" Target="/xl/media/image15.jpg" Id="Ra22811268bf148b3" /><Relationship Type="http://schemas.openxmlformats.org/officeDocument/2006/relationships/image" Target="/xl/media/image16.jpg" Id="Rff9913cba84c43fb" /><Relationship Type="http://schemas.openxmlformats.org/officeDocument/2006/relationships/image" Target="/xl/media/image17.jpg" Id="R3311bc9623a647d5" /><Relationship Type="http://schemas.openxmlformats.org/officeDocument/2006/relationships/image" Target="/xl/media/image18.jpg" Id="R3f8ed2d8743a48aa" /><Relationship Type="http://schemas.openxmlformats.org/officeDocument/2006/relationships/image" Target="/xl/media/image19.jpg" Id="Re37313f0c53f4c16" /><Relationship Type="http://schemas.openxmlformats.org/officeDocument/2006/relationships/image" Target="/xl/media/image20.jpg" Id="Rc9a7b902bcb24ca5" /><Relationship Type="http://schemas.openxmlformats.org/officeDocument/2006/relationships/image" Target="/xl/media/image21.jpg" Id="R68168848faba488b" /><Relationship Type="http://schemas.openxmlformats.org/officeDocument/2006/relationships/image" Target="/xl/media/image22.jpg" Id="Rfc5f8a64ad164146" /><Relationship Type="http://schemas.openxmlformats.org/officeDocument/2006/relationships/image" Target="/xl/media/image23.jpg" Id="Rc8373374cb454b3d" /><Relationship Type="http://schemas.openxmlformats.org/officeDocument/2006/relationships/image" Target="/xl/media/image24.jpg" Id="R663ba761c8d64f7a" /><Relationship Type="http://schemas.openxmlformats.org/officeDocument/2006/relationships/image" Target="/xl/media/image25.jpg" Id="Rbd5908dbe8104677" /><Relationship Type="http://schemas.openxmlformats.org/officeDocument/2006/relationships/image" Target="/xl/media/image26.jpg" Id="Rc5bab9335ae94acc" /><Relationship Type="http://schemas.openxmlformats.org/officeDocument/2006/relationships/image" Target="/xl/media/image27.jpg" Id="Rd230dc2c0e0e49d9" /><Relationship Type="http://schemas.openxmlformats.org/officeDocument/2006/relationships/image" Target="/xl/media/image28.jpg" Id="Rd9cf4f0c86d14cf6" /><Relationship Type="http://schemas.openxmlformats.org/officeDocument/2006/relationships/image" Target="/xl/media/image29.jpg" Id="Re0249ea3bfc94470" /><Relationship Type="http://schemas.openxmlformats.org/officeDocument/2006/relationships/image" Target="/xl/media/image30.jpg" Id="Rfd5b16c17856432d" /><Relationship Type="http://schemas.openxmlformats.org/officeDocument/2006/relationships/image" Target="/xl/media/image31.jpg" Id="Rbd32c9a8cd12497f" /><Relationship Type="http://schemas.openxmlformats.org/officeDocument/2006/relationships/image" Target="/xl/media/image32.jpg" Id="Rfb1f7fc805be4e1c" /><Relationship Type="http://schemas.openxmlformats.org/officeDocument/2006/relationships/image" Target="/xl/media/image33.jpg" Id="Rbfa96f78c16a455a" /><Relationship Type="http://schemas.openxmlformats.org/officeDocument/2006/relationships/image" Target="/xl/media/image34.jpg" Id="Re8b75dfd23134b61" /><Relationship Type="http://schemas.openxmlformats.org/officeDocument/2006/relationships/image" Target="/xl/media/image35.jpg" Id="R41b2c43e9cbe414a" /><Relationship Type="http://schemas.openxmlformats.org/officeDocument/2006/relationships/image" Target="/xl/media/image36.jpg" Id="R33fffdb6f72343d0" /><Relationship Type="http://schemas.openxmlformats.org/officeDocument/2006/relationships/image" Target="/xl/media/image37.jpg" Id="R0c8f295a91314a2f" /><Relationship Type="http://schemas.openxmlformats.org/officeDocument/2006/relationships/image" Target="/xl/media/image38.jpg" Id="R888e0c0a405b4c31" /><Relationship Type="http://schemas.openxmlformats.org/officeDocument/2006/relationships/image" Target="/xl/media/image39.jpg" Id="R782e64275ff5444b" /><Relationship Type="http://schemas.openxmlformats.org/officeDocument/2006/relationships/image" Target="/xl/media/image40.jpg" Id="R983df516243942d1" /><Relationship Type="http://schemas.openxmlformats.org/officeDocument/2006/relationships/image" Target="/xl/media/image41.jpg" Id="R90456d25442d448d" /><Relationship Type="http://schemas.openxmlformats.org/officeDocument/2006/relationships/image" Target="/xl/media/image42.jpg" Id="R54b40c174b014046" /><Relationship Type="http://schemas.openxmlformats.org/officeDocument/2006/relationships/image" Target="/xl/media/image43.jpg" Id="R7777bb95be3d4bed" /><Relationship Type="http://schemas.openxmlformats.org/officeDocument/2006/relationships/image" Target="/xl/media/image44.jpg" Id="R8271726b7dac4163" /><Relationship Type="http://schemas.openxmlformats.org/officeDocument/2006/relationships/image" Target="/xl/media/image45.jpg" Id="R2198d0ea05064d4b" /><Relationship Type="http://schemas.openxmlformats.org/officeDocument/2006/relationships/image" Target="/xl/media/image46.jpg" Id="R13a63b7fa5e54f80" /><Relationship Type="http://schemas.openxmlformats.org/officeDocument/2006/relationships/image" Target="/xl/media/image47.jpg" Id="Raf9c4ced21914875" /><Relationship Type="http://schemas.openxmlformats.org/officeDocument/2006/relationships/image" Target="/xl/media/image48.jpg" Id="R500fe295de154fa4" /><Relationship Type="http://schemas.openxmlformats.org/officeDocument/2006/relationships/image" Target="/xl/media/image49.jpg" Id="R2a76947cfb6e4bfb" /><Relationship Type="http://schemas.openxmlformats.org/officeDocument/2006/relationships/image" Target="/xl/media/image50.jpg" Id="R70f19bab25a44df6" /><Relationship Type="http://schemas.openxmlformats.org/officeDocument/2006/relationships/image" Target="/xl/media/image51.jpg" Id="Rae79e4afde614b62" /><Relationship Type="http://schemas.openxmlformats.org/officeDocument/2006/relationships/image" Target="/xl/media/image52.jpg" Id="R159114ffba494d6a" /><Relationship Type="http://schemas.openxmlformats.org/officeDocument/2006/relationships/image" Target="/xl/media/image53.jpg" Id="R052490a1f2d14356" /><Relationship Type="http://schemas.openxmlformats.org/officeDocument/2006/relationships/image" Target="/xl/media/image54.jpg" Id="Rda070b1a805f45d2" /><Relationship Type="http://schemas.openxmlformats.org/officeDocument/2006/relationships/image" Target="/xl/media/image55.jpg" Id="R5a882ac5645a4f9d" /><Relationship Type="http://schemas.openxmlformats.org/officeDocument/2006/relationships/image" Target="/xl/media/image56.jpg" Id="R77a8e5cc9980420b" /><Relationship Type="http://schemas.openxmlformats.org/officeDocument/2006/relationships/image" Target="/xl/media/image57.jpg" Id="Rae031afee7da41e1" /><Relationship Type="http://schemas.openxmlformats.org/officeDocument/2006/relationships/image" Target="/xl/media/image58.jpg" Id="R7e6a15d499b541bb" /><Relationship Type="http://schemas.openxmlformats.org/officeDocument/2006/relationships/image" Target="/xl/media/image59.jpg" Id="Re7c95e60401c4ee1" /><Relationship Type="http://schemas.openxmlformats.org/officeDocument/2006/relationships/image" Target="/xl/media/image60.jpg" Id="Rb91b7c9961c542d9" /><Relationship Type="http://schemas.openxmlformats.org/officeDocument/2006/relationships/image" Target="/xl/media/image61.jpg" Id="R913d291f1af54a71" /><Relationship Type="http://schemas.openxmlformats.org/officeDocument/2006/relationships/image" Target="/xl/media/image62.jpg" Id="Re123e012f9774a59" /><Relationship Type="http://schemas.openxmlformats.org/officeDocument/2006/relationships/image" Target="/xl/media/image63.jpg" Id="R4a55d05efc604595" /><Relationship Type="http://schemas.openxmlformats.org/officeDocument/2006/relationships/image" Target="/xl/media/image64.jpg" Id="Rb0cdf36e13914bf2" /><Relationship Type="http://schemas.openxmlformats.org/officeDocument/2006/relationships/image" Target="/xl/media/image65.jpg" Id="Rf5d4dc6baa05487e" /><Relationship Type="http://schemas.openxmlformats.org/officeDocument/2006/relationships/image" Target="/xl/media/image66.jpg" Id="R373169f482864f26" /><Relationship Type="http://schemas.openxmlformats.org/officeDocument/2006/relationships/image" Target="/xl/media/image67.jpg" Id="R7f3acecaf00b409c" /><Relationship Type="http://schemas.openxmlformats.org/officeDocument/2006/relationships/image" Target="/xl/media/image68.jpg" Id="R1aaeb7ad0cff4203" /><Relationship Type="http://schemas.openxmlformats.org/officeDocument/2006/relationships/image" Target="/xl/media/image69.jpg" Id="R2ce0e9a5e7ab4315" /><Relationship Type="http://schemas.openxmlformats.org/officeDocument/2006/relationships/image" Target="/xl/media/image70.jpg" Id="R1c67bb78394845dc" /><Relationship Type="http://schemas.openxmlformats.org/officeDocument/2006/relationships/image" Target="/xl/media/image71.jpg" Id="Re25c975c6b7a48a0" /><Relationship Type="http://schemas.openxmlformats.org/officeDocument/2006/relationships/image" Target="/xl/media/image72.jpg" Id="Rb5c4b370af294a02" /><Relationship Type="http://schemas.openxmlformats.org/officeDocument/2006/relationships/image" Target="/xl/media/image73.jpg" Id="R895f72959a1d42d1" /><Relationship Type="http://schemas.openxmlformats.org/officeDocument/2006/relationships/image" Target="/xl/media/image74.jpg" Id="R1db10dd2e5b74b4f" /><Relationship Type="http://schemas.openxmlformats.org/officeDocument/2006/relationships/image" Target="/xl/media/image75.jpg" Id="Rbbab384b2ec44484" /><Relationship Type="http://schemas.openxmlformats.org/officeDocument/2006/relationships/image" Target="/xl/media/image76.jpg" Id="R9c988966e9c24a4a" /><Relationship Type="http://schemas.openxmlformats.org/officeDocument/2006/relationships/image" Target="/xl/media/image77.jpg" Id="R402a0b4bfae44b58" /><Relationship Type="http://schemas.openxmlformats.org/officeDocument/2006/relationships/image" Target="/xl/media/image78.jpg" Id="R98f43f68fe724777" /><Relationship Type="http://schemas.openxmlformats.org/officeDocument/2006/relationships/image" Target="/xl/media/image79.jpg" Id="R9847a2a0217843b1" /><Relationship Type="http://schemas.openxmlformats.org/officeDocument/2006/relationships/image" Target="/xl/media/image80.jpg" Id="Rd23ea09887994b38" /><Relationship Type="http://schemas.openxmlformats.org/officeDocument/2006/relationships/image" Target="/xl/media/image81.jpg" Id="R3f3a5a5f77a24a77" /><Relationship Type="http://schemas.openxmlformats.org/officeDocument/2006/relationships/image" Target="/xl/media/image82.jpg" Id="R626a7eb13cfa46a2" /><Relationship Type="http://schemas.openxmlformats.org/officeDocument/2006/relationships/image" Target="/xl/media/image83.jpg" Id="Re454744a06294341" /><Relationship Type="http://schemas.openxmlformats.org/officeDocument/2006/relationships/image" Target="/xl/media/image84.jpg" Id="Rd9372b23c7c54c3b" /><Relationship Type="http://schemas.openxmlformats.org/officeDocument/2006/relationships/image" Target="/xl/media/image85.jpg" Id="R36a994333af944b0" /><Relationship Type="http://schemas.openxmlformats.org/officeDocument/2006/relationships/image" Target="/xl/media/image86.jpg" Id="Re3a49350d9d24b37" /><Relationship Type="http://schemas.openxmlformats.org/officeDocument/2006/relationships/image" Target="/xl/media/image87.jpg" Id="R618b06261b154719" /></Relationships>
</file>

<file path=xl/drawings/drawing1.xml><?xml version="1.0" encoding="utf-8"?>
<xdr:wsDr xmlns:xdr="http://schemas.openxmlformats.org/drawingml/2006/spreadsheetDrawing">
  <xdr:oneCellAnchor>
    <xdr:from>
      <xdr:col>16</xdr:col>
      <xdr:colOff>28575</xdr:colOff>
      <xdr:row>3</xdr:row>
      <xdr:rowOff>28575</xdr:rowOff>
    </xdr:from>
    <xdr:ext cx="3143250" cy="1847850"/>
    <xdr:pic>
      <xdr:nvPicPr>
        <xdr:cNvPr id="1" name="/xl/media/image.jpg"/>
        <xdr:cNvPicPr>
          <a:picLocks xmlns:a="http://schemas.openxmlformats.org/drawingml/2006/main" noChangeAspect="1"/>
        </xdr:cNvPicPr>
      </xdr:nvPicPr>
      <xdr:blipFill>
        <a:blip xmlns:r="http://schemas.openxmlformats.org/officeDocument/2006/relationships" xmlns:a="http://schemas.openxmlformats.org/drawingml/2006/main" r:embed="R6c3176cfc86d4764"/>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4</xdr:row>
      <xdr:rowOff>28575</xdr:rowOff>
    </xdr:from>
    <xdr:ext cx="3143250" cy="1847850"/>
    <xdr:pic>
      <xdr:nvPicPr>
        <xdr:cNvPr id="2" name="/xl/media/image2.jpg"/>
        <xdr:cNvPicPr>
          <a:picLocks xmlns:a="http://schemas.openxmlformats.org/drawingml/2006/main" noChangeAspect="1"/>
        </xdr:cNvPicPr>
      </xdr:nvPicPr>
      <xdr:blipFill>
        <a:blip xmlns:r="http://schemas.openxmlformats.org/officeDocument/2006/relationships" xmlns:a="http://schemas.openxmlformats.org/drawingml/2006/main" r:embed="R34e8e5aaca274c77"/>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5</xdr:row>
      <xdr:rowOff>28575</xdr:rowOff>
    </xdr:from>
    <xdr:ext cx="3143250" cy="1847850"/>
    <xdr:pic>
      <xdr:nvPicPr>
        <xdr:cNvPr id="3" name="/xl/media/image3.jpg"/>
        <xdr:cNvPicPr>
          <a:picLocks xmlns:a="http://schemas.openxmlformats.org/drawingml/2006/main" noChangeAspect="1"/>
        </xdr:cNvPicPr>
      </xdr:nvPicPr>
      <xdr:blipFill>
        <a:blip xmlns:r="http://schemas.openxmlformats.org/officeDocument/2006/relationships" xmlns:a="http://schemas.openxmlformats.org/drawingml/2006/main" r:embed="Rdb598441d8c544ef"/>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6</xdr:row>
      <xdr:rowOff>28575</xdr:rowOff>
    </xdr:from>
    <xdr:ext cx="3143250" cy="1847850"/>
    <xdr:pic>
      <xdr:nvPicPr>
        <xdr:cNvPr id="4" name="/xl/media/image4.jpg"/>
        <xdr:cNvPicPr>
          <a:picLocks xmlns:a="http://schemas.openxmlformats.org/drawingml/2006/main" noChangeAspect="1"/>
        </xdr:cNvPicPr>
      </xdr:nvPicPr>
      <xdr:blipFill>
        <a:blip xmlns:r="http://schemas.openxmlformats.org/officeDocument/2006/relationships" xmlns:a="http://schemas.openxmlformats.org/drawingml/2006/main" r:embed="R235f8b6f920c4f69"/>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7</xdr:row>
      <xdr:rowOff>28575</xdr:rowOff>
    </xdr:from>
    <xdr:ext cx="3143250" cy="1847850"/>
    <xdr:pic>
      <xdr:nvPicPr>
        <xdr:cNvPr id="5" name="/xl/media/image5.jpg"/>
        <xdr:cNvPicPr>
          <a:picLocks xmlns:a="http://schemas.openxmlformats.org/drawingml/2006/main" noChangeAspect="1"/>
        </xdr:cNvPicPr>
      </xdr:nvPicPr>
      <xdr:blipFill>
        <a:blip xmlns:r="http://schemas.openxmlformats.org/officeDocument/2006/relationships" xmlns:a="http://schemas.openxmlformats.org/drawingml/2006/main" r:embed="R9654e899b5fa4b1b"/>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8</xdr:row>
      <xdr:rowOff>28575</xdr:rowOff>
    </xdr:from>
    <xdr:ext cx="3143250" cy="1847850"/>
    <xdr:pic>
      <xdr:nvPicPr>
        <xdr:cNvPr id="6" name="/xl/media/image6.jpg"/>
        <xdr:cNvPicPr>
          <a:picLocks xmlns:a="http://schemas.openxmlformats.org/drawingml/2006/main" noChangeAspect="1"/>
        </xdr:cNvPicPr>
      </xdr:nvPicPr>
      <xdr:blipFill>
        <a:blip xmlns:r="http://schemas.openxmlformats.org/officeDocument/2006/relationships" xmlns:a="http://schemas.openxmlformats.org/drawingml/2006/main" r:embed="Ra6ae9240084044fb"/>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9</xdr:row>
      <xdr:rowOff>28575</xdr:rowOff>
    </xdr:from>
    <xdr:ext cx="3143250" cy="1847850"/>
    <xdr:pic>
      <xdr:nvPicPr>
        <xdr:cNvPr id="7" name="/xl/media/image7.jpg"/>
        <xdr:cNvPicPr>
          <a:picLocks xmlns:a="http://schemas.openxmlformats.org/drawingml/2006/main" noChangeAspect="1"/>
        </xdr:cNvPicPr>
      </xdr:nvPicPr>
      <xdr:blipFill>
        <a:blip xmlns:r="http://schemas.openxmlformats.org/officeDocument/2006/relationships" xmlns:a="http://schemas.openxmlformats.org/drawingml/2006/main" r:embed="Rfbe09273b6e04609"/>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10</xdr:row>
      <xdr:rowOff>28575</xdr:rowOff>
    </xdr:from>
    <xdr:ext cx="3143250" cy="1847850"/>
    <xdr:pic>
      <xdr:nvPicPr>
        <xdr:cNvPr id="8" name="/xl/media/image8.jpg"/>
        <xdr:cNvPicPr>
          <a:picLocks xmlns:a="http://schemas.openxmlformats.org/drawingml/2006/main" noChangeAspect="1"/>
        </xdr:cNvPicPr>
      </xdr:nvPicPr>
      <xdr:blipFill>
        <a:blip xmlns:r="http://schemas.openxmlformats.org/officeDocument/2006/relationships" xmlns:a="http://schemas.openxmlformats.org/drawingml/2006/main" r:embed="R512731fb7a43479f"/>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11</xdr:row>
      <xdr:rowOff>28575</xdr:rowOff>
    </xdr:from>
    <xdr:ext cx="3143250" cy="1847850"/>
    <xdr:pic>
      <xdr:nvPicPr>
        <xdr:cNvPr id="9" name="/xl/media/image9.jpg"/>
        <xdr:cNvPicPr>
          <a:picLocks xmlns:a="http://schemas.openxmlformats.org/drawingml/2006/main" noChangeAspect="1"/>
        </xdr:cNvPicPr>
      </xdr:nvPicPr>
      <xdr:blipFill>
        <a:blip xmlns:r="http://schemas.openxmlformats.org/officeDocument/2006/relationships" xmlns:a="http://schemas.openxmlformats.org/drawingml/2006/main" r:embed="Rf3a709e73c5c489c"/>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12</xdr:row>
      <xdr:rowOff>28575</xdr:rowOff>
    </xdr:from>
    <xdr:ext cx="3143250" cy="1847850"/>
    <xdr:pic>
      <xdr:nvPicPr>
        <xdr:cNvPr id="10" name="/xl/media/image10.jpg"/>
        <xdr:cNvPicPr>
          <a:picLocks xmlns:a="http://schemas.openxmlformats.org/drawingml/2006/main" noChangeAspect="1"/>
        </xdr:cNvPicPr>
      </xdr:nvPicPr>
      <xdr:blipFill>
        <a:blip xmlns:r="http://schemas.openxmlformats.org/officeDocument/2006/relationships" xmlns:a="http://schemas.openxmlformats.org/drawingml/2006/main" r:embed="R32d8fe8ae2654199"/>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13</xdr:row>
      <xdr:rowOff>28575</xdr:rowOff>
    </xdr:from>
    <xdr:ext cx="3143250" cy="1847850"/>
    <xdr:pic>
      <xdr:nvPicPr>
        <xdr:cNvPr id="11" name="/xl/media/image11.jpg"/>
        <xdr:cNvPicPr>
          <a:picLocks xmlns:a="http://schemas.openxmlformats.org/drawingml/2006/main" noChangeAspect="1"/>
        </xdr:cNvPicPr>
      </xdr:nvPicPr>
      <xdr:blipFill>
        <a:blip xmlns:r="http://schemas.openxmlformats.org/officeDocument/2006/relationships" xmlns:a="http://schemas.openxmlformats.org/drawingml/2006/main" r:embed="Rff730cf043c9480b"/>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14</xdr:row>
      <xdr:rowOff>28575</xdr:rowOff>
    </xdr:from>
    <xdr:ext cx="3143250" cy="1847850"/>
    <xdr:pic>
      <xdr:nvPicPr>
        <xdr:cNvPr id="12" name="/xl/media/image12.jpg"/>
        <xdr:cNvPicPr>
          <a:picLocks xmlns:a="http://schemas.openxmlformats.org/drawingml/2006/main" noChangeAspect="1"/>
        </xdr:cNvPicPr>
      </xdr:nvPicPr>
      <xdr:blipFill>
        <a:blip xmlns:r="http://schemas.openxmlformats.org/officeDocument/2006/relationships" xmlns:a="http://schemas.openxmlformats.org/drawingml/2006/main" r:embed="Rdc5c1e1eeaaf4731"/>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15</xdr:row>
      <xdr:rowOff>28575</xdr:rowOff>
    </xdr:from>
    <xdr:ext cx="3143250" cy="1847850"/>
    <xdr:pic>
      <xdr:nvPicPr>
        <xdr:cNvPr id="13" name="/xl/media/image13.jpg"/>
        <xdr:cNvPicPr>
          <a:picLocks xmlns:a="http://schemas.openxmlformats.org/drawingml/2006/main" noChangeAspect="1"/>
        </xdr:cNvPicPr>
      </xdr:nvPicPr>
      <xdr:blipFill>
        <a:blip xmlns:r="http://schemas.openxmlformats.org/officeDocument/2006/relationships" xmlns:a="http://schemas.openxmlformats.org/drawingml/2006/main" r:embed="R5f8a7e091d304f93"/>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16</xdr:row>
      <xdr:rowOff>28575</xdr:rowOff>
    </xdr:from>
    <xdr:ext cx="3143250" cy="1847850"/>
    <xdr:pic>
      <xdr:nvPicPr>
        <xdr:cNvPr id="14" name="/xl/media/image14.jpg"/>
        <xdr:cNvPicPr>
          <a:picLocks xmlns:a="http://schemas.openxmlformats.org/drawingml/2006/main" noChangeAspect="1"/>
        </xdr:cNvPicPr>
      </xdr:nvPicPr>
      <xdr:blipFill>
        <a:blip xmlns:r="http://schemas.openxmlformats.org/officeDocument/2006/relationships" xmlns:a="http://schemas.openxmlformats.org/drawingml/2006/main" r:embed="Rd00a05e851cf4c91"/>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17</xdr:row>
      <xdr:rowOff>28575</xdr:rowOff>
    </xdr:from>
    <xdr:ext cx="3143250" cy="1847850"/>
    <xdr:pic>
      <xdr:nvPicPr>
        <xdr:cNvPr id="15" name="/xl/media/image15.jpg"/>
        <xdr:cNvPicPr>
          <a:picLocks xmlns:a="http://schemas.openxmlformats.org/drawingml/2006/main" noChangeAspect="1"/>
        </xdr:cNvPicPr>
      </xdr:nvPicPr>
      <xdr:blipFill>
        <a:blip xmlns:r="http://schemas.openxmlformats.org/officeDocument/2006/relationships" xmlns:a="http://schemas.openxmlformats.org/drawingml/2006/main" r:embed="Ra22811268bf148b3"/>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18</xdr:row>
      <xdr:rowOff>28575</xdr:rowOff>
    </xdr:from>
    <xdr:ext cx="3143250" cy="1847850"/>
    <xdr:pic>
      <xdr:nvPicPr>
        <xdr:cNvPr id="16" name="/xl/media/image16.jpg"/>
        <xdr:cNvPicPr>
          <a:picLocks xmlns:a="http://schemas.openxmlformats.org/drawingml/2006/main" noChangeAspect="1"/>
        </xdr:cNvPicPr>
      </xdr:nvPicPr>
      <xdr:blipFill>
        <a:blip xmlns:r="http://schemas.openxmlformats.org/officeDocument/2006/relationships" xmlns:a="http://schemas.openxmlformats.org/drawingml/2006/main" r:embed="Rff9913cba84c43fb"/>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19</xdr:row>
      <xdr:rowOff>28575</xdr:rowOff>
    </xdr:from>
    <xdr:ext cx="3143250" cy="1847850"/>
    <xdr:pic>
      <xdr:nvPicPr>
        <xdr:cNvPr id="17" name="/xl/media/image17.jpg"/>
        <xdr:cNvPicPr>
          <a:picLocks xmlns:a="http://schemas.openxmlformats.org/drawingml/2006/main" noChangeAspect="1"/>
        </xdr:cNvPicPr>
      </xdr:nvPicPr>
      <xdr:blipFill>
        <a:blip xmlns:r="http://schemas.openxmlformats.org/officeDocument/2006/relationships" xmlns:a="http://schemas.openxmlformats.org/drawingml/2006/main" r:embed="R3311bc9623a647d5"/>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20</xdr:row>
      <xdr:rowOff>28575</xdr:rowOff>
    </xdr:from>
    <xdr:ext cx="3143250" cy="1847850"/>
    <xdr:pic>
      <xdr:nvPicPr>
        <xdr:cNvPr id="18" name="/xl/media/image18.jpg"/>
        <xdr:cNvPicPr>
          <a:picLocks xmlns:a="http://schemas.openxmlformats.org/drawingml/2006/main" noChangeAspect="1"/>
        </xdr:cNvPicPr>
      </xdr:nvPicPr>
      <xdr:blipFill>
        <a:blip xmlns:r="http://schemas.openxmlformats.org/officeDocument/2006/relationships" xmlns:a="http://schemas.openxmlformats.org/drawingml/2006/main" r:embed="R3f8ed2d8743a48aa"/>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21</xdr:row>
      <xdr:rowOff>28575</xdr:rowOff>
    </xdr:from>
    <xdr:ext cx="3143250" cy="1847850"/>
    <xdr:pic>
      <xdr:nvPicPr>
        <xdr:cNvPr id="19" name="/xl/media/image19.jpg"/>
        <xdr:cNvPicPr>
          <a:picLocks xmlns:a="http://schemas.openxmlformats.org/drawingml/2006/main" noChangeAspect="1"/>
        </xdr:cNvPicPr>
      </xdr:nvPicPr>
      <xdr:blipFill>
        <a:blip xmlns:r="http://schemas.openxmlformats.org/officeDocument/2006/relationships" xmlns:a="http://schemas.openxmlformats.org/drawingml/2006/main" r:embed="Re37313f0c53f4c16"/>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22</xdr:row>
      <xdr:rowOff>28575</xdr:rowOff>
    </xdr:from>
    <xdr:ext cx="3143250" cy="1847850"/>
    <xdr:pic>
      <xdr:nvPicPr>
        <xdr:cNvPr id="20" name="/xl/media/image20.jpg"/>
        <xdr:cNvPicPr>
          <a:picLocks xmlns:a="http://schemas.openxmlformats.org/drawingml/2006/main" noChangeAspect="1"/>
        </xdr:cNvPicPr>
      </xdr:nvPicPr>
      <xdr:blipFill>
        <a:blip xmlns:r="http://schemas.openxmlformats.org/officeDocument/2006/relationships" xmlns:a="http://schemas.openxmlformats.org/drawingml/2006/main" r:embed="Rc9a7b902bcb24ca5"/>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23</xdr:row>
      <xdr:rowOff>28575</xdr:rowOff>
    </xdr:from>
    <xdr:ext cx="3143250" cy="1847850"/>
    <xdr:pic>
      <xdr:nvPicPr>
        <xdr:cNvPr id="21" name="/xl/media/image21.jpg"/>
        <xdr:cNvPicPr>
          <a:picLocks xmlns:a="http://schemas.openxmlformats.org/drawingml/2006/main" noChangeAspect="1"/>
        </xdr:cNvPicPr>
      </xdr:nvPicPr>
      <xdr:blipFill>
        <a:blip xmlns:r="http://schemas.openxmlformats.org/officeDocument/2006/relationships" xmlns:a="http://schemas.openxmlformats.org/drawingml/2006/main" r:embed="R68168848faba488b"/>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24</xdr:row>
      <xdr:rowOff>28575</xdr:rowOff>
    </xdr:from>
    <xdr:ext cx="3143250" cy="1847850"/>
    <xdr:pic>
      <xdr:nvPicPr>
        <xdr:cNvPr id="22" name="/xl/media/image22.jpg"/>
        <xdr:cNvPicPr>
          <a:picLocks xmlns:a="http://schemas.openxmlformats.org/drawingml/2006/main" noChangeAspect="1"/>
        </xdr:cNvPicPr>
      </xdr:nvPicPr>
      <xdr:blipFill>
        <a:blip xmlns:r="http://schemas.openxmlformats.org/officeDocument/2006/relationships" xmlns:a="http://schemas.openxmlformats.org/drawingml/2006/main" r:embed="Rfc5f8a64ad164146"/>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25</xdr:row>
      <xdr:rowOff>28575</xdr:rowOff>
    </xdr:from>
    <xdr:ext cx="3143250" cy="1847850"/>
    <xdr:pic>
      <xdr:nvPicPr>
        <xdr:cNvPr id="23" name="/xl/media/image23.jpg"/>
        <xdr:cNvPicPr>
          <a:picLocks xmlns:a="http://schemas.openxmlformats.org/drawingml/2006/main" noChangeAspect="1"/>
        </xdr:cNvPicPr>
      </xdr:nvPicPr>
      <xdr:blipFill>
        <a:blip xmlns:r="http://schemas.openxmlformats.org/officeDocument/2006/relationships" xmlns:a="http://schemas.openxmlformats.org/drawingml/2006/main" r:embed="Rc8373374cb454b3d"/>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26</xdr:row>
      <xdr:rowOff>28575</xdr:rowOff>
    </xdr:from>
    <xdr:ext cx="3143250" cy="1847850"/>
    <xdr:pic>
      <xdr:nvPicPr>
        <xdr:cNvPr id="24" name="/xl/media/image24.jpg"/>
        <xdr:cNvPicPr>
          <a:picLocks xmlns:a="http://schemas.openxmlformats.org/drawingml/2006/main" noChangeAspect="1"/>
        </xdr:cNvPicPr>
      </xdr:nvPicPr>
      <xdr:blipFill>
        <a:blip xmlns:r="http://schemas.openxmlformats.org/officeDocument/2006/relationships" xmlns:a="http://schemas.openxmlformats.org/drawingml/2006/main" r:embed="R663ba761c8d64f7a"/>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27</xdr:row>
      <xdr:rowOff>28575</xdr:rowOff>
    </xdr:from>
    <xdr:ext cx="3143250" cy="1847850"/>
    <xdr:pic>
      <xdr:nvPicPr>
        <xdr:cNvPr id="25" name="/xl/media/image25.jpg"/>
        <xdr:cNvPicPr>
          <a:picLocks xmlns:a="http://schemas.openxmlformats.org/drawingml/2006/main" noChangeAspect="1"/>
        </xdr:cNvPicPr>
      </xdr:nvPicPr>
      <xdr:blipFill>
        <a:blip xmlns:r="http://schemas.openxmlformats.org/officeDocument/2006/relationships" xmlns:a="http://schemas.openxmlformats.org/drawingml/2006/main" r:embed="Rbd5908dbe8104677"/>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28</xdr:row>
      <xdr:rowOff>28575</xdr:rowOff>
    </xdr:from>
    <xdr:ext cx="3143250" cy="1847850"/>
    <xdr:pic>
      <xdr:nvPicPr>
        <xdr:cNvPr id="26" name="/xl/media/image26.jpg"/>
        <xdr:cNvPicPr>
          <a:picLocks xmlns:a="http://schemas.openxmlformats.org/drawingml/2006/main" noChangeAspect="1"/>
        </xdr:cNvPicPr>
      </xdr:nvPicPr>
      <xdr:blipFill>
        <a:blip xmlns:r="http://schemas.openxmlformats.org/officeDocument/2006/relationships" xmlns:a="http://schemas.openxmlformats.org/drawingml/2006/main" r:embed="Rc5bab9335ae94acc"/>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29</xdr:row>
      <xdr:rowOff>28575</xdr:rowOff>
    </xdr:from>
    <xdr:ext cx="3143250" cy="1847850"/>
    <xdr:pic>
      <xdr:nvPicPr>
        <xdr:cNvPr id="27" name="/xl/media/image27.jpg"/>
        <xdr:cNvPicPr>
          <a:picLocks xmlns:a="http://schemas.openxmlformats.org/drawingml/2006/main" noChangeAspect="1"/>
        </xdr:cNvPicPr>
      </xdr:nvPicPr>
      <xdr:blipFill>
        <a:blip xmlns:r="http://schemas.openxmlformats.org/officeDocument/2006/relationships" xmlns:a="http://schemas.openxmlformats.org/drawingml/2006/main" r:embed="Rd230dc2c0e0e49d9"/>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30</xdr:row>
      <xdr:rowOff>28575</xdr:rowOff>
    </xdr:from>
    <xdr:ext cx="3143250" cy="1847850"/>
    <xdr:pic>
      <xdr:nvPicPr>
        <xdr:cNvPr id="28" name="/xl/media/image28.jpg"/>
        <xdr:cNvPicPr>
          <a:picLocks xmlns:a="http://schemas.openxmlformats.org/drawingml/2006/main" noChangeAspect="1"/>
        </xdr:cNvPicPr>
      </xdr:nvPicPr>
      <xdr:blipFill>
        <a:blip xmlns:r="http://schemas.openxmlformats.org/officeDocument/2006/relationships" xmlns:a="http://schemas.openxmlformats.org/drawingml/2006/main" r:embed="Rd9cf4f0c86d14cf6"/>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31</xdr:row>
      <xdr:rowOff>28575</xdr:rowOff>
    </xdr:from>
    <xdr:ext cx="3143250" cy="1847850"/>
    <xdr:pic>
      <xdr:nvPicPr>
        <xdr:cNvPr id="29" name="/xl/media/image29.jpg"/>
        <xdr:cNvPicPr>
          <a:picLocks xmlns:a="http://schemas.openxmlformats.org/drawingml/2006/main" noChangeAspect="1"/>
        </xdr:cNvPicPr>
      </xdr:nvPicPr>
      <xdr:blipFill>
        <a:blip xmlns:r="http://schemas.openxmlformats.org/officeDocument/2006/relationships" xmlns:a="http://schemas.openxmlformats.org/drawingml/2006/main" r:embed="Re0249ea3bfc94470"/>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32</xdr:row>
      <xdr:rowOff>28575</xdr:rowOff>
    </xdr:from>
    <xdr:ext cx="3143250" cy="1847850"/>
    <xdr:pic>
      <xdr:nvPicPr>
        <xdr:cNvPr id="30" name="/xl/media/image30.jpg"/>
        <xdr:cNvPicPr>
          <a:picLocks xmlns:a="http://schemas.openxmlformats.org/drawingml/2006/main" noChangeAspect="1"/>
        </xdr:cNvPicPr>
      </xdr:nvPicPr>
      <xdr:blipFill>
        <a:blip xmlns:r="http://schemas.openxmlformats.org/officeDocument/2006/relationships" xmlns:a="http://schemas.openxmlformats.org/drawingml/2006/main" r:embed="Rfd5b16c17856432d"/>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33</xdr:row>
      <xdr:rowOff>28575</xdr:rowOff>
    </xdr:from>
    <xdr:ext cx="3143250" cy="1847850"/>
    <xdr:pic>
      <xdr:nvPicPr>
        <xdr:cNvPr id="31" name="/xl/media/image31.jpg"/>
        <xdr:cNvPicPr>
          <a:picLocks xmlns:a="http://schemas.openxmlformats.org/drawingml/2006/main" noChangeAspect="1"/>
        </xdr:cNvPicPr>
      </xdr:nvPicPr>
      <xdr:blipFill>
        <a:blip xmlns:r="http://schemas.openxmlformats.org/officeDocument/2006/relationships" xmlns:a="http://schemas.openxmlformats.org/drawingml/2006/main" r:embed="Rbd32c9a8cd12497f"/>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34</xdr:row>
      <xdr:rowOff>28575</xdr:rowOff>
    </xdr:from>
    <xdr:ext cx="3143250" cy="1847850"/>
    <xdr:pic>
      <xdr:nvPicPr>
        <xdr:cNvPr id="32" name="/xl/media/image32.jpg"/>
        <xdr:cNvPicPr>
          <a:picLocks xmlns:a="http://schemas.openxmlformats.org/drawingml/2006/main" noChangeAspect="1"/>
        </xdr:cNvPicPr>
      </xdr:nvPicPr>
      <xdr:blipFill>
        <a:blip xmlns:r="http://schemas.openxmlformats.org/officeDocument/2006/relationships" xmlns:a="http://schemas.openxmlformats.org/drawingml/2006/main" r:embed="Rfb1f7fc805be4e1c"/>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35</xdr:row>
      <xdr:rowOff>28575</xdr:rowOff>
    </xdr:from>
    <xdr:ext cx="3143250" cy="1847850"/>
    <xdr:pic>
      <xdr:nvPicPr>
        <xdr:cNvPr id="33" name="/xl/media/image33.jpg"/>
        <xdr:cNvPicPr>
          <a:picLocks xmlns:a="http://schemas.openxmlformats.org/drawingml/2006/main" noChangeAspect="1"/>
        </xdr:cNvPicPr>
      </xdr:nvPicPr>
      <xdr:blipFill>
        <a:blip xmlns:r="http://schemas.openxmlformats.org/officeDocument/2006/relationships" xmlns:a="http://schemas.openxmlformats.org/drawingml/2006/main" r:embed="Rbfa96f78c16a455a"/>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36</xdr:row>
      <xdr:rowOff>28575</xdr:rowOff>
    </xdr:from>
    <xdr:ext cx="3143250" cy="1847850"/>
    <xdr:pic>
      <xdr:nvPicPr>
        <xdr:cNvPr id="34" name="/xl/media/image34.jpg"/>
        <xdr:cNvPicPr>
          <a:picLocks xmlns:a="http://schemas.openxmlformats.org/drawingml/2006/main" noChangeAspect="1"/>
        </xdr:cNvPicPr>
      </xdr:nvPicPr>
      <xdr:blipFill>
        <a:blip xmlns:r="http://schemas.openxmlformats.org/officeDocument/2006/relationships" xmlns:a="http://schemas.openxmlformats.org/drawingml/2006/main" r:embed="Re8b75dfd23134b61"/>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37</xdr:row>
      <xdr:rowOff>28575</xdr:rowOff>
    </xdr:from>
    <xdr:ext cx="3143250" cy="1847850"/>
    <xdr:pic>
      <xdr:nvPicPr>
        <xdr:cNvPr id="35" name="/xl/media/image35.jpg"/>
        <xdr:cNvPicPr>
          <a:picLocks xmlns:a="http://schemas.openxmlformats.org/drawingml/2006/main" noChangeAspect="1"/>
        </xdr:cNvPicPr>
      </xdr:nvPicPr>
      <xdr:blipFill>
        <a:blip xmlns:r="http://schemas.openxmlformats.org/officeDocument/2006/relationships" xmlns:a="http://schemas.openxmlformats.org/drawingml/2006/main" r:embed="R41b2c43e9cbe414a"/>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38</xdr:row>
      <xdr:rowOff>28575</xdr:rowOff>
    </xdr:from>
    <xdr:ext cx="3143250" cy="1847850"/>
    <xdr:pic>
      <xdr:nvPicPr>
        <xdr:cNvPr id="36" name="/xl/media/image36.jpg"/>
        <xdr:cNvPicPr>
          <a:picLocks xmlns:a="http://schemas.openxmlformats.org/drawingml/2006/main" noChangeAspect="1"/>
        </xdr:cNvPicPr>
      </xdr:nvPicPr>
      <xdr:blipFill>
        <a:blip xmlns:r="http://schemas.openxmlformats.org/officeDocument/2006/relationships" xmlns:a="http://schemas.openxmlformats.org/drawingml/2006/main" r:embed="R33fffdb6f72343d0"/>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39</xdr:row>
      <xdr:rowOff>28575</xdr:rowOff>
    </xdr:from>
    <xdr:ext cx="3143250" cy="1847850"/>
    <xdr:pic>
      <xdr:nvPicPr>
        <xdr:cNvPr id="37" name="/xl/media/image37.jpg"/>
        <xdr:cNvPicPr>
          <a:picLocks xmlns:a="http://schemas.openxmlformats.org/drawingml/2006/main" noChangeAspect="1"/>
        </xdr:cNvPicPr>
      </xdr:nvPicPr>
      <xdr:blipFill>
        <a:blip xmlns:r="http://schemas.openxmlformats.org/officeDocument/2006/relationships" xmlns:a="http://schemas.openxmlformats.org/drawingml/2006/main" r:embed="R0c8f295a91314a2f"/>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40</xdr:row>
      <xdr:rowOff>28575</xdr:rowOff>
    </xdr:from>
    <xdr:ext cx="3143250" cy="1847850"/>
    <xdr:pic>
      <xdr:nvPicPr>
        <xdr:cNvPr id="38" name="/xl/media/image38.jpg"/>
        <xdr:cNvPicPr>
          <a:picLocks xmlns:a="http://schemas.openxmlformats.org/drawingml/2006/main" noChangeAspect="1"/>
        </xdr:cNvPicPr>
      </xdr:nvPicPr>
      <xdr:blipFill>
        <a:blip xmlns:r="http://schemas.openxmlformats.org/officeDocument/2006/relationships" xmlns:a="http://schemas.openxmlformats.org/drawingml/2006/main" r:embed="R888e0c0a405b4c31"/>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41</xdr:row>
      <xdr:rowOff>28575</xdr:rowOff>
    </xdr:from>
    <xdr:ext cx="3143250" cy="1847850"/>
    <xdr:pic>
      <xdr:nvPicPr>
        <xdr:cNvPr id="39" name="/xl/media/image39.jpg"/>
        <xdr:cNvPicPr>
          <a:picLocks xmlns:a="http://schemas.openxmlformats.org/drawingml/2006/main" noChangeAspect="1"/>
        </xdr:cNvPicPr>
      </xdr:nvPicPr>
      <xdr:blipFill>
        <a:blip xmlns:r="http://schemas.openxmlformats.org/officeDocument/2006/relationships" xmlns:a="http://schemas.openxmlformats.org/drawingml/2006/main" r:embed="R782e64275ff5444b"/>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42</xdr:row>
      <xdr:rowOff>28575</xdr:rowOff>
    </xdr:from>
    <xdr:ext cx="3143250" cy="1847850"/>
    <xdr:pic>
      <xdr:nvPicPr>
        <xdr:cNvPr id="40" name="/xl/media/image40.jpg"/>
        <xdr:cNvPicPr>
          <a:picLocks xmlns:a="http://schemas.openxmlformats.org/drawingml/2006/main" noChangeAspect="1"/>
        </xdr:cNvPicPr>
      </xdr:nvPicPr>
      <xdr:blipFill>
        <a:blip xmlns:r="http://schemas.openxmlformats.org/officeDocument/2006/relationships" xmlns:a="http://schemas.openxmlformats.org/drawingml/2006/main" r:embed="R983df516243942d1"/>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43</xdr:row>
      <xdr:rowOff>28575</xdr:rowOff>
    </xdr:from>
    <xdr:ext cx="3143250" cy="1847850"/>
    <xdr:pic>
      <xdr:nvPicPr>
        <xdr:cNvPr id="41" name="/xl/media/image41.jpg"/>
        <xdr:cNvPicPr>
          <a:picLocks xmlns:a="http://schemas.openxmlformats.org/drawingml/2006/main" noChangeAspect="1"/>
        </xdr:cNvPicPr>
      </xdr:nvPicPr>
      <xdr:blipFill>
        <a:blip xmlns:r="http://schemas.openxmlformats.org/officeDocument/2006/relationships" xmlns:a="http://schemas.openxmlformats.org/drawingml/2006/main" r:embed="R90456d25442d448d"/>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44</xdr:row>
      <xdr:rowOff>28575</xdr:rowOff>
    </xdr:from>
    <xdr:ext cx="3143250" cy="1847850"/>
    <xdr:pic>
      <xdr:nvPicPr>
        <xdr:cNvPr id="42" name="/xl/media/image42.jpg"/>
        <xdr:cNvPicPr>
          <a:picLocks xmlns:a="http://schemas.openxmlformats.org/drawingml/2006/main" noChangeAspect="1"/>
        </xdr:cNvPicPr>
      </xdr:nvPicPr>
      <xdr:blipFill>
        <a:blip xmlns:r="http://schemas.openxmlformats.org/officeDocument/2006/relationships" xmlns:a="http://schemas.openxmlformats.org/drawingml/2006/main" r:embed="R54b40c174b014046"/>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45</xdr:row>
      <xdr:rowOff>28575</xdr:rowOff>
    </xdr:from>
    <xdr:ext cx="3143250" cy="1847850"/>
    <xdr:pic>
      <xdr:nvPicPr>
        <xdr:cNvPr id="43" name="/xl/media/image43.jpg"/>
        <xdr:cNvPicPr>
          <a:picLocks xmlns:a="http://schemas.openxmlformats.org/drawingml/2006/main" noChangeAspect="1"/>
        </xdr:cNvPicPr>
      </xdr:nvPicPr>
      <xdr:blipFill>
        <a:blip xmlns:r="http://schemas.openxmlformats.org/officeDocument/2006/relationships" xmlns:a="http://schemas.openxmlformats.org/drawingml/2006/main" r:embed="R7777bb95be3d4bed"/>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46</xdr:row>
      <xdr:rowOff>28575</xdr:rowOff>
    </xdr:from>
    <xdr:ext cx="3143250" cy="1847850"/>
    <xdr:pic>
      <xdr:nvPicPr>
        <xdr:cNvPr id="44" name="/xl/media/image44.jpg"/>
        <xdr:cNvPicPr>
          <a:picLocks xmlns:a="http://schemas.openxmlformats.org/drawingml/2006/main" noChangeAspect="1"/>
        </xdr:cNvPicPr>
      </xdr:nvPicPr>
      <xdr:blipFill>
        <a:blip xmlns:r="http://schemas.openxmlformats.org/officeDocument/2006/relationships" xmlns:a="http://schemas.openxmlformats.org/drawingml/2006/main" r:embed="R8271726b7dac4163"/>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47</xdr:row>
      <xdr:rowOff>28575</xdr:rowOff>
    </xdr:from>
    <xdr:ext cx="3143250" cy="1847850"/>
    <xdr:pic>
      <xdr:nvPicPr>
        <xdr:cNvPr id="45" name="/xl/media/image45.jpg"/>
        <xdr:cNvPicPr>
          <a:picLocks xmlns:a="http://schemas.openxmlformats.org/drawingml/2006/main" noChangeAspect="1"/>
        </xdr:cNvPicPr>
      </xdr:nvPicPr>
      <xdr:blipFill>
        <a:blip xmlns:r="http://schemas.openxmlformats.org/officeDocument/2006/relationships" xmlns:a="http://schemas.openxmlformats.org/drawingml/2006/main" r:embed="R2198d0ea05064d4b"/>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48</xdr:row>
      <xdr:rowOff>28575</xdr:rowOff>
    </xdr:from>
    <xdr:ext cx="3143250" cy="1847850"/>
    <xdr:pic>
      <xdr:nvPicPr>
        <xdr:cNvPr id="46" name="/xl/media/image46.jpg"/>
        <xdr:cNvPicPr>
          <a:picLocks xmlns:a="http://schemas.openxmlformats.org/drawingml/2006/main" noChangeAspect="1"/>
        </xdr:cNvPicPr>
      </xdr:nvPicPr>
      <xdr:blipFill>
        <a:blip xmlns:r="http://schemas.openxmlformats.org/officeDocument/2006/relationships" xmlns:a="http://schemas.openxmlformats.org/drawingml/2006/main" r:embed="R13a63b7fa5e54f80"/>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49</xdr:row>
      <xdr:rowOff>28575</xdr:rowOff>
    </xdr:from>
    <xdr:ext cx="3143250" cy="1847850"/>
    <xdr:pic>
      <xdr:nvPicPr>
        <xdr:cNvPr id="47" name="/xl/media/image47.jpg"/>
        <xdr:cNvPicPr>
          <a:picLocks xmlns:a="http://schemas.openxmlformats.org/drawingml/2006/main" noChangeAspect="1"/>
        </xdr:cNvPicPr>
      </xdr:nvPicPr>
      <xdr:blipFill>
        <a:blip xmlns:r="http://schemas.openxmlformats.org/officeDocument/2006/relationships" xmlns:a="http://schemas.openxmlformats.org/drawingml/2006/main" r:embed="Raf9c4ced21914875"/>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50</xdr:row>
      <xdr:rowOff>28575</xdr:rowOff>
    </xdr:from>
    <xdr:ext cx="3143250" cy="1847850"/>
    <xdr:pic>
      <xdr:nvPicPr>
        <xdr:cNvPr id="48" name="/xl/media/image48.jpg"/>
        <xdr:cNvPicPr>
          <a:picLocks xmlns:a="http://schemas.openxmlformats.org/drawingml/2006/main" noChangeAspect="1"/>
        </xdr:cNvPicPr>
      </xdr:nvPicPr>
      <xdr:blipFill>
        <a:blip xmlns:r="http://schemas.openxmlformats.org/officeDocument/2006/relationships" xmlns:a="http://schemas.openxmlformats.org/drawingml/2006/main" r:embed="R500fe295de154fa4"/>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51</xdr:row>
      <xdr:rowOff>28575</xdr:rowOff>
    </xdr:from>
    <xdr:ext cx="3143250" cy="1847850"/>
    <xdr:pic>
      <xdr:nvPicPr>
        <xdr:cNvPr id="49" name="/xl/media/image49.jpg"/>
        <xdr:cNvPicPr>
          <a:picLocks xmlns:a="http://schemas.openxmlformats.org/drawingml/2006/main" noChangeAspect="1"/>
        </xdr:cNvPicPr>
      </xdr:nvPicPr>
      <xdr:blipFill>
        <a:blip xmlns:r="http://schemas.openxmlformats.org/officeDocument/2006/relationships" xmlns:a="http://schemas.openxmlformats.org/drawingml/2006/main" r:embed="R2a76947cfb6e4bfb"/>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52</xdr:row>
      <xdr:rowOff>28575</xdr:rowOff>
    </xdr:from>
    <xdr:ext cx="3143250" cy="1847850"/>
    <xdr:pic>
      <xdr:nvPicPr>
        <xdr:cNvPr id="50" name="/xl/media/image50.jpg"/>
        <xdr:cNvPicPr>
          <a:picLocks xmlns:a="http://schemas.openxmlformats.org/drawingml/2006/main" noChangeAspect="1"/>
        </xdr:cNvPicPr>
      </xdr:nvPicPr>
      <xdr:blipFill>
        <a:blip xmlns:r="http://schemas.openxmlformats.org/officeDocument/2006/relationships" xmlns:a="http://schemas.openxmlformats.org/drawingml/2006/main" r:embed="R70f19bab25a44df6"/>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53</xdr:row>
      <xdr:rowOff>28575</xdr:rowOff>
    </xdr:from>
    <xdr:ext cx="3143250" cy="1847850"/>
    <xdr:pic>
      <xdr:nvPicPr>
        <xdr:cNvPr id="51" name="/xl/media/image51.jpg"/>
        <xdr:cNvPicPr>
          <a:picLocks xmlns:a="http://schemas.openxmlformats.org/drawingml/2006/main" noChangeAspect="1"/>
        </xdr:cNvPicPr>
      </xdr:nvPicPr>
      <xdr:blipFill>
        <a:blip xmlns:r="http://schemas.openxmlformats.org/officeDocument/2006/relationships" xmlns:a="http://schemas.openxmlformats.org/drawingml/2006/main" r:embed="Rae79e4afde614b62"/>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54</xdr:row>
      <xdr:rowOff>28575</xdr:rowOff>
    </xdr:from>
    <xdr:ext cx="3143250" cy="1847850"/>
    <xdr:pic>
      <xdr:nvPicPr>
        <xdr:cNvPr id="52" name="/xl/media/image52.jpg"/>
        <xdr:cNvPicPr>
          <a:picLocks xmlns:a="http://schemas.openxmlformats.org/drawingml/2006/main" noChangeAspect="1"/>
        </xdr:cNvPicPr>
      </xdr:nvPicPr>
      <xdr:blipFill>
        <a:blip xmlns:r="http://schemas.openxmlformats.org/officeDocument/2006/relationships" xmlns:a="http://schemas.openxmlformats.org/drawingml/2006/main" r:embed="R159114ffba494d6a"/>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55</xdr:row>
      <xdr:rowOff>28575</xdr:rowOff>
    </xdr:from>
    <xdr:ext cx="3143250" cy="1847850"/>
    <xdr:pic>
      <xdr:nvPicPr>
        <xdr:cNvPr id="53" name="/xl/media/image53.jpg"/>
        <xdr:cNvPicPr>
          <a:picLocks xmlns:a="http://schemas.openxmlformats.org/drawingml/2006/main" noChangeAspect="1"/>
        </xdr:cNvPicPr>
      </xdr:nvPicPr>
      <xdr:blipFill>
        <a:blip xmlns:r="http://schemas.openxmlformats.org/officeDocument/2006/relationships" xmlns:a="http://schemas.openxmlformats.org/drawingml/2006/main" r:embed="R052490a1f2d14356"/>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56</xdr:row>
      <xdr:rowOff>28575</xdr:rowOff>
    </xdr:from>
    <xdr:ext cx="3143250" cy="1847850"/>
    <xdr:pic>
      <xdr:nvPicPr>
        <xdr:cNvPr id="54" name="/xl/media/image54.jpg"/>
        <xdr:cNvPicPr>
          <a:picLocks xmlns:a="http://schemas.openxmlformats.org/drawingml/2006/main" noChangeAspect="1"/>
        </xdr:cNvPicPr>
      </xdr:nvPicPr>
      <xdr:blipFill>
        <a:blip xmlns:r="http://schemas.openxmlformats.org/officeDocument/2006/relationships" xmlns:a="http://schemas.openxmlformats.org/drawingml/2006/main" r:embed="Rda070b1a805f45d2"/>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57</xdr:row>
      <xdr:rowOff>28575</xdr:rowOff>
    </xdr:from>
    <xdr:ext cx="3143250" cy="1847850"/>
    <xdr:pic>
      <xdr:nvPicPr>
        <xdr:cNvPr id="55" name="/xl/media/image55.jpg"/>
        <xdr:cNvPicPr>
          <a:picLocks xmlns:a="http://schemas.openxmlformats.org/drawingml/2006/main" noChangeAspect="1"/>
        </xdr:cNvPicPr>
      </xdr:nvPicPr>
      <xdr:blipFill>
        <a:blip xmlns:r="http://schemas.openxmlformats.org/officeDocument/2006/relationships" xmlns:a="http://schemas.openxmlformats.org/drawingml/2006/main" r:embed="R5a882ac5645a4f9d"/>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58</xdr:row>
      <xdr:rowOff>28575</xdr:rowOff>
    </xdr:from>
    <xdr:ext cx="3143250" cy="1847850"/>
    <xdr:pic>
      <xdr:nvPicPr>
        <xdr:cNvPr id="56" name="/xl/media/image56.jpg"/>
        <xdr:cNvPicPr>
          <a:picLocks xmlns:a="http://schemas.openxmlformats.org/drawingml/2006/main" noChangeAspect="1"/>
        </xdr:cNvPicPr>
      </xdr:nvPicPr>
      <xdr:blipFill>
        <a:blip xmlns:r="http://schemas.openxmlformats.org/officeDocument/2006/relationships" xmlns:a="http://schemas.openxmlformats.org/drawingml/2006/main" r:embed="R77a8e5cc9980420b"/>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59</xdr:row>
      <xdr:rowOff>28575</xdr:rowOff>
    </xdr:from>
    <xdr:ext cx="3143250" cy="1847850"/>
    <xdr:pic>
      <xdr:nvPicPr>
        <xdr:cNvPr id="57" name="/xl/media/image57.jpg"/>
        <xdr:cNvPicPr>
          <a:picLocks xmlns:a="http://schemas.openxmlformats.org/drawingml/2006/main" noChangeAspect="1"/>
        </xdr:cNvPicPr>
      </xdr:nvPicPr>
      <xdr:blipFill>
        <a:blip xmlns:r="http://schemas.openxmlformats.org/officeDocument/2006/relationships" xmlns:a="http://schemas.openxmlformats.org/drawingml/2006/main" r:embed="Rae031afee7da41e1"/>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60</xdr:row>
      <xdr:rowOff>28575</xdr:rowOff>
    </xdr:from>
    <xdr:ext cx="3143250" cy="1847850"/>
    <xdr:pic>
      <xdr:nvPicPr>
        <xdr:cNvPr id="58" name="/xl/media/image58.jpg"/>
        <xdr:cNvPicPr>
          <a:picLocks xmlns:a="http://schemas.openxmlformats.org/drawingml/2006/main" noChangeAspect="1"/>
        </xdr:cNvPicPr>
      </xdr:nvPicPr>
      <xdr:blipFill>
        <a:blip xmlns:r="http://schemas.openxmlformats.org/officeDocument/2006/relationships" xmlns:a="http://schemas.openxmlformats.org/drawingml/2006/main" r:embed="R7e6a15d499b541bb"/>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61</xdr:row>
      <xdr:rowOff>28575</xdr:rowOff>
    </xdr:from>
    <xdr:ext cx="3143250" cy="1847850"/>
    <xdr:pic>
      <xdr:nvPicPr>
        <xdr:cNvPr id="59" name="/xl/media/image59.jpg"/>
        <xdr:cNvPicPr>
          <a:picLocks xmlns:a="http://schemas.openxmlformats.org/drawingml/2006/main" noChangeAspect="1"/>
        </xdr:cNvPicPr>
      </xdr:nvPicPr>
      <xdr:blipFill>
        <a:blip xmlns:r="http://schemas.openxmlformats.org/officeDocument/2006/relationships" xmlns:a="http://schemas.openxmlformats.org/drawingml/2006/main" r:embed="Re7c95e60401c4ee1"/>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62</xdr:row>
      <xdr:rowOff>28575</xdr:rowOff>
    </xdr:from>
    <xdr:ext cx="3143250" cy="1847850"/>
    <xdr:pic>
      <xdr:nvPicPr>
        <xdr:cNvPr id="60" name="/xl/media/image60.jpg"/>
        <xdr:cNvPicPr>
          <a:picLocks xmlns:a="http://schemas.openxmlformats.org/drawingml/2006/main" noChangeAspect="1"/>
        </xdr:cNvPicPr>
      </xdr:nvPicPr>
      <xdr:blipFill>
        <a:blip xmlns:r="http://schemas.openxmlformats.org/officeDocument/2006/relationships" xmlns:a="http://schemas.openxmlformats.org/drawingml/2006/main" r:embed="Rb91b7c9961c542d9"/>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63</xdr:row>
      <xdr:rowOff>28575</xdr:rowOff>
    </xdr:from>
    <xdr:ext cx="3143250" cy="1847850"/>
    <xdr:pic>
      <xdr:nvPicPr>
        <xdr:cNvPr id="61" name="/xl/media/image61.jpg"/>
        <xdr:cNvPicPr>
          <a:picLocks xmlns:a="http://schemas.openxmlformats.org/drawingml/2006/main" noChangeAspect="1"/>
        </xdr:cNvPicPr>
      </xdr:nvPicPr>
      <xdr:blipFill>
        <a:blip xmlns:r="http://schemas.openxmlformats.org/officeDocument/2006/relationships" xmlns:a="http://schemas.openxmlformats.org/drawingml/2006/main" r:embed="R913d291f1af54a71"/>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64</xdr:row>
      <xdr:rowOff>28575</xdr:rowOff>
    </xdr:from>
    <xdr:ext cx="3143250" cy="1847850"/>
    <xdr:pic>
      <xdr:nvPicPr>
        <xdr:cNvPr id="62" name="/xl/media/image62.jpg"/>
        <xdr:cNvPicPr>
          <a:picLocks xmlns:a="http://schemas.openxmlformats.org/drawingml/2006/main" noChangeAspect="1"/>
        </xdr:cNvPicPr>
      </xdr:nvPicPr>
      <xdr:blipFill>
        <a:blip xmlns:r="http://schemas.openxmlformats.org/officeDocument/2006/relationships" xmlns:a="http://schemas.openxmlformats.org/drawingml/2006/main" r:embed="Re123e012f9774a59"/>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65</xdr:row>
      <xdr:rowOff>28575</xdr:rowOff>
    </xdr:from>
    <xdr:ext cx="3143250" cy="1847850"/>
    <xdr:pic>
      <xdr:nvPicPr>
        <xdr:cNvPr id="63" name="/xl/media/image63.jpg"/>
        <xdr:cNvPicPr>
          <a:picLocks xmlns:a="http://schemas.openxmlformats.org/drawingml/2006/main" noChangeAspect="1"/>
        </xdr:cNvPicPr>
      </xdr:nvPicPr>
      <xdr:blipFill>
        <a:blip xmlns:r="http://schemas.openxmlformats.org/officeDocument/2006/relationships" xmlns:a="http://schemas.openxmlformats.org/drawingml/2006/main" r:embed="R4a55d05efc604595"/>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66</xdr:row>
      <xdr:rowOff>28575</xdr:rowOff>
    </xdr:from>
    <xdr:ext cx="3143250" cy="1847850"/>
    <xdr:pic>
      <xdr:nvPicPr>
        <xdr:cNvPr id="64" name="/xl/media/image64.jpg"/>
        <xdr:cNvPicPr>
          <a:picLocks xmlns:a="http://schemas.openxmlformats.org/drawingml/2006/main" noChangeAspect="1"/>
        </xdr:cNvPicPr>
      </xdr:nvPicPr>
      <xdr:blipFill>
        <a:blip xmlns:r="http://schemas.openxmlformats.org/officeDocument/2006/relationships" xmlns:a="http://schemas.openxmlformats.org/drawingml/2006/main" r:embed="Rb0cdf36e13914bf2"/>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67</xdr:row>
      <xdr:rowOff>28575</xdr:rowOff>
    </xdr:from>
    <xdr:ext cx="3143250" cy="1847850"/>
    <xdr:pic>
      <xdr:nvPicPr>
        <xdr:cNvPr id="65" name="/xl/media/image65.jpg"/>
        <xdr:cNvPicPr>
          <a:picLocks xmlns:a="http://schemas.openxmlformats.org/drawingml/2006/main" noChangeAspect="1"/>
        </xdr:cNvPicPr>
      </xdr:nvPicPr>
      <xdr:blipFill>
        <a:blip xmlns:r="http://schemas.openxmlformats.org/officeDocument/2006/relationships" xmlns:a="http://schemas.openxmlformats.org/drawingml/2006/main" r:embed="Rf5d4dc6baa05487e"/>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68</xdr:row>
      <xdr:rowOff>28575</xdr:rowOff>
    </xdr:from>
    <xdr:ext cx="3143250" cy="1847850"/>
    <xdr:pic>
      <xdr:nvPicPr>
        <xdr:cNvPr id="66" name="/xl/media/image66.jpg"/>
        <xdr:cNvPicPr>
          <a:picLocks xmlns:a="http://schemas.openxmlformats.org/drawingml/2006/main" noChangeAspect="1"/>
        </xdr:cNvPicPr>
      </xdr:nvPicPr>
      <xdr:blipFill>
        <a:blip xmlns:r="http://schemas.openxmlformats.org/officeDocument/2006/relationships" xmlns:a="http://schemas.openxmlformats.org/drawingml/2006/main" r:embed="R373169f482864f26"/>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69</xdr:row>
      <xdr:rowOff>28575</xdr:rowOff>
    </xdr:from>
    <xdr:ext cx="3143250" cy="1847850"/>
    <xdr:pic>
      <xdr:nvPicPr>
        <xdr:cNvPr id="67" name="/xl/media/image67.jpg"/>
        <xdr:cNvPicPr>
          <a:picLocks xmlns:a="http://schemas.openxmlformats.org/drawingml/2006/main" noChangeAspect="1"/>
        </xdr:cNvPicPr>
      </xdr:nvPicPr>
      <xdr:blipFill>
        <a:blip xmlns:r="http://schemas.openxmlformats.org/officeDocument/2006/relationships" xmlns:a="http://schemas.openxmlformats.org/drawingml/2006/main" r:embed="R7f3acecaf00b409c"/>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70</xdr:row>
      <xdr:rowOff>28575</xdr:rowOff>
    </xdr:from>
    <xdr:ext cx="3143250" cy="1847850"/>
    <xdr:pic>
      <xdr:nvPicPr>
        <xdr:cNvPr id="68" name="/xl/media/image68.jpg"/>
        <xdr:cNvPicPr>
          <a:picLocks xmlns:a="http://schemas.openxmlformats.org/drawingml/2006/main" noChangeAspect="1"/>
        </xdr:cNvPicPr>
      </xdr:nvPicPr>
      <xdr:blipFill>
        <a:blip xmlns:r="http://schemas.openxmlformats.org/officeDocument/2006/relationships" xmlns:a="http://schemas.openxmlformats.org/drawingml/2006/main" r:embed="R1aaeb7ad0cff4203"/>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71</xdr:row>
      <xdr:rowOff>28575</xdr:rowOff>
    </xdr:from>
    <xdr:ext cx="3143250" cy="1847850"/>
    <xdr:pic>
      <xdr:nvPicPr>
        <xdr:cNvPr id="69" name="/xl/media/image69.jpg"/>
        <xdr:cNvPicPr>
          <a:picLocks xmlns:a="http://schemas.openxmlformats.org/drawingml/2006/main" noChangeAspect="1"/>
        </xdr:cNvPicPr>
      </xdr:nvPicPr>
      <xdr:blipFill>
        <a:blip xmlns:r="http://schemas.openxmlformats.org/officeDocument/2006/relationships" xmlns:a="http://schemas.openxmlformats.org/drawingml/2006/main" r:embed="R2ce0e9a5e7ab4315"/>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72</xdr:row>
      <xdr:rowOff>28575</xdr:rowOff>
    </xdr:from>
    <xdr:ext cx="3143250" cy="1847850"/>
    <xdr:pic>
      <xdr:nvPicPr>
        <xdr:cNvPr id="70" name="/xl/media/image70.jpg"/>
        <xdr:cNvPicPr>
          <a:picLocks xmlns:a="http://schemas.openxmlformats.org/drawingml/2006/main" noChangeAspect="1"/>
        </xdr:cNvPicPr>
      </xdr:nvPicPr>
      <xdr:blipFill>
        <a:blip xmlns:r="http://schemas.openxmlformats.org/officeDocument/2006/relationships" xmlns:a="http://schemas.openxmlformats.org/drawingml/2006/main" r:embed="R1c67bb78394845dc"/>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73</xdr:row>
      <xdr:rowOff>28575</xdr:rowOff>
    </xdr:from>
    <xdr:ext cx="3143250" cy="1847850"/>
    <xdr:pic>
      <xdr:nvPicPr>
        <xdr:cNvPr id="71" name="/xl/media/image71.jpg"/>
        <xdr:cNvPicPr>
          <a:picLocks xmlns:a="http://schemas.openxmlformats.org/drawingml/2006/main" noChangeAspect="1"/>
        </xdr:cNvPicPr>
      </xdr:nvPicPr>
      <xdr:blipFill>
        <a:blip xmlns:r="http://schemas.openxmlformats.org/officeDocument/2006/relationships" xmlns:a="http://schemas.openxmlformats.org/drawingml/2006/main" r:embed="Re25c975c6b7a48a0"/>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74</xdr:row>
      <xdr:rowOff>28575</xdr:rowOff>
    </xdr:from>
    <xdr:ext cx="3143250" cy="1847850"/>
    <xdr:pic>
      <xdr:nvPicPr>
        <xdr:cNvPr id="72" name="/xl/media/image72.jpg"/>
        <xdr:cNvPicPr>
          <a:picLocks xmlns:a="http://schemas.openxmlformats.org/drawingml/2006/main" noChangeAspect="1"/>
        </xdr:cNvPicPr>
      </xdr:nvPicPr>
      <xdr:blipFill>
        <a:blip xmlns:r="http://schemas.openxmlformats.org/officeDocument/2006/relationships" xmlns:a="http://schemas.openxmlformats.org/drawingml/2006/main" r:embed="Rb5c4b370af294a02"/>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75</xdr:row>
      <xdr:rowOff>28575</xdr:rowOff>
    </xdr:from>
    <xdr:ext cx="3143250" cy="1847850"/>
    <xdr:pic>
      <xdr:nvPicPr>
        <xdr:cNvPr id="73" name="/xl/media/image73.jpg"/>
        <xdr:cNvPicPr>
          <a:picLocks xmlns:a="http://schemas.openxmlformats.org/drawingml/2006/main" noChangeAspect="1"/>
        </xdr:cNvPicPr>
      </xdr:nvPicPr>
      <xdr:blipFill>
        <a:blip xmlns:r="http://schemas.openxmlformats.org/officeDocument/2006/relationships" xmlns:a="http://schemas.openxmlformats.org/drawingml/2006/main" r:embed="R895f72959a1d42d1"/>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76</xdr:row>
      <xdr:rowOff>28575</xdr:rowOff>
    </xdr:from>
    <xdr:ext cx="3143250" cy="1847850"/>
    <xdr:pic>
      <xdr:nvPicPr>
        <xdr:cNvPr id="74" name="/xl/media/image74.jpg"/>
        <xdr:cNvPicPr>
          <a:picLocks xmlns:a="http://schemas.openxmlformats.org/drawingml/2006/main" noChangeAspect="1"/>
        </xdr:cNvPicPr>
      </xdr:nvPicPr>
      <xdr:blipFill>
        <a:blip xmlns:r="http://schemas.openxmlformats.org/officeDocument/2006/relationships" xmlns:a="http://schemas.openxmlformats.org/drawingml/2006/main" r:embed="R1db10dd2e5b74b4f"/>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77</xdr:row>
      <xdr:rowOff>28575</xdr:rowOff>
    </xdr:from>
    <xdr:ext cx="3143250" cy="1847850"/>
    <xdr:pic>
      <xdr:nvPicPr>
        <xdr:cNvPr id="75" name="/xl/media/image75.jpg"/>
        <xdr:cNvPicPr>
          <a:picLocks xmlns:a="http://schemas.openxmlformats.org/drawingml/2006/main" noChangeAspect="1"/>
        </xdr:cNvPicPr>
      </xdr:nvPicPr>
      <xdr:blipFill>
        <a:blip xmlns:r="http://schemas.openxmlformats.org/officeDocument/2006/relationships" xmlns:a="http://schemas.openxmlformats.org/drawingml/2006/main" r:embed="Rbbab384b2ec44484"/>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78</xdr:row>
      <xdr:rowOff>28575</xdr:rowOff>
    </xdr:from>
    <xdr:ext cx="3143250" cy="1847850"/>
    <xdr:pic>
      <xdr:nvPicPr>
        <xdr:cNvPr id="76" name="/xl/media/image76.jpg"/>
        <xdr:cNvPicPr>
          <a:picLocks xmlns:a="http://schemas.openxmlformats.org/drawingml/2006/main" noChangeAspect="1"/>
        </xdr:cNvPicPr>
      </xdr:nvPicPr>
      <xdr:blipFill>
        <a:blip xmlns:r="http://schemas.openxmlformats.org/officeDocument/2006/relationships" xmlns:a="http://schemas.openxmlformats.org/drawingml/2006/main" r:embed="R9c988966e9c24a4a"/>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79</xdr:row>
      <xdr:rowOff>28575</xdr:rowOff>
    </xdr:from>
    <xdr:ext cx="3143250" cy="1847850"/>
    <xdr:pic>
      <xdr:nvPicPr>
        <xdr:cNvPr id="77" name="/xl/media/image77.jpg"/>
        <xdr:cNvPicPr>
          <a:picLocks xmlns:a="http://schemas.openxmlformats.org/drawingml/2006/main" noChangeAspect="1"/>
        </xdr:cNvPicPr>
      </xdr:nvPicPr>
      <xdr:blipFill>
        <a:blip xmlns:r="http://schemas.openxmlformats.org/officeDocument/2006/relationships" xmlns:a="http://schemas.openxmlformats.org/drawingml/2006/main" r:embed="R402a0b4bfae44b58"/>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80</xdr:row>
      <xdr:rowOff>28575</xdr:rowOff>
    </xdr:from>
    <xdr:ext cx="3143250" cy="1847850"/>
    <xdr:pic>
      <xdr:nvPicPr>
        <xdr:cNvPr id="78" name="/xl/media/image78.jpg"/>
        <xdr:cNvPicPr>
          <a:picLocks xmlns:a="http://schemas.openxmlformats.org/drawingml/2006/main" noChangeAspect="1"/>
        </xdr:cNvPicPr>
      </xdr:nvPicPr>
      <xdr:blipFill>
        <a:blip xmlns:r="http://schemas.openxmlformats.org/officeDocument/2006/relationships" xmlns:a="http://schemas.openxmlformats.org/drawingml/2006/main" r:embed="R98f43f68fe724777"/>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81</xdr:row>
      <xdr:rowOff>28575</xdr:rowOff>
    </xdr:from>
    <xdr:ext cx="3143250" cy="1847850"/>
    <xdr:pic>
      <xdr:nvPicPr>
        <xdr:cNvPr id="79" name="/xl/media/image79.jpg"/>
        <xdr:cNvPicPr>
          <a:picLocks xmlns:a="http://schemas.openxmlformats.org/drawingml/2006/main" noChangeAspect="1"/>
        </xdr:cNvPicPr>
      </xdr:nvPicPr>
      <xdr:blipFill>
        <a:blip xmlns:r="http://schemas.openxmlformats.org/officeDocument/2006/relationships" xmlns:a="http://schemas.openxmlformats.org/drawingml/2006/main" r:embed="R9847a2a0217843b1"/>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82</xdr:row>
      <xdr:rowOff>28575</xdr:rowOff>
    </xdr:from>
    <xdr:ext cx="3143250" cy="1847850"/>
    <xdr:pic>
      <xdr:nvPicPr>
        <xdr:cNvPr id="80" name="/xl/media/image80.jpg"/>
        <xdr:cNvPicPr>
          <a:picLocks xmlns:a="http://schemas.openxmlformats.org/drawingml/2006/main" noChangeAspect="1"/>
        </xdr:cNvPicPr>
      </xdr:nvPicPr>
      <xdr:blipFill>
        <a:blip xmlns:r="http://schemas.openxmlformats.org/officeDocument/2006/relationships" xmlns:a="http://schemas.openxmlformats.org/drawingml/2006/main" r:embed="Rd23ea09887994b38"/>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83</xdr:row>
      <xdr:rowOff>28575</xdr:rowOff>
    </xdr:from>
    <xdr:ext cx="3143250" cy="1847850"/>
    <xdr:pic>
      <xdr:nvPicPr>
        <xdr:cNvPr id="81" name="/xl/media/image81.jpg"/>
        <xdr:cNvPicPr>
          <a:picLocks xmlns:a="http://schemas.openxmlformats.org/drawingml/2006/main" noChangeAspect="1"/>
        </xdr:cNvPicPr>
      </xdr:nvPicPr>
      <xdr:blipFill>
        <a:blip xmlns:r="http://schemas.openxmlformats.org/officeDocument/2006/relationships" xmlns:a="http://schemas.openxmlformats.org/drawingml/2006/main" r:embed="R3f3a5a5f77a24a77"/>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84</xdr:row>
      <xdr:rowOff>28575</xdr:rowOff>
    </xdr:from>
    <xdr:ext cx="3143250" cy="1847850"/>
    <xdr:pic>
      <xdr:nvPicPr>
        <xdr:cNvPr id="82" name="/xl/media/image82.jpg"/>
        <xdr:cNvPicPr>
          <a:picLocks xmlns:a="http://schemas.openxmlformats.org/drawingml/2006/main" noChangeAspect="1"/>
        </xdr:cNvPicPr>
      </xdr:nvPicPr>
      <xdr:blipFill>
        <a:blip xmlns:r="http://schemas.openxmlformats.org/officeDocument/2006/relationships" xmlns:a="http://schemas.openxmlformats.org/drawingml/2006/main" r:embed="R626a7eb13cfa46a2"/>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85</xdr:row>
      <xdr:rowOff>28575</xdr:rowOff>
    </xdr:from>
    <xdr:ext cx="3143250" cy="1847850"/>
    <xdr:pic>
      <xdr:nvPicPr>
        <xdr:cNvPr id="83" name="/xl/media/image83.jpg"/>
        <xdr:cNvPicPr>
          <a:picLocks xmlns:a="http://schemas.openxmlformats.org/drawingml/2006/main" noChangeAspect="1"/>
        </xdr:cNvPicPr>
      </xdr:nvPicPr>
      <xdr:blipFill>
        <a:blip xmlns:r="http://schemas.openxmlformats.org/officeDocument/2006/relationships" xmlns:a="http://schemas.openxmlformats.org/drawingml/2006/main" r:embed="Re454744a06294341"/>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86</xdr:row>
      <xdr:rowOff>28575</xdr:rowOff>
    </xdr:from>
    <xdr:ext cx="3143250" cy="1847850"/>
    <xdr:pic>
      <xdr:nvPicPr>
        <xdr:cNvPr id="84" name="/xl/media/image84.jpg"/>
        <xdr:cNvPicPr>
          <a:picLocks xmlns:a="http://schemas.openxmlformats.org/drawingml/2006/main" noChangeAspect="1"/>
        </xdr:cNvPicPr>
      </xdr:nvPicPr>
      <xdr:blipFill>
        <a:blip xmlns:r="http://schemas.openxmlformats.org/officeDocument/2006/relationships" xmlns:a="http://schemas.openxmlformats.org/drawingml/2006/main" r:embed="Rd9372b23c7c54c3b"/>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87</xdr:row>
      <xdr:rowOff>28575</xdr:rowOff>
    </xdr:from>
    <xdr:ext cx="3143250" cy="1847850"/>
    <xdr:pic>
      <xdr:nvPicPr>
        <xdr:cNvPr id="85" name="/xl/media/image85.jpg"/>
        <xdr:cNvPicPr>
          <a:picLocks xmlns:a="http://schemas.openxmlformats.org/drawingml/2006/main" noChangeAspect="1"/>
        </xdr:cNvPicPr>
      </xdr:nvPicPr>
      <xdr:blipFill>
        <a:blip xmlns:r="http://schemas.openxmlformats.org/officeDocument/2006/relationships" xmlns:a="http://schemas.openxmlformats.org/drawingml/2006/main" r:embed="R36a994333af944b0"/>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88</xdr:row>
      <xdr:rowOff>28575</xdr:rowOff>
    </xdr:from>
    <xdr:ext cx="3143250" cy="1847850"/>
    <xdr:pic>
      <xdr:nvPicPr>
        <xdr:cNvPr id="86" name="/xl/media/image86.jpg"/>
        <xdr:cNvPicPr>
          <a:picLocks xmlns:a="http://schemas.openxmlformats.org/drawingml/2006/main" noChangeAspect="1"/>
        </xdr:cNvPicPr>
      </xdr:nvPicPr>
      <xdr:blipFill>
        <a:blip xmlns:r="http://schemas.openxmlformats.org/officeDocument/2006/relationships" xmlns:a="http://schemas.openxmlformats.org/drawingml/2006/main" r:embed="Re3a49350d9d24b37"/>
        <a:stretch xmlns:a="http://schemas.openxmlformats.org/drawingml/2006/main">
          <a:fillRect/>
        </a:stretch>
      </xdr:blipFill>
      <xdr:spPr>
        <a:prstGeom xmlns:a="http://schemas.openxmlformats.org/drawingml/2006/main" prst="rect"/>
      </xdr:spPr>
    </xdr:pic>
    <xdr:clientData/>
  </xdr:oneCellAnchor>
  <xdr:oneCellAnchor>
    <xdr:from>
      <xdr:col>16</xdr:col>
      <xdr:colOff>28575</xdr:colOff>
      <xdr:row>89</xdr:row>
      <xdr:rowOff>28575</xdr:rowOff>
    </xdr:from>
    <xdr:ext cx="3143250" cy="1847850"/>
    <xdr:pic>
      <xdr:nvPicPr>
        <xdr:cNvPr id="87" name="/xl/media/image87.jpg"/>
        <xdr:cNvPicPr>
          <a:picLocks xmlns:a="http://schemas.openxmlformats.org/drawingml/2006/main" noChangeAspect="1"/>
        </xdr:cNvPicPr>
      </xdr:nvPicPr>
      <xdr:blipFill>
        <a:blip xmlns:r="http://schemas.openxmlformats.org/officeDocument/2006/relationships" xmlns:a="http://schemas.openxmlformats.org/drawingml/2006/main" r:embed="R618b06261b154719"/>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1" name="AllMonitoringLinks" displayName="AllMonitoringLinks" ref="A3:R257">
  <x:tableColumns count="18">
    <x:tableColumn id="1" name="链接编号"/>
    <x:tableColumn id="2" name="负责人编号"/>
    <x:tableColumn id="3" name="分工方向"/>
    <x:tableColumn id="4" name="资源类别"/>
    <x:tableColumn id="5" name="平台/地区名称"/>
    <x:tableColumn id="6" name="层级"/>
    <x:tableColumn id="7" name="省区"/>
    <x:tableColumn id="8" name="直接入口/官方站检索URL"/>
    <x:tableColumn id="9" name="备用检索URL"/>
    <x:tableColumn id="10" name="公众号/视频号搜索词"/>
    <x:tableColumn id="11" name="语言方向"/>
    <x:tableColumn id="12" name="访问方式"/>
    <x:tableColumn id="13" name="重点监测位置"/>
    <x:tableColumn id="14" name="监测关键词"/>
    <x:tableColumn id="15" name="入口状态"/>
    <x:tableColumn id="16" name="来源依据"/>
    <x:tableColumn id="17" name="核验日期"/>
    <x:tableColumn id="18" name="点击进入"/>
  </x:tableColumns>
  <x:tableStyleInfo name="TableStyleMedium2" showRowStripes="1"/>
</x:table>
</file>

<file path=xl/tables/table2.xml><?xml version="1.0" encoding="utf-8"?>
<x:table xmlns:x="http://schemas.openxmlformats.org/spreadsheetml/2006/main" id="2" name="KeywordTable" displayName="KeywordTable" ref="A3:F19">
  <x:tableColumns count="6">
    <x:tableColumn id="1" name="编号"/>
    <x:tableColumn id="2" name="类别"/>
    <x:tableColumn id="3" name="关键词/检索式"/>
    <x:tableColumn id="4" name="使用场景"/>
    <x:tableColumn id="5" name="是否必须"/>
    <x:tableColumn id="6" name="说明"/>
  </x:tableColumns>
  <x:tableStyleInfo name="TableStyleMedium2" showRowStripes="1"/>
</x:table>
</file>

<file path=xl/tables/table3.xml><?xml version="1.0" encoding="utf-8"?>
<x:table xmlns:x="http://schemas.openxmlformats.org/spreadsheetml/2006/main" id="3" name="OpinionRecords" displayName="OpinionRecords" ref="A3:AA103">
  <x:tableColumns count="27">
    <x:tableColumn id="1" name="数据编号"/>
    <x:tableColumn id="2" name="采集日期"/>
    <x:tableColumn id="3" name="发布时间"/>
    <x:tableColumn id="4" name="采集人编号"/>
    <x:tableColumn id="5" name="采集人姓名"/>
    <x:tableColumn id="6" name="平台/网站"/>
    <x:tableColumn id="7" name="账号/栏目名称"/>
    <x:tableColumn id="8" name="来源类型"/>
    <x:tableColumn id="9" name="涉及地区"/>
    <x:tableColumn id="10" name="行政层级"/>
    <x:tableColumn id="11" name="语言"/>
    <x:tableColumn id="12" name="检索关键词"/>
    <x:tableColumn id="13" name="标题/话题"/>
    <x:tableColumn id="14" name="内容摘要"/>
    <x:tableColumn id="15" name="公众原始意见摘录"/>
    <x:tableColumn id="16" name="原始链接"/>
    <x:tableColumn id="17" name="截图编号"/>
    <x:tableColumn id="18" name="点赞量"/>
    <x:tableColumn id="19" name="评论量"/>
    <x:tableColumn id="20" name="转发量"/>
    <x:tableColumn id="21" name="关联度"/>
    <x:tableColumn id="22" name="意见类型"/>
    <x:tableColumn id="23" name="具体议题"/>
    <x:tableColumn id="24" name="是否待核实"/>
    <x:tableColumn id="25" name="风险等级"/>
    <x:tableColumn id="26" name="复核人"/>
    <x:tableColumn id="27" name="复核结果"/>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c316f3137dc4eb2" /></Relationships>
</file>

<file path=xl/worksheets/_rels/sheet3.xml.rels>&#65279;<?xml version="1.0" encoding="utf-8"?><Relationships xmlns="http://schemas.openxmlformats.org/package/2006/relationships"><Relationship Type="http://schemas.openxmlformats.org/officeDocument/2006/relationships/table" Target="/xl/tables/table2.xml" Id="R4641e4a15b214fd7" /></Relationships>
</file>

<file path=xl/worksheets/_rels/sheet4.xml.rels>&#65279;<?xml version="1.0" encoding="utf-8"?><Relationships xmlns="http://schemas.openxmlformats.org/package/2006/relationships"><Relationship Type="http://schemas.openxmlformats.org/officeDocument/2006/relationships/drawing" Target="/xl/drawings/drawing1.xml" Id="R6306e3f295d9469a" /><Relationship Type="http://schemas.openxmlformats.org/officeDocument/2006/relationships/table" Target="/xl/tables/table3.xml" Id="R42c08371fcf54c10" /></Relationships>
</file>

<file path=xl/worksheets/sheet1.xml><?xml version="1.0" encoding="utf-8"?>
<x:worksheet xmlns:x="http://schemas.openxmlformats.org/spreadsheetml/2006/main">
  <x:sheetFormatPr defaultColWidth="9" defaultRowHeight="13.800000190734863"/>
  <x:cols>
    <x:col min="1" max="1" width="7" customWidth="1"/>
    <x:col min="2" max="2" width="12" customWidth="1"/>
    <x:col min="3" max="3" width="41.25" customWidth="1"/>
    <x:col min="4" max="4" width="105" customWidth="1"/>
    <x:col min="5" max="5" width="107.75" customWidth="1"/>
    <x:col min="6" max="6" width="131.5" customWidth="1"/>
    <x:col min="7" max="7" width="32" customWidth="1"/>
    <x:col min="8" max="8" width="148.5" customWidth="1"/>
    <x:col min="9" max="9" width="38" customWidth="1"/>
    <x:col min="10" max="10" width="65" customWidth="1"/>
  </x:cols>
  <x:sheetData>
    <x:row r="1" ht="42" customHeight="1">
      <x:c r="A1" s="18" t="s">
        <x:v>0</x:v>
      </x:c>
      <x:c r="B1" s="18"/>
      <x:c r="C1" s="18"/>
      <x:c r="D1" s="18"/>
      <x:c r="E1" s="18"/>
      <x:c r="F1" s="18"/>
      <x:c r="G1" s="18"/>
      <x:c r="H1" s="18"/>
      <x:c r="I1" s="18"/>
      <x:c r="J1" s="18"/>
    </x:row>
    <x:row r="2" ht="88" customHeight="1">
      <x:c r="A2" s="65" t="s">
        <x:v>1</x:v>
      </x:c>
      <x:c r="B2" s="46"/>
      <x:c r="C2" s="46"/>
      <x:c r="D2" s="46"/>
      <x:c r="E2" s="46"/>
      <x:c r="F2" s="46"/>
      <x:c r="G2" s="46"/>
      <x:c r="H2" s="46"/>
      <x:c r="I2" s="46"/>
      <x:c r="J2" s="46"/>
    </x:row>
    <x:row r="3" ht="68" customHeight="1">
      <x:c r="A3" s="19" t="s">
        <x:v>2</x:v>
      </x:c>
      <x:c r="B3" s="20" t="s">
        <x:v>3</x:v>
      </x:c>
      <x:c r="C3" s="20" t="s">
        <x:v>4</x:v>
      </x:c>
      <x:c r="D3" s="20" t="s">
        <x:v>5</x:v>
      </x:c>
      <x:c r="E3" s="20" t="s">
        <x:v>6</x:v>
      </x:c>
      <x:c r="F3" s="20" t="s">
        <x:v>7</x:v>
      </x:c>
      <x:c r="G3" s="20" t="s">
        <x:v>8</x:v>
      </x:c>
      <x:c r="H3" s="20" t="s">
        <x:v>9</x:v>
      </x:c>
      <x:c r="I3" s="20" t="s">
        <x:v>10</x:v>
      </x:c>
      <x:c r="J3" s="21" t="s">
        <x:v>11</x:v>
      </x:c>
    </x:row>
    <x:row r="4" ht="220" customHeight="1">
      <x:c r="A4" s="66">
        <x:v>1</x:v>
      </x:c>
      <x:c r="B4" s="67" t="s">
        <x:v>12</x:v>
      </x:c>
      <x:c r="C4" s="68" t="s">
        <x:v>13</x:v>
      </x:c>
      <x:c r="D4" s="68" t="s">
        <x:v>14</x:v>
      </x:c>
      <x:c r="E4" s="68" t="s">
        <x:v>15</x:v>
      </x:c>
      <x:c r="F4" s="69" t="s">
        <x:v>16</x:v>
      </x:c>
      <x:c r="G4" s="68" t="s">
        <x:v>17</x:v>
      </x:c>
      <x:c r="H4" s="8" t="s">
        <x:v>18</x:v>
      </x:c>
      <x:c r="I4" s="68" t="s">
        <x:v>19</x:v>
      </x:c>
      <x:c r="J4" s="70" t="s">
        <x:v>20</x:v>
      </x:c>
    </x:row>
    <x:row r="5" ht="409" customHeight="1">
      <x:c r="A5" s="71">
        <x:v>2</x:v>
      </x:c>
      <x:c r="B5" s="72" t="s">
        <x:v>12</x:v>
      </x:c>
      <x:c r="C5" s="73" t="s">
        <x:v>21</x:v>
      </x:c>
      <x:c r="D5" s="73" t="s">
        <x:v>22</x:v>
      </x:c>
      <x:c r="E5" s="73" t="s">
        <x:v>23</x:v>
      </x:c>
      <x:c r="F5" s="74" t="s">
        <x:v>16</x:v>
      </x:c>
      <x:c r="G5" s="73" t="s">
        <x:v>24</x:v>
      </x:c>
      <x:c r="H5" s="12" t="s">
        <x:v>25</x:v>
      </x:c>
      <x:c r="I5" s="73" t="s">
        <x:v>26</x:v>
      </x:c>
      <x:c r="J5" s="75" t="s">
        <x:v>27</x:v>
      </x:c>
    </x:row>
    <x:row r="6" ht="409" customHeight="1">
      <x:c r="A6" s="71">
        <x:v>3</x:v>
      </x:c>
      <x:c r="B6" s="72" t="s">
        <x:v>12</x:v>
      </x:c>
      <x:c r="C6" s="73" t="s">
        <x:v>28</x:v>
      </x:c>
      <x:c r="D6" s="73" t="s">
        <x:v>29</x:v>
      </x:c>
      <x:c r="E6" s="73" t="s">
        <x:v>30</x:v>
      </x:c>
      <x:c r="F6" s="74" t="s">
        <x:v>16</x:v>
      </x:c>
      <x:c r="G6" s="73" t="s">
        <x:v>31</x:v>
      </x:c>
      <x:c r="H6" s="12" t="s">
        <x:v>32</x:v>
      </x:c>
      <x:c r="I6" s="73" t="s">
        <x:v>33</x:v>
      </x:c>
      <x:c r="J6" s="75" t="s">
        <x:v>34</x:v>
      </x:c>
    </x:row>
    <x:row r="7" ht="220" customHeight="1">
      <x:c r="A7" s="71">
        <x:v>4</x:v>
      </x:c>
      <x:c r="B7" s="72" t="s">
        <x:v>12</x:v>
      </x:c>
      <x:c r="C7" s="73" t="s">
        <x:v>35</x:v>
      </x:c>
      <x:c r="D7" s="73" t="s">
        <x:v>36</x:v>
      </x:c>
      <x:c r="E7" s="73" t="s">
        <x:v>37</x:v>
      </x:c>
      <x:c r="F7" s="74" t="s">
        <x:v>16</x:v>
      </x:c>
      <x:c r="G7" s="73" t="s">
        <x:v>17</x:v>
      </x:c>
      <x:c r="H7" s="12" t="s">
        <x:v>38</x:v>
      </x:c>
      <x:c r="I7" s="73" t="s">
        <x:v>39</x:v>
      </x:c>
      <x:c r="J7" s="75" t="s">
        <x:v>40</x:v>
      </x:c>
    </x:row>
    <x:row r="8" ht="220" customHeight="1">
      <x:c r="A8" s="71">
        <x:v>5</x:v>
      </x:c>
      <x:c r="B8" s="72" t="s">
        <x:v>12</x:v>
      </x:c>
      <x:c r="C8" s="73" t="s">
        <x:v>41</x:v>
      </x:c>
      <x:c r="D8" s="73" t="s">
        <x:v>42</x:v>
      </x:c>
      <x:c r="E8" s="73" t="s">
        <x:v>43</x:v>
      </x:c>
      <x:c r="F8" s="74" t="s">
        <x:v>16</x:v>
      </x:c>
      <x:c r="G8" s="73" t="s">
        <x:v>17</x:v>
      </x:c>
      <x:c r="H8" s="12" t="s">
        <x:v>44</x:v>
      </x:c>
      <x:c r="I8" s="73" t="s">
        <x:v>45</x:v>
      </x:c>
      <x:c r="J8" s="75" t="s">
        <x:v>46</x:v>
      </x:c>
    </x:row>
    <x:row r="9" ht="294" customHeight="1">
      <x:c r="A9" s="71">
        <x:v>6</x:v>
      </x:c>
      <x:c r="B9" s="72" t="s">
        <x:v>12</x:v>
      </x:c>
      <x:c r="C9" s="73" t="s">
        <x:v>47</x:v>
      </x:c>
      <x:c r="D9" s="73" t="s">
        <x:v>48</x:v>
      </x:c>
      <x:c r="E9" s="73" t="s">
        <x:v>49</x:v>
      </x:c>
      <x:c r="F9" s="74" t="s">
        <x:v>16</x:v>
      </x:c>
      <x:c r="G9" s="73" t="s">
        <x:v>50</x:v>
      </x:c>
      <x:c r="H9" s="12" t="s">
        <x:v>51</x:v>
      </x:c>
      <x:c r="I9" s="73" t="s">
        <x:v>52</x:v>
      </x:c>
      <x:c r="J9" s="75" t="s">
        <x:v>53</x:v>
      </x:c>
    </x:row>
    <x:row r="10" ht="409" customHeight="1">
      <x:c r="A10" s="71">
        <x:v>7</x:v>
      </x:c>
      <x:c r="B10" s="72" t="s">
        <x:v>12</x:v>
      </x:c>
      <x:c r="C10" s="73" t="s">
        <x:v>54</x:v>
      </x:c>
      <x:c r="D10" s="73" t="s">
        <x:v>55</x:v>
      </x:c>
      <x:c r="E10" s="73" t="s">
        <x:v>56</x:v>
      </x:c>
      <x:c r="F10" s="74" t="s">
        <x:v>57</x:v>
      </x:c>
      <x:c r="G10" s="73" t="s">
        <x:v>58</x:v>
      </x:c>
      <x:c r="H10" s="12" t="s">
        <x:v>59</x:v>
      </x:c>
      <x:c r="I10" s="73" t="s">
        <x:v>60</x:v>
      </x:c>
      <x:c r="J10" s="75" t="s">
        <x:v>61</x:v>
      </x:c>
    </x:row>
    <x:row r="11" ht="409" customHeight="1">
      <x:c r="A11" s="76">
        <x:v>8</x:v>
      </x:c>
      <x:c r="B11" s="77" t="s">
        <x:v>12</x:v>
      </x:c>
      <x:c r="C11" s="78" t="s">
        <x:v>62</x:v>
      </x:c>
      <x:c r="D11" s="78" t="s">
        <x:v>63</x:v>
      </x:c>
      <x:c r="E11" s="78" t="s">
        <x:v>64</x:v>
      </x:c>
      <x:c r="F11" s="74" t="s">
        <x:v>65</x:v>
      </x:c>
      <x:c r="G11" s="78" t="s">
        <x:v>66</x:v>
      </x:c>
      <x:c r="H11" s="12" t="s">
        <x:v>67</x:v>
      </x:c>
      <x:c r="I11" s="78" t="s">
        <x:v>68</x:v>
      </x:c>
      <x:c r="J11" s="79" t="s">
        <x:v>69</x:v>
      </x:c>
    </x:row>
    <x:row r="12" ht="409" customHeight="1">
      <x:c r="A12" s="76">
        <x:v>9</x:v>
      </x:c>
      <x:c r="B12" s="77" t="s">
        <x:v>12</x:v>
      </x:c>
      <x:c r="C12" s="78" t="s">
        <x:v>70</x:v>
      </x:c>
      <x:c r="D12" s="78" t="s">
        <x:v>71</x:v>
      </x:c>
      <x:c r="E12" s="78" t="s">
        <x:v>72</x:v>
      </x:c>
      <x:c r="F12" s="74" t="s">
        <x:v>73</x:v>
      </x:c>
      <x:c r="G12" s="78" t="s">
        <x:v>74</x:v>
      </x:c>
      <x:c r="H12" s="12" t="s">
        <x:v>75</x:v>
      </x:c>
      <x:c r="I12" s="78" t="s">
        <x:v>76</x:v>
      </x:c>
      <x:c r="J12" s="79" t="s">
        <x:v>77</x:v>
      </x:c>
    </x:row>
    <x:row r="13" ht="409" customHeight="1">
      <x:c r="A13" s="76">
        <x:v>10</x:v>
      </x:c>
      <x:c r="B13" s="77" t="s">
        <x:v>12</x:v>
      </x:c>
      <x:c r="C13" s="78" t="s">
        <x:v>78</x:v>
      </x:c>
      <x:c r="D13" s="78" t="s">
        <x:v>79</x:v>
      </x:c>
      <x:c r="E13" s="78" t="s">
        <x:v>80</x:v>
      </x:c>
      <x:c r="F13" s="74" t="s">
        <x:v>81</x:v>
      </x:c>
      <x:c r="G13" s="78" t="s">
        <x:v>82</x:v>
      </x:c>
      <x:c r="H13" s="12" t="s">
        <x:v>83</x:v>
      </x:c>
      <x:c r="I13" s="78" t="s">
        <x:v>84</x:v>
      </x:c>
      <x:c r="J13" s="79" t="s">
        <x:v>85</x:v>
      </x:c>
    </x:row>
    <x:row r="14" ht="409" customHeight="1">
      <x:c r="A14" s="76">
        <x:v>11</x:v>
      </x:c>
      <x:c r="B14" s="77" t="s">
        <x:v>12</x:v>
      </x:c>
      <x:c r="C14" s="78" t="s">
        <x:v>86</x:v>
      </x:c>
      <x:c r="D14" s="78" t="s">
        <x:v>87</x:v>
      </x:c>
      <x:c r="E14" s="78" t="s">
        <x:v>88</x:v>
      </x:c>
      <x:c r="F14" s="74" t="s">
        <x:v>89</x:v>
      </x:c>
      <x:c r="G14" s="78" t="s">
        <x:v>90</x:v>
      </x:c>
      <x:c r="H14" s="12" t="s">
        <x:v>91</x:v>
      </x:c>
      <x:c r="I14" s="78" t="s">
        <x:v>92</x:v>
      </x:c>
      <x:c r="J14" s="79" t="s">
        <x:v>93</x:v>
      </x:c>
    </x:row>
    <x:row r="15" ht="409" customHeight="1">
      <x:c r="A15" s="76">
        <x:v>12</x:v>
      </x:c>
      <x:c r="B15" s="77" t="s">
        <x:v>12</x:v>
      </x:c>
      <x:c r="C15" s="78" t="s">
        <x:v>94</x:v>
      </x:c>
      <x:c r="D15" s="78" t="s">
        <x:v>95</x:v>
      </x:c>
      <x:c r="E15" s="78" t="s">
        <x:v>96</x:v>
      </x:c>
      <x:c r="F15" s="74" t="s">
        <x:v>97</x:v>
      </x:c>
      <x:c r="G15" s="78" t="s">
        <x:v>98</x:v>
      </x:c>
      <x:c r="H15" s="12" t="s">
        <x:v>99</x:v>
      </x:c>
      <x:c r="I15" s="78" t="s">
        <x:v>100</x:v>
      </x:c>
      <x:c r="J15" s="79" t="s">
        <x:v>101</x:v>
      </x:c>
    </x:row>
    <x:row r="16" ht="409" customHeight="1">
      <x:c r="A16" s="76">
        <x:v>13</x:v>
      </x:c>
      <x:c r="B16" s="77" t="s">
        <x:v>12</x:v>
      </x:c>
      <x:c r="C16" s="78" t="s">
        <x:v>102</x:v>
      </x:c>
      <x:c r="D16" s="78" t="s">
        <x:v>103</x:v>
      </x:c>
      <x:c r="E16" s="78" t="s">
        <x:v>104</x:v>
      </x:c>
      <x:c r="F16" s="74" t="s">
        <x:v>105</x:v>
      </x:c>
      <x:c r="G16" s="78" t="s">
        <x:v>106</x:v>
      </x:c>
      <x:c r="H16" s="12" t="s">
        <x:v>107</x:v>
      </x:c>
      <x:c r="I16" s="78" t="s">
        <x:v>108</x:v>
      </x:c>
      <x:c r="J16" s="79" t="s">
        <x:v>109</x:v>
      </x:c>
    </x:row>
    <x:row r="17" ht="409" customHeight="1">
      <x:c r="A17" s="76">
        <x:v>14</x:v>
      </x:c>
      <x:c r="B17" s="77" t="s">
        <x:v>12</x:v>
      </x:c>
      <x:c r="C17" s="78" t="s">
        <x:v>110</x:v>
      </x:c>
      <x:c r="D17" s="78" t="s">
        <x:v>111</x:v>
      </x:c>
      <x:c r="E17" s="78" t="s">
        <x:v>112</x:v>
      </x:c>
      <x:c r="F17" s="74" t="s">
        <x:v>113</x:v>
      </x:c>
      <x:c r="G17" s="78" t="s">
        <x:v>114</x:v>
      </x:c>
      <x:c r="H17" s="12" t="s">
        <x:v>115</x:v>
      </x:c>
      <x:c r="I17" s="78" t="s">
        <x:v>116</x:v>
      </x:c>
      <x:c r="J17" s="79" t="s">
        <x:v>117</x:v>
      </x:c>
    </x:row>
    <x:row r="18" ht="409" customHeight="1">
      <x:c r="A18" s="80">
        <x:v>15</x:v>
      </x:c>
      <x:c r="B18" s="81" t="s">
        <x:v>12</x:v>
      </x:c>
      <x:c r="C18" s="82" t="s">
        <x:v>118</x:v>
      </x:c>
      <x:c r="D18" s="82" t="s">
        <x:v>119</x:v>
      </x:c>
      <x:c r="E18" s="82" t="s">
        <x:v>120</x:v>
      </x:c>
      <x:c r="F18" s="83" t="s">
        <x:v>121</x:v>
      </x:c>
      <x:c r="G18" s="82" t="s">
        <x:v>122</x:v>
      </x:c>
      <x:c r="H18" s="16" t="s">
        <x:v>123</x:v>
      </x:c>
      <x:c r="I18" s="82" t="s">
        <x:v>124</x:v>
      </x:c>
      <x:c r="J18" s="84" t="s">
        <x:v>125</x:v>
      </x:c>
    </x:row>
  </x:sheetData>
  <x:mergeCells>
    <x:mergeCell ref="A1:J1"/>
    <x:mergeCell ref="A1:I1"/>
    <x:mergeCell ref="A2:J2"/>
    <x:mergeCell ref="A2:I2"/>
  </x:mergeCells>
  <x:pageMargins left="0.7" right="0.7" top="0.75" bottom="0.75" header="0.3" footer="0.3"/>
</x:worksheet>
</file>

<file path=xl/worksheets/sheet2.xml><?xml version="1.0" encoding="utf-8"?>
<x:worksheet xmlns:x="http://schemas.openxmlformats.org/spreadsheetml/2006/main">
  <x:sheetFormatPr defaultColWidth="9" defaultRowHeight="13.800000190734863"/>
  <x:cols>
    <x:col min="1" max="1" width="12" customWidth="1"/>
    <x:col min="2" max="2" width="10" customWidth="1"/>
    <x:col min="3" max="3" width="28" customWidth="1"/>
    <x:col min="4" max="4" width="24" customWidth="1"/>
    <x:col min="5" max="5" width="34" customWidth="1"/>
    <x:col min="6" max="6" width="18" customWidth="1"/>
    <x:col min="7" max="7" width="12" customWidth="1"/>
    <x:col min="8" max="8" width="52" customWidth="1"/>
    <x:col min="9" max="9" width="48" customWidth="1"/>
    <x:col min="10" max="10" width="44" customWidth="1"/>
    <x:col min="11" max="11" width="34" customWidth="1"/>
    <x:col min="12" max="12" width="30" customWidth="1"/>
    <x:col min="13" max="13" width="42" customWidth="1"/>
    <x:col min="14" max="14" width="54" customWidth="1"/>
    <x:col min="15" max="15" width="38" customWidth="1"/>
    <x:col min="16" max="16" width="45" customWidth="1"/>
    <x:col min="17" max="18" width="14" customWidth="1"/>
  </x:cols>
  <x:sheetData>
    <x:row r="1" ht="40" customHeight="1">
      <x:c r="A1" s="18" t="s">
        <x:v>126</x:v>
      </x:c>
      <x:c r="B1" s="18"/>
      <x:c r="C1" s="18"/>
      <x:c r="D1" s="18"/>
      <x:c r="E1" s="18"/>
      <x:c r="F1" s="18"/>
      <x:c r="G1" s="18"/>
      <x:c r="H1" s="18"/>
      <x:c r="I1" s="18"/>
      <x:c r="J1" s="18"/>
      <x:c r="K1" s="18"/>
      <x:c r="L1" s="18"/>
      <x:c r="M1" s="18"/>
      <x:c r="N1" s="18"/>
      <x:c r="O1" s="18"/>
      <x:c r="P1" s="18"/>
      <x:c r="Q1" s="18"/>
      <x:c r="R1" s="18"/>
    </x:row>
    <x:row r="2" ht="88" customHeight="1">
      <x:c r="A2" s="46" t="s">
        <x:v>127</x:v>
      </x:c>
      <x:c r="B2" s="46"/>
      <x:c r="C2" s="46"/>
      <x:c r="D2" s="46"/>
      <x:c r="E2" s="46"/>
      <x:c r="F2" s="46"/>
      <x:c r="G2" s="46"/>
      <x:c r="H2" s="46"/>
      <x:c r="I2" s="46"/>
      <x:c r="J2" s="46"/>
      <x:c r="K2" s="46"/>
      <x:c r="L2" s="46"/>
      <x:c r="M2" s="46"/>
      <x:c r="N2" s="46"/>
      <x:c r="O2" s="46"/>
      <x:c r="P2" s="46"/>
      <x:c r="Q2" s="46"/>
      <x:c r="R2" s="46"/>
    </x:row>
    <x:row r="3" ht="70" customHeight="1">
      <x:c r="A3" s="19" t="s">
        <x:v>128</x:v>
      </x:c>
      <x:c r="B3" s="20" t="s">
        <x:v>129</x:v>
      </x:c>
      <x:c r="C3" s="20" t="s">
        <x:v>4</x:v>
      </x:c>
      <x:c r="D3" s="20" t="s">
        <x:v>130</x:v>
      </x:c>
      <x:c r="E3" s="20" t="s">
        <x:v>131</x:v>
      </x:c>
      <x:c r="F3" s="20" t="s">
        <x:v>132</x:v>
      </x:c>
      <x:c r="G3" s="20" t="s">
        <x:v>133</x:v>
      </x:c>
      <x:c r="H3" s="20" t="s">
        <x:v>134</x:v>
      </x:c>
      <x:c r="I3" s="20" t="s">
        <x:v>135</x:v>
      </x:c>
      <x:c r="J3" s="20" t="s">
        <x:v>136</x:v>
      </x:c>
      <x:c r="K3" s="20" t="s">
        <x:v>137</x:v>
      </x:c>
      <x:c r="L3" s="20" t="s">
        <x:v>138</x:v>
      </x:c>
      <x:c r="M3" s="20" t="s">
        <x:v>139</x:v>
      </x:c>
      <x:c r="N3" s="20" t="s">
        <x:v>9</x:v>
      </x:c>
      <x:c r="O3" s="20" t="s">
        <x:v>140</x:v>
      </x:c>
      <x:c r="P3" s="20" t="s">
        <x:v>141</x:v>
      </x:c>
      <x:c r="Q3" s="20" t="s">
        <x:v>142</x:v>
      </x:c>
      <x:c r="R3" s="21" t="s">
        <x:v>143</x:v>
      </x:c>
    </x:row>
    <x:row r="4" ht="100" customHeight="1">
      <x:c r="A4" s="50" t="s">
        <x:v>144</x:v>
      </x:c>
      <x:c r="B4" s="23">
        <x:v>1</x:v>
      </x:c>
      <x:c r="C4" s="25" t="s">
        <x:v>13</x:v>
      </x:c>
      <x:c r="D4" s="25" t="s">
        <x:v>145</x:v>
      </x:c>
      <x:c r="E4" s="25" t="s">
        <x:v>146</x:v>
      </x:c>
      <x:c r="F4" s="23" t="s">
        <x:v>147</x:v>
      </x:c>
      <x:c r="G4" s="23" t="s">
        <x:v>148</x:v>
      </x:c>
      <x:c r="H4" s="25" t="s">
        <x:v>149</x:v>
      </x:c>
      <x:c r="I4" s="25" t="s">
        <x:v>12</x:v>
      </x:c>
      <x:c r="J4" s="25" t="s">
        <x:v>12</x:v>
      </x:c>
      <x:c r="K4" s="25" t="s">
        <x:v>150</x:v>
      </x:c>
      <x:c r="L4" s="25" t="s">
        <x:v>151</x:v>
      </x:c>
      <x:c r="M4" s="25" t="s">
        <x:v>152</x:v>
      </x:c>
      <x:c r="N4" s="25" t="s">
        <x:v>153</x:v>
      </x:c>
      <x:c r="O4" s="38" t="s">
        <x:v>154</x:v>
      </x:c>
      <x:c r="P4" s="25" t="s">
        <x:v>149</x:v>
      </x:c>
      <x:c r="Q4" s="25" t="s">
        <x:v>155</x:v>
      </x:c>
      <x:c r="R4" s="62" t="e">
        <x:f>HYPERLINK("https://s.weibo.com/weibo","打开入口")</x:f>
      </x:c>
    </x:row>
    <x:row r="5" ht="100" customHeight="1">
      <x:c r="A5" s="51" t="s">
        <x:v>156</x:v>
      </x:c>
      <x:c r="B5" s="28">
        <x:v>1</x:v>
      </x:c>
      <x:c r="C5" s="30" t="s">
        <x:v>13</x:v>
      </x:c>
      <x:c r="D5" s="30" t="s">
        <x:v>157</x:v>
      </x:c>
      <x:c r="E5" s="30" t="s">
        <x:v>158</x:v>
      </x:c>
      <x:c r="F5" s="28" t="s">
        <x:v>147</x:v>
      </x:c>
      <x:c r="G5" s="28" t="s">
        <x:v>148</x:v>
      </x:c>
      <x:c r="H5" s="30" t="s">
        <x:v>159</x:v>
      </x:c>
      <x:c r="I5" s="30" t="s">
        <x:v>12</x:v>
      </x:c>
      <x:c r="J5" s="30" t="s">
        <x:v>12</x:v>
      </x:c>
      <x:c r="K5" s="30" t="s">
        <x:v>150</x:v>
      </x:c>
      <x:c r="L5" s="30" t="s">
        <x:v>160</x:v>
      </x:c>
      <x:c r="M5" s="30" t="s">
        <x:v>161</x:v>
      </x:c>
      <x:c r="N5" s="30" t="s">
        <x:v>162</x:v>
      </x:c>
      <x:c r="O5" s="41" t="s">
        <x:v>154</x:v>
      </x:c>
      <x:c r="P5" s="30" t="s">
        <x:v>159</x:v>
      </x:c>
      <x:c r="Q5" s="30" t="s">
        <x:v>155</x:v>
      </x:c>
      <x:c r="R5" s="63" t="e">
        <x:f>HYPERLINK("https://s.weibo.com/top/summary","打开入口")</x:f>
      </x:c>
    </x:row>
    <x:row r="6" ht="100" customHeight="1">
      <x:c r="A6" s="51" t="s">
        <x:v>163</x:v>
      </x:c>
      <x:c r="B6" s="28">
        <x:v>1</x:v>
      </x:c>
      <x:c r="C6" s="30" t="s">
        <x:v>13</x:v>
      </x:c>
      <x:c r="D6" s="30" t="s">
        <x:v>164</x:v>
      </x:c>
      <x:c r="E6" s="30" t="s">
        <x:v>165</x:v>
      </x:c>
      <x:c r="F6" s="28" t="s">
        <x:v>147</x:v>
      </x:c>
      <x:c r="G6" s="28" t="s">
        <x:v>148</x:v>
      </x:c>
      <x:c r="H6" s="30" t="s">
        <x:v>166</x:v>
      </x:c>
      <x:c r="I6" s="30" t="s">
        <x:v>12</x:v>
      </x:c>
      <x:c r="J6" s="30" t="s">
        <x:v>12</x:v>
      </x:c>
      <x:c r="K6" s="30" t="s">
        <x:v>150</x:v>
      </x:c>
      <x:c r="L6" s="30" t="s">
        <x:v>167</x:v>
      </x:c>
      <x:c r="M6" s="30" t="s">
        <x:v>168</x:v>
      </x:c>
      <x:c r="N6" s="30" t="s">
        <x:v>153</x:v>
      </x:c>
      <x:c r="O6" s="41" t="s">
        <x:v>154</x:v>
      </x:c>
      <x:c r="P6" s="30" t="s">
        <x:v>166</x:v>
      </x:c>
      <x:c r="Q6" s="30" t="s">
        <x:v>155</x:v>
      </x:c>
      <x:c r="R6" s="63" t="e">
        <x:f>HYPERLINK("https://www.baidu.com/","打开入口")</x:f>
      </x:c>
    </x:row>
    <x:row r="7" ht="100" customHeight="1">
      <x:c r="A7" s="51" t="s">
        <x:v>169</x:v>
      </x:c>
      <x:c r="B7" s="28">
        <x:v>1</x:v>
      </x:c>
      <x:c r="C7" s="30" t="s">
        <x:v>13</x:v>
      </x:c>
      <x:c r="D7" s="30" t="s">
        <x:v>170</x:v>
      </x:c>
      <x:c r="E7" s="30" t="s">
        <x:v>171</x:v>
      </x:c>
      <x:c r="F7" s="28" t="s">
        <x:v>147</x:v>
      </x:c>
      <x:c r="G7" s="28" t="s">
        <x:v>148</x:v>
      </x:c>
      <x:c r="H7" s="30" t="s">
        <x:v>172</x:v>
      </x:c>
      <x:c r="I7" s="30" t="s">
        <x:v>12</x:v>
      </x:c>
      <x:c r="J7" s="30" t="s">
        <x:v>12</x:v>
      </x:c>
      <x:c r="K7" s="30" t="s">
        <x:v>150</x:v>
      </x:c>
      <x:c r="L7" s="30" t="s">
        <x:v>167</x:v>
      </x:c>
      <x:c r="M7" s="30" t="s">
        <x:v>173</x:v>
      </x:c>
      <x:c r="N7" s="30" t="s">
        <x:v>174</x:v>
      </x:c>
      <x:c r="O7" s="41" t="s">
        <x:v>154</x:v>
      </x:c>
      <x:c r="P7" s="30" t="s">
        <x:v>172</x:v>
      </x:c>
      <x:c r="Q7" s="30" t="s">
        <x:v>155</x:v>
      </x:c>
      <x:c r="R7" s="63" t="e">
        <x:f>HYPERLINK("https://www.baidu.com/s?tn=news","打开入口")</x:f>
      </x:c>
    </x:row>
    <x:row r="8" ht="100" customHeight="1">
      <x:c r="A8" s="51" t="s">
        <x:v>175</x:v>
      </x:c>
      <x:c r="B8" s="28">
        <x:v>1</x:v>
      </x:c>
      <x:c r="C8" s="30" t="s">
        <x:v>13</x:v>
      </x:c>
      <x:c r="D8" s="30" t="s">
        <x:v>157</x:v>
      </x:c>
      <x:c r="E8" s="30" t="s">
        <x:v>176</x:v>
      </x:c>
      <x:c r="F8" s="28" t="s">
        <x:v>147</x:v>
      </x:c>
      <x:c r="G8" s="28" t="s">
        <x:v>148</x:v>
      </x:c>
      <x:c r="H8" s="30" t="s">
        <x:v>177</x:v>
      </x:c>
      <x:c r="I8" s="30" t="s">
        <x:v>12</x:v>
      </x:c>
      <x:c r="J8" s="30" t="s">
        <x:v>12</x:v>
      </x:c>
      <x:c r="K8" s="30" t="s">
        <x:v>150</x:v>
      </x:c>
      <x:c r="L8" s="30" t="s">
        <x:v>167</x:v>
      </x:c>
      <x:c r="M8" s="30" t="s">
        <x:v>178</x:v>
      </x:c>
      <x:c r="N8" s="30" t="s">
        <x:v>179</x:v>
      </x:c>
      <x:c r="O8" s="41" t="s">
        <x:v>154</x:v>
      </x:c>
      <x:c r="P8" s="30" t="s">
        <x:v>177</x:v>
      </x:c>
      <x:c r="Q8" s="30" t="s">
        <x:v>155</x:v>
      </x:c>
      <x:c r="R8" s="63" t="e">
        <x:f>HYPERLINK("https://top.baidu.com/board","打开入口")</x:f>
      </x:c>
    </x:row>
    <x:row r="9" ht="100" customHeight="1">
      <x:c r="A9" s="51" t="s">
        <x:v>180</x:v>
      </x:c>
      <x:c r="B9" s="28">
        <x:v>1</x:v>
      </x:c>
      <x:c r="C9" s="30" t="s">
        <x:v>13</x:v>
      </x:c>
      <x:c r="D9" s="30" t="s">
        <x:v>164</x:v>
      </x:c>
      <x:c r="E9" s="30" t="s">
        <x:v>181</x:v>
      </x:c>
      <x:c r="F9" s="28" t="s">
        <x:v>147</x:v>
      </x:c>
      <x:c r="G9" s="28" t="s">
        <x:v>148</x:v>
      </x:c>
      <x:c r="H9" s="30" t="s">
        <x:v>182</x:v>
      </x:c>
      <x:c r="I9" s="30" t="s">
        <x:v>12</x:v>
      </x:c>
      <x:c r="J9" s="30" t="s">
        <x:v>12</x:v>
      </x:c>
      <x:c r="K9" s="30" t="s">
        <x:v>150</x:v>
      </x:c>
      <x:c r="L9" s="30" t="s">
        <x:v>167</x:v>
      </x:c>
      <x:c r="M9" s="30" t="s">
        <x:v>183</x:v>
      </x:c>
      <x:c r="N9" s="30" t="s">
        <x:v>153</x:v>
      </x:c>
      <x:c r="O9" s="41" t="s">
        <x:v>154</x:v>
      </x:c>
      <x:c r="P9" s="30" t="s">
        <x:v>182</x:v>
      </x:c>
      <x:c r="Q9" s="30" t="s">
        <x:v>155</x:v>
      </x:c>
      <x:c r="R9" s="63" t="e">
        <x:f>HYPERLINK("https://www.so.com/","打开入口")</x:f>
      </x:c>
    </x:row>
    <x:row r="10" ht="100" customHeight="1">
      <x:c r="A10" s="51" t="s">
        <x:v>184</x:v>
      </x:c>
      <x:c r="B10" s="28">
        <x:v>1</x:v>
      </x:c>
      <x:c r="C10" s="30" t="s">
        <x:v>13</x:v>
      </x:c>
      <x:c r="D10" s="30" t="s">
        <x:v>164</x:v>
      </x:c>
      <x:c r="E10" s="30" t="s">
        <x:v>185</x:v>
      </x:c>
      <x:c r="F10" s="28" t="s">
        <x:v>147</x:v>
      </x:c>
      <x:c r="G10" s="28" t="s">
        <x:v>148</x:v>
      </x:c>
      <x:c r="H10" s="30" t="s">
        <x:v>186</x:v>
      </x:c>
      <x:c r="I10" s="30" t="s">
        <x:v>12</x:v>
      </x:c>
      <x:c r="J10" s="30" t="s">
        <x:v>12</x:v>
      </x:c>
      <x:c r="K10" s="30" t="s">
        <x:v>150</x:v>
      </x:c>
      <x:c r="L10" s="30" t="s">
        <x:v>167</x:v>
      </x:c>
      <x:c r="M10" s="30" t="s">
        <x:v>187</x:v>
      </x:c>
      <x:c r="N10" s="30" t="s">
        <x:v>188</x:v>
      </x:c>
      <x:c r="O10" s="41" t="s">
        <x:v>154</x:v>
      </x:c>
      <x:c r="P10" s="30" t="s">
        <x:v>186</x:v>
      </x:c>
      <x:c r="Q10" s="30" t="s">
        <x:v>155</x:v>
      </x:c>
      <x:c r="R10" s="63" t="e">
        <x:f>HYPERLINK("https://www.sogou.com/","打开入口")</x:f>
      </x:c>
    </x:row>
    <x:row r="11" ht="100" customHeight="1">
      <x:c r="A11" s="51" t="s">
        <x:v>189</x:v>
      </x:c>
      <x:c r="B11" s="28">
        <x:v>2</x:v>
      </x:c>
      <x:c r="C11" s="30" t="s">
        <x:v>21</x:v>
      </x:c>
      <x:c r="D11" s="30" t="s">
        <x:v>190</x:v>
      </x:c>
      <x:c r="E11" s="30" t="s">
        <x:v>191</x:v>
      </x:c>
      <x:c r="F11" s="28" t="s">
        <x:v>147</x:v>
      </x:c>
      <x:c r="G11" s="28" t="s">
        <x:v>148</x:v>
      </x:c>
      <x:c r="H11" s="30" t="s">
        <x:v>192</x:v>
      </x:c>
      <x:c r="I11" s="30" t="s">
        <x:v>12</x:v>
      </x:c>
      <x:c r="J11" s="30" t="s">
        <x:v>12</x:v>
      </x:c>
      <x:c r="K11" s="30" t="s">
        <x:v>193</x:v>
      </x:c>
      <x:c r="L11" s="30" t="s">
        <x:v>194</x:v>
      </x:c>
      <x:c r="M11" s="30" t="s">
        <x:v>195</x:v>
      </x:c>
      <x:c r="N11" s="30" t="s">
        <x:v>196</x:v>
      </x:c>
      <x:c r="O11" s="41" t="s">
        <x:v>154</x:v>
      </x:c>
      <x:c r="P11" s="30" t="s">
        <x:v>192</x:v>
      </x:c>
      <x:c r="Q11" s="30" t="s">
        <x:v>155</x:v>
      </x:c>
      <x:c r="R11" s="63" t="e">
        <x:f>HYPERLINK("https://www.douyin.com/","打开入口")</x:f>
      </x:c>
    </x:row>
    <x:row r="12" ht="100" customHeight="1">
      <x:c r="A12" s="51" t="s">
        <x:v>197</x:v>
      </x:c>
      <x:c r="B12" s="28">
        <x:v>2</x:v>
      </x:c>
      <x:c r="C12" s="30" t="s">
        <x:v>21</x:v>
      </x:c>
      <x:c r="D12" s="30" t="s">
        <x:v>198</x:v>
      </x:c>
      <x:c r="E12" s="30" t="s">
        <x:v>199</x:v>
      </x:c>
      <x:c r="F12" s="28" t="s">
        <x:v>147</x:v>
      </x:c>
      <x:c r="G12" s="28" t="s">
        <x:v>148</x:v>
      </x:c>
      <x:c r="H12" s="30" t="s">
        <x:v>200</x:v>
      </x:c>
      <x:c r="I12" s="30" t="s">
        <x:v>12</x:v>
      </x:c>
      <x:c r="J12" s="30" t="s">
        <x:v>12</x:v>
      </x:c>
      <x:c r="K12" s="30" t="s">
        <x:v>193</x:v>
      </x:c>
      <x:c r="L12" s="30" t="s">
        <x:v>201</x:v>
      </x:c>
      <x:c r="M12" s="30" t="s">
        <x:v>202</x:v>
      </x:c>
      <x:c r="N12" s="30" t="s">
        <x:v>203</x:v>
      </x:c>
      <x:c r="O12" s="41" t="s">
        <x:v>154</x:v>
      </x:c>
      <x:c r="P12" s="30" t="s">
        <x:v>200</x:v>
      </x:c>
      <x:c r="Q12" s="30" t="s">
        <x:v>155</x:v>
      </x:c>
      <x:c r="R12" s="63" t="e">
        <x:f>HYPERLINK("https://www.douyin.com/search/","打开入口")</x:f>
      </x:c>
    </x:row>
    <x:row r="13" ht="100" customHeight="1">
      <x:c r="A13" s="51" t="s">
        <x:v>204</x:v>
      </x:c>
      <x:c r="B13" s="28">
        <x:v>2</x:v>
      </x:c>
      <x:c r="C13" s="30" t="s">
        <x:v>21</x:v>
      </x:c>
      <x:c r="D13" s="30" t="s">
        <x:v>205</x:v>
      </x:c>
      <x:c r="E13" s="30" t="s">
        <x:v>206</x:v>
      </x:c>
      <x:c r="F13" s="28" t="s">
        <x:v>147</x:v>
      </x:c>
      <x:c r="G13" s="28" t="s">
        <x:v>148</x:v>
      </x:c>
      <x:c r="H13" s="30" t="s">
        <x:v>207</x:v>
      </x:c>
      <x:c r="I13" s="30" t="s">
        <x:v>12</x:v>
      </x:c>
      <x:c r="J13" s="30" t="s">
        <x:v>12</x:v>
      </x:c>
      <x:c r="K13" s="30" t="s">
        <x:v>150</x:v>
      </x:c>
      <x:c r="L13" s="30" t="s">
        <x:v>208</x:v>
      </x:c>
      <x:c r="M13" s="30" t="s">
        <x:v>209</x:v>
      </x:c>
      <x:c r="N13" s="30" t="s">
        <x:v>210</x:v>
      </x:c>
      <x:c r="O13" s="41" t="s">
        <x:v>154</x:v>
      </x:c>
      <x:c r="P13" s="30" t="s">
        <x:v>207</x:v>
      </x:c>
      <x:c r="Q13" s="30" t="s">
        <x:v>155</x:v>
      </x:c>
      <x:c r="R13" s="63" t="e">
        <x:f>HYPERLINK("https://www.ixigua.com/","打开入口")</x:f>
      </x:c>
    </x:row>
    <x:row r="14" ht="100" customHeight="1">
      <x:c r="A14" s="51" t="s">
        <x:v>211</x:v>
      </x:c>
      <x:c r="B14" s="28">
        <x:v>2</x:v>
      </x:c>
      <x:c r="C14" s="30" t="s">
        <x:v>21</x:v>
      </x:c>
      <x:c r="D14" s="30" t="s">
        <x:v>205</x:v>
      </x:c>
      <x:c r="E14" s="30" t="s">
        <x:v>212</x:v>
      </x:c>
      <x:c r="F14" s="28" t="s">
        <x:v>147</x:v>
      </x:c>
      <x:c r="G14" s="28" t="s">
        <x:v>148</x:v>
      </x:c>
      <x:c r="H14" s="30" t="s">
        <x:v>213</x:v>
      </x:c>
      <x:c r="I14" s="30" t="s">
        <x:v>12</x:v>
      </x:c>
      <x:c r="J14" s="30" t="s">
        <x:v>12</x:v>
      </x:c>
      <x:c r="K14" s="30" t="s">
        <x:v>150</x:v>
      </x:c>
      <x:c r="L14" s="30" t="s">
        <x:v>208</x:v>
      </x:c>
      <x:c r="M14" s="30" t="s">
        <x:v>214</x:v>
      </x:c>
      <x:c r="N14" s="30" t="s">
        <x:v>215</x:v>
      </x:c>
      <x:c r="O14" s="41" t="s">
        <x:v>154</x:v>
      </x:c>
      <x:c r="P14" s="30" t="s">
        <x:v>213</x:v>
      </x:c>
      <x:c r="Q14" s="30" t="s">
        <x:v>155</x:v>
      </x:c>
      <x:c r="R14" s="63" t="e">
        <x:f>HYPERLINK("https://haokan.baidu.com/","打开入口")</x:f>
      </x:c>
    </x:row>
    <x:row r="15" ht="100" customHeight="1">
      <x:c r="A15" s="51" t="s">
        <x:v>216</x:v>
      </x:c>
      <x:c r="B15" s="28">
        <x:v>2</x:v>
      </x:c>
      <x:c r="C15" s="30" t="s">
        <x:v>21</x:v>
      </x:c>
      <x:c r="D15" s="30" t="s">
        <x:v>205</x:v>
      </x:c>
      <x:c r="E15" s="30" t="s">
        <x:v>217</x:v>
      </x:c>
      <x:c r="F15" s="28" t="s">
        <x:v>147</x:v>
      </x:c>
      <x:c r="G15" s="28" t="s">
        <x:v>148</x:v>
      </x:c>
      <x:c r="H15" s="30" t="s">
        <x:v>218</x:v>
      </x:c>
      <x:c r="I15" s="30" t="s">
        <x:v>12</x:v>
      </x:c>
      <x:c r="J15" s="30" t="s">
        <x:v>12</x:v>
      </x:c>
      <x:c r="K15" s="30" t="s">
        <x:v>150</x:v>
      </x:c>
      <x:c r="L15" s="30" t="s">
        <x:v>219</x:v>
      </x:c>
      <x:c r="M15" s="30" t="s">
        <x:v>220</x:v>
      </x:c>
      <x:c r="N15" s="30" t="s">
        <x:v>221</x:v>
      </x:c>
      <x:c r="O15" s="41" t="s">
        <x:v>154</x:v>
      </x:c>
      <x:c r="P15" s="30" t="s">
        <x:v>218</x:v>
      </x:c>
      <x:c r="Q15" s="30" t="s">
        <x:v>155</x:v>
      </x:c>
      <x:c r="R15" s="63" t="e">
        <x:f>HYPERLINK("https://v.qq.com/","打开入口")</x:f>
      </x:c>
    </x:row>
    <x:row r="16" ht="100" customHeight="1">
      <x:c r="A16" s="51" t="s">
        <x:v>222</x:v>
      </x:c>
      <x:c r="B16" s="28">
        <x:v>3</x:v>
      </x:c>
      <x:c r="C16" s="30" t="s">
        <x:v>28</x:v>
      </x:c>
      <x:c r="D16" s="30" t="s">
        <x:v>190</x:v>
      </x:c>
      <x:c r="E16" s="30" t="s">
        <x:v>223</x:v>
      </x:c>
      <x:c r="F16" s="28" t="s">
        <x:v>147</x:v>
      </x:c>
      <x:c r="G16" s="28" t="s">
        <x:v>148</x:v>
      </x:c>
      <x:c r="H16" s="30" t="s">
        <x:v>224</x:v>
      </x:c>
      <x:c r="I16" s="30" t="s">
        <x:v>12</x:v>
      </x:c>
      <x:c r="J16" s="30" t="s">
        <x:v>12</x:v>
      </x:c>
      <x:c r="K16" s="30" t="s">
        <x:v>225</x:v>
      </x:c>
      <x:c r="L16" s="30" t="s">
        <x:v>194</x:v>
      </x:c>
      <x:c r="M16" s="30" t="s">
        <x:v>226</x:v>
      </x:c>
      <x:c r="N16" s="30" t="s">
        <x:v>227</x:v>
      </x:c>
      <x:c r="O16" s="41" t="s">
        <x:v>154</x:v>
      </x:c>
      <x:c r="P16" s="30" t="s">
        <x:v>224</x:v>
      </x:c>
      <x:c r="Q16" s="30" t="s">
        <x:v>155</x:v>
      </x:c>
      <x:c r="R16" s="63" t="e">
        <x:f>HYPERLINK("https://www.kuaishou.com/","打开入口")</x:f>
      </x:c>
    </x:row>
    <x:row r="17" ht="100" customHeight="1">
      <x:c r="A17" s="51" t="s">
        <x:v>228</x:v>
      </x:c>
      <x:c r="B17" s="28">
        <x:v>3</x:v>
      </x:c>
      <x:c r="C17" s="30" t="s">
        <x:v>28</x:v>
      </x:c>
      <x:c r="D17" s="30" t="s">
        <x:v>198</x:v>
      </x:c>
      <x:c r="E17" s="30" t="s">
        <x:v>229</x:v>
      </x:c>
      <x:c r="F17" s="28" t="s">
        <x:v>147</x:v>
      </x:c>
      <x:c r="G17" s="28" t="s">
        <x:v>148</x:v>
      </x:c>
      <x:c r="H17" s="30" t="s">
        <x:v>230</x:v>
      </x:c>
      <x:c r="I17" s="30" t="s">
        <x:v>12</x:v>
      </x:c>
      <x:c r="J17" s="30" t="s">
        <x:v>12</x:v>
      </x:c>
      <x:c r="K17" s="30" t="s">
        <x:v>225</x:v>
      </x:c>
      <x:c r="L17" s="30" t="s">
        <x:v>201</x:v>
      </x:c>
      <x:c r="M17" s="30" t="s">
        <x:v>231</x:v>
      </x:c>
      <x:c r="N17" s="30" t="s">
        <x:v>232</x:v>
      </x:c>
      <x:c r="O17" s="41" t="s">
        <x:v>154</x:v>
      </x:c>
      <x:c r="P17" s="30" t="s">
        <x:v>230</x:v>
      </x:c>
      <x:c r="Q17" s="30" t="s">
        <x:v>155</x:v>
      </x:c>
      <x:c r="R17" s="63" t="e">
        <x:f>HYPERLINK("https://www.kuaishou.com/search/video","打开入口")</x:f>
      </x:c>
    </x:row>
    <x:row r="18" ht="100" customHeight="1">
      <x:c r="A18" s="51" t="s">
        <x:v>233</x:v>
      </x:c>
      <x:c r="B18" s="28">
        <x:v>3</x:v>
      </x:c>
      <x:c r="C18" s="30" t="s">
        <x:v>28</x:v>
      </x:c>
      <x:c r="D18" s="30" t="s">
        <x:v>205</x:v>
      </x:c>
      <x:c r="E18" s="30" t="s">
        <x:v>234</x:v>
      </x:c>
      <x:c r="F18" s="28" t="s">
        <x:v>147</x:v>
      </x:c>
      <x:c r="G18" s="28" t="s">
        <x:v>148</x:v>
      </x:c>
      <x:c r="H18" s="30" t="s">
        <x:v>235</x:v>
      </x:c>
      <x:c r="I18" s="30" t="s">
        <x:v>12</x:v>
      </x:c>
      <x:c r="J18" s="30" t="s">
        <x:v>12</x:v>
      </x:c>
      <x:c r="K18" s="30" t="s">
        <x:v>150</x:v>
      </x:c>
      <x:c r="L18" s="30" t="s">
        <x:v>219</x:v>
      </x:c>
      <x:c r="M18" s="30" t="s">
        <x:v>236</x:v>
      </x:c>
      <x:c r="N18" s="30" t="s">
        <x:v>237</x:v>
      </x:c>
      <x:c r="O18" s="41" t="s">
        <x:v>154</x:v>
      </x:c>
      <x:c r="P18" s="30" t="s">
        <x:v>235</x:v>
      </x:c>
      <x:c r="Q18" s="30" t="s">
        <x:v>155</x:v>
      </x:c>
      <x:c r="R18" s="63" t="e">
        <x:f>HYPERLINK("https://www.youku.com/","打开入口")</x:f>
      </x:c>
    </x:row>
    <x:row r="19" ht="100" customHeight="1">
      <x:c r="A19" s="51" t="s">
        <x:v>238</x:v>
      </x:c>
      <x:c r="B19" s="28">
        <x:v>3</x:v>
      </x:c>
      <x:c r="C19" s="30" t="s">
        <x:v>28</x:v>
      </x:c>
      <x:c r="D19" s="30" t="s">
        <x:v>205</x:v>
      </x:c>
      <x:c r="E19" s="30" t="s">
        <x:v>239</x:v>
      </x:c>
      <x:c r="F19" s="28" t="s">
        <x:v>147</x:v>
      </x:c>
      <x:c r="G19" s="28" t="s">
        <x:v>148</x:v>
      </x:c>
      <x:c r="H19" s="30" t="s">
        <x:v>240</x:v>
      </x:c>
      <x:c r="I19" s="30" t="s">
        <x:v>12</x:v>
      </x:c>
      <x:c r="J19" s="30" t="s">
        <x:v>12</x:v>
      </x:c>
      <x:c r="K19" s="30" t="s">
        <x:v>150</x:v>
      </x:c>
      <x:c r="L19" s="30" t="s">
        <x:v>219</x:v>
      </x:c>
      <x:c r="M19" s="30" t="s">
        <x:v>241</x:v>
      </x:c>
      <x:c r="N19" s="30" t="s">
        <x:v>237</x:v>
      </x:c>
      <x:c r="O19" s="41" t="s">
        <x:v>154</x:v>
      </x:c>
      <x:c r="P19" s="30" t="s">
        <x:v>240</x:v>
      </x:c>
      <x:c r="Q19" s="30" t="s">
        <x:v>155</x:v>
      </x:c>
      <x:c r="R19" s="63" t="e">
        <x:f>HYPERLINK("https://www.iqiyi.com/","打开入口")</x:f>
      </x:c>
    </x:row>
    <x:row r="20" ht="100" customHeight="1">
      <x:c r="A20" s="51" t="s">
        <x:v>242</x:v>
      </x:c>
      <x:c r="B20" s="28">
        <x:v>3</x:v>
      </x:c>
      <x:c r="C20" s="30" t="s">
        <x:v>28</x:v>
      </x:c>
      <x:c r="D20" s="30" t="s">
        <x:v>243</x:v>
      </x:c>
      <x:c r="E20" s="30" t="s">
        <x:v>244</x:v>
      </x:c>
      <x:c r="F20" s="28" t="s">
        <x:v>147</x:v>
      </x:c>
      <x:c r="G20" s="28" t="s">
        <x:v>148</x:v>
      </x:c>
      <x:c r="H20" s="30" t="s">
        <x:v>245</x:v>
      </x:c>
      <x:c r="I20" s="30" t="s">
        <x:v>12</x:v>
      </x:c>
      <x:c r="J20" s="30" t="s">
        <x:v>12</x:v>
      </x:c>
      <x:c r="K20" s="30" t="s">
        <x:v>150</x:v>
      </x:c>
      <x:c r="L20" s="30" t="s">
        <x:v>208</x:v>
      </x:c>
      <x:c r="M20" s="30" t="s">
        <x:v>246</x:v>
      </x:c>
      <x:c r="N20" s="30" t="s">
        <x:v>247</x:v>
      </x:c>
      <x:c r="O20" s="41" t="s">
        <x:v>154</x:v>
      </x:c>
      <x:c r="P20" s="30" t="s">
        <x:v>245</x:v>
      </x:c>
      <x:c r="Q20" s="30" t="s">
        <x:v>155</x:v>
      </x:c>
      <x:c r="R20" s="63" t="e">
        <x:f>HYPERLINK("https://www.ximalaya.com/","打开入口")</x:f>
      </x:c>
    </x:row>
    <x:row r="21" ht="100" customHeight="1">
      <x:c r="A21" s="51" t="s">
        <x:v>248</x:v>
      </x:c>
      <x:c r="B21" s="28">
        <x:v>3</x:v>
      </x:c>
      <x:c r="C21" s="30" t="s">
        <x:v>28</x:v>
      </x:c>
      <x:c r="D21" s="30" t="s">
        <x:v>249</x:v>
      </x:c>
      <x:c r="E21" s="30" t="s">
        <x:v>250</x:v>
      </x:c>
      <x:c r="F21" s="28" t="s">
        <x:v>147</x:v>
      </x:c>
      <x:c r="G21" s="28" t="s">
        <x:v>148</x:v>
      </x:c>
      <x:c r="H21" s="30" t="s">
        <x:v>251</x:v>
      </x:c>
      <x:c r="I21" s="30" t="s">
        <x:v>12</x:v>
      </x:c>
      <x:c r="J21" s="30" t="s">
        <x:v>12</x:v>
      </x:c>
      <x:c r="K21" s="30" t="s">
        <x:v>150</x:v>
      </x:c>
      <x:c r="L21" s="30" t="s">
        <x:v>252</x:v>
      </x:c>
      <x:c r="M21" s="30" t="s">
        <x:v>253</x:v>
      </x:c>
      <x:c r="N21" s="30" t="s">
        <x:v>254</x:v>
      </x:c>
      <x:c r="O21" s="41" t="s">
        <x:v>154</x:v>
      </x:c>
      <x:c r="P21" s="30" t="s">
        <x:v>251</x:v>
      </x:c>
      <x:c r="Q21" s="30" t="s">
        <x:v>155</x:v>
      </x:c>
      <x:c r="R21" s="63" t="e">
        <x:f>HYPERLINK("https://www.xiaoyuzhoufm.com/","打开入口")</x:f>
      </x:c>
    </x:row>
    <x:row r="22" ht="100" customHeight="1">
      <x:c r="A22" s="51" t="s">
        <x:v>255</x:v>
      </x:c>
      <x:c r="B22" s="28">
        <x:v>3</x:v>
      </x:c>
      <x:c r="C22" s="30" t="s">
        <x:v>28</x:v>
      </x:c>
      <x:c r="D22" s="30" t="s">
        <x:v>243</x:v>
      </x:c>
      <x:c r="E22" s="30" t="s">
        <x:v>256</x:v>
      </x:c>
      <x:c r="F22" s="28" t="s">
        <x:v>147</x:v>
      </x:c>
      <x:c r="G22" s="28" t="s">
        <x:v>148</x:v>
      </x:c>
      <x:c r="H22" s="30" t="s">
        <x:v>257</x:v>
      </x:c>
      <x:c r="I22" s="30" t="s">
        <x:v>12</x:v>
      </x:c>
      <x:c r="J22" s="30" t="s">
        <x:v>12</x:v>
      </x:c>
      <x:c r="K22" s="30" t="s">
        <x:v>150</x:v>
      </x:c>
      <x:c r="L22" s="30" t="s">
        <x:v>252</x:v>
      </x:c>
      <x:c r="M22" s="30" t="s">
        <x:v>258</x:v>
      </x:c>
      <x:c r="N22" s="30" t="s">
        <x:v>259</x:v>
      </x:c>
      <x:c r="O22" s="41" t="s">
        <x:v>154</x:v>
      </x:c>
      <x:c r="P22" s="30" t="s">
        <x:v>257</x:v>
      </x:c>
      <x:c r="Q22" s="30" t="s">
        <x:v>155</x:v>
      </x:c>
      <x:c r="R22" s="63" t="e">
        <x:f>HYPERLINK("https://www.qingting.fm/","打开入口")</x:f>
      </x:c>
    </x:row>
    <x:row r="23" ht="100" customHeight="1">
      <x:c r="A23" s="51" t="s">
        <x:v>260</x:v>
      </x:c>
      <x:c r="B23" s="28">
        <x:v>3</x:v>
      </x:c>
      <x:c r="C23" s="30" t="s">
        <x:v>28</x:v>
      </x:c>
      <x:c r="D23" s="30" t="s">
        <x:v>243</x:v>
      </x:c>
      <x:c r="E23" s="30" t="s">
        <x:v>261</x:v>
      </x:c>
      <x:c r="F23" s="28" t="s">
        <x:v>147</x:v>
      </x:c>
      <x:c r="G23" s="28" t="s">
        <x:v>148</x:v>
      </x:c>
      <x:c r="H23" s="30" t="s">
        <x:v>262</x:v>
      </x:c>
      <x:c r="I23" s="30" t="s">
        <x:v>12</x:v>
      </x:c>
      <x:c r="J23" s="30" t="s">
        <x:v>12</x:v>
      </x:c>
      <x:c r="K23" s="30" t="s">
        <x:v>150</x:v>
      </x:c>
      <x:c r="L23" s="30" t="s">
        <x:v>252</x:v>
      </x:c>
      <x:c r="M23" s="30" t="s">
        <x:v>263</x:v>
      </x:c>
      <x:c r="N23" s="30" t="s">
        <x:v>264</x:v>
      </x:c>
      <x:c r="O23" s="41" t="s">
        <x:v>154</x:v>
      </x:c>
      <x:c r="P23" s="30" t="s">
        <x:v>262</x:v>
      </x:c>
      <x:c r="Q23" s="30" t="s">
        <x:v>155</x:v>
      </x:c>
      <x:c r="R23" s="63" t="e">
        <x:f>HYPERLINK("https://www.lizhi.fm/","打开入口")</x:f>
      </x:c>
    </x:row>
    <x:row r="24" ht="100" customHeight="1">
      <x:c r="A24" s="51" t="s">
        <x:v>265</x:v>
      </x:c>
      <x:c r="B24" s="28">
        <x:v>4</x:v>
      </x:c>
      <x:c r="C24" s="30" t="s">
        <x:v>35</x:v>
      </x:c>
      <x:c r="D24" s="30" t="s">
        <x:v>266</x:v>
      </x:c>
      <x:c r="E24" s="30" t="s">
        <x:v>267</x:v>
      </x:c>
      <x:c r="F24" s="28" t="s">
        <x:v>147</x:v>
      </x:c>
      <x:c r="G24" s="28" t="s">
        <x:v>148</x:v>
      </x:c>
      <x:c r="H24" s="30" t="s">
        <x:v>268</x:v>
      </x:c>
      <x:c r="I24" s="30" t="s">
        <x:v>12</x:v>
      </x:c>
      <x:c r="J24" s="30" t="s">
        <x:v>12</x:v>
      </x:c>
      <x:c r="K24" s="30" t="s">
        <x:v>150</x:v>
      </x:c>
      <x:c r="L24" s="30" t="s">
        <x:v>151</x:v>
      </x:c>
      <x:c r="M24" s="30" t="s">
        <x:v>269</x:v>
      </x:c>
      <x:c r="N24" s="30" t="s">
        <x:v>270</x:v>
      </x:c>
      <x:c r="O24" s="41" t="s">
        <x:v>154</x:v>
      </x:c>
      <x:c r="P24" s="30" t="s">
        <x:v>268</x:v>
      </x:c>
      <x:c r="Q24" s="30" t="s">
        <x:v>155</x:v>
      </x:c>
      <x:c r="R24" s="63" t="e">
        <x:f>HYPERLINK("https://www.xiaohongshu.com/","打开入口")</x:f>
      </x:c>
    </x:row>
    <x:row r="25" ht="100" customHeight="1">
      <x:c r="A25" s="51" t="s">
        <x:v>271</x:v>
      </x:c>
      <x:c r="B25" s="28">
        <x:v>4</x:v>
      </x:c>
      <x:c r="C25" s="30" t="s">
        <x:v>35</x:v>
      </x:c>
      <x:c r="D25" s="30" t="s">
        <x:v>272</x:v>
      </x:c>
      <x:c r="E25" s="30" t="s">
        <x:v>273</x:v>
      </x:c>
      <x:c r="F25" s="28" t="s">
        <x:v>147</x:v>
      </x:c>
      <x:c r="G25" s="28" t="s">
        <x:v>148</x:v>
      </x:c>
      <x:c r="H25" s="30" t="s">
        <x:v>274</x:v>
      </x:c>
      <x:c r="I25" s="30" t="s">
        <x:v>12</x:v>
      </x:c>
      <x:c r="J25" s="30" t="s">
        <x:v>12</x:v>
      </x:c>
      <x:c r="K25" s="30" t="s">
        <x:v>150</x:v>
      </x:c>
      <x:c r="L25" s="30" t="s">
        <x:v>201</x:v>
      </x:c>
      <x:c r="M25" s="30" t="s">
        <x:v>275</x:v>
      </x:c>
      <x:c r="N25" s="30" t="s">
        <x:v>276</x:v>
      </x:c>
      <x:c r="O25" s="41" t="s">
        <x:v>154</x:v>
      </x:c>
      <x:c r="P25" s="30" t="s">
        <x:v>274</x:v>
      </x:c>
      <x:c r="Q25" s="30" t="s">
        <x:v>155</x:v>
      </x:c>
      <x:c r="R25" s="63" t="e">
        <x:f>HYPERLINK("https://www.xiaohongshu.com/search_result","打开入口")</x:f>
      </x:c>
    </x:row>
    <x:row r="26" ht="100" customHeight="1">
      <x:c r="A26" s="51" t="s">
        <x:v>277</x:v>
      </x:c>
      <x:c r="B26" s="28">
        <x:v>4</x:v>
      </x:c>
      <x:c r="C26" s="30" t="s">
        <x:v>35</x:v>
      </x:c>
      <x:c r="D26" s="30" t="s">
        <x:v>278</x:v>
      </x:c>
      <x:c r="E26" s="30" t="s">
        <x:v>279</x:v>
      </x:c>
      <x:c r="F26" s="28" t="s">
        <x:v>147</x:v>
      </x:c>
      <x:c r="G26" s="28" t="s">
        <x:v>148</x:v>
      </x:c>
      <x:c r="H26" s="30" t="s">
        <x:v>280</x:v>
      </x:c>
      <x:c r="I26" s="30" t="s">
        <x:v>12</x:v>
      </x:c>
      <x:c r="J26" s="30" t="s">
        <x:v>12</x:v>
      </x:c>
      <x:c r="K26" s="30" t="s">
        <x:v>150</x:v>
      </x:c>
      <x:c r="L26" s="30" t="s">
        <x:v>281</x:v>
      </x:c>
      <x:c r="M26" s="30" t="s">
        <x:v>282</x:v>
      </x:c>
      <x:c r="N26" s="30" t="s">
        <x:v>283</x:v>
      </x:c>
      <x:c r="O26" s="41" t="s">
        <x:v>154</x:v>
      </x:c>
      <x:c r="P26" s="30" t="s">
        <x:v>280</x:v>
      </x:c>
      <x:c r="Q26" s="30" t="s">
        <x:v>155</x:v>
      </x:c>
      <x:c r="R26" s="63" t="e">
        <x:f>HYPERLINK("https://www.douban.com/","打开入口")</x:f>
      </x:c>
    </x:row>
    <x:row r="27" ht="100" customHeight="1">
      <x:c r="A27" s="51" t="s">
        <x:v>284</x:v>
      </x:c>
      <x:c r="B27" s="28">
        <x:v>4</x:v>
      </x:c>
      <x:c r="C27" s="30" t="s">
        <x:v>35</x:v>
      </x:c>
      <x:c r="D27" s="30" t="s">
        <x:v>285</x:v>
      </x:c>
      <x:c r="E27" s="30" t="s">
        <x:v>286</x:v>
      </x:c>
      <x:c r="F27" s="28" t="s">
        <x:v>147</x:v>
      </x:c>
      <x:c r="G27" s="28" t="s">
        <x:v>148</x:v>
      </x:c>
      <x:c r="H27" s="30" t="s">
        <x:v>287</x:v>
      </x:c>
      <x:c r="I27" s="30" t="s">
        <x:v>12</x:v>
      </x:c>
      <x:c r="J27" s="30" t="s">
        <x:v>12</x:v>
      </x:c>
      <x:c r="K27" s="30" t="s">
        <x:v>150</x:v>
      </x:c>
      <x:c r="L27" s="30" t="s">
        <x:v>208</x:v>
      </x:c>
      <x:c r="M27" s="30" t="s">
        <x:v>288</x:v>
      </x:c>
      <x:c r="N27" s="30" t="s">
        <x:v>289</x:v>
      </x:c>
      <x:c r="O27" s="41" t="s">
        <x:v>154</x:v>
      </x:c>
      <x:c r="P27" s="30" t="s">
        <x:v>287</x:v>
      </x:c>
      <x:c r="Q27" s="30" t="s">
        <x:v>155</x:v>
      </x:c>
      <x:c r="R27" s="63" t="e">
        <x:f>HYPERLINK("https://www.hupu.com/","打开入口")</x:f>
      </x:c>
    </x:row>
    <x:row r="28" ht="100" customHeight="1">
      <x:c r="A28" s="51" t="s">
        <x:v>290</x:v>
      </x:c>
      <x:c r="B28" s="28">
        <x:v>4</x:v>
      </x:c>
      <x:c r="C28" s="30" t="s">
        <x:v>35</x:v>
      </x:c>
      <x:c r="D28" s="30" t="s">
        <x:v>285</x:v>
      </x:c>
      <x:c r="E28" s="30" t="s">
        <x:v>291</x:v>
      </x:c>
      <x:c r="F28" s="28" t="s">
        <x:v>147</x:v>
      </x:c>
      <x:c r="G28" s="28" t="s">
        <x:v>148</x:v>
      </x:c>
      <x:c r="H28" s="30" t="s">
        <x:v>292</x:v>
      </x:c>
      <x:c r="I28" s="30" t="s">
        <x:v>12</x:v>
      </x:c>
      <x:c r="J28" s="30" t="s">
        <x:v>12</x:v>
      </x:c>
      <x:c r="K28" s="30" t="s">
        <x:v>150</x:v>
      </x:c>
      <x:c r="L28" s="30" t="s">
        <x:v>293</x:v>
      </x:c>
      <x:c r="M28" s="30" t="s">
        <x:v>294</x:v>
      </x:c>
      <x:c r="N28" s="30" t="s">
        <x:v>295</x:v>
      </x:c>
      <x:c r="O28" s="41" t="s">
        <x:v>154</x:v>
      </x:c>
      <x:c r="P28" s="30" t="s">
        <x:v>292</x:v>
      </x:c>
      <x:c r="Q28" s="30" t="s">
        <x:v>155</x:v>
      </x:c>
      <x:c r="R28" s="63" t="e">
        <x:f>HYPERLINK("https://bbs.nga.cn/","打开入口")</x:f>
      </x:c>
    </x:row>
    <x:row r="29" ht="100" customHeight="1">
      <x:c r="A29" s="51" t="s">
        <x:v>296</x:v>
      </x:c>
      <x:c r="B29" s="28">
        <x:v>5</x:v>
      </x:c>
      <x:c r="C29" s="30" t="s">
        <x:v>41</x:v>
      </x:c>
      <x:c r="D29" s="30" t="s">
        <x:v>297</x:v>
      </x:c>
      <x:c r="E29" s="30" t="s">
        <x:v>298</x:v>
      </x:c>
      <x:c r="F29" s="28" t="s">
        <x:v>147</x:v>
      </x:c>
      <x:c r="G29" s="28" t="s">
        <x:v>148</x:v>
      </x:c>
      <x:c r="H29" s="30" t="s">
        <x:v>299</x:v>
      </x:c>
      <x:c r="I29" s="30" t="s">
        <x:v>12</x:v>
      </x:c>
      <x:c r="J29" s="30" t="s">
        <x:v>12</x:v>
      </x:c>
      <x:c r="K29" s="30" t="s">
        <x:v>150</x:v>
      </x:c>
      <x:c r="L29" s="30" t="s">
        <x:v>151</x:v>
      </x:c>
      <x:c r="M29" s="30" t="s">
        <x:v>300</x:v>
      </x:c>
      <x:c r="N29" s="30" t="s">
        <x:v>301</x:v>
      </x:c>
      <x:c r="O29" s="41" t="s">
        <x:v>154</x:v>
      </x:c>
      <x:c r="P29" s="30" t="s">
        <x:v>299</x:v>
      </x:c>
      <x:c r="Q29" s="30" t="s">
        <x:v>155</x:v>
      </x:c>
      <x:c r="R29" s="63" t="e">
        <x:f>HYPERLINK("https://www.zhihu.com/search","打开入口")</x:f>
      </x:c>
    </x:row>
    <x:row r="30" ht="100" customHeight="1">
      <x:c r="A30" s="51" t="s">
        <x:v>302</x:v>
      </x:c>
      <x:c r="B30" s="28">
        <x:v>5</x:v>
      </x:c>
      <x:c r="C30" s="30" t="s">
        <x:v>41</x:v>
      </x:c>
      <x:c r="D30" s="30" t="s">
        <x:v>303</x:v>
      </x:c>
      <x:c r="E30" s="30" t="s">
        <x:v>304</x:v>
      </x:c>
      <x:c r="F30" s="28" t="s">
        <x:v>147</x:v>
      </x:c>
      <x:c r="G30" s="28" t="s">
        <x:v>148</x:v>
      </x:c>
      <x:c r="H30" s="30" t="s">
        <x:v>305</x:v>
      </x:c>
      <x:c r="I30" s="30" t="s">
        <x:v>12</x:v>
      </x:c>
      <x:c r="J30" s="30" t="s">
        <x:v>12</x:v>
      </x:c>
      <x:c r="K30" s="30" t="s">
        <x:v>150</x:v>
      </x:c>
      <x:c r="L30" s="30" t="s">
        <x:v>306</x:v>
      </x:c>
      <x:c r="M30" s="30" t="s">
        <x:v>307</x:v>
      </x:c>
      <x:c r="N30" s="30" t="s">
        <x:v>308</x:v>
      </x:c>
      <x:c r="O30" s="41" t="s">
        <x:v>154</x:v>
      </x:c>
      <x:c r="P30" s="30" t="s">
        <x:v>305</x:v>
      </x:c>
      <x:c r="Q30" s="30" t="s">
        <x:v>155</x:v>
      </x:c>
      <x:c r="R30" s="63" t="e">
        <x:f>HYPERLINK("https://search.bilibili.com/all","打开入口")</x:f>
      </x:c>
    </x:row>
    <x:row r="31" ht="100" customHeight="1">
      <x:c r="A31" s="51" t="s">
        <x:v>309</x:v>
      </x:c>
      <x:c r="B31" s="28">
        <x:v>5</x:v>
      </x:c>
      <x:c r="C31" s="30" t="s">
        <x:v>41</x:v>
      </x:c>
      <x:c r="D31" s="30" t="s">
        <x:v>310</x:v>
      </x:c>
      <x:c r="E31" s="30" t="s">
        <x:v>311</x:v>
      </x:c>
      <x:c r="F31" s="28" t="s">
        <x:v>147</x:v>
      </x:c>
      <x:c r="G31" s="28" t="s">
        <x:v>148</x:v>
      </x:c>
      <x:c r="H31" s="30" t="s">
        <x:v>312</x:v>
      </x:c>
      <x:c r="I31" s="30" t="s">
        <x:v>12</x:v>
      </x:c>
      <x:c r="J31" s="30" t="s">
        <x:v>12</x:v>
      </x:c>
      <x:c r="K31" s="30" t="s">
        <x:v>150</x:v>
      </x:c>
      <x:c r="L31" s="30" t="s">
        <x:v>208</x:v>
      </x:c>
      <x:c r="M31" s="30" t="s">
        <x:v>313</x:v>
      </x:c>
      <x:c r="N31" s="30" t="s">
        <x:v>314</x:v>
      </x:c>
      <x:c r="O31" s="41" t="s">
        <x:v>154</x:v>
      </x:c>
      <x:c r="P31" s="30" t="s">
        <x:v>312</x:v>
      </x:c>
      <x:c r="Q31" s="30" t="s">
        <x:v>155</x:v>
      </x:c>
      <x:c r="R31" s="63" t="e">
        <x:f>HYPERLINK("https://zhidao.baidu.com/","打开入口")</x:f>
      </x:c>
    </x:row>
    <x:row r="32" ht="100" customHeight="1">
      <x:c r="A32" s="51" t="s">
        <x:v>315</x:v>
      </x:c>
      <x:c r="B32" s="28">
        <x:v>6</x:v>
      </x:c>
      <x:c r="C32" s="30" t="s">
        <x:v>47</x:v>
      </x:c>
      <x:c r="D32" s="30" t="s">
        <x:v>316</x:v>
      </x:c>
      <x:c r="E32" s="30" t="s">
        <x:v>317</x:v>
      </x:c>
      <x:c r="F32" s="28" t="s">
        <x:v>147</x:v>
      </x:c>
      <x:c r="G32" s="28" t="s">
        <x:v>148</x:v>
      </x:c>
      <x:c r="H32" s="30" t="s">
        <x:v>318</x:v>
      </x:c>
      <x:c r="I32" s="30" t="s">
        <x:v>12</x:v>
      </x:c>
      <x:c r="J32" s="30" t="s">
        <x:v>12</x:v>
      </x:c>
      <x:c r="K32" s="30" t="s">
        <x:v>150</x:v>
      </x:c>
      <x:c r="L32" s="30" t="s">
        <x:v>319</x:v>
      </x:c>
      <x:c r="M32" s="30" t="s">
        <x:v>320</x:v>
      </x:c>
      <x:c r="N32" s="30" t="s">
        <x:v>321</x:v>
      </x:c>
      <x:c r="O32" s="41" t="s">
        <x:v>154</x:v>
      </x:c>
      <x:c r="P32" s="30" t="s">
        <x:v>318</x:v>
      </x:c>
      <x:c r="Q32" s="30" t="s">
        <x:v>155</x:v>
      </x:c>
      <x:c r="R32" s="63" t="e">
        <x:f>HYPERLINK("https://tieba.baidu.com/","打开入口")</x:f>
      </x:c>
    </x:row>
    <x:row r="33" ht="100" customHeight="1">
      <x:c r="A33" s="51" t="s">
        <x:v>322</x:v>
      </x:c>
      <x:c r="B33" s="28">
        <x:v>6</x:v>
      </x:c>
      <x:c r="C33" s="30" t="s">
        <x:v>47</x:v>
      </x:c>
      <x:c r="D33" s="30" t="s">
        <x:v>323</x:v>
      </x:c>
      <x:c r="E33" s="30" t="s">
        <x:v>324</x:v>
      </x:c>
      <x:c r="F33" s="28" t="s">
        <x:v>147</x:v>
      </x:c>
      <x:c r="G33" s="28" t="s">
        <x:v>148</x:v>
      </x:c>
      <x:c r="H33" s="30" t="s">
        <x:v>325</x:v>
      </x:c>
      <x:c r="I33" s="30" t="s">
        <x:v>12</x:v>
      </x:c>
      <x:c r="J33" s="30" t="s">
        <x:v>12</x:v>
      </x:c>
      <x:c r="K33" s="30" t="s">
        <x:v>150</x:v>
      </x:c>
      <x:c r="L33" s="30" t="s">
        <x:v>201</x:v>
      </x:c>
      <x:c r="M33" s="30" t="s">
        <x:v>326</x:v>
      </x:c>
      <x:c r="N33" s="30" t="s">
        <x:v>153</x:v>
      </x:c>
      <x:c r="O33" s="41" t="s">
        <x:v>154</x:v>
      </x:c>
      <x:c r="P33" s="30" t="s">
        <x:v>325</x:v>
      </x:c>
      <x:c r="Q33" s="30" t="s">
        <x:v>155</x:v>
      </x:c>
      <x:c r="R33" s="63" t="e">
        <x:f>HYPERLINK("https://tieba.baidu.com/f/search/res","打开入口")</x:f>
      </x:c>
    </x:row>
    <x:row r="34" ht="100" customHeight="1">
      <x:c r="A34" s="51" t="s">
        <x:v>327</x:v>
      </x:c>
      <x:c r="B34" s="28">
        <x:v>6</x:v>
      </x:c>
      <x:c r="C34" s="30" t="s">
        <x:v>47</x:v>
      </x:c>
      <x:c r="D34" s="30" t="s">
        <x:v>328</x:v>
      </x:c>
      <x:c r="E34" s="30" t="s">
        <x:v>329</x:v>
      </x:c>
      <x:c r="F34" s="28" t="s">
        <x:v>147</x:v>
      </x:c>
      <x:c r="G34" s="28" t="s">
        <x:v>148</x:v>
      </x:c>
      <x:c r="H34" s="30" t="s">
        <x:v>330</x:v>
      </x:c>
      <x:c r="I34" s="30" t="s">
        <x:v>12</x:v>
      </x:c>
      <x:c r="J34" s="30" t="s">
        <x:v>12</x:v>
      </x:c>
      <x:c r="K34" s="30" t="s">
        <x:v>150</x:v>
      </x:c>
      <x:c r="L34" s="30" t="s">
        <x:v>331</x:v>
      </x:c>
      <x:c r="M34" s="30" t="s">
        <x:v>332</x:v>
      </x:c>
      <x:c r="N34" s="30" t="s">
        <x:v>333</x:v>
      </x:c>
      <x:c r="O34" s="41" t="s">
        <x:v>154</x:v>
      </x:c>
      <x:c r="P34" s="30" t="s">
        <x:v>330</x:v>
      </x:c>
      <x:c r="Q34" s="30" t="s">
        <x:v>155</x:v>
      </x:c>
      <x:c r="R34" s="63" t="e">
        <x:f>HYPERLINK("https://www.toutiao.com/","打开入口")</x:f>
      </x:c>
    </x:row>
    <x:row r="35" ht="100" customHeight="1">
      <x:c r="A35" s="51" t="s">
        <x:v>334</x:v>
      </x:c>
      <x:c r="B35" s="28">
        <x:v>6</x:v>
      </x:c>
      <x:c r="C35" s="30" t="s">
        <x:v>47</x:v>
      </x:c>
      <x:c r="D35" s="30" t="s">
        <x:v>335</x:v>
      </x:c>
      <x:c r="E35" s="30" t="s">
        <x:v>336</x:v>
      </x:c>
      <x:c r="F35" s="28" t="s">
        <x:v>147</x:v>
      </x:c>
      <x:c r="G35" s="28" t="s">
        <x:v>148</x:v>
      </x:c>
      <x:c r="H35" s="30" t="s">
        <x:v>337</x:v>
      </x:c>
      <x:c r="I35" s="30" t="s">
        <x:v>12</x:v>
      </x:c>
      <x:c r="J35" s="30" t="s">
        <x:v>12</x:v>
      </x:c>
      <x:c r="K35" s="30" t="s">
        <x:v>150</x:v>
      </x:c>
      <x:c r="L35" s="30" t="s">
        <x:v>306</x:v>
      </x:c>
      <x:c r="M35" s="30" t="s">
        <x:v>338</x:v>
      </x:c>
      <x:c r="N35" s="30" t="s">
        <x:v>339</x:v>
      </x:c>
      <x:c r="O35" s="41" t="s">
        <x:v>154</x:v>
      </x:c>
      <x:c r="P35" s="30" t="s">
        <x:v>337</x:v>
      </x:c>
      <x:c r="Q35" s="30" t="s">
        <x:v>155</x:v>
      </x:c>
      <x:c r="R35" s="63" t="e">
        <x:f>HYPERLINK("https://so.toutiao.com/search","打开入口")</x:f>
      </x:c>
    </x:row>
    <x:row r="36" ht="100" customHeight="1">
      <x:c r="A36" s="51" t="s">
        <x:v>340</x:v>
      </x:c>
      <x:c r="B36" s="28">
        <x:v>6</x:v>
      </x:c>
      <x:c r="C36" s="30" t="s">
        <x:v>47</x:v>
      </x:c>
      <x:c r="D36" s="30" t="s">
        <x:v>341</x:v>
      </x:c>
      <x:c r="E36" s="30" t="s">
        <x:v>342</x:v>
      </x:c>
      <x:c r="F36" s="28" t="s">
        <x:v>147</x:v>
      </x:c>
      <x:c r="G36" s="28" t="s">
        <x:v>148</x:v>
      </x:c>
      <x:c r="H36" s="30" t="s">
        <x:v>343</x:v>
      </x:c>
      <x:c r="I36" s="30" t="s">
        <x:v>12</x:v>
      </x:c>
      <x:c r="J36" s="30" t="s">
        <x:v>12</x:v>
      </x:c>
      <x:c r="K36" s="30" t="s">
        <x:v>150</x:v>
      </x:c>
      <x:c r="L36" s="30" t="s">
        <x:v>344</x:v>
      </x:c>
      <x:c r="M36" s="30" t="s">
        <x:v>345</x:v>
      </x:c>
      <x:c r="N36" s="30" t="s">
        <x:v>346</x:v>
      </x:c>
      <x:c r="O36" s="41" t="s">
        <x:v>154</x:v>
      </x:c>
      <x:c r="P36" s="30" t="s">
        <x:v>343</x:v>
      </x:c>
      <x:c r="Q36" s="30" t="s">
        <x:v>155</x:v>
      </x:c>
      <x:c r="R36" s="63" t="e">
        <x:f>HYPERLINK("https://news.qq.com/","打开入口")</x:f>
      </x:c>
    </x:row>
    <x:row r="37" ht="100" customHeight="1">
      <x:c r="A37" s="51" t="s">
        <x:v>347</x:v>
      </x:c>
      <x:c r="B37" s="28">
        <x:v>6</x:v>
      </x:c>
      <x:c r="C37" s="30" t="s">
        <x:v>47</x:v>
      </x:c>
      <x:c r="D37" s="30" t="s">
        <x:v>341</x:v>
      </x:c>
      <x:c r="E37" s="30" t="s">
        <x:v>348</x:v>
      </x:c>
      <x:c r="F37" s="28" t="s">
        <x:v>147</x:v>
      </x:c>
      <x:c r="G37" s="28" t="s">
        <x:v>148</x:v>
      </x:c>
      <x:c r="H37" s="30" t="s">
        <x:v>349</x:v>
      </x:c>
      <x:c r="I37" s="30" t="s">
        <x:v>12</x:v>
      </x:c>
      <x:c r="J37" s="30" t="s">
        <x:v>12</x:v>
      </x:c>
      <x:c r="K37" s="30" t="s">
        <x:v>150</x:v>
      </x:c>
      <x:c r="L37" s="30" t="s">
        <x:v>344</x:v>
      </x:c>
      <x:c r="M37" s="30" t="s">
        <x:v>350</x:v>
      </x:c>
      <x:c r="N37" s="30" t="s">
        <x:v>351</x:v>
      </x:c>
      <x:c r="O37" s="41" t="s">
        <x:v>154</x:v>
      </x:c>
      <x:c r="P37" s="30" t="s">
        <x:v>349</x:v>
      </x:c>
      <x:c r="Q37" s="30" t="s">
        <x:v>155</x:v>
      </x:c>
      <x:c r="R37" s="63" t="e">
        <x:f>HYPERLINK("https://news.163.com/","打开入口")</x:f>
      </x:c>
    </x:row>
    <x:row r="38" ht="100" customHeight="1">
      <x:c r="A38" s="51" t="s">
        <x:v>352</x:v>
      </x:c>
      <x:c r="B38" s="28">
        <x:v>6</x:v>
      </x:c>
      <x:c r="C38" s="30" t="s">
        <x:v>47</x:v>
      </x:c>
      <x:c r="D38" s="30" t="s">
        <x:v>341</x:v>
      </x:c>
      <x:c r="E38" s="30" t="s">
        <x:v>353</x:v>
      </x:c>
      <x:c r="F38" s="28" t="s">
        <x:v>147</x:v>
      </x:c>
      <x:c r="G38" s="28" t="s">
        <x:v>148</x:v>
      </x:c>
      <x:c r="H38" s="30" t="s">
        <x:v>354</x:v>
      </x:c>
      <x:c r="I38" s="30" t="s">
        <x:v>12</x:v>
      </x:c>
      <x:c r="J38" s="30" t="s">
        <x:v>12</x:v>
      </x:c>
      <x:c r="K38" s="30" t="s">
        <x:v>150</x:v>
      </x:c>
      <x:c r="L38" s="30" t="s">
        <x:v>167</x:v>
      </x:c>
      <x:c r="M38" s="30" t="s">
        <x:v>355</x:v>
      </x:c>
      <x:c r="N38" s="30" t="s">
        <x:v>356</x:v>
      </x:c>
      <x:c r="O38" s="41" t="s">
        <x:v>154</x:v>
      </x:c>
      <x:c r="P38" s="30" t="s">
        <x:v>354</x:v>
      </x:c>
      <x:c r="Q38" s="30" t="s">
        <x:v>155</x:v>
      </x:c>
      <x:c r="R38" s="63" t="e">
        <x:f>HYPERLINK("https://news.sina.com.cn/","打开入口")</x:f>
      </x:c>
    </x:row>
    <x:row r="39" ht="100" customHeight="1">
      <x:c r="A39" s="51" t="s">
        <x:v>357</x:v>
      </x:c>
      <x:c r="B39" s="28">
        <x:v>6</x:v>
      </x:c>
      <x:c r="C39" s="30" t="s">
        <x:v>47</x:v>
      </x:c>
      <x:c r="D39" s="30" t="s">
        <x:v>341</x:v>
      </x:c>
      <x:c r="E39" s="30" t="s">
        <x:v>358</x:v>
      </x:c>
      <x:c r="F39" s="28" t="s">
        <x:v>147</x:v>
      </x:c>
      <x:c r="G39" s="28" t="s">
        <x:v>148</x:v>
      </x:c>
      <x:c r="H39" s="30" t="s">
        <x:v>359</x:v>
      </x:c>
      <x:c r="I39" s="30" t="s">
        <x:v>12</x:v>
      </x:c>
      <x:c r="J39" s="30" t="s">
        <x:v>12</x:v>
      </x:c>
      <x:c r="K39" s="30" t="s">
        <x:v>150</x:v>
      </x:c>
      <x:c r="L39" s="30" t="s">
        <x:v>208</x:v>
      </x:c>
      <x:c r="M39" s="30" t="s">
        <x:v>360</x:v>
      </x:c>
      <x:c r="N39" s="30" t="s">
        <x:v>361</x:v>
      </x:c>
      <x:c r="O39" s="41" t="s">
        <x:v>154</x:v>
      </x:c>
      <x:c r="P39" s="30" t="s">
        <x:v>359</x:v>
      </x:c>
      <x:c r="Q39" s="30" t="s">
        <x:v>155</x:v>
      </x:c>
      <x:c r="R39" s="63" t="e">
        <x:f>HYPERLINK("https://news.sohu.com/","打开入口")</x:f>
      </x:c>
    </x:row>
    <x:row r="40" ht="100" customHeight="1">
      <x:c r="A40" s="51" t="s">
        <x:v>362</x:v>
      </x:c>
      <x:c r="B40" s="28">
        <x:v>6</x:v>
      </x:c>
      <x:c r="C40" s="30" t="s">
        <x:v>47</x:v>
      </x:c>
      <x:c r="D40" s="30" t="s">
        <x:v>341</x:v>
      </x:c>
      <x:c r="E40" s="30" t="s">
        <x:v>363</x:v>
      </x:c>
      <x:c r="F40" s="28" t="s">
        <x:v>147</x:v>
      </x:c>
      <x:c r="G40" s="28" t="s">
        <x:v>148</x:v>
      </x:c>
      <x:c r="H40" s="30" t="s">
        <x:v>364</x:v>
      </x:c>
      <x:c r="I40" s="30" t="s">
        <x:v>12</x:v>
      </x:c>
      <x:c r="J40" s="30" t="s">
        <x:v>12</x:v>
      </x:c>
      <x:c r="K40" s="30" t="s">
        <x:v>150</x:v>
      </x:c>
      <x:c r="L40" s="30" t="s">
        <x:v>167</x:v>
      </x:c>
      <x:c r="M40" s="30" t="s">
        <x:v>365</x:v>
      </x:c>
      <x:c r="N40" s="30" t="s">
        <x:v>366</x:v>
      </x:c>
      <x:c r="O40" s="41" t="s">
        <x:v>154</x:v>
      </x:c>
      <x:c r="P40" s="30" t="s">
        <x:v>364</x:v>
      </x:c>
      <x:c r="Q40" s="30" t="s">
        <x:v>155</x:v>
      </x:c>
      <x:c r="R40" s="63" t="e">
        <x:f>HYPERLINK("https://www.ifeng.com/","打开入口")</x:f>
      </x:c>
    </x:row>
    <x:row r="41" ht="100" customHeight="1">
      <x:c r="A41" s="51" t="s">
        <x:v>367</x:v>
      </x:c>
      <x:c r="B41" s="28">
        <x:v>6</x:v>
      </x:c>
      <x:c r="C41" s="30" t="s">
        <x:v>47</x:v>
      </x:c>
      <x:c r="D41" s="30" t="s">
        <x:v>368</x:v>
      </x:c>
      <x:c r="E41" s="30" t="s">
        <x:v>369</x:v>
      </x:c>
      <x:c r="F41" s="28" t="s">
        <x:v>147</x:v>
      </x:c>
      <x:c r="G41" s="28" t="s">
        <x:v>148</x:v>
      </x:c>
      <x:c r="H41" s="30" t="s">
        <x:v>370</x:v>
      </x:c>
      <x:c r="I41" s="30" t="s">
        <x:v>12</x:v>
      </x:c>
      <x:c r="J41" s="30" t="s">
        <x:v>12</x:v>
      </x:c>
      <x:c r="K41" s="30" t="s">
        <x:v>150</x:v>
      </x:c>
      <x:c r="L41" s="30" t="s">
        <x:v>219</x:v>
      </x:c>
      <x:c r="M41" s="30" t="s">
        <x:v>371</x:v>
      </x:c>
      <x:c r="N41" s="30" t="s">
        <x:v>372</x:v>
      </x:c>
      <x:c r="O41" s="41" t="s">
        <x:v>154</x:v>
      </x:c>
      <x:c r="P41" s="30" t="s">
        <x:v>370</x:v>
      </x:c>
      <x:c r="Q41" s="30" t="s">
        <x:v>155</x:v>
      </x:c>
      <x:c r="R41" s="63" t="e">
        <x:f>HYPERLINK("https://www.thepaper.cn/","打开入口")</x:f>
      </x:c>
    </x:row>
    <x:row r="42" ht="100" customHeight="1">
      <x:c r="A42" s="51" t="s">
        <x:v>373</x:v>
      </x:c>
      <x:c r="B42" s="28">
        <x:v>6</x:v>
      </x:c>
      <x:c r="C42" s="30" t="s">
        <x:v>47</x:v>
      </x:c>
      <x:c r="D42" s="30" t="s">
        <x:v>374</x:v>
      </x:c>
      <x:c r="E42" s="30" t="s">
        <x:v>375</x:v>
      </x:c>
      <x:c r="F42" s="28" t="s">
        <x:v>147</x:v>
      </x:c>
      <x:c r="G42" s="28" t="s">
        <x:v>148</x:v>
      </x:c>
      <x:c r="H42" s="30" t="s">
        <x:v>376</x:v>
      </x:c>
      <x:c r="I42" s="30" t="s">
        <x:v>12</x:v>
      </x:c>
      <x:c r="J42" s="30" t="s">
        <x:v>12</x:v>
      </x:c>
      <x:c r="K42" s="30" t="s">
        <x:v>150</x:v>
      </x:c>
      <x:c r="L42" s="30" t="s">
        <x:v>219</x:v>
      </x:c>
      <x:c r="M42" s="30" t="s">
        <x:v>377</x:v>
      </x:c>
      <x:c r="N42" s="30" t="s">
        <x:v>378</x:v>
      </x:c>
      <x:c r="O42" s="41" t="s">
        <x:v>154</x:v>
      </x:c>
      <x:c r="P42" s="30" t="s">
        <x:v>376</x:v>
      </x:c>
      <x:c r="Q42" s="30" t="s">
        <x:v>155</x:v>
      </x:c>
      <x:c r="R42" s="63" t="e">
        <x:f>HYPERLINK("https://www.guancha.cn/","打开入口")</x:f>
      </x:c>
    </x:row>
    <x:row r="43" ht="100" customHeight="1">
      <x:c r="A43" s="51" t="s">
        <x:v>379</x:v>
      </x:c>
      <x:c r="B43" s="28">
        <x:v>6</x:v>
      </x:c>
      <x:c r="C43" s="30" t="s">
        <x:v>47</x:v>
      </x:c>
      <x:c r="D43" s="30" t="s">
        <x:v>368</x:v>
      </x:c>
      <x:c r="E43" s="30" t="s">
        <x:v>380</x:v>
      </x:c>
      <x:c r="F43" s="28" t="s">
        <x:v>147</x:v>
      </x:c>
      <x:c r="G43" s="28" t="s">
        <x:v>148</x:v>
      </x:c>
      <x:c r="H43" s="30" t="s">
        <x:v>381</x:v>
      </x:c>
      <x:c r="I43" s="30" t="s">
        <x:v>12</x:v>
      </x:c>
      <x:c r="J43" s="30" t="s">
        <x:v>12</x:v>
      </x:c>
      <x:c r="K43" s="30" t="s">
        <x:v>150</x:v>
      </x:c>
      <x:c r="L43" s="30" t="s">
        <x:v>167</x:v>
      </x:c>
      <x:c r="M43" s="30" t="s">
        <x:v>382</x:v>
      </x:c>
      <x:c r="N43" s="30" t="s">
        <x:v>383</x:v>
      </x:c>
      <x:c r="O43" s="41" t="s">
        <x:v>154</x:v>
      </x:c>
      <x:c r="P43" s="30" t="s">
        <x:v>381</x:v>
      </x:c>
      <x:c r="Q43" s="30" t="s">
        <x:v>155</x:v>
      </x:c>
      <x:c r="R43" s="63" t="e">
        <x:f>HYPERLINK("https://www.chinanews.com.cn/","打开入口")</x:f>
      </x:c>
    </x:row>
    <x:row r="44" ht="100" customHeight="1">
      <x:c r="A44" s="51" t="s">
        <x:v>384</x:v>
      </x:c>
      <x:c r="B44" s="28">
        <x:v>6</x:v>
      </x:c>
      <x:c r="C44" s="30" t="s">
        <x:v>47</x:v>
      </x:c>
      <x:c r="D44" s="30" t="s">
        <x:v>385</x:v>
      </x:c>
      <x:c r="E44" s="30" t="s">
        <x:v>386</x:v>
      </x:c>
      <x:c r="F44" s="28" t="s">
        <x:v>147</x:v>
      </x:c>
      <x:c r="G44" s="28" t="s">
        <x:v>148</x:v>
      </x:c>
      <x:c r="H44" s="30" t="s">
        <x:v>387</x:v>
      </x:c>
      <x:c r="I44" s="30" t="s">
        <x:v>12</x:v>
      </x:c>
      <x:c r="J44" s="30" t="s">
        <x:v>12</x:v>
      </x:c>
      <x:c r="K44" s="30" t="s">
        <x:v>150</x:v>
      </x:c>
      <x:c r="L44" s="30" t="s">
        <x:v>219</x:v>
      </x:c>
      <x:c r="M44" s="30" t="s">
        <x:v>388</x:v>
      </x:c>
      <x:c r="N44" s="30" t="s">
        <x:v>389</x:v>
      </x:c>
      <x:c r="O44" s="41" t="s">
        <x:v>154</x:v>
      </x:c>
      <x:c r="P44" s="30" t="s">
        <x:v>387</x:v>
      </x:c>
      <x:c r="Q44" s="30" t="s">
        <x:v>155</x:v>
      </x:c>
      <x:c r="R44" s="63" t="e">
        <x:f>HYPERLINK("https://www.jiemian.com/","打开入口")</x:f>
      </x:c>
    </x:row>
    <x:row r="45" ht="100" customHeight="1">
      <x:c r="A45" s="51" t="s">
        <x:v>390</x:v>
      </x:c>
      <x:c r="B45" s="28">
        <x:v>6</x:v>
      </x:c>
      <x:c r="C45" s="30" t="s">
        <x:v>47</x:v>
      </x:c>
      <x:c r="D45" s="30" t="s">
        <x:v>368</x:v>
      </x:c>
      <x:c r="E45" s="30" t="s">
        <x:v>391</x:v>
      </x:c>
      <x:c r="F45" s="28" t="s">
        <x:v>147</x:v>
      </x:c>
      <x:c r="G45" s="28" t="s">
        <x:v>148</x:v>
      </x:c>
      <x:c r="H45" s="30" t="s">
        <x:v>392</x:v>
      </x:c>
      <x:c r="I45" s="30" t="s">
        <x:v>12</x:v>
      </x:c>
      <x:c r="J45" s="30" t="s">
        <x:v>12</x:v>
      </x:c>
      <x:c r="K45" s="30" t="s">
        <x:v>150</x:v>
      </x:c>
      <x:c r="L45" s="30" t="s">
        <x:v>167</x:v>
      </x:c>
      <x:c r="M45" s="30" t="s">
        <x:v>393</x:v>
      </x:c>
      <x:c r="N45" s="30" t="s">
        <x:v>394</x:v>
      </x:c>
      <x:c r="O45" s="41" t="s">
        <x:v>154</x:v>
      </x:c>
      <x:c r="P45" s="30" t="s">
        <x:v>392</x:v>
      </x:c>
      <x:c r="Q45" s="30" t="s">
        <x:v>155</x:v>
      </x:c>
      <x:c r="R45" s="63" t="e">
        <x:f>HYPERLINK("https://www.bjnews.com.cn/","打开入口")</x:f>
      </x:c>
    </x:row>
    <x:row r="46" ht="100" customHeight="1">
      <x:c r="A46" s="51" t="s">
        <x:v>395</x:v>
      </x:c>
      <x:c r="B46" s="28">
        <x:v>6</x:v>
      </x:c>
      <x:c r="C46" s="30" t="s">
        <x:v>47</x:v>
      </x:c>
      <x:c r="D46" s="30" t="s">
        <x:v>368</x:v>
      </x:c>
      <x:c r="E46" s="30" t="s">
        <x:v>396</x:v>
      </x:c>
      <x:c r="F46" s="28" t="s">
        <x:v>147</x:v>
      </x:c>
      <x:c r="G46" s="28" t="s">
        <x:v>148</x:v>
      </x:c>
      <x:c r="H46" s="30" t="s">
        <x:v>397</x:v>
      </x:c>
      <x:c r="I46" s="30" t="s">
        <x:v>12</x:v>
      </x:c>
      <x:c r="J46" s="30" t="s">
        <x:v>12</x:v>
      </x:c>
      <x:c r="K46" s="30" t="s">
        <x:v>150</x:v>
      </x:c>
      <x:c r="L46" s="30" t="s">
        <x:v>167</x:v>
      </x:c>
      <x:c r="M46" s="30" t="s">
        <x:v>398</x:v>
      </x:c>
      <x:c r="N46" s="30" t="s">
        <x:v>399</x:v>
      </x:c>
      <x:c r="O46" s="41" t="s">
        <x:v>154</x:v>
      </x:c>
      <x:c r="P46" s="30" t="s">
        <x:v>397</x:v>
      </x:c>
      <x:c r="Q46" s="30" t="s">
        <x:v>155</x:v>
      </x:c>
      <x:c r="R46" s="63" t="e">
        <x:f>HYPERLINK("https://www.oeeee.com/","打开入口")</x:f>
      </x:c>
    </x:row>
    <x:row r="47" ht="100" customHeight="1">
      <x:c r="A47" s="51" t="s">
        <x:v>400</x:v>
      </x:c>
      <x:c r="B47" s="28">
        <x:v>6</x:v>
      </x:c>
      <x:c r="C47" s="30" t="s">
        <x:v>47</x:v>
      </x:c>
      <x:c r="D47" s="30" t="s">
        <x:v>368</x:v>
      </x:c>
      <x:c r="E47" s="30" t="s">
        <x:v>401</x:v>
      </x:c>
      <x:c r="F47" s="28" t="s">
        <x:v>147</x:v>
      </x:c>
      <x:c r="G47" s="28" t="s">
        <x:v>148</x:v>
      </x:c>
      <x:c r="H47" s="30" t="s">
        <x:v>402</x:v>
      </x:c>
      <x:c r="I47" s="30" t="s">
        <x:v>12</x:v>
      </x:c>
      <x:c r="J47" s="30" t="s">
        <x:v>12</x:v>
      </x:c>
      <x:c r="K47" s="30" t="s">
        <x:v>150</x:v>
      </x:c>
      <x:c r="L47" s="30" t="s">
        <x:v>167</x:v>
      </x:c>
      <x:c r="M47" s="30" t="s">
        <x:v>403</x:v>
      </x:c>
      <x:c r="N47" s="30" t="s">
        <x:v>404</x:v>
      </x:c>
      <x:c r="O47" s="41" t="s">
        <x:v>154</x:v>
      </x:c>
      <x:c r="P47" s="30" t="s">
        <x:v>402</x:v>
      </x:c>
      <x:c r="Q47" s="30" t="s">
        <x:v>155</x:v>
      </x:c>
      <x:c r="R47" s="63" t="e">
        <x:f>HYPERLINK("https://www.thecover.cn/","打开入口")</x:f>
      </x:c>
    </x:row>
    <x:row r="48" ht="100" customHeight="1">
      <x:c r="A48" s="51" t="s">
        <x:v>405</x:v>
      </x:c>
      <x:c r="B48" s="28">
        <x:v>6</x:v>
      </x:c>
      <x:c r="C48" s="30" t="s">
        <x:v>47</x:v>
      </x:c>
      <x:c r="D48" s="30" t="s">
        <x:v>368</x:v>
      </x:c>
      <x:c r="E48" s="30" t="s">
        <x:v>406</x:v>
      </x:c>
      <x:c r="F48" s="28" t="s">
        <x:v>147</x:v>
      </x:c>
      <x:c r="G48" s="28" t="s">
        <x:v>148</x:v>
      </x:c>
      <x:c r="H48" s="30" t="s">
        <x:v>407</x:v>
      </x:c>
      <x:c r="I48" s="30" t="s">
        <x:v>12</x:v>
      </x:c>
      <x:c r="J48" s="30" t="s">
        <x:v>12</x:v>
      </x:c>
      <x:c r="K48" s="30" t="s">
        <x:v>150</x:v>
      </x:c>
      <x:c r="L48" s="30" t="s">
        <x:v>167</x:v>
      </x:c>
      <x:c r="M48" s="30" t="s">
        <x:v>408</x:v>
      </x:c>
      <x:c r="N48" s="30" t="s">
        <x:v>409</x:v>
      </x:c>
      <x:c r="O48" s="41" t="s">
        <x:v>154</x:v>
      </x:c>
      <x:c r="P48" s="30" t="s">
        <x:v>407</x:v>
      </x:c>
      <x:c r="Q48" s="30" t="s">
        <x:v>155</x:v>
      </x:c>
      <x:c r="R48" s="63" t="e">
        <x:f>HYPERLINK("https://www.cqcb.com/","打开入口")</x:f>
      </x:c>
    </x:row>
    <x:row r="49" ht="100" customHeight="1">
      <x:c r="A49" s="51" t="s">
        <x:v>410</x:v>
      </x:c>
      <x:c r="B49" s="28">
        <x:v>6</x:v>
      </x:c>
      <x:c r="C49" s="30" t="s">
        <x:v>47</x:v>
      </x:c>
      <x:c r="D49" s="30" t="s">
        <x:v>368</x:v>
      </x:c>
      <x:c r="E49" s="30" t="s">
        <x:v>411</x:v>
      </x:c>
      <x:c r="F49" s="28" t="s">
        <x:v>147</x:v>
      </x:c>
      <x:c r="G49" s="28" t="s">
        <x:v>148</x:v>
      </x:c>
      <x:c r="H49" s="30" t="s">
        <x:v>412</x:v>
      </x:c>
      <x:c r="I49" s="30" t="s">
        <x:v>12</x:v>
      </x:c>
      <x:c r="J49" s="30" t="s">
        <x:v>12</x:v>
      </x:c>
      <x:c r="K49" s="30" t="s">
        <x:v>150</x:v>
      </x:c>
      <x:c r="L49" s="30" t="s">
        <x:v>167</x:v>
      </x:c>
      <x:c r="M49" s="30" t="s">
        <x:v>413</x:v>
      </x:c>
      <x:c r="N49" s="30" t="s">
        <x:v>414</x:v>
      </x:c>
      <x:c r="O49" s="41" t="s">
        <x:v>154</x:v>
      </x:c>
      <x:c r="P49" s="30" t="s">
        <x:v>412</x:v>
      </x:c>
      <x:c r="Q49" s="30" t="s">
        <x:v>155</x:v>
      </x:c>
      <x:c r="R49" s="63" t="e">
        <x:f>HYPERLINK("https://www.ctdsb.net/","打开入口")</x:f>
      </x:c>
    </x:row>
    <x:row r="50" ht="100" customHeight="1">
      <x:c r="A50" s="51" t="s">
        <x:v>415</x:v>
      </x:c>
      <x:c r="B50" s="28">
        <x:v>6</x:v>
      </x:c>
      <x:c r="C50" s="30" t="s">
        <x:v>47</x:v>
      </x:c>
      <x:c r="D50" s="30" t="s">
        <x:v>368</x:v>
      </x:c>
      <x:c r="E50" s="30" t="s">
        <x:v>416</x:v>
      </x:c>
      <x:c r="F50" s="28" t="s">
        <x:v>147</x:v>
      </x:c>
      <x:c r="G50" s="28" t="s">
        <x:v>148</x:v>
      </x:c>
      <x:c r="H50" s="30" t="s">
        <x:v>417</x:v>
      </x:c>
      <x:c r="I50" s="30" t="s">
        <x:v>12</x:v>
      </x:c>
      <x:c r="J50" s="30" t="s">
        <x:v>12</x:v>
      </x:c>
      <x:c r="K50" s="30" t="s">
        <x:v>150</x:v>
      </x:c>
      <x:c r="L50" s="30" t="s">
        <x:v>167</x:v>
      </x:c>
      <x:c r="M50" s="30" t="s">
        <x:v>418</x:v>
      </x:c>
      <x:c r="N50" s="30" t="s">
        <x:v>419</x:v>
      </x:c>
      <x:c r="O50" s="41" t="s">
        <x:v>154</x:v>
      </x:c>
      <x:c r="P50" s="30" t="s">
        <x:v>417</x:v>
      </x:c>
      <x:c r="Q50" s="30" t="s">
        <x:v>155</x:v>
      </x:c>
      <x:c r="R50" s="63" t="e">
        <x:f>HYPERLINK("https://www.chengdu.cn/","打开入口")</x:f>
      </x:c>
    </x:row>
    <x:row r="51" ht="100" customHeight="1">
      <x:c r="A51" s="51" t="s">
        <x:v>420</x:v>
      </x:c>
      <x:c r="B51" s="28">
        <x:v>6</x:v>
      </x:c>
      <x:c r="C51" s="30" t="s">
        <x:v>47</x:v>
      </x:c>
      <x:c r="D51" s="30" t="s">
        <x:v>421</x:v>
      </x:c>
      <x:c r="E51" s="30" t="s">
        <x:v>422</x:v>
      </x:c>
      <x:c r="F51" s="28" t="s">
        <x:v>147</x:v>
      </x:c>
      <x:c r="G51" s="28" t="s">
        <x:v>148</x:v>
      </x:c>
      <x:c r="H51" s="30" t="s">
        <x:v>423</x:v>
      </x:c>
      <x:c r="I51" s="30" t="s">
        <x:v>12</x:v>
      </x:c>
      <x:c r="J51" s="30" t="s">
        <x:v>12</x:v>
      </x:c>
      <x:c r="K51" s="30" t="s">
        <x:v>150</x:v>
      </x:c>
      <x:c r="L51" s="30" t="s">
        <x:v>252</x:v>
      </x:c>
      <x:c r="M51" s="30" t="s">
        <x:v>424</x:v>
      </x:c>
      <x:c r="N51" s="30" t="s">
        <x:v>425</x:v>
      </x:c>
      <x:c r="O51" s="41" t="s">
        <x:v>154</x:v>
      </x:c>
      <x:c r="P51" s="30" t="s">
        <x:v>423</x:v>
      </x:c>
      <x:c r="Q51" s="30" t="s">
        <x:v>155</x:v>
      </x:c>
      <x:c r="R51" s="63" t="e">
        <x:f>HYPERLINK("https://www.yidianzixun.com/","打开入口")</x:f>
      </x:c>
    </x:row>
    <x:row r="52" ht="100" customHeight="1">
      <x:c r="A52" s="51" t="s">
        <x:v>426</x:v>
      </x:c>
      <x:c r="B52" s="28">
        <x:v>6</x:v>
      </x:c>
      <x:c r="C52" s="30" t="s">
        <x:v>47</x:v>
      </x:c>
      <x:c r="D52" s="30" t="s">
        <x:v>421</x:v>
      </x:c>
      <x:c r="E52" s="30" t="s">
        <x:v>427</x:v>
      </x:c>
      <x:c r="F52" s="28" t="s">
        <x:v>147</x:v>
      </x:c>
      <x:c r="G52" s="28" t="s">
        <x:v>148</x:v>
      </x:c>
      <x:c r="H52" s="30" t="s">
        <x:v>428</x:v>
      </x:c>
      <x:c r="I52" s="30" t="s">
        <x:v>12</x:v>
      </x:c>
      <x:c r="J52" s="30" t="s">
        <x:v>12</x:v>
      </x:c>
      <x:c r="K52" s="30" t="s">
        <x:v>150</x:v>
      </x:c>
      <x:c r="L52" s="30" t="s">
        <x:v>252</x:v>
      </x:c>
      <x:c r="M52" s="30" t="s">
        <x:v>429</x:v>
      </x:c>
      <x:c r="N52" s="30" t="s">
        <x:v>430</x:v>
      </x:c>
      <x:c r="O52" s="41" t="s">
        <x:v>154</x:v>
      </x:c>
      <x:c r="P52" s="30" t="s">
        <x:v>428</x:v>
      </x:c>
      <x:c r="Q52" s="30" t="s">
        <x:v>155</x:v>
      </x:c>
      <x:c r="R52" s="63" t="e">
        <x:f>HYPERLINK("https://www.myzaker.com/","打开入口")</x:f>
      </x:c>
    </x:row>
    <x:row r="53" ht="100" customHeight="1">
      <x:c r="A53" s="51" t="s">
        <x:v>431</x:v>
      </x:c>
      <x:c r="B53" s="28">
        <x:v>7</x:v>
      </x:c>
      <x:c r="C53" s="30" t="s">
        <x:v>54</x:v>
      </x:c>
      <x:c r="D53" s="30" t="s">
        <x:v>432</x:v>
      </x:c>
      <x:c r="E53" s="30" t="s">
        <x:v>433</x:v>
      </x:c>
      <x:c r="F53" s="28" t="s">
        <x:v>147</x:v>
      </x:c>
      <x:c r="G53" s="28" t="s">
        <x:v>148</x:v>
      </x:c>
      <x:c r="H53" s="30" t="s">
        <x:v>434</x:v>
      </x:c>
      <x:c r="I53" s="30" t="s">
        <x:v>12</x:v>
      </x:c>
      <x:c r="J53" s="30" t="s">
        <x:v>12</x:v>
      </x:c>
      <x:c r="K53" s="30" t="s">
        <x:v>435</x:v>
      </x:c>
      <x:c r="L53" s="30" t="s">
        <x:v>436</x:v>
      </x:c>
      <x:c r="M53" s="30" t="s">
        <x:v>437</x:v>
      </x:c>
      <x:c r="N53" s="30" t="s">
        <x:v>438</x:v>
      </x:c>
      <x:c r="O53" s="41" t="s">
        <x:v>154</x:v>
      </x:c>
      <x:c r="P53" s="30" t="s">
        <x:v>434</x:v>
      </x:c>
      <x:c r="Q53" s="30" t="s">
        <x:v>155</x:v>
      </x:c>
      <x:c r="R53" s="63" t="e">
        <x:f>HYPERLINK("https://weixin.qq.com/","打开入口")</x:f>
      </x:c>
    </x:row>
    <x:row r="54" ht="100" customHeight="1">
      <x:c r="A54" s="51" t="s">
        <x:v>439</x:v>
      </x:c>
      <x:c r="B54" s="28">
        <x:v>7</x:v>
      </x:c>
      <x:c r="C54" s="30" t="s">
        <x:v>54</x:v>
      </x:c>
      <x:c r="D54" s="30" t="s">
        <x:v>432</x:v>
      </x:c>
      <x:c r="E54" s="30" t="s">
        <x:v>440</x:v>
      </x:c>
      <x:c r="F54" s="28" t="s">
        <x:v>147</x:v>
      </x:c>
      <x:c r="G54" s="28" t="s">
        <x:v>148</x:v>
      </x:c>
      <x:c r="H54" s="30" t="s">
        <x:v>441</x:v>
      </x:c>
      <x:c r="I54" s="30" t="s">
        <x:v>12</x:v>
      </x:c>
      <x:c r="J54" s="30" t="s">
        <x:v>12</x:v>
      </x:c>
      <x:c r="K54" s="30" t="s">
        <x:v>435</x:v>
      </x:c>
      <x:c r="L54" s="30" t="s">
        <x:v>442</x:v>
      </x:c>
      <x:c r="M54" s="30" t="s">
        <x:v>443</x:v>
      </x:c>
      <x:c r="N54" s="30" t="s">
        <x:v>444</x:v>
      </x:c>
      <x:c r="O54" s="41" t="s">
        <x:v>154</x:v>
      </x:c>
      <x:c r="P54" s="30" t="s">
        <x:v>441</x:v>
      </x:c>
      <x:c r="Q54" s="30" t="s">
        <x:v>155</x:v>
      </x:c>
      <x:c r="R54" s="63" t="e">
        <x:f>HYPERLINK("https://channels.weixin.qq.com/","打开入口")</x:f>
      </x:c>
    </x:row>
    <x:row r="55" ht="100" customHeight="1">
      <x:c r="A55" s="51" t="s">
        <x:v>445</x:v>
      </x:c>
      <x:c r="B55" s="28">
        <x:v>7</x:v>
      </x:c>
      <x:c r="C55" s="30" t="s">
        <x:v>54</x:v>
      </x:c>
      <x:c r="D55" s="30" t="s">
        <x:v>446</x:v>
      </x:c>
      <x:c r="E55" s="30" t="s">
        <x:v>447</x:v>
      </x:c>
      <x:c r="F55" s="28" t="s">
        <x:v>147</x:v>
      </x:c>
      <x:c r="G55" s="28" t="s">
        <x:v>148</x:v>
      </x:c>
      <x:c r="H55" s="30" t="s">
        <x:v>448</x:v>
      </x:c>
      <x:c r="I55" s="30" t="s">
        <x:v>12</x:v>
      </x:c>
      <x:c r="J55" s="30" t="s">
        <x:v>12</x:v>
      </x:c>
      <x:c r="K55" s="30" t="s">
        <x:v>150</x:v>
      </x:c>
      <x:c r="L55" s="30" t="s">
        <x:v>167</x:v>
      </x:c>
      <x:c r="M55" s="30" t="s">
        <x:v>449</x:v>
      </x:c>
      <x:c r="N55" s="30" t="s">
        <x:v>450</x:v>
      </x:c>
      <x:c r="O55" s="41" t="s">
        <x:v>154</x:v>
      </x:c>
      <x:c r="P55" s="30" t="s">
        <x:v>448</x:v>
      </x:c>
      <x:c r="Q55" s="30" t="s">
        <x:v>155</x:v>
      </x:c>
      <x:c r="R55" s="63" t="e">
        <x:f>HYPERLINK("https://www.gov.cn/","打开入口")</x:f>
      </x:c>
    </x:row>
    <x:row r="56" ht="100" customHeight="1">
      <x:c r="A56" s="51" t="s">
        <x:v>451</x:v>
      </x:c>
      <x:c r="B56" s="28">
        <x:v>7</x:v>
      </x:c>
      <x:c r="C56" s="30" t="s">
        <x:v>54</x:v>
      </x:c>
      <x:c r="D56" s="30" t="s">
        <x:v>452</x:v>
      </x:c>
      <x:c r="E56" s="30" t="s">
        <x:v>453</x:v>
      </x:c>
      <x:c r="F56" s="28" t="s">
        <x:v>147</x:v>
      </x:c>
      <x:c r="G56" s="28" t="s">
        <x:v>148</x:v>
      </x:c>
      <x:c r="H56" s="30" t="s">
        <x:v>454</x:v>
      </x:c>
      <x:c r="I56" s="30" t="s">
        <x:v>12</x:v>
      </x:c>
      <x:c r="J56" s="30" t="s">
        <x:v>12</x:v>
      </x:c>
      <x:c r="K56" s="30" t="s">
        <x:v>150</x:v>
      </x:c>
      <x:c r="L56" s="30" t="s">
        <x:v>167</x:v>
      </x:c>
      <x:c r="M56" s="30" t="s">
        <x:v>455</x:v>
      </x:c>
      <x:c r="N56" s="30" t="s">
        <x:v>456</x:v>
      </x:c>
      <x:c r="O56" s="41" t="s">
        <x:v>154</x:v>
      </x:c>
      <x:c r="P56" s="30" t="s">
        <x:v>454</x:v>
      </x:c>
      <x:c r="Q56" s="30" t="s">
        <x:v>155</x:v>
      </x:c>
      <x:c r="R56" s="63" t="e">
        <x:f>HYPERLINK("https://www.npc.gov.cn/","打开入口")</x:f>
      </x:c>
    </x:row>
    <x:row r="57" ht="100" customHeight="1">
      <x:c r="A57" s="51" t="s">
        <x:v>457</x:v>
      </x:c>
      <x:c r="B57" s="28">
        <x:v>7</x:v>
      </x:c>
      <x:c r="C57" s="30" t="s">
        <x:v>54</x:v>
      </x:c>
      <x:c r="D57" s="30" t="s">
        <x:v>458</x:v>
      </x:c>
      <x:c r="E57" s="30" t="s">
        <x:v>459</x:v>
      </x:c>
      <x:c r="F57" s="28" t="s">
        <x:v>147</x:v>
      </x:c>
      <x:c r="G57" s="28" t="s">
        <x:v>148</x:v>
      </x:c>
      <x:c r="H57" s="30" t="s">
        <x:v>460</x:v>
      </x:c>
      <x:c r="I57" s="30" t="s">
        <x:v>12</x:v>
      </x:c>
      <x:c r="J57" s="30" t="s">
        <x:v>12</x:v>
      </x:c>
      <x:c r="K57" s="30" t="s">
        <x:v>150</x:v>
      </x:c>
      <x:c r="L57" s="30" t="s">
        <x:v>167</x:v>
      </x:c>
      <x:c r="M57" s="30" t="s">
        <x:v>461</x:v>
      </x:c>
      <x:c r="N57" s="30" t="s">
        <x:v>462</x:v>
      </x:c>
      <x:c r="O57" s="41" t="s">
        <x:v>154</x:v>
      </x:c>
      <x:c r="P57" s="30" t="s">
        <x:v>460</x:v>
      </x:c>
      <x:c r="Q57" s="30" t="s">
        <x:v>155</x:v>
      </x:c>
      <x:c r="R57" s="63" t="e">
        <x:f>HYPERLINK("https://www.moj.gov.cn/","打开入口")</x:f>
      </x:c>
    </x:row>
    <x:row r="58" ht="100" customHeight="1">
      <x:c r="A58" s="51" t="s">
        <x:v>463</x:v>
      </x:c>
      <x:c r="B58" s="28">
        <x:v>7</x:v>
      </x:c>
      <x:c r="C58" s="30" t="s">
        <x:v>54</x:v>
      </x:c>
      <x:c r="D58" s="30" t="s">
        <x:v>464</x:v>
      </x:c>
      <x:c r="E58" s="30" t="s">
        <x:v>465</x:v>
      </x:c>
      <x:c r="F58" s="28" t="s">
        <x:v>147</x:v>
      </x:c>
      <x:c r="G58" s="28" t="s">
        <x:v>148</x:v>
      </x:c>
      <x:c r="H58" s="30" t="s">
        <x:v>466</x:v>
      </x:c>
      <x:c r="I58" s="30" t="s">
        <x:v>12</x:v>
      </x:c>
      <x:c r="J58" s="30" t="s">
        <x:v>12</x:v>
      </x:c>
      <x:c r="K58" s="30" t="s">
        <x:v>150</x:v>
      </x:c>
      <x:c r="L58" s="30" t="s">
        <x:v>167</x:v>
      </x:c>
      <x:c r="M58" s="30" t="s">
        <x:v>467</x:v>
      </x:c>
      <x:c r="N58" s="30" t="s">
        <x:v>468</x:v>
      </x:c>
      <x:c r="O58" s="41" t="s">
        <x:v>154</x:v>
      </x:c>
      <x:c r="P58" s="30" t="s">
        <x:v>466</x:v>
      </x:c>
      <x:c r="Q58" s="30" t="s">
        <x:v>155</x:v>
      </x:c>
      <x:c r="R58" s="63" t="e">
        <x:f>HYPERLINK("https://www.neac.gov.cn/","打开入口")</x:f>
      </x:c>
    </x:row>
    <x:row r="59" ht="100" customHeight="1">
      <x:c r="A59" s="51" t="s">
        <x:v>469</x:v>
      </x:c>
      <x:c r="B59" s="28">
        <x:v>7</x:v>
      </x:c>
      <x:c r="C59" s="30" t="s">
        <x:v>54</x:v>
      </x:c>
      <x:c r="D59" s="30" t="s">
        <x:v>470</x:v>
      </x:c>
      <x:c r="E59" s="30" t="s">
        <x:v>471</x:v>
      </x:c>
      <x:c r="F59" s="28" t="s">
        <x:v>147</x:v>
      </x:c>
      <x:c r="G59" s="28" t="s">
        <x:v>148</x:v>
      </x:c>
      <x:c r="H59" s="30" t="s">
        <x:v>472</x:v>
      </x:c>
      <x:c r="I59" s="30" t="s">
        <x:v>12</x:v>
      </x:c>
      <x:c r="J59" s="30" t="s">
        <x:v>12</x:v>
      </x:c>
      <x:c r="K59" s="30" t="s">
        <x:v>150</x:v>
      </x:c>
      <x:c r="L59" s="30" t="s">
        <x:v>473</x:v>
      </x:c>
      <x:c r="M59" s="30" t="s">
        <x:v>474</x:v>
      </x:c>
      <x:c r="N59" s="30" t="s">
        <x:v>475</x:v>
      </x:c>
      <x:c r="O59" s="41" t="s">
        <x:v>154</x:v>
      </x:c>
      <x:c r="P59" s="30" t="s">
        <x:v>472</x:v>
      </x:c>
      <x:c r="Q59" s="30" t="s">
        <x:v>155</x:v>
      </x:c>
      <x:c r="R59" s="63" t="e">
        <x:f>HYPERLINK("https://liuyan.people.com.cn/","打开入口")</x:f>
      </x:c>
    </x:row>
    <x:row r="60" ht="100" customHeight="1">
      <x:c r="A60" s="51" t="s">
        <x:v>476</x:v>
      </x:c>
      <x:c r="B60" s="28">
        <x:v>7</x:v>
      </x:c>
      <x:c r="C60" s="30" t="s">
        <x:v>54</x:v>
      </x:c>
      <x:c r="D60" s="30" t="s">
        <x:v>477</x:v>
      </x:c>
      <x:c r="E60" s="30" t="s">
        <x:v>478</x:v>
      </x:c>
      <x:c r="F60" s="28" t="s">
        <x:v>147</x:v>
      </x:c>
      <x:c r="G60" s="28" t="s">
        <x:v>148</x:v>
      </x:c>
      <x:c r="H60" s="30" t="s">
        <x:v>479</x:v>
      </x:c>
      <x:c r="I60" s="30" t="s">
        <x:v>12</x:v>
      </x:c>
      <x:c r="J60" s="30" t="s">
        <x:v>12</x:v>
      </x:c>
      <x:c r="K60" s="30" t="s">
        <x:v>150</x:v>
      </x:c>
      <x:c r="L60" s="30" t="s">
        <x:v>480</x:v>
      </x:c>
      <x:c r="M60" s="30" t="s">
        <x:v>481</x:v>
      </x:c>
      <x:c r="N60" s="30" t="s">
        <x:v>482</x:v>
      </x:c>
      <x:c r="O60" s="41" t="s">
        <x:v>154</x:v>
      </x:c>
      <x:c r="P60" s="30" t="s">
        <x:v>479</x:v>
      </x:c>
      <x:c r="Q60" s="30" t="s">
        <x:v>155</x:v>
      </x:c>
      <x:c r="R60" s="63" t="e">
        <x:f>HYPERLINK("https://www.gjxfj.gov.cn/","打开入口")</x:f>
      </x:c>
    </x:row>
    <x:row r="61" ht="100" customHeight="1">
      <x:c r="A61" s="51" t="s">
        <x:v>483</x:v>
      </x:c>
      <x:c r="B61" s="28">
        <x:v>7</x:v>
      </x:c>
      <x:c r="C61" s="30" t="s">
        <x:v>54</x:v>
      </x:c>
      <x:c r="D61" s="30" t="s">
        <x:v>484</x:v>
      </x:c>
      <x:c r="E61" s="30" t="s">
        <x:v>485</x:v>
      </x:c>
      <x:c r="F61" s="28" t="s">
        <x:v>147</x:v>
      </x:c>
      <x:c r="G61" s="28" t="s">
        <x:v>148</x:v>
      </x:c>
      <x:c r="H61" s="30" t="s">
        <x:v>486</x:v>
      </x:c>
      <x:c r="I61" s="30" t="s">
        <x:v>12</x:v>
      </x:c>
      <x:c r="J61" s="30" t="s">
        <x:v>12</x:v>
      </x:c>
      <x:c r="K61" s="30" t="s">
        <x:v>150</x:v>
      </x:c>
      <x:c r="L61" s="30" t="s">
        <x:v>167</x:v>
      </x:c>
      <x:c r="M61" s="30" t="s">
        <x:v>487</x:v>
      </x:c>
      <x:c r="N61" s="30" t="s">
        <x:v>488</x:v>
      </x:c>
      <x:c r="O61" s="41" t="s">
        <x:v>154</x:v>
      </x:c>
      <x:c r="P61" s="30" t="s">
        <x:v>486</x:v>
      </x:c>
      <x:c r="Q61" s="30" t="s">
        <x:v>155</x:v>
      </x:c>
      <x:c r="R61" s="63" t="e">
        <x:f>HYPERLINK("https://www.piyao.org.cn/","打开入口")</x:f>
      </x:c>
    </x:row>
    <x:row r="62" ht="100" customHeight="1">
      <x:c r="A62" s="51" t="s">
        <x:v>489</x:v>
      </x:c>
      <x:c r="B62" s="28">
        <x:v>7</x:v>
      </x:c>
      <x:c r="C62" s="30" t="s">
        <x:v>54</x:v>
      </x:c>
      <x:c r="D62" s="30" t="s">
        <x:v>490</x:v>
      </x:c>
      <x:c r="E62" s="30" t="s">
        <x:v>491</x:v>
      </x:c>
      <x:c r="F62" s="28" t="s">
        <x:v>147</x:v>
      </x:c>
      <x:c r="G62" s="28" t="s">
        <x:v>148</x:v>
      </x:c>
      <x:c r="H62" s="30" t="s">
        <x:v>492</x:v>
      </x:c>
      <x:c r="I62" s="30" t="s">
        <x:v>12</x:v>
      </x:c>
      <x:c r="J62" s="30" t="s">
        <x:v>12</x:v>
      </x:c>
      <x:c r="K62" s="30" t="s">
        <x:v>150</x:v>
      </x:c>
      <x:c r="L62" s="30" t="s">
        <x:v>167</x:v>
      </x:c>
      <x:c r="M62" s="30" t="s">
        <x:v>493</x:v>
      </x:c>
      <x:c r="N62" s="30" t="s">
        <x:v>383</x:v>
      </x:c>
      <x:c r="O62" s="41" t="s">
        <x:v>154</x:v>
      </x:c>
      <x:c r="P62" s="30" t="s">
        <x:v>492</x:v>
      </x:c>
      <x:c r="Q62" s="30" t="s">
        <x:v>155</x:v>
      </x:c>
      <x:c r="R62" s="63" t="e">
        <x:f>HYPERLINK("http://www.people.com.cn/","打开入口")</x:f>
      </x:c>
    </x:row>
    <x:row r="63" ht="100" customHeight="1">
      <x:c r="A63" s="51" t="s">
        <x:v>494</x:v>
      </x:c>
      <x:c r="B63" s="28">
        <x:v>7</x:v>
      </x:c>
      <x:c r="C63" s="30" t="s">
        <x:v>54</x:v>
      </x:c>
      <x:c r="D63" s="30" t="s">
        <x:v>490</x:v>
      </x:c>
      <x:c r="E63" s="30" t="s">
        <x:v>495</x:v>
      </x:c>
      <x:c r="F63" s="28" t="s">
        <x:v>147</x:v>
      </x:c>
      <x:c r="G63" s="28" t="s">
        <x:v>148</x:v>
      </x:c>
      <x:c r="H63" s="30" t="s">
        <x:v>496</x:v>
      </x:c>
      <x:c r="I63" s="30" t="s">
        <x:v>12</x:v>
      </x:c>
      <x:c r="J63" s="30" t="s">
        <x:v>12</x:v>
      </x:c>
      <x:c r="K63" s="30" t="s">
        <x:v>150</x:v>
      </x:c>
      <x:c r="L63" s="30" t="s">
        <x:v>167</x:v>
      </x:c>
      <x:c r="M63" s="30" t="s">
        <x:v>497</x:v>
      </x:c>
      <x:c r="N63" s="30" t="s">
        <x:v>259</x:v>
      </x:c>
      <x:c r="O63" s="41" t="s">
        <x:v>154</x:v>
      </x:c>
      <x:c r="P63" s="30" t="s">
        <x:v>496</x:v>
      </x:c>
      <x:c r="Q63" s="30" t="s">
        <x:v>155</x:v>
      </x:c>
      <x:c r="R63" s="63" t="e">
        <x:f>HYPERLINK("https://www.news.cn/","打开入口")</x:f>
      </x:c>
    </x:row>
    <x:row r="64" ht="100" customHeight="1">
      <x:c r="A64" s="51" t="s">
        <x:v>498</x:v>
      </x:c>
      <x:c r="B64" s="28">
        <x:v>7</x:v>
      </x:c>
      <x:c r="C64" s="30" t="s">
        <x:v>54</x:v>
      </x:c>
      <x:c r="D64" s="30" t="s">
        <x:v>490</x:v>
      </x:c>
      <x:c r="E64" s="30" t="s">
        <x:v>499</x:v>
      </x:c>
      <x:c r="F64" s="28" t="s">
        <x:v>147</x:v>
      </x:c>
      <x:c r="G64" s="28" t="s">
        <x:v>148</x:v>
      </x:c>
      <x:c r="H64" s="30" t="s">
        <x:v>500</x:v>
      </x:c>
      <x:c r="I64" s="30" t="s">
        <x:v>12</x:v>
      </x:c>
      <x:c r="J64" s="30" t="s">
        <x:v>12</x:v>
      </x:c>
      <x:c r="K64" s="30" t="s">
        <x:v>150</x:v>
      </x:c>
      <x:c r="L64" s="30" t="s">
        <x:v>167</x:v>
      </x:c>
      <x:c r="M64" s="30" t="s">
        <x:v>501</x:v>
      </x:c>
      <x:c r="N64" s="30" t="s">
        <x:v>346</x:v>
      </x:c>
      <x:c r="O64" s="41" t="s">
        <x:v>154</x:v>
      </x:c>
      <x:c r="P64" s="30" t="s">
        <x:v>500</x:v>
      </x:c>
      <x:c r="Q64" s="30" t="s">
        <x:v>155</x:v>
      </x:c>
      <x:c r="R64" s="63" t="e">
        <x:f>HYPERLINK("https://www.cctv.com/","打开入口")</x:f>
      </x:c>
    </x:row>
    <x:row r="65" ht="100" customHeight="1">
      <x:c r="A65" s="51" t="s">
        <x:v>502</x:v>
      </x:c>
      <x:c r="B65" s="28">
        <x:v>7</x:v>
      </x:c>
      <x:c r="C65" s="30" t="s">
        <x:v>54</x:v>
      </x:c>
      <x:c r="D65" s="30" t="s">
        <x:v>503</x:v>
      </x:c>
      <x:c r="E65" s="30" t="s">
        <x:v>504</x:v>
      </x:c>
      <x:c r="F65" s="28" t="s">
        <x:v>147</x:v>
      </x:c>
      <x:c r="G65" s="28" t="s">
        <x:v>148</x:v>
      </x:c>
      <x:c r="H65" s="30" t="s">
        <x:v>505</x:v>
      </x:c>
      <x:c r="I65" s="30" t="s">
        <x:v>12</x:v>
      </x:c>
      <x:c r="J65" s="30" t="s">
        <x:v>12</x:v>
      </x:c>
      <x:c r="K65" s="30" t="s">
        <x:v>150</x:v>
      </x:c>
      <x:c r="L65" s="30" t="s">
        <x:v>167</x:v>
      </x:c>
      <x:c r="M65" s="30" t="s">
        <x:v>506</x:v>
      </x:c>
      <x:c r="N65" s="30" t="s">
        <x:v>507</x:v>
      </x:c>
      <x:c r="O65" s="41" t="s">
        <x:v>154</x:v>
      </x:c>
      <x:c r="P65" s="30" t="s">
        <x:v>505</x:v>
      </x:c>
      <x:c r="Q65" s="30" t="s">
        <x:v>155</x:v>
      </x:c>
      <x:c r="R65" s="63" t="e">
        <x:f>HYPERLINK("https://www.mzb.com.cn/","打开入口")</x:f>
      </x:c>
    </x:row>
    <x:row r="66" ht="100" customHeight="1">
      <x:c r="A66" s="51" t="s">
        <x:v>508</x:v>
      </x:c>
      <x:c r="B66" s="28">
        <x:v>7</x:v>
      </x:c>
      <x:c r="C66" s="30" t="s">
        <x:v>54</x:v>
      </x:c>
      <x:c r="D66" s="30" t="s">
        <x:v>503</x:v>
      </x:c>
      <x:c r="E66" s="30" t="s">
        <x:v>509</x:v>
      </x:c>
      <x:c r="F66" s="28" t="s">
        <x:v>147</x:v>
      </x:c>
      <x:c r="G66" s="28" t="s">
        <x:v>148</x:v>
      </x:c>
      <x:c r="H66" s="30" t="s">
        <x:v>510</x:v>
      </x:c>
      <x:c r="I66" s="30" t="s">
        <x:v>12</x:v>
      </x:c>
      <x:c r="J66" s="30" t="s">
        <x:v>12</x:v>
      </x:c>
      <x:c r="K66" s="30" t="s">
        <x:v>150</x:v>
      </x:c>
      <x:c r="L66" s="30" t="s">
        <x:v>167</x:v>
      </x:c>
      <x:c r="M66" s="30" t="s">
        <x:v>511</x:v>
      </x:c>
      <x:c r="N66" s="30" t="s">
        <x:v>512</x:v>
      </x:c>
      <x:c r="O66" s="41" t="s">
        <x:v>154</x:v>
      </x:c>
      <x:c r="P66" s="30" t="s">
        <x:v>510</x:v>
      </x:c>
      <x:c r="Q66" s="30" t="s">
        <x:v>155</x:v>
      </x:c>
      <x:c r="R66" s="63" t="e">
        <x:f>HYPERLINK("http://www.56-china.com.cn/","打开入口")</x:f>
      </x:c>
    </x:row>
    <x:row r="67" ht="100" customHeight="1">
      <x:c r="A67" s="51" t="s">
        <x:v>513</x:v>
      </x:c>
      <x:c r="B67" s="28">
        <x:v>7</x:v>
      </x:c>
      <x:c r="C67" s="30" t="s">
        <x:v>54</x:v>
      </x:c>
      <x:c r="D67" s="30" t="s">
        <x:v>514</x:v>
      </x:c>
      <x:c r="E67" s="30" t="s">
        <x:v>515</x:v>
      </x:c>
      <x:c r="F67" s="28" t="s">
        <x:v>147</x:v>
      </x:c>
      <x:c r="G67" s="28" t="s">
        <x:v>148</x:v>
      </x:c>
      <x:c r="H67" s="30" t="s">
        <x:v>516</x:v>
      </x:c>
      <x:c r="I67" s="30" t="s">
        <x:v>12</x:v>
      </x:c>
      <x:c r="J67" s="30" t="s">
        <x:v>12</x:v>
      </x:c>
      <x:c r="K67" s="30" t="s">
        <x:v>517</x:v>
      </x:c>
      <x:c r="L67" s="30" t="s">
        <x:v>167</x:v>
      </x:c>
      <x:c r="M67" s="30" t="s">
        <x:v>518</x:v>
      </x:c>
      <x:c r="N67" s="30" t="s">
        <x:v>519</x:v>
      </x:c>
      <x:c r="O67" s="41" t="s">
        <x:v>154</x:v>
      </x:c>
      <x:c r="P67" s="30" t="s">
        <x:v>516</x:v>
      </x:c>
      <x:c r="Q67" s="30" t="s">
        <x:v>155</x:v>
      </x:c>
      <x:c r="R67" s="63" t="e">
        <x:f>HYPERLINK("http://www.mzywfyj.org.cn/","打开入口")</x:f>
      </x:c>
    </x:row>
    <x:row r="68" ht="100" customHeight="1">
      <x:c r="A68" s="51" t="s">
        <x:v>520</x:v>
      </x:c>
      <x:c r="B68" s="28">
        <x:v>8</x:v>
      </x:c>
      <x:c r="C68" s="30" t="s">
        <x:v>62</x:v>
      </x:c>
      <x:c r="D68" s="30" t="s">
        <x:v>521</x:v>
      </x:c>
      <x:c r="E68" s="30" t="s">
        <x:v>522</x:v>
      </x:c>
      <x:c r="F68" s="28" t="s">
        <x:v>521</x:v>
      </x:c>
      <x:c r="G68" s="28" t="s">
        <x:v>523</x:v>
      </x:c>
      <x:c r="H68" s="30" t="s">
        <x:v>524</x:v>
      </x:c>
      <x:c r="I68" s="30" t="s">
        <x:v>525</x:v>
      </x:c>
      <x:c r="J68" s="30" t="s">
        <x:v>12</x:v>
      </x:c>
      <x:c r="K68" s="30" t="s">
        <x:v>526</x:v>
      </x:c>
      <x:c r="L68" s="30" t="s">
        <x:v>167</x:v>
      </x:c>
      <x:c r="M68" s="30" t="s">
        <x:v>527</x:v>
      </x:c>
      <x:c r="N68" s="30" t="s">
        <x:v>528</x:v>
      </x:c>
      <x:c r="O68" s="41" t="s">
        <x:v>529</x:v>
      </x:c>
      <x:c r="P68" s="30" t="s">
        <x:v>524</x:v>
      </x:c>
      <x:c r="Q68" s="30" t="s">
        <x:v>155</x:v>
      </x:c>
      <x:c r="R68" s="63" t="e">
        <x:f>HYPERLINK("https://www.nmgnews.com.cn/","打开入口")</x:f>
      </x:c>
    </x:row>
    <x:row r="69" ht="100" customHeight="1">
      <x:c r="A69" s="51" t="s">
        <x:v>530</x:v>
      </x:c>
      <x:c r="B69" s="28">
        <x:v>9</x:v>
      </x:c>
      <x:c r="C69" s="30" t="s">
        <x:v>70</x:v>
      </x:c>
      <x:c r="D69" s="30" t="s">
        <x:v>521</x:v>
      </x:c>
      <x:c r="E69" s="30" t="s">
        <x:v>531</x:v>
      </x:c>
      <x:c r="F69" s="28" t="s">
        <x:v>521</x:v>
      </x:c>
      <x:c r="G69" s="28" t="s">
        <x:v>532</x:v>
      </x:c>
      <x:c r="H69" s="30" t="s">
        <x:v>533</x:v>
      </x:c>
      <x:c r="I69" s="30" t="s">
        <x:v>534</x:v>
      </x:c>
      <x:c r="J69" s="30" t="s">
        <x:v>12</x:v>
      </x:c>
      <x:c r="K69" s="30" t="s">
        <x:v>535</x:v>
      </x:c>
      <x:c r="L69" s="30" t="s">
        <x:v>167</x:v>
      </x:c>
      <x:c r="M69" s="30" t="s">
        <x:v>527</x:v>
      </x:c>
      <x:c r="N69" s="30" t="s">
        <x:v>536</x:v>
      </x:c>
      <x:c r="O69" s="41" t="s">
        <x:v>529</x:v>
      </x:c>
      <x:c r="P69" s="30" t="s">
        <x:v>533</x:v>
      </x:c>
      <x:c r="Q69" s="30" t="s">
        <x:v>155</x:v>
      </x:c>
      <x:c r="R69" s="63" t="e">
        <x:f>HYPERLINK("https://www.ts.cn/","打开入口")</x:f>
      </x:c>
    </x:row>
    <x:row r="70" ht="100" customHeight="1">
      <x:c r="A70" s="51" t="s">
        <x:v>537</x:v>
      </x:c>
      <x:c r="B70" s="28">
        <x:v>10</x:v>
      </x:c>
      <x:c r="C70" s="30" t="s">
        <x:v>78</x:v>
      </x:c>
      <x:c r="D70" s="30" t="s">
        <x:v>538</x:v>
      </x:c>
      <x:c r="E70" s="30" t="s">
        <x:v>539</x:v>
      </x:c>
      <x:c r="F70" s="28" t="s">
        <x:v>521</x:v>
      </x:c>
      <x:c r="G70" s="28" t="s">
        <x:v>540</x:v>
      </x:c>
      <x:c r="H70" s="30" t="s">
        <x:v>541</x:v>
      </x:c>
      <x:c r="I70" s="30" t="s">
        <x:v>542</x:v>
      </x:c>
      <x:c r="J70" s="30" t="s">
        <x:v>12</x:v>
      </x:c>
      <x:c r="K70" s="30" t="s">
        <x:v>543</x:v>
      </x:c>
      <x:c r="L70" s="30" t="s">
        <x:v>167</x:v>
      </x:c>
      <x:c r="M70" s="30" t="s">
        <x:v>527</x:v>
      </x:c>
      <x:c r="N70" s="30" t="s">
        <x:v>544</x:v>
      </x:c>
      <x:c r="O70" s="41" t="s">
        <x:v>529</x:v>
      </x:c>
      <x:c r="P70" s="30" t="s">
        <x:v>541</x:v>
      </x:c>
      <x:c r="Q70" s="30" t="s">
        <x:v>155</x:v>
      </x:c>
      <x:c r="R70" s="63" t="e">
        <x:f>HYPERLINK("https://www.tibet.cn/","打开入口")</x:f>
      </x:c>
    </x:row>
    <x:row r="71" ht="100" customHeight="1">
      <x:c r="A71" s="51" t="s">
        <x:v>545</x:v>
      </x:c>
      <x:c r="B71" s="28">
        <x:v>14</x:v>
      </x:c>
      <x:c r="C71" s="30" t="s">
        <x:v>110</x:v>
      </x:c>
      <x:c r="D71" s="30" t="s">
        <x:v>521</x:v>
      </x:c>
      <x:c r="E71" s="30" t="s">
        <x:v>546</x:v>
      </x:c>
      <x:c r="F71" s="28" t="s">
        <x:v>521</x:v>
      </x:c>
      <x:c r="G71" s="28" t="s">
        <x:v>547</x:v>
      </x:c>
      <x:c r="H71" s="30" t="s">
        <x:v>548</x:v>
      </x:c>
      <x:c r="I71" s="30" t="s">
        <x:v>549</x:v>
      </x:c>
      <x:c r="J71" s="30" t="s">
        <x:v>12</x:v>
      </x:c>
      <x:c r="K71" s="30" t="s">
        <x:v>550</x:v>
      </x:c>
      <x:c r="L71" s="30" t="s">
        <x:v>167</x:v>
      </x:c>
      <x:c r="M71" s="30" t="s">
        <x:v>527</x:v>
      </x:c>
      <x:c r="N71" s="30" t="s">
        <x:v>551</x:v>
      </x:c>
      <x:c r="O71" s="41" t="s">
        <x:v>529</x:v>
      </x:c>
      <x:c r="P71" s="30" t="s">
        <x:v>548</x:v>
      </x:c>
      <x:c r="Q71" s="30" t="s">
        <x:v>155</x:v>
      </x:c>
      <x:c r="R71" s="63" t="e">
        <x:f>HYPERLINK("https://www.gxnews.com.cn/","打开入口")</x:f>
      </x:c>
    </x:row>
    <x:row r="72" ht="100" customHeight="1">
      <x:c r="A72" s="51" t="s">
        <x:v>552</x:v>
      </x:c>
      <x:c r="B72" s="28">
        <x:v>15</x:v>
      </x:c>
      <x:c r="C72" s="30" t="s">
        <x:v>118</x:v>
      </x:c>
      <x:c r="D72" s="30" t="s">
        <x:v>521</x:v>
      </x:c>
      <x:c r="E72" s="30" t="s">
        <x:v>553</x:v>
      </x:c>
      <x:c r="F72" s="28" t="s">
        <x:v>521</x:v>
      </x:c>
      <x:c r="G72" s="28" t="s">
        <x:v>554</x:v>
      </x:c>
      <x:c r="H72" s="30" t="s">
        <x:v>555</x:v>
      </x:c>
      <x:c r="I72" s="30" t="s">
        <x:v>556</x:v>
      </x:c>
      <x:c r="J72" s="30" t="s">
        <x:v>12</x:v>
      </x:c>
      <x:c r="K72" s="30" t="s">
        <x:v>150</x:v>
      </x:c>
      <x:c r="L72" s="30" t="s">
        <x:v>167</x:v>
      </x:c>
      <x:c r="M72" s="30" t="s">
        <x:v>527</x:v>
      </x:c>
      <x:c r="N72" s="30" t="s">
        <x:v>557</x:v>
      </x:c>
      <x:c r="O72" s="41" t="s">
        <x:v>529</x:v>
      </x:c>
      <x:c r="P72" s="30" t="s">
        <x:v>555</x:v>
      </x:c>
      <x:c r="Q72" s="30" t="s">
        <x:v>155</x:v>
      </x:c>
      <x:c r="R72" s="63" t="e">
        <x:f>HYPERLINK("https://www.nxnews.net/","打开入口")</x:f>
      </x:c>
    </x:row>
    <x:row r="73" ht="100" customHeight="1">
      <x:c r="A73" s="51" t="s">
        <x:v>558</x:v>
      </x:c>
      <x:c r="B73" s="28">
        <x:v>8</x:v>
      </x:c>
      <x:c r="C73" s="30" t="s">
        <x:v>62</x:v>
      </x:c>
      <x:c r="D73" s="30" t="s">
        <x:v>559</x:v>
      </x:c>
      <x:c r="E73" s="30" t="s">
        <x:v>560</x:v>
      </x:c>
      <x:c r="F73" s="28" t="s">
        <x:v>561</x:v>
      </x:c>
      <x:c r="G73" s="28" t="s">
        <x:v>523</x:v>
      </x:c>
      <x:c r="H73" s="30" t="s">
        <x:v>562</x:v>
      </x:c>
      <x:c r="I73" s="30" t="s">
        <x:v>563</x:v>
      </x:c>
      <x:c r="J73" s="30" t="s">
        <x:v>564</x:v>
      </x:c>
      <x:c r="K73" s="30" t="s">
        <x:v>565</x:v>
      </x:c>
      <x:c r="L73" s="30" t="s">
        <x:v>566</x:v>
      </x:c>
      <x:c r="M73" s="30" t="s">
        <x:v>567</x:v>
      </x:c>
      <x:c r="N73" s="30" t="s">
        <x:v>568</x:v>
      </x:c>
      <x:c r="O73" s="41" t="s">
        <x:v>569</x:v>
      </x:c>
      <x:c r="P73" s="30" t="s">
        <x:v>570</x:v>
      </x:c>
      <x:c r="Q73" s="30" t="s">
        <x:v>155</x:v>
      </x:c>
      <x:c r="R73" s="63" t="e">
        <x:f>HYPERLINK("https://www.nmg.gov.cn/","打开入口")</x:f>
      </x:c>
    </x:row>
    <x:row r="74" ht="100" customHeight="1">
      <x:c r="A74" s="51" t="s">
        <x:v>571</x:v>
      </x:c>
      <x:c r="B74" s="28">
        <x:v>10</x:v>
      </x:c>
      <x:c r="C74" s="30" t="s">
        <x:v>78</x:v>
      </x:c>
      <x:c r="D74" s="30" t="s">
        <x:v>559</x:v>
      </x:c>
      <x:c r="E74" s="30" t="s">
        <x:v>572</x:v>
      </x:c>
      <x:c r="F74" s="28" t="s">
        <x:v>561</x:v>
      </x:c>
      <x:c r="G74" s="28" t="s">
        <x:v>573</x:v>
      </x:c>
      <x:c r="H74" s="30" t="s">
        <x:v>574</x:v>
      </x:c>
      <x:c r="I74" s="30" t="s">
        <x:v>575</x:v>
      </x:c>
      <x:c r="J74" s="30" t="s">
        <x:v>576</x:v>
      </x:c>
      <x:c r="K74" s="30" t="s">
        <x:v>577</x:v>
      </x:c>
      <x:c r="L74" s="30" t="s">
        <x:v>566</x:v>
      </x:c>
      <x:c r="M74" s="30" t="s">
        <x:v>567</x:v>
      </x:c>
      <x:c r="N74" s="30" t="s">
        <x:v>578</x:v>
      </x:c>
      <x:c r="O74" s="41" t="s">
        <x:v>569</x:v>
      </x:c>
      <x:c r="P74" s="30" t="s">
        <x:v>570</x:v>
      </x:c>
      <x:c r="Q74" s="30" t="s">
        <x:v>155</x:v>
      </x:c>
      <x:c r="R74" s="63" t="e">
        <x:f>HYPERLINK("https://www.xizang.gov.cn/","打开入口")</x:f>
      </x:c>
    </x:row>
    <x:row r="75" ht="100" customHeight="1">
      <x:c r="A75" s="51" t="s">
        <x:v>579</x:v>
      </x:c>
      <x:c r="B75" s="28">
        <x:v>15</x:v>
      </x:c>
      <x:c r="C75" s="30" t="s">
        <x:v>118</x:v>
      </x:c>
      <x:c r="D75" s="30" t="s">
        <x:v>559</x:v>
      </x:c>
      <x:c r="E75" s="30" t="s">
        <x:v>580</x:v>
      </x:c>
      <x:c r="F75" s="28" t="s">
        <x:v>561</x:v>
      </x:c>
      <x:c r="G75" s="28" t="s">
        <x:v>554</x:v>
      </x:c>
      <x:c r="H75" s="30" t="s">
        <x:v>581</x:v>
      </x:c>
      <x:c r="I75" s="30" t="s">
        <x:v>582</x:v>
      </x:c>
      <x:c r="J75" s="30" t="s">
        <x:v>583</x:v>
      </x:c>
      <x:c r="K75" s="30" t="s">
        <x:v>584</x:v>
      </x:c>
      <x:c r="L75" s="30" t="s">
        <x:v>566</x:v>
      </x:c>
      <x:c r="M75" s="30" t="s">
        <x:v>567</x:v>
      </x:c>
      <x:c r="N75" s="30" t="s">
        <x:v>585</x:v>
      </x:c>
      <x:c r="O75" s="41" t="s">
        <x:v>569</x:v>
      </x:c>
      <x:c r="P75" s="30" t="s">
        <x:v>570</x:v>
      </x:c>
      <x:c r="Q75" s="30" t="s">
        <x:v>155</x:v>
      </x:c>
      <x:c r="R75" s="63" t="e">
        <x:f>HYPERLINK("https://www.nx.gov.cn/","打开入口")</x:f>
      </x:c>
    </x:row>
    <x:row r="76" ht="100" customHeight="1">
      <x:c r="A76" s="51" t="s">
        <x:v>586</x:v>
      </x:c>
      <x:c r="B76" s="28">
        <x:v>9</x:v>
      </x:c>
      <x:c r="C76" s="30" t="s">
        <x:v>70</x:v>
      </x:c>
      <x:c r="D76" s="30" t="s">
        <x:v>559</x:v>
      </x:c>
      <x:c r="E76" s="30" t="s">
        <x:v>587</x:v>
      </x:c>
      <x:c r="F76" s="28" t="s">
        <x:v>561</x:v>
      </x:c>
      <x:c r="G76" s="28" t="s">
        <x:v>532</x:v>
      </x:c>
      <x:c r="H76" s="30" t="s">
        <x:v>588</x:v>
      </x:c>
      <x:c r="I76" s="30" t="s">
        <x:v>589</x:v>
      </x:c>
      <x:c r="J76" s="30" t="s">
        <x:v>590</x:v>
      </x:c>
      <x:c r="K76" s="30" t="s">
        <x:v>591</x:v>
      </x:c>
      <x:c r="L76" s="30" t="s">
        <x:v>566</x:v>
      </x:c>
      <x:c r="M76" s="30" t="s">
        <x:v>567</x:v>
      </x:c>
      <x:c r="N76" s="30" t="s">
        <x:v>592</x:v>
      </x:c>
      <x:c r="O76" s="41" t="s">
        <x:v>569</x:v>
      </x:c>
      <x:c r="P76" s="30" t="s">
        <x:v>570</x:v>
      </x:c>
      <x:c r="Q76" s="30" t="s">
        <x:v>155</x:v>
      </x:c>
      <x:c r="R76" s="63" t="e">
        <x:f>HYPERLINK("https://www.xinjiang.gov.cn/","打开入口")</x:f>
      </x:c>
    </x:row>
    <x:row r="77" ht="100" customHeight="1">
      <x:c r="A77" s="51" t="s">
        <x:v>593</x:v>
      </x:c>
      <x:c r="B77" s="28">
        <x:v>14</x:v>
      </x:c>
      <x:c r="C77" s="30" t="s">
        <x:v>110</x:v>
      </x:c>
      <x:c r="D77" s="30" t="s">
        <x:v>559</x:v>
      </x:c>
      <x:c r="E77" s="30" t="s">
        <x:v>594</x:v>
      </x:c>
      <x:c r="F77" s="28" t="s">
        <x:v>561</x:v>
      </x:c>
      <x:c r="G77" s="28" t="s">
        <x:v>547</x:v>
      </x:c>
      <x:c r="H77" s="30" t="s">
        <x:v>595</x:v>
      </x:c>
      <x:c r="I77" s="30" t="s">
        <x:v>596</x:v>
      </x:c>
      <x:c r="J77" s="30" t="s">
        <x:v>597</x:v>
      </x:c>
      <x:c r="K77" s="30" t="s">
        <x:v>598</x:v>
      </x:c>
      <x:c r="L77" s="30" t="s">
        <x:v>566</x:v>
      </x:c>
      <x:c r="M77" s="30" t="s">
        <x:v>567</x:v>
      </x:c>
      <x:c r="N77" s="30" t="s">
        <x:v>599</x:v>
      </x:c>
      <x:c r="O77" s="41" t="s">
        <x:v>569</x:v>
      </x:c>
      <x:c r="P77" s="30" t="s">
        <x:v>570</x:v>
      </x:c>
      <x:c r="Q77" s="30" t="s">
        <x:v>155</x:v>
      </x:c>
      <x:c r="R77" s="63" t="e">
        <x:f>HYPERLINK("https://www.gxzf.gov.cn/","打开入口")</x:f>
      </x:c>
    </x:row>
    <x:row r="78" ht="100" customHeight="1">
      <x:c r="A78" s="51" t="s">
        <x:v>600</x:v>
      </x:c>
      <x:c r="B78" s="28">
        <x:v>8</x:v>
      </x:c>
      <x:c r="C78" s="30" t="s">
        <x:v>62</x:v>
      </x:c>
      <x:c r="D78" s="30" t="s">
        <x:v>601</x:v>
      </x:c>
      <x:c r="E78" s="30" t="s">
        <x:v>602</x:v>
      </x:c>
      <x:c r="F78" s="28" t="s">
        <x:v>603</x:v>
      </x:c>
      <x:c r="G78" s="28" t="s">
        <x:v>604</x:v>
      </x:c>
      <x:c r="H78" s="30" t="s">
        <x:v>605</x:v>
      </x:c>
      <x:c r="I78" s="30" t="s">
        <x:v>606</x:v>
      </x:c>
      <x:c r="J78" s="30" t="s">
        <x:v>607</x:v>
      </x:c>
      <x:c r="K78" s="30" t="s">
        <x:v>608</x:v>
      </x:c>
      <x:c r="L78" s="30" t="s">
        <x:v>609</x:v>
      </x:c>
      <x:c r="M78" s="30" t="s">
        <x:v>610</x:v>
      </x:c>
      <x:c r="N78" s="30" t="s">
        <x:v>611</x:v>
      </x:c>
      <x:c r="O78" s="41" t="s">
        <x:v>569</x:v>
      </x:c>
      <x:c r="P78" s="30" t="s">
        <x:v>570</x:v>
      </x:c>
      <x:c r="Q78" s="30" t="s">
        <x:v>155</x:v>
      </x:c>
      <x:c r="R78" s="63" t="e">
        <x:f>HYPERLINK("https://www.yanbian.gov.cn/","打开入口")</x:f>
      </x:c>
    </x:row>
    <x:row r="79" ht="100" customHeight="1">
      <x:c r="A79" s="51" t="s">
        <x:v>612</x:v>
      </x:c>
      <x:c r="B79" s="28">
        <x:v>15</x:v>
      </x:c>
      <x:c r="C79" s="30" t="s">
        <x:v>118</x:v>
      </x:c>
      <x:c r="D79" s="30" t="s">
        <x:v>601</x:v>
      </x:c>
      <x:c r="E79" s="30" t="s">
        <x:v>613</x:v>
      </x:c>
      <x:c r="F79" s="28" t="s">
        <x:v>603</x:v>
      </x:c>
      <x:c r="G79" s="28" t="s">
        <x:v>614</x:v>
      </x:c>
      <x:c r="H79" s="30" t="s">
        <x:v>615</x:v>
      </x:c>
      <x:c r="I79" s="30" t="s">
        <x:v>616</x:v>
      </x:c>
      <x:c r="J79" s="30" t="s">
        <x:v>617</x:v>
      </x:c>
      <x:c r="K79" s="30" t="s">
        <x:v>618</x:v>
      </x:c>
      <x:c r="L79" s="30" t="s">
        <x:v>609</x:v>
      </x:c>
      <x:c r="M79" s="30" t="s">
        <x:v>610</x:v>
      </x:c>
      <x:c r="N79" s="30" t="s">
        <x:v>619</x:v>
      </x:c>
      <x:c r="O79" s="41" t="s">
        <x:v>569</x:v>
      </x:c>
      <x:c r="P79" s="30" t="s">
        <x:v>570</x:v>
      </x:c>
      <x:c r="Q79" s="30" t="s">
        <x:v>155</x:v>
      </x:c>
      <x:c r="R79" s="63" t="e">
        <x:f>HYPERLINK("https://www.enshi.gov.cn/","打开入口")</x:f>
      </x:c>
    </x:row>
    <x:row r="80" ht="100" customHeight="1">
      <x:c r="A80" s="51" t="s">
        <x:v>620</x:v>
      </x:c>
      <x:c r="B80" s="28">
        <x:v>15</x:v>
      </x:c>
      <x:c r="C80" s="30" t="s">
        <x:v>118</x:v>
      </x:c>
      <x:c r="D80" s="30" t="s">
        <x:v>601</x:v>
      </x:c>
      <x:c r="E80" s="30" t="s">
        <x:v>621</x:v>
      </x:c>
      <x:c r="F80" s="28" t="s">
        <x:v>603</x:v>
      </x:c>
      <x:c r="G80" s="28" t="s">
        <x:v>622</x:v>
      </x:c>
      <x:c r="H80" s="30" t="s">
        <x:v>623</x:v>
      </x:c>
      <x:c r="I80" s="30" t="s">
        <x:v>624</x:v>
      </x:c>
      <x:c r="J80" s="30" t="s">
        <x:v>625</x:v>
      </x:c>
      <x:c r="K80" s="30" t="s">
        <x:v>618</x:v>
      </x:c>
      <x:c r="L80" s="30" t="s">
        <x:v>609</x:v>
      </x:c>
      <x:c r="M80" s="30" t="s">
        <x:v>610</x:v>
      </x:c>
      <x:c r="N80" s="30" t="s">
        <x:v>626</x:v>
      </x:c>
      <x:c r="O80" s="41" t="s">
        <x:v>569</x:v>
      </x:c>
      <x:c r="P80" s="30" t="s">
        <x:v>570</x:v>
      </x:c>
      <x:c r="Q80" s="30" t="s">
        <x:v>155</x:v>
      </x:c>
      <x:c r="R80" s="63" t="e">
        <x:f>HYPERLINK("https://www.xxz.gov.cn/","打开入口")</x:f>
      </x:c>
    </x:row>
    <x:row r="81" ht="100" customHeight="1">
      <x:c r="A81" s="51" t="s">
        <x:v>627</x:v>
      </x:c>
      <x:c r="B81" s="28">
        <x:v>11</x:v>
      </x:c>
      <x:c r="C81" s="30" t="s">
        <x:v>86</x:v>
      </x:c>
      <x:c r="D81" s="30" t="s">
        <x:v>601</x:v>
      </x:c>
      <x:c r="E81" s="30" t="s">
        <x:v>628</x:v>
      </x:c>
      <x:c r="F81" s="28" t="s">
        <x:v>603</x:v>
      </x:c>
      <x:c r="G81" s="28" t="s">
        <x:v>629</x:v>
      </x:c>
      <x:c r="H81" s="30" t="s">
        <x:v>630</x:v>
      </x:c>
      <x:c r="I81" s="30" t="s">
        <x:v>631</x:v>
      </x:c>
      <x:c r="J81" s="30" t="s">
        <x:v>632</x:v>
      </x:c>
      <x:c r="K81" s="30" t="s">
        <x:v>633</x:v>
      </x:c>
      <x:c r="L81" s="30" t="s">
        <x:v>609</x:v>
      </x:c>
      <x:c r="M81" s="30" t="s">
        <x:v>610</x:v>
      </x:c>
      <x:c r="N81" s="30" t="s">
        <x:v>634</x:v>
      </x:c>
      <x:c r="O81" s="41" t="s">
        <x:v>569</x:v>
      </x:c>
      <x:c r="P81" s="30" t="s">
        <x:v>570</x:v>
      </x:c>
      <x:c r="Q81" s="30" t="s">
        <x:v>155</x:v>
      </x:c>
      <x:c r="R81" s="63" t="e">
        <x:f>HYPERLINK("https://www.abazhou.gov.cn/","打开入口")</x:f>
      </x:c>
    </x:row>
    <x:row r="82" ht="100" customHeight="1">
      <x:c r="A82" s="51" t="s">
        <x:v>635</x:v>
      </x:c>
      <x:c r="B82" s="28">
        <x:v>11</x:v>
      </x:c>
      <x:c r="C82" s="30" t="s">
        <x:v>86</x:v>
      </x:c>
      <x:c r="D82" s="30" t="s">
        <x:v>601</x:v>
      </x:c>
      <x:c r="E82" s="30" t="s">
        <x:v>636</x:v>
      </x:c>
      <x:c r="F82" s="28" t="s">
        <x:v>603</x:v>
      </x:c>
      <x:c r="G82" s="28" t="s">
        <x:v>629</x:v>
      </x:c>
      <x:c r="H82" s="30" t="s">
        <x:v>637</x:v>
      </x:c>
      <x:c r="I82" s="30" t="s">
        <x:v>638</x:v>
      </x:c>
      <x:c r="J82" s="30" t="s">
        <x:v>639</x:v>
      </x:c>
      <x:c r="K82" s="30" t="s">
        <x:v>640</x:v>
      </x:c>
      <x:c r="L82" s="30" t="s">
        <x:v>609</x:v>
      </x:c>
      <x:c r="M82" s="30" t="s">
        <x:v>610</x:v>
      </x:c>
      <x:c r="N82" s="30" t="s">
        <x:v>641</x:v>
      </x:c>
      <x:c r="O82" s="41" t="s">
        <x:v>569</x:v>
      </x:c>
      <x:c r="P82" s="30" t="s">
        <x:v>570</x:v>
      </x:c>
      <x:c r="Q82" s="30" t="s">
        <x:v>155</x:v>
      </x:c>
      <x:c r="R82" s="63" t="e">
        <x:f>HYPERLINK("https://www.lsz.gov.cn/","打开入口")</x:f>
      </x:c>
    </x:row>
    <x:row r="83" ht="100" customHeight="1">
      <x:c r="A83" s="51" t="s">
        <x:v>642</x:v>
      </x:c>
      <x:c r="B83" s="28">
        <x:v>11</x:v>
      </x:c>
      <x:c r="C83" s="30" t="s">
        <x:v>86</x:v>
      </x:c>
      <x:c r="D83" s="30" t="s">
        <x:v>601</x:v>
      </x:c>
      <x:c r="E83" s="30" t="s">
        <x:v>643</x:v>
      </x:c>
      <x:c r="F83" s="28" t="s">
        <x:v>603</x:v>
      </x:c>
      <x:c r="G83" s="28" t="s">
        <x:v>629</x:v>
      </x:c>
      <x:c r="H83" s="30" t="s">
        <x:v>644</x:v>
      </x:c>
      <x:c r="I83" s="30" t="s">
        <x:v>645</x:v>
      </x:c>
      <x:c r="J83" s="30" t="s">
        <x:v>646</x:v>
      </x:c>
      <x:c r="K83" s="30" t="s">
        <x:v>577</x:v>
      </x:c>
      <x:c r="L83" s="30" t="s">
        <x:v>609</x:v>
      </x:c>
      <x:c r="M83" s="30" t="s">
        <x:v>610</x:v>
      </x:c>
      <x:c r="N83" s="30" t="s">
        <x:v>647</x:v>
      </x:c>
      <x:c r="O83" s="41" t="s">
        <x:v>569</x:v>
      </x:c>
      <x:c r="P83" s="30" t="s">
        <x:v>570</x:v>
      </x:c>
      <x:c r="Q83" s="30" t="s">
        <x:v>155</x:v>
      </x:c>
      <x:c r="R83" s="63" t="e">
        <x:f>HYPERLINK("https://www.gzz.gov.cn/","打开入口")</x:f>
      </x:c>
    </x:row>
    <x:row r="84" ht="100" customHeight="1">
      <x:c r="A84" s="51" t="s">
        <x:v>648</x:v>
      </x:c>
      <x:c r="B84" s="28">
        <x:v>15</x:v>
      </x:c>
      <x:c r="C84" s="30" t="s">
        <x:v>118</x:v>
      </x:c>
      <x:c r="D84" s="30" t="s">
        <x:v>601</x:v>
      </x:c>
      <x:c r="E84" s="30" t="s">
        <x:v>649</x:v>
      </x:c>
      <x:c r="F84" s="28" t="s">
        <x:v>603</x:v>
      </x:c>
      <x:c r="G84" s="28" t="s">
        <x:v>650</x:v>
      </x:c>
      <x:c r="H84" s="30" t="s">
        <x:v>651</x:v>
      </x:c>
      <x:c r="I84" s="30" t="s">
        <x:v>652</x:v>
      </x:c>
      <x:c r="J84" s="30" t="s">
        <x:v>653</x:v>
      </x:c>
      <x:c r="K84" s="30" t="s">
        <x:v>654</x:v>
      </x:c>
      <x:c r="L84" s="30" t="s">
        <x:v>609</x:v>
      </x:c>
      <x:c r="M84" s="30" t="s">
        <x:v>610</x:v>
      </x:c>
      <x:c r="N84" s="30" t="s">
        <x:v>655</x:v>
      </x:c>
      <x:c r="O84" s="41" t="s">
        <x:v>569</x:v>
      </x:c>
      <x:c r="P84" s="30" t="s">
        <x:v>570</x:v>
      </x:c>
      <x:c r="Q84" s="30" t="s">
        <x:v>155</x:v>
      </x:c>
      <x:c r="R84" s="63" t="e">
        <x:f>HYPERLINK("https://www.qdn.gov.cn/","打开入口")</x:f>
      </x:c>
    </x:row>
    <x:row r="85" ht="100" customHeight="1">
      <x:c r="A85" s="51" t="s">
        <x:v>656</x:v>
      </x:c>
      <x:c r="B85" s="28">
        <x:v>15</x:v>
      </x:c>
      <x:c r="C85" s="30" t="s">
        <x:v>118</x:v>
      </x:c>
      <x:c r="D85" s="30" t="s">
        <x:v>601</x:v>
      </x:c>
      <x:c r="E85" s="30" t="s">
        <x:v>657</x:v>
      </x:c>
      <x:c r="F85" s="28" t="s">
        <x:v>603</x:v>
      </x:c>
      <x:c r="G85" s="28" t="s">
        <x:v>650</x:v>
      </x:c>
      <x:c r="H85" s="30" t="s">
        <x:v>658</x:v>
      </x:c>
      <x:c r="I85" s="30" t="s">
        <x:v>659</x:v>
      </x:c>
      <x:c r="J85" s="30" t="s">
        <x:v>660</x:v>
      </x:c>
      <x:c r="K85" s="30" t="s">
        <x:v>661</x:v>
      </x:c>
      <x:c r="L85" s="30" t="s">
        <x:v>609</x:v>
      </x:c>
      <x:c r="M85" s="30" t="s">
        <x:v>610</x:v>
      </x:c>
      <x:c r="N85" s="30" t="s">
        <x:v>662</x:v>
      </x:c>
      <x:c r="O85" s="41" t="s">
        <x:v>569</x:v>
      </x:c>
      <x:c r="P85" s="30" t="s">
        <x:v>570</x:v>
      </x:c>
      <x:c r="Q85" s="30" t="s">
        <x:v>155</x:v>
      </x:c>
      <x:c r="R85" s="63" t="e">
        <x:f>HYPERLINK("https://www.qiannan.gov.cn/","打开入口")</x:f>
      </x:c>
    </x:row>
    <x:row r="86" ht="100" customHeight="1">
      <x:c r="A86" s="51" t="s">
        <x:v>663</x:v>
      </x:c>
      <x:c r="B86" s="28">
        <x:v>15</x:v>
      </x:c>
      <x:c r="C86" s="30" t="s">
        <x:v>118</x:v>
      </x:c>
      <x:c r="D86" s="30" t="s">
        <x:v>601</x:v>
      </x:c>
      <x:c r="E86" s="30" t="s">
        <x:v>664</x:v>
      </x:c>
      <x:c r="F86" s="28" t="s">
        <x:v>603</x:v>
      </x:c>
      <x:c r="G86" s="28" t="s">
        <x:v>650</x:v>
      </x:c>
      <x:c r="H86" s="30" t="s">
        <x:v>665</x:v>
      </x:c>
      <x:c r="I86" s="30" t="s">
        <x:v>666</x:v>
      </x:c>
      <x:c r="J86" s="30" t="s">
        <x:v>667</x:v>
      </x:c>
      <x:c r="K86" s="30" t="s">
        <x:v>661</x:v>
      </x:c>
      <x:c r="L86" s="30" t="s">
        <x:v>609</x:v>
      </x:c>
      <x:c r="M86" s="30" t="s">
        <x:v>610</x:v>
      </x:c>
      <x:c r="N86" s="30" t="s">
        <x:v>668</x:v>
      </x:c>
      <x:c r="O86" s="41" t="s">
        <x:v>569</x:v>
      </x:c>
      <x:c r="P86" s="30" t="s">
        <x:v>570</x:v>
      </x:c>
      <x:c r="Q86" s="30" t="s">
        <x:v>155</x:v>
      </x:c>
      <x:c r="R86" s="63" t="e">
        <x:f>HYPERLINK("https://www.qxn.gov.cn/","打开入口")</x:f>
      </x:c>
    </x:row>
    <x:row r="87" ht="100" customHeight="1">
      <x:c r="A87" s="51" t="s">
        <x:v>669</x:v>
      </x:c>
      <x:c r="B87" s="28">
        <x:v>12</x:v>
      </x:c>
      <x:c r="C87" s="30" t="s">
        <x:v>94</x:v>
      </x:c>
      <x:c r="D87" s="30" t="s">
        <x:v>601</x:v>
      </x:c>
      <x:c r="E87" s="30" t="s">
        <x:v>670</x:v>
      </x:c>
      <x:c r="F87" s="28" t="s">
        <x:v>603</x:v>
      </x:c>
      <x:c r="G87" s="28" t="s">
        <x:v>671</x:v>
      </x:c>
      <x:c r="H87" s="30" t="s">
        <x:v>672</x:v>
      </x:c>
      <x:c r="I87" s="30" t="s">
        <x:v>673</x:v>
      </x:c>
      <x:c r="J87" s="30" t="s">
        <x:v>674</x:v>
      </x:c>
      <x:c r="K87" s="30" t="s">
        <x:v>675</x:v>
      </x:c>
      <x:c r="L87" s="30" t="s">
        <x:v>609</x:v>
      </x:c>
      <x:c r="M87" s="30" t="s">
        <x:v>610</x:v>
      </x:c>
      <x:c r="N87" s="30" t="s">
        <x:v>676</x:v>
      </x:c>
      <x:c r="O87" s="41" t="s">
        <x:v>569</x:v>
      </x:c>
      <x:c r="P87" s="30" t="s">
        <x:v>570</x:v>
      </x:c>
      <x:c r="Q87" s="30" t="s">
        <x:v>155</x:v>
      </x:c>
      <x:c r="R87" s="63" t="e">
        <x:f>HYPERLINK("https://www.cxz.gov.cn/","打开入口")</x:f>
      </x:c>
    </x:row>
    <x:row r="88" ht="100" customHeight="1">
      <x:c r="A88" s="51" t="s">
        <x:v>677</x:v>
      </x:c>
      <x:c r="B88" s="28">
        <x:v>12</x:v>
      </x:c>
      <x:c r="C88" s="30" t="s">
        <x:v>94</x:v>
      </x:c>
      <x:c r="D88" s="30" t="s">
        <x:v>601</x:v>
      </x:c>
      <x:c r="E88" s="30" t="s">
        <x:v>678</x:v>
      </x:c>
      <x:c r="F88" s="28" t="s">
        <x:v>603</x:v>
      </x:c>
      <x:c r="G88" s="28" t="s">
        <x:v>671</x:v>
      </x:c>
      <x:c r="H88" s="30" t="s">
        <x:v>679</x:v>
      </x:c>
      <x:c r="I88" s="30" t="s">
        <x:v>680</x:v>
      </x:c>
      <x:c r="J88" s="30" t="s">
        <x:v>681</x:v>
      </x:c>
      <x:c r="K88" s="30" t="s">
        <x:v>682</x:v>
      </x:c>
      <x:c r="L88" s="30" t="s">
        <x:v>609</x:v>
      </x:c>
      <x:c r="M88" s="30" t="s">
        <x:v>610</x:v>
      </x:c>
      <x:c r="N88" s="30" t="s">
        <x:v>683</x:v>
      </x:c>
      <x:c r="O88" s="41" t="s">
        <x:v>569</x:v>
      </x:c>
      <x:c r="P88" s="30" t="s">
        <x:v>570</x:v>
      </x:c>
      <x:c r="Q88" s="30" t="s">
        <x:v>155</x:v>
      </x:c>
      <x:c r="R88" s="63" t="e">
        <x:f>HYPERLINK("https://www.hh.gov.cn/","打开入口")</x:f>
      </x:c>
    </x:row>
    <x:row r="89" ht="100" customHeight="1">
      <x:c r="A89" s="51" t="s">
        <x:v>684</x:v>
      </x:c>
      <x:c r="B89" s="28">
        <x:v>12</x:v>
      </x:c>
      <x:c r="C89" s="30" t="s">
        <x:v>94</x:v>
      </x:c>
      <x:c r="D89" s="30" t="s">
        <x:v>601</x:v>
      </x:c>
      <x:c r="E89" s="30" t="s">
        <x:v>685</x:v>
      </x:c>
      <x:c r="F89" s="28" t="s">
        <x:v>603</x:v>
      </x:c>
      <x:c r="G89" s="28" t="s">
        <x:v>671</x:v>
      </x:c>
      <x:c r="H89" s="30" t="s">
        <x:v>686</x:v>
      </x:c>
      <x:c r="I89" s="30" t="s">
        <x:v>687</x:v>
      </x:c>
      <x:c r="J89" s="30" t="s">
        <x:v>688</x:v>
      </x:c>
      <x:c r="K89" s="30" t="s">
        <x:v>689</x:v>
      </x:c>
      <x:c r="L89" s="30" t="s">
        <x:v>609</x:v>
      </x:c>
      <x:c r="M89" s="30" t="s">
        <x:v>610</x:v>
      </x:c>
      <x:c r="N89" s="30" t="s">
        <x:v>690</x:v>
      </x:c>
      <x:c r="O89" s="41" t="s">
        <x:v>569</x:v>
      </x:c>
      <x:c r="P89" s="30" t="s">
        <x:v>570</x:v>
      </x:c>
      <x:c r="Q89" s="30" t="s">
        <x:v>155</x:v>
      </x:c>
      <x:c r="R89" s="63" t="e">
        <x:f>HYPERLINK("https://www.ynws.gov.cn/","打开入口")</x:f>
      </x:c>
    </x:row>
    <x:row r="90" ht="100" customHeight="1">
      <x:c r="A90" s="51" t="s">
        <x:v>691</x:v>
      </x:c>
      <x:c r="B90" s="28">
        <x:v>12</x:v>
      </x:c>
      <x:c r="C90" s="30" t="s">
        <x:v>94</x:v>
      </x:c>
      <x:c r="D90" s="30" t="s">
        <x:v>601</x:v>
      </x:c>
      <x:c r="E90" s="30" t="s">
        <x:v>692</x:v>
      </x:c>
      <x:c r="F90" s="28" t="s">
        <x:v>603</x:v>
      </x:c>
      <x:c r="G90" s="28" t="s">
        <x:v>671</x:v>
      </x:c>
      <x:c r="H90" s="30" t="s">
        <x:v>693</x:v>
      </x:c>
      <x:c r="I90" s="30" t="s">
        <x:v>694</x:v>
      </x:c>
      <x:c r="J90" s="30" t="s">
        <x:v>695</x:v>
      </x:c>
      <x:c r="K90" s="30" t="s">
        <x:v>696</x:v>
      </x:c>
      <x:c r="L90" s="30" t="s">
        <x:v>609</x:v>
      </x:c>
      <x:c r="M90" s="30" t="s">
        <x:v>610</x:v>
      </x:c>
      <x:c r="N90" s="30" t="s">
        <x:v>697</x:v>
      </x:c>
      <x:c r="O90" s="41" t="s">
        <x:v>569</x:v>
      </x:c>
      <x:c r="P90" s="30" t="s">
        <x:v>570</x:v>
      </x:c>
      <x:c r="Q90" s="30" t="s">
        <x:v>155</x:v>
      </x:c>
      <x:c r="R90" s="63" t="e">
        <x:f>HYPERLINK("https://www.xsbn.gov.cn/","打开入口")</x:f>
      </x:c>
    </x:row>
    <x:row r="91" ht="100" customHeight="1">
      <x:c r="A91" s="51" t="s">
        <x:v>698</x:v>
      </x:c>
      <x:c r="B91" s="28">
        <x:v>13</x:v>
      </x:c>
      <x:c r="C91" s="30" t="s">
        <x:v>102</x:v>
      </x:c>
      <x:c r="D91" s="30" t="s">
        <x:v>601</x:v>
      </x:c>
      <x:c r="E91" s="30" t="s">
        <x:v>699</x:v>
      </x:c>
      <x:c r="F91" s="28" t="s">
        <x:v>603</x:v>
      </x:c>
      <x:c r="G91" s="28" t="s">
        <x:v>671</x:v>
      </x:c>
      <x:c r="H91" s="30" t="s">
        <x:v>700</x:v>
      </x:c>
      <x:c r="I91" s="30" t="s">
        <x:v>701</x:v>
      </x:c>
      <x:c r="J91" s="30" t="s">
        <x:v>702</x:v>
      </x:c>
      <x:c r="K91" s="30" t="s">
        <x:v>703</x:v>
      </x:c>
      <x:c r="L91" s="30" t="s">
        <x:v>609</x:v>
      </x:c>
      <x:c r="M91" s="30" t="s">
        <x:v>610</x:v>
      </x:c>
      <x:c r="N91" s="30" t="s">
        <x:v>704</x:v>
      </x:c>
      <x:c r="O91" s="41" t="s">
        <x:v>569</x:v>
      </x:c>
      <x:c r="P91" s="30" t="s">
        <x:v>570</x:v>
      </x:c>
      <x:c r="Q91" s="30" t="s">
        <x:v>155</x:v>
      </x:c>
      <x:c r="R91" s="63" t="e">
        <x:f>HYPERLINK("https://www.dali.gov.cn/","打开入口")</x:f>
      </x:c>
    </x:row>
    <x:row r="92" ht="100" customHeight="1">
      <x:c r="A92" s="51" t="s">
        <x:v>705</x:v>
      </x:c>
      <x:c r="B92" s="28">
        <x:v>13</x:v>
      </x:c>
      <x:c r="C92" s="30" t="s">
        <x:v>102</x:v>
      </x:c>
      <x:c r="D92" s="30" t="s">
        <x:v>601</x:v>
      </x:c>
      <x:c r="E92" s="30" t="s">
        <x:v>706</x:v>
      </x:c>
      <x:c r="F92" s="28" t="s">
        <x:v>603</x:v>
      </x:c>
      <x:c r="G92" s="28" t="s">
        <x:v>671</x:v>
      </x:c>
      <x:c r="H92" s="30" t="s">
        <x:v>707</x:v>
      </x:c>
      <x:c r="I92" s="30" t="s">
        <x:v>708</x:v>
      </x:c>
      <x:c r="J92" s="30" t="s">
        <x:v>709</x:v>
      </x:c>
      <x:c r="K92" s="30" t="s">
        <x:v>710</x:v>
      </x:c>
      <x:c r="L92" s="30" t="s">
        <x:v>609</x:v>
      </x:c>
      <x:c r="M92" s="30" t="s">
        <x:v>610</x:v>
      </x:c>
      <x:c r="N92" s="30" t="s">
        <x:v>711</x:v>
      </x:c>
      <x:c r="O92" s="41" t="s">
        <x:v>569</x:v>
      </x:c>
      <x:c r="P92" s="30" t="s">
        <x:v>570</x:v>
      </x:c>
      <x:c r="Q92" s="30" t="s">
        <x:v>155</x:v>
      </x:c>
      <x:c r="R92" s="63" t="e">
        <x:f>HYPERLINK("https://www.dh.gov.cn/","打开入口")</x:f>
      </x:c>
    </x:row>
    <x:row r="93" ht="100" customHeight="1">
      <x:c r="A93" s="51" t="s">
        <x:v>712</x:v>
      </x:c>
      <x:c r="B93" s="28">
        <x:v>13</x:v>
      </x:c>
      <x:c r="C93" s="30" t="s">
        <x:v>102</x:v>
      </x:c>
      <x:c r="D93" s="30" t="s">
        <x:v>601</x:v>
      </x:c>
      <x:c r="E93" s="30" t="s">
        <x:v>713</x:v>
      </x:c>
      <x:c r="F93" s="28" t="s">
        <x:v>603</x:v>
      </x:c>
      <x:c r="G93" s="28" t="s">
        <x:v>671</x:v>
      </x:c>
      <x:c r="H93" s="30" t="s">
        <x:v>714</x:v>
      </x:c>
      <x:c r="I93" s="30" t="s">
        <x:v>715</x:v>
      </x:c>
      <x:c r="J93" s="30" t="s">
        <x:v>716</x:v>
      </x:c>
      <x:c r="K93" s="30" t="s">
        <x:v>717</x:v>
      </x:c>
      <x:c r="L93" s="30" t="s">
        <x:v>609</x:v>
      </x:c>
      <x:c r="M93" s="30" t="s">
        <x:v>610</x:v>
      </x:c>
      <x:c r="N93" s="30" t="s">
        <x:v>718</x:v>
      </x:c>
      <x:c r="O93" s="41" t="s">
        <x:v>569</x:v>
      </x:c>
      <x:c r="P93" s="30" t="s">
        <x:v>570</x:v>
      </x:c>
      <x:c r="Q93" s="30" t="s">
        <x:v>155</x:v>
      </x:c>
      <x:c r="R93" s="63" t="e">
        <x:f>HYPERLINK("https://www.nujiang.gov.cn/","打开入口")</x:f>
      </x:c>
    </x:row>
    <x:row r="94" ht="100" customHeight="1">
      <x:c r="A94" s="51" t="s">
        <x:v>719</x:v>
      </x:c>
      <x:c r="B94" s="28">
        <x:v>13</x:v>
      </x:c>
      <x:c r="C94" s="30" t="s">
        <x:v>102</x:v>
      </x:c>
      <x:c r="D94" s="30" t="s">
        <x:v>601</x:v>
      </x:c>
      <x:c r="E94" s="30" t="s">
        <x:v>720</x:v>
      </x:c>
      <x:c r="F94" s="28" t="s">
        <x:v>603</x:v>
      </x:c>
      <x:c r="G94" s="28" t="s">
        <x:v>671</x:v>
      </x:c>
      <x:c r="H94" s="30" t="s">
        <x:v>721</x:v>
      </x:c>
      <x:c r="I94" s="30" t="s">
        <x:v>722</x:v>
      </x:c>
      <x:c r="J94" s="30" t="s">
        <x:v>723</x:v>
      </x:c>
      <x:c r="K94" s="30" t="s">
        <x:v>577</x:v>
      </x:c>
      <x:c r="L94" s="30" t="s">
        <x:v>609</x:v>
      </x:c>
      <x:c r="M94" s="30" t="s">
        <x:v>610</x:v>
      </x:c>
      <x:c r="N94" s="30" t="s">
        <x:v>724</x:v>
      </x:c>
      <x:c r="O94" s="41" t="s">
        <x:v>569</x:v>
      </x:c>
      <x:c r="P94" s="30" t="s">
        <x:v>570</x:v>
      </x:c>
      <x:c r="Q94" s="30" t="s">
        <x:v>155</x:v>
      </x:c>
      <x:c r="R94" s="63" t="e">
        <x:f>HYPERLINK("https://www.diqing.gov.cn/","打开入口")</x:f>
      </x:c>
    </x:row>
    <x:row r="95" ht="100" customHeight="1">
      <x:c r="A95" s="51" t="s">
        <x:v>725</x:v>
      </x:c>
      <x:c r="B95" s="28">
        <x:v>11</x:v>
      </x:c>
      <x:c r="C95" s="30" t="s">
        <x:v>86</x:v>
      </x:c>
      <x:c r="D95" s="30" t="s">
        <x:v>601</x:v>
      </x:c>
      <x:c r="E95" s="30" t="s">
        <x:v>726</x:v>
      </x:c>
      <x:c r="F95" s="28" t="s">
        <x:v>603</x:v>
      </x:c>
      <x:c r="G95" s="28" t="s">
        <x:v>727</x:v>
      </x:c>
      <x:c r="H95" s="30" t="s">
        <x:v>728</x:v>
      </x:c>
      <x:c r="I95" s="30" t="s">
        <x:v>729</x:v>
      </x:c>
      <x:c r="J95" s="30" t="s">
        <x:v>730</x:v>
      </x:c>
      <x:c r="K95" s="30" t="s">
        <x:v>731</x:v>
      </x:c>
      <x:c r="L95" s="30" t="s">
        <x:v>609</x:v>
      </x:c>
      <x:c r="M95" s="30" t="s">
        <x:v>610</x:v>
      </x:c>
      <x:c r="N95" s="30" t="s">
        <x:v>732</x:v>
      </x:c>
      <x:c r="O95" s="41" t="s">
        <x:v>569</x:v>
      </x:c>
      <x:c r="P95" s="30" t="s">
        <x:v>570</x:v>
      </x:c>
      <x:c r="Q95" s="30" t="s">
        <x:v>155</x:v>
      </x:c>
      <x:c r="R95" s="63" t="e">
        <x:f>HYPERLINK("https://www.linxia.gov.cn/","打开入口")</x:f>
      </x:c>
    </x:row>
    <x:row r="96" ht="100" customHeight="1">
      <x:c r="A96" s="51" t="s">
        <x:v>733</x:v>
      </x:c>
      <x:c r="B96" s="28">
        <x:v>11</x:v>
      </x:c>
      <x:c r="C96" s="30" t="s">
        <x:v>86</x:v>
      </x:c>
      <x:c r="D96" s="30" t="s">
        <x:v>601</x:v>
      </x:c>
      <x:c r="E96" s="30" t="s">
        <x:v>734</x:v>
      </x:c>
      <x:c r="F96" s="28" t="s">
        <x:v>603</x:v>
      </x:c>
      <x:c r="G96" s="28" t="s">
        <x:v>727</x:v>
      </x:c>
      <x:c r="H96" s="30" t="s">
        <x:v>735</x:v>
      </x:c>
      <x:c r="I96" s="30" t="s">
        <x:v>736</x:v>
      </x:c>
      <x:c r="J96" s="30" t="s">
        <x:v>737</x:v>
      </x:c>
      <x:c r="K96" s="30" t="s">
        <x:v>577</x:v>
      </x:c>
      <x:c r="L96" s="30" t="s">
        <x:v>609</x:v>
      </x:c>
      <x:c r="M96" s="30" t="s">
        <x:v>610</x:v>
      </x:c>
      <x:c r="N96" s="30" t="s">
        <x:v>738</x:v>
      </x:c>
      <x:c r="O96" s="41" t="s">
        <x:v>569</x:v>
      </x:c>
      <x:c r="P96" s="30" t="s">
        <x:v>570</x:v>
      </x:c>
      <x:c r="Q96" s="30" t="s">
        <x:v>155</x:v>
      </x:c>
      <x:c r="R96" s="63" t="e">
        <x:f>HYPERLINK("https://www.gnzrmzf.gov.cn/","打开入口")</x:f>
      </x:c>
    </x:row>
    <x:row r="97" ht="100" customHeight="1">
      <x:c r="A97" s="51" t="s">
        <x:v>739</x:v>
      </x:c>
      <x:c r="B97" s="28">
        <x:v>10</x:v>
      </x:c>
      <x:c r="C97" s="30" t="s">
        <x:v>78</x:v>
      </x:c>
      <x:c r="D97" s="30" t="s">
        <x:v>601</x:v>
      </x:c>
      <x:c r="E97" s="30" t="s">
        <x:v>740</x:v>
      </x:c>
      <x:c r="F97" s="28" t="s">
        <x:v>603</x:v>
      </x:c>
      <x:c r="G97" s="28" t="s">
        <x:v>741</x:v>
      </x:c>
      <x:c r="H97" s="30" t="s">
        <x:v>742</x:v>
      </x:c>
      <x:c r="I97" s="30" t="s">
        <x:v>743</x:v>
      </x:c>
      <x:c r="J97" s="30" t="s">
        <x:v>744</x:v>
      </x:c>
      <x:c r="K97" s="30" t="s">
        <x:v>577</x:v>
      </x:c>
      <x:c r="L97" s="30" t="s">
        <x:v>609</x:v>
      </x:c>
      <x:c r="M97" s="30" t="s">
        <x:v>610</x:v>
      </x:c>
      <x:c r="N97" s="30" t="s">
        <x:v>745</x:v>
      </x:c>
      <x:c r="O97" s="41" t="s">
        <x:v>569</x:v>
      </x:c>
      <x:c r="P97" s="30" t="s">
        <x:v>570</x:v>
      </x:c>
      <x:c r="Q97" s="30" t="s">
        <x:v>155</x:v>
      </x:c>
      <x:c r="R97" s="63" t="e">
        <x:f>HYPERLINK("https://www.hainanzhou.gov.cn/","打开入口")</x:f>
      </x:c>
    </x:row>
    <x:row r="98" ht="100" customHeight="1">
      <x:c r="A98" s="51" t="s">
        <x:v>746</x:v>
      </x:c>
      <x:c r="B98" s="28">
        <x:v>10</x:v>
      </x:c>
      <x:c r="C98" s="30" t="s">
        <x:v>78</x:v>
      </x:c>
      <x:c r="D98" s="30" t="s">
        <x:v>601</x:v>
      </x:c>
      <x:c r="E98" s="30" t="s">
        <x:v>747</x:v>
      </x:c>
      <x:c r="F98" s="28" t="s">
        <x:v>603</x:v>
      </x:c>
      <x:c r="G98" s="28" t="s">
        <x:v>741</x:v>
      </x:c>
      <x:c r="H98" s="30" t="s">
        <x:v>748</x:v>
      </x:c>
      <x:c r="I98" s="30" t="s">
        <x:v>749</x:v>
      </x:c>
      <x:c r="J98" s="30" t="s">
        <x:v>750</x:v>
      </x:c>
      <x:c r="K98" s="30" t="s">
        <x:v>751</x:v>
      </x:c>
      <x:c r="L98" s="30" t="s">
        <x:v>609</x:v>
      </x:c>
      <x:c r="M98" s="30" t="s">
        <x:v>610</x:v>
      </x:c>
      <x:c r="N98" s="30" t="s">
        <x:v>752</x:v>
      </x:c>
      <x:c r="O98" s="41" t="s">
        <x:v>569</x:v>
      </x:c>
      <x:c r="P98" s="30" t="s">
        <x:v>570</x:v>
      </x:c>
      <x:c r="Q98" s="30" t="s">
        <x:v>155</x:v>
      </x:c>
      <x:c r="R98" s="63" t="e">
        <x:f>HYPERLINK("https://www.haibei.gov.cn/","打开入口")</x:f>
      </x:c>
    </x:row>
    <x:row r="99" ht="100" customHeight="1">
      <x:c r="A99" s="51" t="s">
        <x:v>753</x:v>
      </x:c>
      <x:c r="B99" s="28">
        <x:v>10</x:v>
      </x:c>
      <x:c r="C99" s="30" t="s">
        <x:v>78</x:v>
      </x:c>
      <x:c r="D99" s="30" t="s">
        <x:v>601</x:v>
      </x:c>
      <x:c r="E99" s="30" t="s">
        <x:v>754</x:v>
      </x:c>
      <x:c r="F99" s="28" t="s">
        <x:v>603</x:v>
      </x:c>
      <x:c r="G99" s="28" t="s">
        <x:v>741</x:v>
      </x:c>
      <x:c r="H99" s="30" t="s">
        <x:v>755</x:v>
      </x:c>
      <x:c r="I99" s="30" t="s">
        <x:v>756</x:v>
      </x:c>
      <x:c r="J99" s="30" t="s">
        <x:v>757</x:v>
      </x:c>
      <x:c r="K99" s="30" t="s">
        <x:v>758</x:v>
      </x:c>
      <x:c r="L99" s="30" t="s">
        <x:v>609</x:v>
      </x:c>
      <x:c r="M99" s="30" t="s">
        <x:v>610</x:v>
      </x:c>
      <x:c r="N99" s="30" t="s">
        <x:v>759</x:v>
      </x:c>
      <x:c r="O99" s="41" t="s">
        <x:v>569</x:v>
      </x:c>
      <x:c r="P99" s="30" t="s">
        <x:v>570</x:v>
      </x:c>
      <x:c r="Q99" s="30" t="s">
        <x:v>155</x:v>
      </x:c>
      <x:c r="R99" s="63" t="e">
        <x:f>HYPERLINK("https://www.haixi.gov.cn/","打开入口")</x:f>
      </x:c>
    </x:row>
    <x:row r="100" ht="100" customHeight="1">
      <x:c r="A100" s="51" t="s">
        <x:v>760</x:v>
      </x:c>
      <x:c r="B100" s="28">
        <x:v>10</x:v>
      </x:c>
      <x:c r="C100" s="30" t="s">
        <x:v>78</x:v>
      </x:c>
      <x:c r="D100" s="30" t="s">
        <x:v>601</x:v>
      </x:c>
      <x:c r="E100" s="30" t="s">
        <x:v>761</x:v>
      </x:c>
      <x:c r="F100" s="28" t="s">
        <x:v>603</x:v>
      </x:c>
      <x:c r="G100" s="28" t="s">
        <x:v>741</x:v>
      </x:c>
      <x:c r="H100" s="30" t="s">
        <x:v>762</x:v>
      </x:c>
      <x:c r="I100" s="30" t="s">
        <x:v>763</x:v>
      </x:c>
      <x:c r="J100" s="30" t="s">
        <x:v>764</x:v>
      </x:c>
      <x:c r="K100" s="30" t="s">
        <x:v>577</x:v>
      </x:c>
      <x:c r="L100" s="30" t="s">
        <x:v>609</x:v>
      </x:c>
      <x:c r="M100" s="30" t="s">
        <x:v>610</x:v>
      </x:c>
      <x:c r="N100" s="30" t="s">
        <x:v>765</x:v>
      </x:c>
      <x:c r="O100" s="41" t="s">
        <x:v>569</x:v>
      </x:c>
      <x:c r="P100" s="30" t="s">
        <x:v>570</x:v>
      </x:c>
      <x:c r="Q100" s="30" t="s">
        <x:v>155</x:v>
      </x:c>
      <x:c r="R100" s="63" t="e">
        <x:f>HYPERLINK("http://www.huangnan.gov.cn/","打开入口")</x:f>
      </x:c>
    </x:row>
    <x:row r="101" ht="100" customHeight="1">
      <x:c r="A101" s="51" t="s">
        <x:v>766</x:v>
      </x:c>
      <x:c r="B101" s="28">
        <x:v>10</x:v>
      </x:c>
      <x:c r="C101" s="30" t="s">
        <x:v>78</x:v>
      </x:c>
      <x:c r="D101" s="30" t="s">
        <x:v>601</x:v>
      </x:c>
      <x:c r="E101" s="30" t="s">
        <x:v>767</x:v>
      </x:c>
      <x:c r="F101" s="28" t="s">
        <x:v>603</x:v>
      </x:c>
      <x:c r="G101" s="28" t="s">
        <x:v>741</x:v>
      </x:c>
      <x:c r="H101" s="30" t="s">
        <x:v>768</x:v>
      </x:c>
      <x:c r="I101" s="30" t="s">
        <x:v>769</x:v>
      </x:c>
      <x:c r="J101" s="30" t="s">
        <x:v>770</x:v>
      </x:c>
      <x:c r="K101" s="30" t="s">
        <x:v>577</x:v>
      </x:c>
      <x:c r="L101" s="30" t="s">
        <x:v>609</x:v>
      </x:c>
      <x:c r="M101" s="30" t="s">
        <x:v>610</x:v>
      </x:c>
      <x:c r="N101" s="30" t="s">
        <x:v>771</x:v>
      </x:c>
      <x:c r="O101" s="41" t="s">
        <x:v>569</x:v>
      </x:c>
      <x:c r="P101" s="30" t="s">
        <x:v>570</x:v>
      </x:c>
      <x:c r="Q101" s="30" t="s">
        <x:v>155</x:v>
      </x:c>
      <x:c r="R101" s="63" t="e">
        <x:f>HYPERLINK("https://www.guoluo.gov.cn/","打开入口")</x:f>
      </x:c>
    </x:row>
    <x:row r="102" ht="100" customHeight="1">
      <x:c r="A102" s="51" t="s">
        <x:v>772</x:v>
      </x:c>
      <x:c r="B102" s="28">
        <x:v>10</x:v>
      </x:c>
      <x:c r="C102" s="30" t="s">
        <x:v>78</x:v>
      </x:c>
      <x:c r="D102" s="30" t="s">
        <x:v>601</x:v>
      </x:c>
      <x:c r="E102" s="30" t="s">
        <x:v>773</x:v>
      </x:c>
      <x:c r="F102" s="28" t="s">
        <x:v>603</x:v>
      </x:c>
      <x:c r="G102" s="28" t="s">
        <x:v>741</x:v>
      </x:c>
      <x:c r="H102" s="30" t="s">
        <x:v>774</x:v>
      </x:c>
      <x:c r="I102" s="30" t="s">
        <x:v>775</x:v>
      </x:c>
      <x:c r="J102" s="30" t="s">
        <x:v>776</x:v>
      </x:c>
      <x:c r="K102" s="30" t="s">
        <x:v>577</x:v>
      </x:c>
      <x:c r="L102" s="30" t="s">
        <x:v>609</x:v>
      </x:c>
      <x:c r="M102" s="30" t="s">
        <x:v>610</x:v>
      </x:c>
      <x:c r="N102" s="30" t="s">
        <x:v>777</x:v>
      </x:c>
      <x:c r="O102" s="41" t="s">
        <x:v>569</x:v>
      </x:c>
      <x:c r="P102" s="30" t="s">
        <x:v>570</x:v>
      </x:c>
      <x:c r="Q102" s="30" t="s">
        <x:v>155</x:v>
      </x:c>
      <x:c r="R102" s="63" t="e">
        <x:f>HYPERLINK("http://www.yushuzhou.gov.cn/","打开入口")</x:f>
      </x:c>
    </x:row>
    <x:row r="103" ht="100" customHeight="1">
      <x:c r="A103" s="51" t="s">
        <x:v>778</x:v>
      </x:c>
      <x:c r="B103" s="28">
        <x:v>9</x:v>
      </x:c>
      <x:c r="C103" s="30" t="s">
        <x:v>70</x:v>
      </x:c>
      <x:c r="D103" s="30" t="s">
        <x:v>601</x:v>
      </x:c>
      <x:c r="E103" s="30" t="s">
        <x:v>779</x:v>
      </x:c>
      <x:c r="F103" s="28" t="s">
        <x:v>603</x:v>
      </x:c>
      <x:c r="G103" s="28" t="s">
        <x:v>532</x:v>
      </x:c>
      <x:c r="H103" s="30" t="s">
        <x:v>780</x:v>
      </x:c>
      <x:c r="I103" s="30" t="s">
        <x:v>781</x:v>
      </x:c>
      <x:c r="J103" s="30" t="s">
        <x:v>782</x:v>
      </x:c>
      <x:c r="K103" s="30" t="s">
        <x:v>783</x:v>
      </x:c>
      <x:c r="L103" s="30" t="s">
        <x:v>609</x:v>
      </x:c>
      <x:c r="M103" s="30" t="s">
        <x:v>610</x:v>
      </x:c>
      <x:c r="N103" s="30" t="s">
        <x:v>784</x:v>
      </x:c>
      <x:c r="O103" s="41" t="s">
        <x:v>569</x:v>
      </x:c>
      <x:c r="P103" s="30" t="s">
        <x:v>570</x:v>
      </x:c>
      <x:c r="Q103" s="30" t="s">
        <x:v>155</x:v>
      </x:c>
      <x:c r="R103" s="63" t="e">
        <x:f>HYPERLINK("https://www.xjyl.gov.cn/","打开入口")</x:f>
      </x:c>
    </x:row>
    <x:row r="104" ht="100" customHeight="1">
      <x:c r="A104" s="51" t="s">
        <x:v>785</x:v>
      </x:c>
      <x:c r="B104" s="28">
        <x:v>9</x:v>
      </x:c>
      <x:c r="C104" s="30" t="s">
        <x:v>70</x:v>
      </x:c>
      <x:c r="D104" s="30" t="s">
        <x:v>601</x:v>
      </x:c>
      <x:c r="E104" s="30" t="s">
        <x:v>786</x:v>
      </x:c>
      <x:c r="F104" s="28" t="s">
        <x:v>603</x:v>
      </x:c>
      <x:c r="G104" s="28" t="s">
        <x:v>532</x:v>
      </x:c>
      <x:c r="H104" s="30" t="s">
        <x:v>787</x:v>
      </x:c>
      <x:c r="I104" s="30" t="s">
        <x:v>788</x:v>
      </x:c>
      <x:c r="J104" s="30" t="s">
        <x:v>789</x:v>
      </x:c>
      <x:c r="K104" s="30" t="s">
        <x:v>790</x:v>
      </x:c>
      <x:c r="L104" s="30" t="s">
        <x:v>609</x:v>
      </x:c>
      <x:c r="M104" s="30" t="s">
        <x:v>610</x:v>
      </x:c>
      <x:c r="N104" s="30" t="s">
        <x:v>791</x:v>
      </x:c>
      <x:c r="O104" s="41" t="s">
        <x:v>569</x:v>
      </x:c>
      <x:c r="P104" s="30" t="s">
        <x:v>570</x:v>
      </x:c>
      <x:c r="Q104" s="30" t="s">
        <x:v>155</x:v>
      </x:c>
      <x:c r="R104" s="63" t="e">
        <x:f>HYPERLINK("https://www.xjboz.gov.cn/","打开入口")</x:f>
      </x:c>
    </x:row>
    <x:row r="105" ht="100" customHeight="1">
      <x:c r="A105" s="51" t="s">
        <x:v>792</x:v>
      </x:c>
      <x:c r="B105" s="28">
        <x:v>9</x:v>
      </x:c>
      <x:c r="C105" s="30" t="s">
        <x:v>70</x:v>
      </x:c>
      <x:c r="D105" s="30" t="s">
        <x:v>601</x:v>
      </x:c>
      <x:c r="E105" s="30" t="s">
        <x:v>793</x:v>
      </x:c>
      <x:c r="F105" s="28" t="s">
        <x:v>603</x:v>
      </x:c>
      <x:c r="G105" s="28" t="s">
        <x:v>532</x:v>
      </x:c>
      <x:c r="H105" s="30" t="s">
        <x:v>794</x:v>
      </x:c>
      <x:c r="I105" s="30" t="s">
        <x:v>795</x:v>
      </x:c>
      <x:c r="J105" s="30" t="s">
        <x:v>796</x:v>
      </x:c>
      <x:c r="K105" s="30" t="s">
        <x:v>797</x:v>
      </x:c>
      <x:c r="L105" s="30" t="s">
        <x:v>609</x:v>
      </x:c>
      <x:c r="M105" s="30" t="s">
        <x:v>610</x:v>
      </x:c>
      <x:c r="N105" s="30" t="s">
        <x:v>798</x:v>
      </x:c>
      <x:c r="O105" s="41" t="s">
        <x:v>569</x:v>
      </x:c>
      <x:c r="P105" s="30" t="s">
        <x:v>570</x:v>
      </x:c>
      <x:c r="Q105" s="30" t="s">
        <x:v>155</x:v>
      </x:c>
      <x:c r="R105" s="63" t="e">
        <x:f>HYPERLINK("https://www.cj.gov.cn/","打开入口")</x:f>
      </x:c>
    </x:row>
    <x:row r="106" ht="100" customHeight="1">
      <x:c r="A106" s="51" t="s">
        <x:v>799</x:v>
      </x:c>
      <x:c r="B106" s="28">
        <x:v>9</x:v>
      </x:c>
      <x:c r="C106" s="30" t="s">
        <x:v>70</x:v>
      </x:c>
      <x:c r="D106" s="30" t="s">
        <x:v>601</x:v>
      </x:c>
      <x:c r="E106" s="30" t="s">
        <x:v>800</x:v>
      </x:c>
      <x:c r="F106" s="28" t="s">
        <x:v>603</x:v>
      </x:c>
      <x:c r="G106" s="28" t="s">
        <x:v>532</x:v>
      </x:c>
      <x:c r="H106" s="30" t="s">
        <x:v>801</x:v>
      </x:c>
      <x:c r="I106" s="30" t="s">
        <x:v>802</x:v>
      </x:c>
      <x:c r="J106" s="30" t="s">
        <x:v>803</x:v>
      </x:c>
      <x:c r="K106" s="30" t="s">
        <x:v>804</x:v>
      </x:c>
      <x:c r="L106" s="30" t="s">
        <x:v>609</x:v>
      </x:c>
      <x:c r="M106" s="30" t="s">
        <x:v>610</x:v>
      </x:c>
      <x:c r="N106" s="30" t="s">
        <x:v>805</x:v>
      </x:c>
      <x:c r="O106" s="41" t="s">
        <x:v>569</x:v>
      </x:c>
      <x:c r="P106" s="30" t="s">
        <x:v>570</x:v>
      </x:c>
      <x:c r="Q106" s="30" t="s">
        <x:v>155</x:v>
      </x:c>
      <x:c r="R106" s="63" t="e">
        <x:f>HYPERLINK("https://www.xjbz.gov.cn/","打开入口")</x:f>
      </x:c>
    </x:row>
    <x:row r="107" ht="100" customHeight="1">
      <x:c r="A107" s="51" t="s">
        <x:v>806</x:v>
      </x:c>
      <x:c r="B107" s="28">
        <x:v>9</x:v>
      </x:c>
      <x:c r="C107" s="30" t="s">
        <x:v>70</x:v>
      </x:c>
      <x:c r="D107" s="30" t="s">
        <x:v>601</x:v>
      </x:c>
      <x:c r="E107" s="30" t="s">
        <x:v>807</x:v>
      </x:c>
      <x:c r="F107" s="28" t="s">
        <x:v>603</x:v>
      </x:c>
      <x:c r="G107" s="28" t="s">
        <x:v>532</x:v>
      </x:c>
      <x:c r="H107" s="30" t="s">
        <x:v>808</x:v>
      </x:c>
      <x:c r="I107" s="30" t="s">
        <x:v>809</x:v>
      </x:c>
      <x:c r="J107" s="30" t="s">
        <x:v>810</x:v>
      </x:c>
      <x:c r="K107" s="30" t="s">
        <x:v>811</x:v>
      </x:c>
      <x:c r="L107" s="30" t="s">
        <x:v>609</x:v>
      </x:c>
      <x:c r="M107" s="30" t="s">
        <x:v>610</x:v>
      </x:c>
      <x:c r="N107" s="30" t="s">
        <x:v>812</x:v>
      </x:c>
      <x:c r="O107" s="41" t="s">
        <x:v>569</x:v>
      </x:c>
      <x:c r="P107" s="30" t="s">
        <x:v>570</x:v>
      </x:c>
      <x:c r="Q107" s="30" t="s">
        <x:v>155</x:v>
      </x:c>
      <x:c r="R107" s="63" t="e">
        <x:f>HYPERLINK("https://www.xjkz.gov.cn/","打开入口")</x:f>
      </x:c>
    </x:row>
    <x:row r="108" ht="100" customHeight="1">
      <x:c r="A108" s="51" t="s">
        <x:v>813</x:v>
      </x:c>
      <x:c r="B108" s="28">
        <x:v>8</x:v>
      </x:c>
      <x:c r="C108" s="30" t="s">
        <x:v>62</x:v>
      </x:c>
      <x:c r="D108" s="30" t="s">
        <x:v>814</x:v>
      </x:c>
      <x:c r="E108" s="30" t="s">
        <x:v>815</x:v>
      </x:c>
      <x:c r="F108" s="28" t="s">
        <x:v>816</x:v>
      </x:c>
      <x:c r="G108" s="28" t="s">
        <x:v>817</x:v>
      </x:c>
      <x:c r="H108" s="30" t="s">
        <x:v>818</x:v>
      </x:c>
      <x:c r="I108" s="30" t="s">
        <x:v>819</x:v>
      </x:c>
      <x:c r="J108" s="30" t="s">
        <x:v>820</x:v>
      </x:c>
      <x:c r="K108" s="30" t="s">
        <x:v>821</x:v>
      </x:c>
      <x:c r="L108" s="30" t="s">
        <x:v>822</x:v>
      </x:c>
      <x:c r="M108" s="30" t="s">
        <x:v>823</x:v>
      </x:c>
      <x:c r="N108" s="30" t="s">
        <x:v>824</x:v>
      </x:c>
      <x:c r="O108" s="41" t="s">
        <x:v>825</x:v>
      </x:c>
      <x:c r="P108" s="30" t="s">
        <x:v>570</x:v>
      </x:c>
      <x:c r="Q108" s="30" t="s">
        <x:v>155</x:v>
      </x:c>
      <x:c r="R108" s="63" t="e">
        <x:f>HYPERLINK("https://www.baidu.com/s?wd=%E9%9D%92%E9%BE%99%E6%BB%A1%E6%97%8F%E8%87%AA%E6%B2%BB%E5%8E%BF%20%E4%BA%BA%E6%B0%91%E6%94%BF%E5%BA%9C%20%E5%AE%98%E7%BD%91%20site%3Agov.cn","打开入口")</x:f>
      </x:c>
    </x:row>
    <x:row r="109" ht="100" customHeight="1">
      <x:c r="A109" s="51" t="s">
        <x:v>826</x:v>
      </x:c>
      <x:c r="B109" s="28">
        <x:v>8</x:v>
      </x:c>
      <x:c r="C109" s="30" t="s">
        <x:v>62</x:v>
      </x:c>
      <x:c r="D109" s="30" t="s">
        <x:v>814</x:v>
      </x:c>
      <x:c r="E109" s="30" t="s">
        <x:v>827</x:v>
      </x:c>
      <x:c r="F109" s="28" t="s">
        <x:v>816</x:v>
      </x:c>
      <x:c r="G109" s="28" t="s">
        <x:v>817</x:v>
      </x:c>
      <x:c r="H109" s="30" t="s">
        <x:v>828</x:v>
      </x:c>
      <x:c r="I109" s="30" t="s">
        <x:v>829</x:v>
      </x:c>
      <x:c r="J109" s="30" t="s">
        <x:v>830</x:v>
      </x:c>
      <x:c r="K109" s="30" t="s">
        <x:v>821</x:v>
      </x:c>
      <x:c r="L109" s="30" t="s">
        <x:v>822</x:v>
      </x:c>
      <x:c r="M109" s="30" t="s">
        <x:v>823</x:v>
      </x:c>
      <x:c r="N109" s="30" t="s">
        <x:v>831</x:v>
      </x:c>
      <x:c r="O109" s="41" t="s">
        <x:v>825</x:v>
      </x:c>
      <x:c r="P109" s="30" t="s">
        <x:v>570</x:v>
      </x:c>
      <x:c r="Q109" s="30" t="s">
        <x:v>155</x:v>
      </x:c>
      <x:c r="R109" s="63" t="e">
        <x:f>HYPERLINK("https://www.baidu.com/s?wd=%E5%A4%A7%E5%8E%82%E5%9B%9E%E6%97%8F%E8%87%AA%E6%B2%BB%E5%8E%BF%20%E4%BA%BA%E6%B0%91%E6%94%BF%E5%BA%9C%20%E5%AE%98%E7%BD%91%20site%3Agov.cn","打开入口")</x:f>
      </x:c>
    </x:row>
    <x:row r="110" ht="100" customHeight="1">
      <x:c r="A110" s="51" t="s">
        <x:v>832</x:v>
      </x:c>
      <x:c r="B110" s="28">
        <x:v>8</x:v>
      </x:c>
      <x:c r="C110" s="30" t="s">
        <x:v>62</x:v>
      </x:c>
      <x:c r="D110" s="30" t="s">
        <x:v>814</x:v>
      </x:c>
      <x:c r="E110" s="30" t="s">
        <x:v>833</x:v>
      </x:c>
      <x:c r="F110" s="28" t="s">
        <x:v>816</x:v>
      </x:c>
      <x:c r="G110" s="28" t="s">
        <x:v>817</x:v>
      </x:c>
      <x:c r="H110" s="30" t="s">
        <x:v>834</x:v>
      </x:c>
      <x:c r="I110" s="30" t="s">
        <x:v>835</x:v>
      </x:c>
      <x:c r="J110" s="30" t="s">
        <x:v>836</x:v>
      </x:c>
      <x:c r="K110" s="30" t="s">
        <x:v>821</x:v>
      </x:c>
      <x:c r="L110" s="30" t="s">
        <x:v>822</x:v>
      </x:c>
      <x:c r="M110" s="30" t="s">
        <x:v>823</x:v>
      </x:c>
      <x:c r="N110" s="30" t="s">
        <x:v>837</x:v>
      </x:c>
      <x:c r="O110" s="41" t="s">
        <x:v>825</x:v>
      </x:c>
      <x:c r="P110" s="30" t="s">
        <x:v>570</x:v>
      </x:c>
      <x:c r="Q110" s="30" t="s">
        <x:v>155</x:v>
      </x:c>
      <x:c r="R110" s="63" t="e">
        <x:f>HYPERLINK("https://www.baidu.com/s?wd=%E5%AD%9F%E6%9D%91%E5%9B%9E%E6%97%8F%E8%87%AA%E6%B2%BB%E5%8E%BF%20%E4%BA%BA%E6%B0%91%E6%94%BF%E5%BA%9C%20%E5%AE%98%E7%BD%91%20site%3Agov.cn","打开入口")</x:f>
      </x:c>
    </x:row>
    <x:row r="111" ht="100" customHeight="1">
      <x:c r="A111" s="51" t="s">
        <x:v>838</x:v>
      </x:c>
      <x:c r="B111" s="28">
        <x:v>8</x:v>
      </x:c>
      <x:c r="C111" s="30" t="s">
        <x:v>62</x:v>
      </x:c>
      <x:c r="D111" s="30" t="s">
        <x:v>814</x:v>
      </x:c>
      <x:c r="E111" s="30" t="s">
        <x:v>839</x:v>
      </x:c>
      <x:c r="F111" s="28" t="s">
        <x:v>816</x:v>
      </x:c>
      <x:c r="G111" s="28" t="s">
        <x:v>817</x:v>
      </x:c>
      <x:c r="H111" s="30" t="s">
        <x:v>840</x:v>
      </x:c>
      <x:c r="I111" s="30" t="s">
        <x:v>841</x:v>
      </x:c>
      <x:c r="J111" s="30" t="s">
        <x:v>842</x:v>
      </x:c>
      <x:c r="K111" s="30" t="s">
        <x:v>821</x:v>
      </x:c>
      <x:c r="L111" s="30" t="s">
        <x:v>822</x:v>
      </x:c>
      <x:c r="M111" s="30" t="s">
        <x:v>823</x:v>
      </x:c>
      <x:c r="N111" s="30" t="s">
        <x:v>843</x:v>
      </x:c>
      <x:c r="O111" s="41" t="s">
        <x:v>825</x:v>
      </x:c>
      <x:c r="P111" s="30" t="s">
        <x:v>570</x:v>
      </x:c>
      <x:c r="Q111" s="30" t="s">
        <x:v>155</x:v>
      </x:c>
      <x:c r="R111" s="63" t="e">
        <x:f>HYPERLINK("https://www.baidu.com/s?wd=%E4%B8%B0%E5%AE%81%E6%BB%A1%E6%97%8F%E8%87%AA%E6%B2%BB%E5%8E%BF%20%E4%BA%BA%E6%B0%91%E6%94%BF%E5%BA%9C%20%E5%AE%98%E7%BD%91%20site%3Agov.cn","打开入口")</x:f>
      </x:c>
    </x:row>
    <x:row r="112" ht="100" customHeight="1">
      <x:c r="A112" s="51" t="s">
        <x:v>844</x:v>
      </x:c>
      <x:c r="B112" s="28">
        <x:v>8</x:v>
      </x:c>
      <x:c r="C112" s="30" t="s">
        <x:v>62</x:v>
      </x:c>
      <x:c r="D112" s="30" t="s">
        <x:v>814</x:v>
      </x:c>
      <x:c r="E112" s="30" t="s">
        <x:v>845</x:v>
      </x:c>
      <x:c r="F112" s="28" t="s">
        <x:v>816</x:v>
      </x:c>
      <x:c r="G112" s="28" t="s">
        <x:v>817</x:v>
      </x:c>
      <x:c r="H112" s="30" t="s">
        <x:v>846</x:v>
      </x:c>
      <x:c r="I112" s="30" t="s">
        <x:v>847</x:v>
      </x:c>
      <x:c r="J112" s="30" t="s">
        <x:v>848</x:v>
      </x:c>
      <x:c r="K112" s="30" t="s">
        <x:v>821</x:v>
      </x:c>
      <x:c r="L112" s="30" t="s">
        <x:v>822</x:v>
      </x:c>
      <x:c r="M112" s="30" t="s">
        <x:v>823</x:v>
      </x:c>
      <x:c r="N112" s="30" t="s">
        <x:v>849</x:v>
      </x:c>
      <x:c r="O112" s="41" t="s">
        <x:v>569</x:v>
      </x:c>
      <x:c r="P112" s="30" t="s">
        <x:v>570</x:v>
      </x:c>
      <x:c r="Q112" s="30" t="s">
        <x:v>155</x:v>
      </x:c>
      <x:c r="R112" s="63" t="e">
        <x:f>HYPERLINK("https://www.weichang.gov.cn/","打开入口")</x:f>
      </x:c>
    </x:row>
    <x:row r="113" ht="100" customHeight="1">
      <x:c r="A113" s="51" t="s">
        <x:v>850</x:v>
      </x:c>
      <x:c r="B113" s="28">
        <x:v>8</x:v>
      </x:c>
      <x:c r="C113" s="30" t="s">
        <x:v>62</x:v>
      </x:c>
      <x:c r="D113" s="30" t="s">
        <x:v>814</x:v>
      </x:c>
      <x:c r="E113" s="30" t="s">
        <x:v>851</x:v>
      </x:c>
      <x:c r="F113" s="28" t="s">
        <x:v>816</x:v>
      </x:c>
      <x:c r="G113" s="28" t="s">
        <x:v>817</x:v>
      </x:c>
      <x:c r="H113" s="30" t="s">
        <x:v>852</x:v>
      </x:c>
      <x:c r="I113" s="30" t="s">
        <x:v>853</x:v>
      </x:c>
      <x:c r="J113" s="30" t="s">
        <x:v>854</x:v>
      </x:c>
      <x:c r="K113" s="30" t="s">
        <x:v>821</x:v>
      </x:c>
      <x:c r="L113" s="30" t="s">
        <x:v>822</x:v>
      </x:c>
      <x:c r="M113" s="30" t="s">
        <x:v>823</x:v>
      </x:c>
      <x:c r="N113" s="30" t="s">
        <x:v>855</x:v>
      </x:c>
      <x:c r="O113" s="41" t="s">
        <x:v>825</x:v>
      </x:c>
      <x:c r="P113" s="30" t="s">
        <x:v>570</x:v>
      </x:c>
      <x:c r="Q113" s="30" t="s">
        <x:v>155</x:v>
      </x:c>
      <x:c r="R113" s="63" t="e">
        <x:f>HYPERLINK("https://www.baidu.com/s?wd=%E5%AE%BD%E5%9F%8E%E6%BB%A1%E6%97%8F%E8%87%AA%E6%B2%BB%E5%8E%BF%20%E4%BA%BA%E6%B0%91%E6%94%BF%E5%BA%9C%20%E5%AE%98%E7%BD%91%20site%3Agov.cn","打开入口")</x:f>
      </x:c>
    </x:row>
    <x:row r="114" ht="100" customHeight="1">
      <x:c r="A114" s="51" t="s">
        <x:v>856</x:v>
      </x:c>
      <x:c r="B114" s="28">
        <x:v>8</x:v>
      </x:c>
      <x:c r="C114" s="30" t="s">
        <x:v>62</x:v>
      </x:c>
      <x:c r="D114" s="30" t="s">
        <x:v>814</x:v>
      </x:c>
      <x:c r="E114" s="30" t="s">
        <x:v>857</x:v>
      </x:c>
      <x:c r="F114" s="28" t="s">
        <x:v>816</x:v>
      </x:c>
      <x:c r="G114" s="28" t="s">
        <x:v>523</x:v>
      </x:c>
      <x:c r="H114" s="30" t="s">
        <x:v>858</x:v>
      </x:c>
      <x:c r="I114" s="30" t="s">
        <x:v>859</x:v>
      </x:c>
      <x:c r="J114" s="30" t="s">
        <x:v>860</x:v>
      </x:c>
      <x:c r="K114" s="30" t="s">
        <x:v>565</x:v>
      </x:c>
      <x:c r="L114" s="30" t="s">
        <x:v>822</x:v>
      </x:c>
      <x:c r="M114" s="30" t="s">
        <x:v>823</x:v>
      </x:c>
      <x:c r="N114" s="30" t="s">
        <x:v>861</x:v>
      </x:c>
      <x:c r="O114" s="41" t="s">
        <x:v>569</x:v>
      </x:c>
      <x:c r="P114" s="30" t="s">
        <x:v>570</x:v>
      </x:c>
      <x:c r="Q114" s="30" t="s">
        <x:v>155</x:v>
      </x:c>
      <x:c r="R114" s="63" t="e">
        <x:f>HYPERLINK("https://www.elc.gov.cn/","打开入口")</x:f>
      </x:c>
    </x:row>
    <x:row r="115" ht="100" customHeight="1">
      <x:c r="A115" s="51" t="s">
        <x:v>862</x:v>
      </x:c>
      <x:c r="B115" s="28">
        <x:v>8</x:v>
      </x:c>
      <x:c r="C115" s="30" t="s">
        <x:v>62</x:v>
      </x:c>
      <x:c r="D115" s="30" t="s">
        <x:v>814</x:v>
      </x:c>
      <x:c r="E115" s="30" t="s">
        <x:v>863</x:v>
      </x:c>
      <x:c r="F115" s="28" t="s">
        <x:v>816</x:v>
      </x:c>
      <x:c r="G115" s="28" t="s">
        <x:v>523</x:v>
      </x:c>
      <x:c r="H115" s="30" t="s">
        <x:v>864</x:v>
      </x:c>
      <x:c r="I115" s="30" t="s">
        <x:v>865</x:v>
      </x:c>
      <x:c r="J115" s="30" t="s">
        <x:v>866</x:v>
      </x:c>
      <x:c r="K115" s="30" t="s">
        <x:v>565</x:v>
      </x:c>
      <x:c r="L115" s="30" t="s">
        <x:v>822</x:v>
      </x:c>
      <x:c r="M115" s="30" t="s">
        <x:v>823</x:v>
      </x:c>
      <x:c r="N115" s="30" t="s">
        <x:v>867</x:v>
      </x:c>
      <x:c r="O115" s="41" t="s">
        <x:v>569</x:v>
      </x:c>
      <x:c r="P115" s="30" t="s">
        <x:v>570</x:v>
      </x:c>
      <x:c r="Q115" s="30" t="s">
        <x:v>155</x:v>
      </x:c>
      <x:c r="R115" s="63" t="e">
        <x:f>HYPERLINK("https://www.mldw.gov.cn/","打开入口")</x:f>
      </x:c>
    </x:row>
    <x:row r="116" ht="100" customHeight="1">
      <x:c r="A116" s="51" t="s">
        <x:v>868</x:v>
      </x:c>
      <x:c r="B116" s="28">
        <x:v>8</x:v>
      </x:c>
      <x:c r="C116" s="30" t="s">
        <x:v>62</x:v>
      </x:c>
      <x:c r="D116" s="30" t="s">
        <x:v>814</x:v>
      </x:c>
      <x:c r="E116" s="30" t="s">
        <x:v>869</x:v>
      </x:c>
      <x:c r="F116" s="28" t="s">
        <x:v>816</x:v>
      </x:c>
      <x:c r="G116" s="28" t="s">
        <x:v>523</x:v>
      </x:c>
      <x:c r="H116" s="30" t="s">
        <x:v>870</x:v>
      </x:c>
      <x:c r="I116" s="30" t="s">
        <x:v>871</x:v>
      </x:c>
      <x:c r="J116" s="30" t="s">
        <x:v>872</x:v>
      </x:c>
      <x:c r="K116" s="30" t="s">
        <x:v>565</x:v>
      </x:c>
      <x:c r="L116" s="30" t="s">
        <x:v>822</x:v>
      </x:c>
      <x:c r="M116" s="30" t="s">
        <x:v>823</x:v>
      </x:c>
      <x:c r="N116" s="30" t="s">
        <x:v>873</x:v>
      </x:c>
      <x:c r="O116" s="41" t="s">
        <x:v>569</x:v>
      </x:c>
      <x:c r="P116" s="30" t="s">
        <x:v>570</x:v>
      </x:c>
      <x:c r="Q116" s="30" t="s">
        <x:v>155</x:v>
      </x:c>
      <x:c r="R116" s="63" t="e">
        <x:f>HYPERLINK("https://www.ewenke.gov.cn/","打开入口")</x:f>
      </x:c>
    </x:row>
    <x:row r="117" ht="100" customHeight="1">
      <x:c r="A117" s="51" t="s">
        <x:v>874</x:v>
      </x:c>
      <x:c r="B117" s="28">
        <x:v>8</x:v>
      </x:c>
      <x:c r="C117" s="30" t="s">
        <x:v>62</x:v>
      </x:c>
      <x:c r="D117" s="30" t="s">
        <x:v>814</x:v>
      </x:c>
      <x:c r="E117" s="30" t="s">
        <x:v>875</x:v>
      </x:c>
      <x:c r="F117" s="28" t="s">
        <x:v>816</x:v>
      </x:c>
      <x:c r="G117" s="28" t="s">
        <x:v>876</x:v>
      </x:c>
      <x:c r="H117" s="30" t="s">
        <x:v>877</x:v>
      </x:c>
      <x:c r="I117" s="30" t="s">
        <x:v>878</x:v>
      </x:c>
      <x:c r="J117" s="30" t="s">
        <x:v>879</x:v>
      </x:c>
      <x:c r="K117" s="30" t="s">
        <x:v>880</x:v>
      </x:c>
      <x:c r="L117" s="30" t="s">
        <x:v>822</x:v>
      </x:c>
      <x:c r="M117" s="30" t="s">
        <x:v>823</x:v>
      </x:c>
      <x:c r="N117" s="30" t="s">
        <x:v>881</x:v>
      </x:c>
      <x:c r="O117" s="41" t="s">
        <x:v>825</x:v>
      </x:c>
      <x:c r="P117" s="30" t="s">
        <x:v>570</x:v>
      </x:c>
      <x:c r="Q117" s="30" t="s">
        <x:v>155</x:v>
      </x:c>
      <x:c r="R117" s="63" t="e">
        <x:f>HYPERLINK("https://www.baidu.com/s?wd=%E9%98%9C%E6%96%B0%E8%92%99%E5%8F%A4%E6%97%8F%E8%87%AA%E6%B2%BB%E5%8E%BF%20%E4%BA%BA%E6%B0%91%E6%94%BF%E5%BA%9C%20%E5%AE%98%E7%BD%91%20site%3Agov.cn","打开入口")</x:f>
      </x:c>
    </x:row>
    <x:row r="118" ht="100" customHeight="1">
      <x:c r="A118" s="51" t="s">
        <x:v>882</x:v>
      </x:c>
      <x:c r="B118" s="28">
        <x:v>8</x:v>
      </x:c>
      <x:c r="C118" s="30" t="s">
        <x:v>62</x:v>
      </x:c>
      <x:c r="D118" s="30" t="s">
        <x:v>814</x:v>
      </x:c>
      <x:c r="E118" s="30" t="s">
        <x:v>883</x:v>
      </x:c>
      <x:c r="F118" s="28" t="s">
        <x:v>816</x:v>
      </x:c>
      <x:c r="G118" s="28" t="s">
        <x:v>876</x:v>
      </x:c>
      <x:c r="H118" s="30" t="s">
        <x:v>884</x:v>
      </x:c>
      <x:c r="I118" s="30" t="s">
        <x:v>885</x:v>
      </x:c>
      <x:c r="J118" s="30" t="s">
        <x:v>886</x:v>
      </x:c>
      <x:c r="K118" s="30" t="s">
        <x:v>880</x:v>
      </x:c>
      <x:c r="L118" s="30" t="s">
        <x:v>822</x:v>
      </x:c>
      <x:c r="M118" s="30" t="s">
        <x:v>823</x:v>
      </x:c>
      <x:c r="N118" s="30" t="s">
        <x:v>887</x:v>
      </x:c>
      <x:c r="O118" s="41" t="s">
        <x:v>569</x:v>
      </x:c>
      <x:c r="P118" s="30" t="s">
        <x:v>570</x:v>
      </x:c>
      <x:c r="Q118" s="30" t="s">
        <x:v>155</x:v>
      </x:c>
      <x:c r="R118" s="63" t="e">
        <x:f>HYPERLINK("https://www.kazuo.gov.cn/","打开入口")</x:f>
      </x:c>
    </x:row>
    <x:row r="119" ht="100" customHeight="1">
      <x:c r="A119" s="51" t="s">
        <x:v>888</x:v>
      </x:c>
      <x:c r="B119" s="28">
        <x:v>8</x:v>
      </x:c>
      <x:c r="C119" s="30" t="s">
        <x:v>62</x:v>
      </x:c>
      <x:c r="D119" s="30" t="s">
        <x:v>814</x:v>
      </x:c>
      <x:c r="E119" s="30" t="s">
        <x:v>889</x:v>
      </x:c>
      <x:c r="F119" s="28" t="s">
        <x:v>816</x:v>
      </x:c>
      <x:c r="G119" s="28" t="s">
        <x:v>876</x:v>
      </x:c>
      <x:c r="H119" s="30" t="s">
        <x:v>890</x:v>
      </x:c>
      <x:c r="I119" s="30" t="s">
        <x:v>891</x:v>
      </x:c>
      <x:c r="J119" s="30" t="s">
        <x:v>892</x:v>
      </x:c>
      <x:c r="K119" s="30" t="s">
        <x:v>880</x:v>
      </x:c>
      <x:c r="L119" s="30" t="s">
        <x:v>822</x:v>
      </x:c>
      <x:c r="M119" s="30" t="s">
        <x:v>823</x:v>
      </x:c>
      <x:c r="N119" s="30" t="s">
        <x:v>893</x:v>
      </x:c>
      <x:c r="O119" s="41" t="s">
        <x:v>825</x:v>
      </x:c>
      <x:c r="P119" s="30" t="s">
        <x:v>570</x:v>
      </x:c>
      <x:c r="Q119" s="30" t="s">
        <x:v>155</x:v>
      </x:c>
      <x:c r="R119" s="63" t="e">
        <x:f>HYPERLINK("https://www.baidu.com/s?wd=%E5%B2%AB%E5%B2%A9%E6%BB%A1%E6%97%8F%E8%87%AA%E6%B2%BB%E5%8E%BF%20%E4%BA%BA%E6%B0%91%E6%94%BF%E5%BA%9C%20%E5%AE%98%E7%BD%91%20site%3Agov.cn","打开入口")</x:f>
      </x:c>
    </x:row>
    <x:row r="120" ht="100" customHeight="1">
      <x:c r="A120" s="51" t="s">
        <x:v>894</x:v>
      </x:c>
      <x:c r="B120" s="28">
        <x:v>8</x:v>
      </x:c>
      <x:c r="C120" s="30" t="s">
        <x:v>62</x:v>
      </x:c>
      <x:c r="D120" s="30" t="s">
        <x:v>814</x:v>
      </x:c>
      <x:c r="E120" s="30" t="s">
        <x:v>895</x:v>
      </x:c>
      <x:c r="F120" s="28" t="s">
        <x:v>816</x:v>
      </x:c>
      <x:c r="G120" s="28" t="s">
        <x:v>876</x:v>
      </x:c>
      <x:c r="H120" s="30" t="s">
        <x:v>896</x:v>
      </x:c>
      <x:c r="I120" s="30" t="s">
        <x:v>897</x:v>
      </x:c>
      <x:c r="J120" s="30" t="s">
        <x:v>898</x:v>
      </x:c>
      <x:c r="K120" s="30" t="s">
        <x:v>880</x:v>
      </x:c>
      <x:c r="L120" s="30" t="s">
        <x:v>822</x:v>
      </x:c>
      <x:c r="M120" s="30" t="s">
        <x:v>823</x:v>
      </x:c>
      <x:c r="N120" s="30" t="s">
        <x:v>899</x:v>
      </x:c>
      <x:c r="O120" s="41" t="s">
        <x:v>825</x:v>
      </x:c>
      <x:c r="P120" s="30" t="s">
        <x:v>570</x:v>
      </x:c>
      <x:c r="Q120" s="30" t="s">
        <x:v>155</x:v>
      </x:c>
      <x:c r="R120" s="63" t="e">
        <x:f>HYPERLINK("https://www.baidu.com/s?wd=%E6%96%B0%E5%AE%BE%E6%BB%A1%E6%97%8F%E8%87%AA%E6%B2%BB%E5%8E%BF%20%E4%BA%BA%E6%B0%91%E6%94%BF%E5%BA%9C%20%E5%AE%98%E7%BD%91%20site%3Agov.cn","打开入口")</x:f>
      </x:c>
    </x:row>
    <x:row r="121" ht="100" customHeight="1">
      <x:c r="A121" s="51" t="s">
        <x:v>900</x:v>
      </x:c>
      <x:c r="B121" s="28">
        <x:v>8</x:v>
      </x:c>
      <x:c r="C121" s="30" t="s">
        <x:v>62</x:v>
      </x:c>
      <x:c r="D121" s="30" t="s">
        <x:v>814</x:v>
      </x:c>
      <x:c r="E121" s="30" t="s">
        <x:v>901</x:v>
      </x:c>
      <x:c r="F121" s="28" t="s">
        <x:v>816</x:v>
      </x:c>
      <x:c r="G121" s="28" t="s">
        <x:v>876</x:v>
      </x:c>
      <x:c r="H121" s="30" t="s">
        <x:v>902</x:v>
      </x:c>
      <x:c r="I121" s="30" t="s">
        <x:v>903</x:v>
      </x:c>
      <x:c r="J121" s="30" t="s">
        <x:v>904</x:v>
      </x:c>
      <x:c r="K121" s="30" t="s">
        <x:v>880</x:v>
      </x:c>
      <x:c r="L121" s="30" t="s">
        <x:v>822</x:v>
      </x:c>
      <x:c r="M121" s="30" t="s">
        <x:v>823</x:v>
      </x:c>
      <x:c r="N121" s="30" t="s">
        <x:v>905</x:v>
      </x:c>
      <x:c r="O121" s="41" t="s">
        <x:v>825</x:v>
      </x:c>
      <x:c r="P121" s="30" t="s">
        <x:v>570</x:v>
      </x:c>
      <x:c r="Q121" s="30" t="s">
        <x:v>155</x:v>
      </x:c>
      <x:c r="R121" s="63" t="e">
        <x:f>HYPERLINK("https://www.baidu.com/s?wd=%E6%B8%85%E5%8E%9F%E6%BB%A1%E6%97%8F%E8%87%AA%E6%B2%BB%E5%8E%BF%20%E4%BA%BA%E6%B0%91%E6%94%BF%E5%BA%9C%20%E5%AE%98%E7%BD%91%20site%3Agov.cn","打开入口")</x:f>
      </x:c>
    </x:row>
    <x:row r="122" ht="100" customHeight="1">
      <x:c r="A122" s="51" t="s">
        <x:v>906</x:v>
      </x:c>
      <x:c r="B122" s="28">
        <x:v>8</x:v>
      </x:c>
      <x:c r="C122" s="30" t="s">
        <x:v>62</x:v>
      </x:c>
      <x:c r="D122" s="30" t="s">
        <x:v>814</x:v>
      </x:c>
      <x:c r="E122" s="30" t="s">
        <x:v>907</x:v>
      </x:c>
      <x:c r="F122" s="28" t="s">
        <x:v>816</x:v>
      </x:c>
      <x:c r="G122" s="28" t="s">
        <x:v>876</x:v>
      </x:c>
      <x:c r="H122" s="30" t="s">
        <x:v>908</x:v>
      </x:c>
      <x:c r="I122" s="30" t="s">
        <x:v>909</x:v>
      </x:c>
      <x:c r="J122" s="30" t="s">
        <x:v>910</x:v>
      </x:c>
      <x:c r="K122" s="30" t="s">
        <x:v>880</x:v>
      </x:c>
      <x:c r="L122" s="30" t="s">
        <x:v>822</x:v>
      </x:c>
      <x:c r="M122" s="30" t="s">
        <x:v>823</x:v>
      </x:c>
      <x:c r="N122" s="30" t="s">
        <x:v>911</x:v>
      </x:c>
      <x:c r="O122" s="41" t="s">
        <x:v>825</x:v>
      </x:c>
      <x:c r="P122" s="30" t="s">
        <x:v>570</x:v>
      </x:c>
      <x:c r="Q122" s="30" t="s">
        <x:v>155</x:v>
      </x:c>
      <x:c r="R122" s="63" t="e">
        <x:f>HYPERLINK("https://www.baidu.com/s?wd=%E6%9C%AC%E6%BA%AA%E6%BB%A1%E6%97%8F%E8%87%AA%E6%B2%BB%E5%8E%BF%20%E4%BA%BA%E6%B0%91%E6%94%BF%E5%BA%9C%20%E5%AE%98%E7%BD%91%20site%3Agov.cn","打开入口")</x:f>
      </x:c>
    </x:row>
    <x:row r="123" ht="100" customHeight="1">
      <x:c r="A123" s="51" t="s">
        <x:v>912</x:v>
      </x:c>
      <x:c r="B123" s="28">
        <x:v>8</x:v>
      </x:c>
      <x:c r="C123" s="30" t="s">
        <x:v>62</x:v>
      </x:c>
      <x:c r="D123" s="30" t="s">
        <x:v>814</x:v>
      </x:c>
      <x:c r="E123" s="30" t="s">
        <x:v>913</x:v>
      </x:c>
      <x:c r="F123" s="28" t="s">
        <x:v>816</x:v>
      </x:c>
      <x:c r="G123" s="28" t="s">
        <x:v>876</x:v>
      </x:c>
      <x:c r="H123" s="30" t="s">
        <x:v>914</x:v>
      </x:c>
      <x:c r="I123" s="30" t="s">
        <x:v>915</x:v>
      </x:c>
      <x:c r="J123" s="30" t="s">
        <x:v>916</x:v>
      </x:c>
      <x:c r="K123" s="30" t="s">
        <x:v>880</x:v>
      </x:c>
      <x:c r="L123" s="30" t="s">
        <x:v>822</x:v>
      </x:c>
      <x:c r="M123" s="30" t="s">
        <x:v>823</x:v>
      </x:c>
      <x:c r="N123" s="30" t="s">
        <x:v>917</x:v>
      </x:c>
      <x:c r="O123" s="41" t="s">
        <x:v>825</x:v>
      </x:c>
      <x:c r="P123" s="30" t="s">
        <x:v>570</x:v>
      </x:c>
      <x:c r="Q123" s="30" t="s">
        <x:v>155</x:v>
      </x:c>
      <x:c r="R123" s="63" t="e">
        <x:f>HYPERLINK("https://www.baidu.com/s?wd=%E6%A1%93%E4%BB%81%E6%BB%A1%E6%97%8F%E8%87%AA%E6%B2%BB%E5%8E%BF%20%E4%BA%BA%E6%B0%91%E6%94%BF%E5%BA%9C%20%E5%AE%98%E7%BD%91%20site%3Agov.cn","打开入口")</x:f>
      </x:c>
    </x:row>
    <x:row r="124" ht="100" customHeight="1">
      <x:c r="A124" s="51" t="s">
        <x:v>918</x:v>
      </x:c>
      <x:c r="B124" s="28">
        <x:v>8</x:v>
      </x:c>
      <x:c r="C124" s="30" t="s">
        <x:v>62</x:v>
      </x:c>
      <x:c r="D124" s="30" t="s">
        <x:v>814</x:v>
      </x:c>
      <x:c r="E124" s="30" t="s">
        <x:v>919</x:v>
      </x:c>
      <x:c r="F124" s="28" t="s">
        <x:v>816</x:v>
      </x:c>
      <x:c r="G124" s="28" t="s">
        <x:v>876</x:v>
      </x:c>
      <x:c r="H124" s="30" t="s">
        <x:v>920</x:v>
      </x:c>
      <x:c r="I124" s="30" t="s">
        <x:v>921</x:v>
      </x:c>
      <x:c r="J124" s="30" t="s">
        <x:v>922</x:v>
      </x:c>
      <x:c r="K124" s="30" t="s">
        <x:v>880</x:v>
      </x:c>
      <x:c r="L124" s="30" t="s">
        <x:v>822</x:v>
      </x:c>
      <x:c r="M124" s="30" t="s">
        <x:v>823</x:v>
      </x:c>
      <x:c r="N124" s="30" t="s">
        <x:v>923</x:v>
      </x:c>
      <x:c r="O124" s="41" t="s">
        <x:v>825</x:v>
      </x:c>
      <x:c r="P124" s="30" t="s">
        <x:v>570</x:v>
      </x:c>
      <x:c r="Q124" s="30" t="s">
        <x:v>155</x:v>
      </x:c>
      <x:c r="R124" s="63" t="e">
        <x:f>HYPERLINK("https://www.baidu.com/s?wd=%E5%AE%BD%E7%94%B8%E6%BB%A1%E6%97%8F%E8%87%AA%E6%B2%BB%E5%8E%BF%20%E4%BA%BA%E6%B0%91%E6%94%BF%E5%BA%9C%20%E5%AE%98%E7%BD%91%20site%3Agov.cn","打开入口")</x:f>
      </x:c>
    </x:row>
    <x:row r="125" ht="100" customHeight="1">
      <x:c r="A125" s="51" t="s">
        <x:v>924</x:v>
      </x:c>
      <x:c r="B125" s="28">
        <x:v>8</x:v>
      </x:c>
      <x:c r="C125" s="30" t="s">
        <x:v>62</x:v>
      </x:c>
      <x:c r="D125" s="30" t="s">
        <x:v>814</x:v>
      </x:c>
      <x:c r="E125" s="30" t="s">
        <x:v>925</x:v>
      </x:c>
      <x:c r="F125" s="28" t="s">
        <x:v>816</x:v>
      </x:c>
      <x:c r="G125" s="28" t="s">
        <x:v>604</x:v>
      </x:c>
      <x:c r="H125" s="30" t="s">
        <x:v>926</x:v>
      </x:c>
      <x:c r="I125" s="30" t="s">
        <x:v>927</x:v>
      </x:c>
      <x:c r="J125" s="30" t="s">
        <x:v>928</x:v>
      </x:c>
      <x:c r="K125" s="30" t="s">
        <x:v>929</x:v>
      </x:c>
      <x:c r="L125" s="30" t="s">
        <x:v>822</x:v>
      </x:c>
      <x:c r="M125" s="30" t="s">
        <x:v>823</x:v>
      </x:c>
      <x:c r="N125" s="30" t="s">
        <x:v>930</x:v>
      </x:c>
      <x:c r="O125" s="41" t="s">
        <x:v>569</x:v>
      </x:c>
      <x:c r="P125" s="30" t="s">
        <x:v>570</x:v>
      </x:c>
      <x:c r="Q125" s="30" t="s">
        <x:v>155</x:v>
      </x:c>
      <x:c r="R125" s="63" t="e">
        <x:f>HYPERLINK("https://www.changbai.gov.cn/","打开入口")</x:f>
      </x:c>
    </x:row>
    <x:row r="126" ht="100" customHeight="1">
      <x:c r="A126" s="51" t="s">
        <x:v>931</x:v>
      </x:c>
      <x:c r="B126" s="28">
        <x:v>8</x:v>
      </x:c>
      <x:c r="C126" s="30" t="s">
        <x:v>62</x:v>
      </x:c>
      <x:c r="D126" s="30" t="s">
        <x:v>814</x:v>
      </x:c>
      <x:c r="E126" s="30" t="s">
        <x:v>932</x:v>
      </x:c>
      <x:c r="F126" s="28" t="s">
        <x:v>816</x:v>
      </x:c>
      <x:c r="G126" s="28" t="s">
        <x:v>604</x:v>
      </x:c>
      <x:c r="H126" s="30" t="s">
        <x:v>933</x:v>
      </x:c>
      <x:c r="I126" s="30" t="s">
        <x:v>934</x:v>
      </x:c>
      <x:c r="J126" s="30" t="s">
        <x:v>935</x:v>
      </x:c>
      <x:c r="K126" s="30" t="s">
        <x:v>929</x:v>
      </x:c>
      <x:c r="L126" s="30" t="s">
        <x:v>822</x:v>
      </x:c>
      <x:c r="M126" s="30" t="s">
        <x:v>823</x:v>
      </x:c>
      <x:c r="N126" s="30" t="s">
        <x:v>936</x:v>
      </x:c>
      <x:c r="O126" s="41" t="s">
        <x:v>825</x:v>
      </x:c>
      <x:c r="P126" s="30" t="s">
        <x:v>570</x:v>
      </x:c>
      <x:c r="Q126" s="30" t="s">
        <x:v>155</x:v>
      </x:c>
      <x:c r="R126" s="63" t="e">
        <x:f>HYPERLINK("https://www.baidu.com/s?wd=%E5%89%8D%E9%83%AD%E5%B0%94%E7%BD%97%E6%96%AF%E8%92%99%E5%8F%A4%E6%97%8F%E8%87%AA%E6%B2%BB%E5%8E%BF%20%E4%BA%BA%E6%B0%91%E6%94%BF%E5%BA%9C%20%E5%AE%98%E7%BD%91%20site%3Agov.cn","打开入口")</x:f>
      </x:c>
    </x:row>
    <x:row r="127" ht="100" customHeight="1">
      <x:c r="A127" s="51" t="s">
        <x:v>937</x:v>
      </x:c>
      <x:c r="B127" s="28">
        <x:v>8</x:v>
      </x:c>
      <x:c r="C127" s="30" t="s">
        <x:v>62</x:v>
      </x:c>
      <x:c r="D127" s="30" t="s">
        <x:v>814</x:v>
      </x:c>
      <x:c r="E127" s="30" t="s">
        <x:v>938</x:v>
      </x:c>
      <x:c r="F127" s="28" t="s">
        <x:v>816</x:v>
      </x:c>
      <x:c r="G127" s="28" t="s">
        <x:v>604</x:v>
      </x:c>
      <x:c r="H127" s="30" t="s">
        <x:v>939</x:v>
      </x:c>
      <x:c r="I127" s="30" t="s">
        <x:v>940</x:v>
      </x:c>
      <x:c r="J127" s="30" t="s">
        <x:v>941</x:v>
      </x:c>
      <x:c r="K127" s="30" t="s">
        <x:v>929</x:v>
      </x:c>
      <x:c r="L127" s="30" t="s">
        <x:v>822</x:v>
      </x:c>
      <x:c r="M127" s="30" t="s">
        <x:v>823</x:v>
      </x:c>
      <x:c r="N127" s="30" t="s">
        <x:v>942</x:v>
      </x:c>
      <x:c r="O127" s="41" t="s">
        <x:v>569</x:v>
      </x:c>
      <x:c r="P127" s="30" t="s">
        <x:v>570</x:v>
      </x:c>
      <x:c r="Q127" s="30" t="s">
        <x:v>155</x:v>
      </x:c>
      <x:c r="R127" s="63" t="e">
        <x:f>HYPERLINK("https://www.yitong.gov.cn/","打开入口")</x:f>
      </x:c>
    </x:row>
    <x:row r="128" ht="100" customHeight="1">
      <x:c r="A128" s="51" t="s">
        <x:v>943</x:v>
      </x:c>
      <x:c r="B128" s="28">
        <x:v>8</x:v>
      </x:c>
      <x:c r="C128" s="30" t="s">
        <x:v>62</x:v>
      </x:c>
      <x:c r="D128" s="30" t="s">
        <x:v>814</x:v>
      </x:c>
      <x:c r="E128" s="30" t="s">
        <x:v>944</x:v>
      </x:c>
      <x:c r="F128" s="28" t="s">
        <x:v>816</x:v>
      </x:c>
      <x:c r="G128" s="28" t="s">
        <x:v>945</x:v>
      </x:c>
      <x:c r="H128" s="30" t="s">
        <x:v>946</x:v>
      </x:c>
      <x:c r="I128" s="30" t="s">
        <x:v>947</x:v>
      </x:c>
      <x:c r="J128" s="30" t="s">
        <x:v>948</x:v>
      </x:c>
      <x:c r="K128" s="30" t="s">
        <x:v>949</x:v>
      </x:c>
      <x:c r="L128" s="30" t="s">
        <x:v>822</x:v>
      </x:c>
      <x:c r="M128" s="30" t="s">
        <x:v>823</x:v>
      </x:c>
      <x:c r="N128" s="30" t="s">
        <x:v>950</x:v>
      </x:c>
      <x:c r="O128" s="41" t="s">
        <x:v>825</x:v>
      </x:c>
      <x:c r="P128" s="30" t="s">
        <x:v>570</x:v>
      </x:c>
      <x:c r="Q128" s="30" t="s">
        <x:v>155</x:v>
      </x:c>
      <x:c r="R128" s="63" t="e">
        <x:f>HYPERLINK("https://www.baidu.com/s?wd=%E6%9D%9C%E5%B0%94%E4%BC%AF%E7%89%B9%E8%92%99%E5%8F%A4%E6%97%8F%E8%87%AA%E6%B2%BB%E5%8E%BF%20%E4%BA%BA%E6%B0%91%E6%94%BF%E5%BA%9C%20%E5%AE%98%E7%BD%91%20site%3Agov.cn","打开入口")</x:f>
      </x:c>
    </x:row>
    <x:row r="129" ht="100" customHeight="1">
      <x:c r="A129" s="51" t="s">
        <x:v>951</x:v>
      </x:c>
      <x:c r="B129" s="28">
        <x:v>15</x:v>
      </x:c>
      <x:c r="C129" s="30" t="s">
        <x:v>118</x:v>
      </x:c>
      <x:c r="D129" s="30" t="s">
        <x:v>814</x:v>
      </x:c>
      <x:c r="E129" s="30" t="s">
        <x:v>952</x:v>
      </x:c>
      <x:c r="F129" s="28" t="s">
        <x:v>816</x:v>
      </x:c>
      <x:c r="G129" s="28" t="s">
        <x:v>953</x:v>
      </x:c>
      <x:c r="H129" s="30" t="s">
        <x:v>954</x:v>
      </x:c>
      <x:c r="I129" s="30" t="s">
        <x:v>955</x:v>
      </x:c>
      <x:c r="J129" s="30" t="s">
        <x:v>956</x:v>
      </x:c>
      <x:c r="K129" s="30" t="s">
        <x:v>957</x:v>
      </x:c>
      <x:c r="L129" s="30" t="s">
        <x:v>822</x:v>
      </x:c>
      <x:c r="M129" s="30" t="s">
        <x:v>823</x:v>
      </x:c>
      <x:c r="N129" s="30" t="s">
        <x:v>958</x:v>
      </x:c>
      <x:c r="O129" s="41" t="s">
        <x:v>569</x:v>
      </x:c>
      <x:c r="P129" s="30" t="s">
        <x:v>570</x:v>
      </x:c>
      <x:c r="Q129" s="30" t="s">
        <x:v>155</x:v>
      </x:c>
      <x:c r="R129" s="63" t="e">
        <x:f>HYPERLINK("https://www.jingning.gov.cn/","打开入口")</x:f>
      </x:c>
    </x:row>
    <x:row r="130" ht="100" customHeight="1">
      <x:c r="A130" s="51" t="s">
        <x:v>959</x:v>
      </x:c>
      <x:c r="B130" s="28">
        <x:v>15</x:v>
      </x:c>
      <x:c r="C130" s="30" t="s">
        <x:v>118</x:v>
      </x:c>
      <x:c r="D130" s="30" t="s">
        <x:v>814</x:v>
      </x:c>
      <x:c r="E130" s="30" t="s">
        <x:v>960</x:v>
      </x:c>
      <x:c r="F130" s="28" t="s">
        <x:v>816</x:v>
      </x:c>
      <x:c r="G130" s="28" t="s">
        <x:v>614</x:v>
      </x:c>
      <x:c r="H130" s="30" t="s">
        <x:v>961</x:v>
      </x:c>
      <x:c r="I130" s="30" t="s">
        <x:v>962</x:v>
      </x:c>
      <x:c r="J130" s="30" t="s">
        <x:v>963</x:v>
      </x:c>
      <x:c r="K130" s="30" t="s">
        <x:v>618</x:v>
      </x:c>
      <x:c r="L130" s="30" t="s">
        <x:v>822</x:v>
      </x:c>
      <x:c r="M130" s="30" t="s">
        <x:v>823</x:v>
      </x:c>
      <x:c r="N130" s="30" t="s">
        <x:v>964</x:v>
      </x:c>
      <x:c r="O130" s="41" t="s">
        <x:v>825</x:v>
      </x:c>
      <x:c r="P130" s="30" t="s">
        <x:v>570</x:v>
      </x:c>
      <x:c r="Q130" s="30" t="s">
        <x:v>155</x:v>
      </x:c>
      <x:c r="R130" s="63" t="e">
        <x:f>HYPERLINK("https://www.baidu.com/s?wd=%E9%95%BF%E9%98%B3%E5%9C%9F%E5%AE%B6%E6%97%8F%E8%87%AA%E6%B2%BB%E5%8E%BF%20%E4%BA%BA%E6%B0%91%E6%94%BF%E5%BA%9C%20%E5%AE%98%E7%BD%91%20site%3Agov.cn","打开入口")</x:f>
      </x:c>
    </x:row>
    <x:row r="131" ht="100" customHeight="1">
      <x:c r="A131" s="51" t="s">
        <x:v>965</x:v>
      </x:c>
      <x:c r="B131" s="28">
        <x:v>15</x:v>
      </x:c>
      <x:c r="C131" s="30" t="s">
        <x:v>118</x:v>
      </x:c>
      <x:c r="D131" s="30" t="s">
        <x:v>814</x:v>
      </x:c>
      <x:c r="E131" s="30" t="s">
        <x:v>966</x:v>
      </x:c>
      <x:c r="F131" s="28" t="s">
        <x:v>816</x:v>
      </x:c>
      <x:c r="G131" s="28" t="s">
        <x:v>614</x:v>
      </x:c>
      <x:c r="H131" s="30" t="s">
        <x:v>967</x:v>
      </x:c>
      <x:c r="I131" s="30" t="s">
        <x:v>968</x:v>
      </x:c>
      <x:c r="J131" s="30" t="s">
        <x:v>969</x:v>
      </x:c>
      <x:c r="K131" s="30" t="s">
        <x:v>618</x:v>
      </x:c>
      <x:c r="L131" s="30" t="s">
        <x:v>822</x:v>
      </x:c>
      <x:c r="M131" s="30" t="s">
        <x:v>823</x:v>
      </x:c>
      <x:c r="N131" s="30" t="s">
        <x:v>970</x:v>
      </x:c>
      <x:c r="O131" s="41" t="s">
        <x:v>825</x:v>
      </x:c>
      <x:c r="P131" s="30" t="s">
        <x:v>570</x:v>
      </x:c>
      <x:c r="Q131" s="30" t="s">
        <x:v>155</x:v>
      </x:c>
      <x:c r="R131" s="63" t="e">
        <x:f>HYPERLINK("https://www.baidu.com/s?wd=%E4%BA%94%E5%B3%B0%E5%9C%9F%E5%AE%B6%E6%97%8F%E8%87%AA%E6%B2%BB%E5%8E%BF%20%E4%BA%BA%E6%B0%91%E6%94%BF%E5%BA%9C%20%E5%AE%98%E7%BD%91%20site%3Agov.cn","打开入口")</x:f>
      </x:c>
    </x:row>
    <x:row r="132" ht="100" customHeight="1">
      <x:c r="A132" s="51" t="s">
        <x:v>971</x:v>
      </x:c>
      <x:c r="B132" s="28">
        <x:v>15</x:v>
      </x:c>
      <x:c r="C132" s="30" t="s">
        <x:v>118</x:v>
      </x:c>
      <x:c r="D132" s="30" t="s">
        <x:v>814</x:v>
      </x:c>
      <x:c r="E132" s="30" t="s">
        <x:v>972</x:v>
      </x:c>
      <x:c r="F132" s="28" t="s">
        <x:v>816</x:v>
      </x:c>
      <x:c r="G132" s="28" t="s">
        <x:v>622</x:v>
      </x:c>
      <x:c r="H132" s="30" t="s">
        <x:v>973</x:v>
      </x:c>
      <x:c r="I132" s="30" t="s">
        <x:v>974</x:v>
      </x:c>
      <x:c r="J132" s="30" t="s">
        <x:v>975</x:v>
      </x:c>
      <x:c r="K132" s="30" t="s">
        <x:v>976</x:v>
      </x:c>
      <x:c r="L132" s="30" t="s">
        <x:v>822</x:v>
      </x:c>
      <x:c r="M132" s="30" t="s">
        <x:v>823</x:v>
      </x:c>
      <x:c r="N132" s="30" t="s">
        <x:v>977</x:v>
      </x:c>
      <x:c r="O132" s="41" t="s">
        <x:v>825</x:v>
      </x:c>
      <x:c r="P132" s="30" t="s">
        <x:v>570</x:v>
      </x:c>
      <x:c r="Q132" s="30" t="s">
        <x:v>155</x:v>
      </x:c>
      <x:c r="R132" s="63" t="e">
        <x:f>HYPERLINK("https://www.baidu.com/s?wd=%E6%B1%9F%E5%8D%8E%E7%91%B6%E6%97%8F%E8%87%AA%E6%B2%BB%E5%8E%BF%20%E4%BA%BA%E6%B0%91%E6%94%BF%E5%BA%9C%20%E5%AE%98%E7%BD%91%20site%3Agov.cn","打开入口")</x:f>
      </x:c>
    </x:row>
    <x:row r="133" ht="100" customHeight="1">
      <x:c r="A133" s="51" t="s">
        <x:v>978</x:v>
      </x:c>
      <x:c r="B133" s="28">
        <x:v>15</x:v>
      </x:c>
      <x:c r="C133" s="30" t="s">
        <x:v>118</x:v>
      </x:c>
      <x:c r="D133" s="30" t="s">
        <x:v>814</x:v>
      </x:c>
      <x:c r="E133" s="30" t="s">
        <x:v>979</x:v>
      </x:c>
      <x:c r="F133" s="28" t="s">
        <x:v>816</x:v>
      </x:c>
      <x:c r="G133" s="28" t="s">
        <x:v>622</x:v>
      </x:c>
      <x:c r="H133" s="30" t="s">
        <x:v>980</x:v>
      </x:c>
      <x:c r="I133" s="30" t="s">
        <x:v>981</x:v>
      </x:c>
      <x:c r="J133" s="30" t="s">
        <x:v>982</x:v>
      </x:c>
      <x:c r="K133" s="30" t="s">
        <x:v>976</x:v>
      </x:c>
      <x:c r="L133" s="30" t="s">
        <x:v>822</x:v>
      </x:c>
      <x:c r="M133" s="30" t="s">
        <x:v>823</x:v>
      </x:c>
      <x:c r="N133" s="30" t="s">
        <x:v>983</x:v>
      </x:c>
      <x:c r="O133" s="41" t="s">
        <x:v>825</x:v>
      </x:c>
      <x:c r="P133" s="30" t="s">
        <x:v>570</x:v>
      </x:c>
      <x:c r="Q133" s="30" t="s">
        <x:v>155</x:v>
      </x:c>
      <x:c r="R133" s="63" t="e">
        <x:f>HYPERLINK("https://www.baidu.com/s?wd=%E5%9F%8E%E6%AD%A5%E8%8B%97%E6%97%8F%E8%87%AA%E6%B2%BB%E5%8E%BF%20%E4%BA%BA%E6%B0%91%E6%94%BF%E5%BA%9C%20%E5%AE%98%E7%BD%91%20site%3Agov.cn","打开入口")</x:f>
      </x:c>
    </x:row>
    <x:row r="134" ht="100" customHeight="1">
      <x:c r="A134" s="51" t="s">
        <x:v>984</x:v>
      </x:c>
      <x:c r="B134" s="28">
        <x:v>15</x:v>
      </x:c>
      <x:c r="C134" s="30" t="s">
        <x:v>118</x:v>
      </x:c>
      <x:c r="D134" s="30" t="s">
        <x:v>814</x:v>
      </x:c>
      <x:c r="E134" s="30" t="s">
        <x:v>985</x:v>
      </x:c>
      <x:c r="F134" s="28" t="s">
        <x:v>816</x:v>
      </x:c>
      <x:c r="G134" s="28" t="s">
        <x:v>622</x:v>
      </x:c>
      <x:c r="H134" s="30" t="s">
        <x:v>986</x:v>
      </x:c>
      <x:c r="I134" s="30" t="s">
        <x:v>987</x:v>
      </x:c>
      <x:c r="J134" s="30" t="s">
        <x:v>988</x:v>
      </x:c>
      <x:c r="K134" s="30" t="s">
        <x:v>976</x:v>
      </x:c>
      <x:c r="L134" s="30" t="s">
        <x:v>822</x:v>
      </x:c>
      <x:c r="M134" s="30" t="s">
        <x:v>823</x:v>
      </x:c>
      <x:c r="N134" s="30" t="s">
        <x:v>989</x:v>
      </x:c>
      <x:c r="O134" s="41" t="s">
        <x:v>825</x:v>
      </x:c>
      <x:c r="P134" s="30" t="s">
        <x:v>570</x:v>
      </x:c>
      <x:c r="Q134" s="30" t="s">
        <x:v>155</x:v>
      </x:c>
      <x:c r="R134" s="63" t="e">
        <x:f>HYPERLINK("https://www.baidu.com/s?wd=%E9%80%9A%E9%81%93%E4%BE%97%E6%97%8F%E8%87%AA%E6%B2%BB%E5%8E%BF%20%E4%BA%BA%E6%B0%91%E6%94%BF%E5%BA%9C%20%E5%AE%98%E7%BD%91%20site%3Agov.cn","打开入口")</x:f>
      </x:c>
    </x:row>
    <x:row r="135" ht="100" customHeight="1">
      <x:c r="A135" s="51" t="s">
        <x:v>990</x:v>
      </x:c>
      <x:c r="B135" s="28">
        <x:v>15</x:v>
      </x:c>
      <x:c r="C135" s="30" t="s">
        <x:v>118</x:v>
      </x:c>
      <x:c r="D135" s="30" t="s">
        <x:v>814</x:v>
      </x:c>
      <x:c r="E135" s="30" t="s">
        <x:v>991</x:v>
      </x:c>
      <x:c r="F135" s="28" t="s">
        <x:v>816</x:v>
      </x:c>
      <x:c r="G135" s="28" t="s">
        <x:v>622</x:v>
      </x:c>
      <x:c r="H135" s="30" t="s">
        <x:v>992</x:v>
      </x:c>
      <x:c r="I135" s="30" t="s">
        <x:v>993</x:v>
      </x:c>
      <x:c r="J135" s="30" t="s">
        <x:v>994</x:v>
      </x:c>
      <x:c r="K135" s="30" t="s">
        <x:v>976</x:v>
      </x:c>
      <x:c r="L135" s="30" t="s">
        <x:v>822</x:v>
      </x:c>
      <x:c r="M135" s="30" t="s">
        <x:v>823</x:v>
      </x:c>
      <x:c r="N135" s="30" t="s">
        <x:v>995</x:v>
      </x:c>
      <x:c r="O135" s="41" t="s">
        <x:v>825</x:v>
      </x:c>
      <x:c r="P135" s="30" t="s">
        <x:v>570</x:v>
      </x:c>
      <x:c r="Q135" s="30" t="s">
        <x:v>155</x:v>
      </x:c>
      <x:c r="R135" s="63" t="e">
        <x:f>HYPERLINK("https://www.baidu.com/s?wd=%E6%96%B0%E6%99%83%E4%BE%97%E6%97%8F%E8%87%AA%E6%B2%BB%E5%8E%BF%20%E4%BA%BA%E6%B0%91%E6%94%BF%E5%BA%9C%20%E5%AE%98%E7%BD%91%20site%3Agov.cn","打开入口")</x:f>
      </x:c>
    </x:row>
    <x:row r="136" ht="100" customHeight="1">
      <x:c r="A136" s="51" t="s">
        <x:v>996</x:v>
      </x:c>
      <x:c r="B136" s="28">
        <x:v>15</x:v>
      </x:c>
      <x:c r="C136" s="30" t="s">
        <x:v>118</x:v>
      </x:c>
      <x:c r="D136" s="30" t="s">
        <x:v>814</x:v>
      </x:c>
      <x:c r="E136" s="30" t="s">
        <x:v>997</x:v>
      </x:c>
      <x:c r="F136" s="28" t="s">
        <x:v>816</x:v>
      </x:c>
      <x:c r="G136" s="28" t="s">
        <x:v>622</x:v>
      </x:c>
      <x:c r="H136" s="30" t="s">
        <x:v>998</x:v>
      </x:c>
      <x:c r="I136" s="30" t="s">
        <x:v>999</x:v>
      </x:c>
      <x:c r="J136" s="30" t="s">
        <x:v>1000</x:v>
      </x:c>
      <x:c r="K136" s="30" t="s">
        <x:v>976</x:v>
      </x:c>
      <x:c r="L136" s="30" t="s">
        <x:v>822</x:v>
      </x:c>
      <x:c r="M136" s="30" t="s">
        <x:v>823</x:v>
      </x:c>
      <x:c r="N136" s="30" t="s">
        <x:v>1001</x:v>
      </x:c>
      <x:c r="O136" s="41" t="s">
        <x:v>569</x:v>
      </x:c>
      <x:c r="P136" s="30" t="s">
        <x:v>570</x:v>
      </x:c>
      <x:c r="Q136" s="30" t="s">
        <x:v>155</x:v>
      </x:c>
      <x:c r="R136" s="63" t="e">
        <x:f>HYPERLINK("https://www.chnzj.gov.cn/","打开入口")</x:f>
      </x:c>
    </x:row>
    <x:row r="137" ht="100" customHeight="1">
      <x:c r="A137" s="51" t="s">
        <x:v>1002</x:v>
      </x:c>
      <x:c r="B137" s="28">
        <x:v>15</x:v>
      </x:c>
      <x:c r="C137" s="30" t="s">
        <x:v>118</x:v>
      </x:c>
      <x:c r="D137" s="30" t="s">
        <x:v>814</x:v>
      </x:c>
      <x:c r="E137" s="30" t="s">
        <x:v>1003</x:v>
      </x:c>
      <x:c r="F137" s="28" t="s">
        <x:v>816</x:v>
      </x:c>
      <x:c r="G137" s="28" t="s">
        <x:v>622</x:v>
      </x:c>
      <x:c r="H137" s="30" t="s">
        <x:v>1004</x:v>
      </x:c>
      <x:c r="I137" s="30" t="s">
        <x:v>1005</x:v>
      </x:c>
      <x:c r="J137" s="30" t="s">
        <x:v>1006</x:v>
      </x:c>
      <x:c r="K137" s="30" t="s">
        <x:v>976</x:v>
      </x:c>
      <x:c r="L137" s="30" t="s">
        <x:v>822</x:v>
      </x:c>
      <x:c r="M137" s="30" t="s">
        <x:v>823</x:v>
      </x:c>
      <x:c r="N137" s="30" t="s">
        <x:v>1007</x:v>
      </x:c>
      <x:c r="O137" s="41" t="s">
        <x:v>825</x:v>
      </x:c>
      <x:c r="P137" s="30" t="s">
        <x:v>570</x:v>
      </x:c>
      <x:c r="Q137" s="30" t="s">
        <x:v>155</x:v>
      </x:c>
      <x:c r="R137" s="63" t="e">
        <x:f>HYPERLINK("https://www.baidu.com/s?wd=%E9%9D%96%E5%B7%9E%E8%8B%97%E6%97%8F%E4%BE%97%E6%97%8F%E8%87%AA%E6%B2%BB%E5%8E%BF%20%E4%BA%BA%E6%B0%91%E6%94%BF%E5%BA%9C%20%E5%AE%98%E7%BD%91%20site%3Agov.cn","打开入口")</x:f>
      </x:c>
    </x:row>
    <x:row r="138" ht="100" customHeight="1">
      <x:c r="A138" s="51" t="s">
        <x:v>1008</x:v>
      </x:c>
      <x:c r="B138" s="28">
        <x:v>15</x:v>
      </x:c>
      <x:c r="C138" s="30" t="s">
        <x:v>118</x:v>
      </x:c>
      <x:c r="D138" s="30" t="s">
        <x:v>814</x:v>
      </x:c>
      <x:c r="E138" s="30" t="s">
        <x:v>1009</x:v>
      </x:c>
      <x:c r="F138" s="28" t="s">
        <x:v>816</x:v>
      </x:c>
      <x:c r="G138" s="28" t="s">
        <x:v>622</x:v>
      </x:c>
      <x:c r="H138" s="30" t="s">
        <x:v>1010</x:v>
      </x:c>
      <x:c r="I138" s="30" t="s">
        <x:v>1011</x:v>
      </x:c>
      <x:c r="J138" s="30" t="s">
        <x:v>1012</x:v>
      </x:c>
      <x:c r="K138" s="30" t="s">
        <x:v>976</x:v>
      </x:c>
      <x:c r="L138" s="30" t="s">
        <x:v>822</x:v>
      </x:c>
      <x:c r="M138" s="30" t="s">
        <x:v>823</x:v>
      </x:c>
      <x:c r="N138" s="30" t="s">
        <x:v>1013</x:v>
      </x:c>
      <x:c r="O138" s="41" t="s">
        <x:v>825</x:v>
      </x:c>
      <x:c r="P138" s="30" t="s">
        <x:v>570</x:v>
      </x:c>
      <x:c r="Q138" s="30" t="s">
        <x:v>155</x:v>
      </x:c>
      <x:c r="R138" s="63" t="e">
        <x:f>HYPERLINK("https://www.baidu.com/s?wd=%E9%BA%BB%E9%98%B3%E8%8B%97%E6%97%8F%E8%87%AA%E6%B2%BB%E5%8E%BF%20%E4%BA%BA%E6%B0%91%E6%94%BF%E5%BA%9C%20%E5%AE%98%E7%BD%91%20site%3Agov.cn","打开入口")</x:f>
      </x:c>
    </x:row>
    <x:row r="139" ht="100" customHeight="1">
      <x:c r="A139" s="51" t="s">
        <x:v>1014</x:v>
      </x:c>
      <x:c r="B139" s="28">
        <x:v>14</x:v>
      </x:c>
      <x:c r="C139" s="30" t="s">
        <x:v>110</x:v>
      </x:c>
      <x:c r="D139" s="30" t="s">
        <x:v>814</x:v>
      </x:c>
      <x:c r="E139" s="30" t="s">
        <x:v>1015</x:v>
      </x:c>
      <x:c r="F139" s="28" t="s">
        <x:v>816</x:v>
      </x:c>
      <x:c r="G139" s="28" t="s">
        <x:v>1016</x:v>
      </x:c>
      <x:c r="H139" s="30" t="s">
        <x:v>1017</x:v>
      </x:c>
      <x:c r="I139" s="30" t="s">
        <x:v>1018</x:v>
      </x:c>
      <x:c r="J139" s="30" t="s">
        <x:v>1019</x:v>
      </x:c>
      <x:c r="K139" s="30" t="s">
        <x:v>1020</x:v>
      </x:c>
      <x:c r="L139" s="30" t="s">
        <x:v>822</x:v>
      </x:c>
      <x:c r="M139" s="30" t="s">
        <x:v>823</x:v>
      </x:c>
      <x:c r="N139" s="30" t="s">
        <x:v>1021</x:v>
      </x:c>
      <x:c r="O139" s="41" t="s">
        <x:v>569</x:v>
      </x:c>
      <x:c r="P139" s="30" t="s">
        <x:v>570</x:v>
      </x:c>
      <x:c r="Q139" s="30" t="s">
        <x:v>155</x:v>
      </x:c>
      <x:c r="R139" s="63" t="e">
        <x:f>HYPERLINK("https://www.liannan.gov.cn/","打开入口")</x:f>
      </x:c>
    </x:row>
    <x:row r="140" ht="100" customHeight="1">
      <x:c r="A140" s="51" t="s">
        <x:v>1022</x:v>
      </x:c>
      <x:c r="B140" s="28">
        <x:v>14</x:v>
      </x:c>
      <x:c r="C140" s="30" t="s">
        <x:v>110</x:v>
      </x:c>
      <x:c r="D140" s="30" t="s">
        <x:v>814</x:v>
      </x:c>
      <x:c r="E140" s="30" t="s">
        <x:v>1023</x:v>
      </x:c>
      <x:c r="F140" s="28" t="s">
        <x:v>816</x:v>
      </x:c>
      <x:c r="G140" s="28" t="s">
        <x:v>1016</x:v>
      </x:c>
      <x:c r="H140" s="30" t="s">
        <x:v>1024</x:v>
      </x:c>
      <x:c r="I140" s="30" t="s">
        <x:v>1025</x:v>
      </x:c>
      <x:c r="J140" s="30" t="s">
        <x:v>1026</x:v>
      </x:c>
      <x:c r="K140" s="30" t="s">
        <x:v>1020</x:v>
      </x:c>
      <x:c r="L140" s="30" t="s">
        <x:v>822</x:v>
      </x:c>
      <x:c r="M140" s="30" t="s">
        <x:v>823</x:v>
      </x:c>
      <x:c r="N140" s="30" t="s">
        <x:v>1027</x:v>
      </x:c>
      <x:c r="O140" s="41" t="s">
        <x:v>825</x:v>
      </x:c>
      <x:c r="P140" s="30" t="s">
        <x:v>570</x:v>
      </x:c>
      <x:c r="Q140" s="30" t="s">
        <x:v>155</x:v>
      </x:c>
      <x:c r="R140" s="63" t="e">
        <x:f>HYPERLINK("https://www.baidu.com/s?wd=%E8%BF%9E%E5%B1%B1%E5%A3%AE%E6%97%8F%E7%91%B6%E6%97%8F%E8%87%AA%E6%B2%BB%E5%8E%BF%20%E4%BA%BA%E6%B0%91%E6%94%BF%E5%BA%9C%20%E5%AE%98%E7%BD%91%20site%3Agov.cn","打开入口")</x:f>
      </x:c>
    </x:row>
    <x:row r="141" ht="100" customHeight="1">
      <x:c r="A141" s="51" t="s">
        <x:v>1028</x:v>
      </x:c>
      <x:c r="B141" s="28">
        <x:v>14</x:v>
      </x:c>
      <x:c r="C141" s="30" t="s">
        <x:v>110</x:v>
      </x:c>
      <x:c r="D141" s="30" t="s">
        <x:v>814</x:v>
      </x:c>
      <x:c r="E141" s="30" t="s">
        <x:v>1029</x:v>
      </x:c>
      <x:c r="F141" s="28" t="s">
        <x:v>816</x:v>
      </x:c>
      <x:c r="G141" s="28" t="s">
        <x:v>1016</x:v>
      </x:c>
      <x:c r="H141" s="30" t="s">
        <x:v>1030</x:v>
      </x:c>
      <x:c r="I141" s="30" t="s">
        <x:v>1031</x:v>
      </x:c>
      <x:c r="J141" s="30" t="s">
        <x:v>1032</x:v>
      </x:c>
      <x:c r="K141" s="30" t="s">
        <x:v>1020</x:v>
      </x:c>
      <x:c r="L141" s="30" t="s">
        <x:v>822</x:v>
      </x:c>
      <x:c r="M141" s="30" t="s">
        <x:v>823</x:v>
      </x:c>
      <x:c r="N141" s="30" t="s">
        <x:v>1033</x:v>
      </x:c>
      <x:c r="O141" s="41" t="s">
        <x:v>825</x:v>
      </x:c>
      <x:c r="P141" s="30" t="s">
        <x:v>570</x:v>
      </x:c>
      <x:c r="Q141" s="30" t="s">
        <x:v>155</x:v>
      </x:c>
      <x:c r="R141" s="63" t="e">
        <x:f>HYPERLINK("https://www.baidu.com/s?wd=%E4%B9%B3%E6%BA%90%E7%91%B6%E6%97%8F%E8%87%AA%E6%B2%BB%E5%8E%BF%20%E4%BA%BA%E6%B0%91%E6%94%BF%E5%BA%9C%20%E5%AE%98%E7%BD%91%20site%3Agov.cn","打开入口")</x:f>
      </x:c>
    </x:row>
    <x:row r="142" ht="100" customHeight="1">
      <x:c r="A142" s="51" t="s">
        <x:v>1034</x:v>
      </x:c>
      <x:c r="B142" s="28">
        <x:v>14</x:v>
      </x:c>
      <x:c r="C142" s="30" t="s">
        <x:v>110</x:v>
      </x:c>
      <x:c r="D142" s="30" t="s">
        <x:v>814</x:v>
      </x:c>
      <x:c r="E142" s="30" t="s">
        <x:v>1035</x:v>
      </x:c>
      <x:c r="F142" s="28" t="s">
        <x:v>816</x:v>
      </x:c>
      <x:c r="G142" s="28" t="s">
        <x:v>547</x:v>
      </x:c>
      <x:c r="H142" s="30" t="s">
        <x:v>1036</x:v>
      </x:c>
      <x:c r="I142" s="30" t="s">
        <x:v>1037</x:v>
      </x:c>
      <x:c r="J142" s="30" t="s">
        <x:v>1038</x:v>
      </x:c>
      <x:c r="K142" s="30" t="s">
        <x:v>1039</x:v>
      </x:c>
      <x:c r="L142" s="30" t="s">
        <x:v>822</x:v>
      </x:c>
      <x:c r="M142" s="30" t="s">
        <x:v>823</x:v>
      </x:c>
      <x:c r="N142" s="30" t="s">
        <x:v>1040</x:v>
      </x:c>
      <x:c r="O142" s="41" t="s">
        <x:v>825</x:v>
      </x:c>
      <x:c r="P142" s="30" t="s">
        <x:v>570</x:v>
      </x:c>
      <x:c r="Q142" s="30" t="s">
        <x:v>155</x:v>
      </x:c>
      <x:c r="R142" s="63" t="e">
        <x:f>HYPERLINK("https://www.baidu.com/s?wd=%E9%83%BD%E5%AE%89%E7%91%B6%E6%97%8F%E8%87%AA%E6%B2%BB%E5%8E%BF%20%E4%BA%BA%E6%B0%91%E6%94%BF%E5%BA%9C%20%E5%AE%98%E7%BD%91%20site%3Agov.cn","打开入口")</x:f>
      </x:c>
    </x:row>
    <x:row r="143" ht="100" customHeight="1">
      <x:c r="A143" s="51" t="s">
        <x:v>1041</x:v>
      </x:c>
      <x:c r="B143" s="28">
        <x:v>14</x:v>
      </x:c>
      <x:c r="C143" s="30" t="s">
        <x:v>110</x:v>
      </x:c>
      <x:c r="D143" s="30" t="s">
        <x:v>814</x:v>
      </x:c>
      <x:c r="E143" s="30" t="s">
        <x:v>1042</x:v>
      </x:c>
      <x:c r="F143" s="28" t="s">
        <x:v>816</x:v>
      </x:c>
      <x:c r="G143" s="28" t="s">
        <x:v>547</x:v>
      </x:c>
      <x:c r="H143" s="30" t="s">
        <x:v>1043</x:v>
      </x:c>
      <x:c r="I143" s="30" t="s">
        <x:v>1044</x:v>
      </x:c>
      <x:c r="J143" s="30" t="s">
        <x:v>1045</x:v>
      </x:c>
      <x:c r="K143" s="30" t="s">
        <x:v>1039</x:v>
      </x:c>
      <x:c r="L143" s="30" t="s">
        <x:v>822</x:v>
      </x:c>
      <x:c r="M143" s="30" t="s">
        <x:v>823</x:v>
      </x:c>
      <x:c r="N143" s="30" t="s">
        <x:v>1046</x:v>
      </x:c>
      <x:c r="O143" s="41" t="s">
        <x:v>825</x:v>
      </x:c>
      <x:c r="P143" s="30" t="s">
        <x:v>570</x:v>
      </x:c>
      <x:c r="Q143" s="30" t="s">
        <x:v>155</x:v>
      </x:c>
      <x:c r="R143" s="63" t="e">
        <x:f>HYPERLINK("https://www.baidu.com/s?wd=%E8%9E%8D%E6%B0%B4%E8%8B%97%E6%97%8F%E8%87%AA%E6%B2%BB%E5%8E%BF%20%E4%BA%BA%E6%B0%91%E6%94%BF%E5%BA%9C%20%E5%AE%98%E7%BD%91%20site%3Agov.cn","打开入口")</x:f>
      </x:c>
    </x:row>
    <x:row r="144" ht="100" customHeight="1">
      <x:c r="A144" s="51" t="s">
        <x:v>1047</x:v>
      </x:c>
      <x:c r="B144" s="28">
        <x:v>14</x:v>
      </x:c>
      <x:c r="C144" s="30" t="s">
        <x:v>110</x:v>
      </x:c>
      <x:c r="D144" s="30" t="s">
        <x:v>814</x:v>
      </x:c>
      <x:c r="E144" s="30" t="s">
        <x:v>1048</x:v>
      </x:c>
      <x:c r="F144" s="28" t="s">
        <x:v>816</x:v>
      </x:c>
      <x:c r="G144" s="28" t="s">
        <x:v>547</x:v>
      </x:c>
      <x:c r="H144" s="30" t="s">
        <x:v>1049</x:v>
      </x:c>
      <x:c r="I144" s="30" t="s">
        <x:v>1050</x:v>
      </x:c>
      <x:c r="J144" s="30" t="s">
        <x:v>1051</x:v>
      </x:c>
      <x:c r="K144" s="30" t="s">
        <x:v>1039</x:v>
      </x:c>
      <x:c r="L144" s="30" t="s">
        <x:v>822</x:v>
      </x:c>
      <x:c r="M144" s="30" t="s">
        <x:v>823</x:v>
      </x:c>
      <x:c r="N144" s="30" t="s">
        <x:v>1052</x:v>
      </x:c>
      <x:c r="O144" s="41" t="s">
        <x:v>825</x:v>
      </x:c>
      <x:c r="P144" s="30" t="s">
        <x:v>570</x:v>
      </x:c>
      <x:c r="Q144" s="30" t="s">
        <x:v>155</x:v>
      </x:c>
      <x:c r="R144" s="63" t="e">
        <x:f>HYPERLINK("https://www.baidu.com/s?wd=%E4%B8%89%E6%B1%9F%E4%BE%97%E6%97%8F%E8%87%AA%E6%B2%BB%E5%8E%BF%20%E4%BA%BA%E6%B0%91%E6%94%BF%E5%BA%9C%20%E5%AE%98%E7%BD%91%20site%3Agov.cn","打开入口")</x:f>
      </x:c>
    </x:row>
    <x:row r="145" ht="100" customHeight="1">
      <x:c r="A145" s="51" t="s">
        <x:v>1053</x:v>
      </x:c>
      <x:c r="B145" s="28">
        <x:v>14</x:v>
      </x:c>
      <x:c r="C145" s="30" t="s">
        <x:v>110</x:v>
      </x:c>
      <x:c r="D145" s="30" t="s">
        <x:v>814</x:v>
      </x:c>
      <x:c r="E145" s="30" t="s">
        <x:v>1054</x:v>
      </x:c>
      <x:c r="F145" s="28" t="s">
        <x:v>816</x:v>
      </x:c>
      <x:c r="G145" s="28" t="s">
        <x:v>547</x:v>
      </x:c>
      <x:c r="H145" s="30" t="s">
        <x:v>1055</x:v>
      </x:c>
      <x:c r="I145" s="30" t="s">
        <x:v>1056</x:v>
      </x:c>
      <x:c r="J145" s="30" t="s">
        <x:v>1057</x:v>
      </x:c>
      <x:c r="K145" s="30" t="s">
        <x:v>1039</x:v>
      </x:c>
      <x:c r="L145" s="30" t="s">
        <x:v>822</x:v>
      </x:c>
      <x:c r="M145" s="30" t="s">
        <x:v>823</x:v>
      </x:c>
      <x:c r="N145" s="30" t="s">
        <x:v>1058</x:v>
      </x:c>
      <x:c r="O145" s="41" t="s">
        <x:v>825</x:v>
      </x:c>
      <x:c r="P145" s="30" t="s">
        <x:v>570</x:v>
      </x:c>
      <x:c r="Q145" s="30" t="s">
        <x:v>155</x:v>
      </x:c>
      <x:c r="R145" s="63" t="e">
        <x:f>HYPERLINK("https://www.baidu.com/s?wd=%E9%9A%86%E6%9E%97%E5%90%84%E6%97%8F%E8%87%AA%E6%B2%BB%E5%8E%BF%20%E4%BA%BA%E6%B0%91%E6%94%BF%E5%BA%9C%20%E5%AE%98%E7%BD%91%20site%3Agov.cn","打开入口")</x:f>
      </x:c>
    </x:row>
    <x:row r="146" ht="100" customHeight="1">
      <x:c r="A146" s="51" t="s">
        <x:v>1059</x:v>
      </x:c>
      <x:c r="B146" s="28">
        <x:v>14</x:v>
      </x:c>
      <x:c r="C146" s="30" t="s">
        <x:v>110</x:v>
      </x:c>
      <x:c r="D146" s="30" t="s">
        <x:v>814</x:v>
      </x:c>
      <x:c r="E146" s="30" t="s">
        <x:v>1060</x:v>
      </x:c>
      <x:c r="F146" s="28" t="s">
        <x:v>816</x:v>
      </x:c>
      <x:c r="G146" s="28" t="s">
        <x:v>547</x:v>
      </x:c>
      <x:c r="H146" s="30" t="s">
        <x:v>1061</x:v>
      </x:c>
      <x:c r="I146" s="30" t="s">
        <x:v>1062</x:v>
      </x:c>
      <x:c r="J146" s="30" t="s">
        <x:v>1063</x:v>
      </x:c>
      <x:c r="K146" s="30" t="s">
        <x:v>1039</x:v>
      </x:c>
      <x:c r="L146" s="30" t="s">
        <x:v>822</x:v>
      </x:c>
      <x:c r="M146" s="30" t="s">
        <x:v>823</x:v>
      </x:c>
      <x:c r="N146" s="30" t="s">
        <x:v>1064</x:v>
      </x:c>
      <x:c r="O146" s="41" t="s">
        <x:v>825</x:v>
      </x:c>
      <x:c r="P146" s="30" t="s">
        <x:v>570</x:v>
      </x:c>
      <x:c r="Q146" s="30" t="s">
        <x:v>155</x:v>
      </x:c>
      <x:c r="R146" s="63" t="e">
        <x:f>HYPERLINK("https://www.baidu.com/s?wd=%E5%B7%B4%E9%A9%AC%E7%91%B6%E6%97%8F%E8%87%AA%E6%B2%BB%E5%8E%BF%20%E4%BA%BA%E6%B0%91%E6%94%BF%E5%BA%9C%20%E5%AE%98%E7%BD%91%20site%3Agov.cn","打开入口")</x:f>
      </x:c>
    </x:row>
    <x:row r="147" ht="100" customHeight="1">
      <x:c r="A147" s="51" t="s">
        <x:v>1065</x:v>
      </x:c>
      <x:c r="B147" s="28">
        <x:v>14</x:v>
      </x:c>
      <x:c r="C147" s="30" t="s">
        <x:v>110</x:v>
      </x:c>
      <x:c r="D147" s="30" t="s">
        <x:v>814</x:v>
      </x:c>
      <x:c r="E147" s="30" t="s">
        <x:v>1066</x:v>
      </x:c>
      <x:c r="F147" s="28" t="s">
        <x:v>816</x:v>
      </x:c>
      <x:c r="G147" s="28" t="s">
        <x:v>547</x:v>
      </x:c>
      <x:c r="H147" s="30" t="s">
        <x:v>1067</x:v>
      </x:c>
      <x:c r="I147" s="30" t="s">
        <x:v>1068</x:v>
      </x:c>
      <x:c r="J147" s="30" t="s">
        <x:v>1069</x:v>
      </x:c>
      <x:c r="K147" s="30" t="s">
        <x:v>1039</x:v>
      </x:c>
      <x:c r="L147" s="30" t="s">
        <x:v>822</x:v>
      </x:c>
      <x:c r="M147" s="30" t="s">
        <x:v>823</x:v>
      </x:c>
      <x:c r="N147" s="30" t="s">
        <x:v>1070</x:v>
      </x:c>
      <x:c r="O147" s="41" t="s">
        <x:v>825</x:v>
      </x:c>
      <x:c r="P147" s="30" t="s">
        <x:v>570</x:v>
      </x:c>
      <x:c r="Q147" s="30" t="s">
        <x:v>155</x:v>
      </x:c>
      <x:c r="R147" s="63" t="e">
        <x:f>HYPERLINK("https://www.baidu.com/s?wd=%E7%BD%97%E5%9F%8E%E4%BB%AB%E4%BD%AC%E6%97%8F%E8%87%AA%E6%B2%BB%E5%8E%BF%20%E4%BA%BA%E6%B0%91%E6%94%BF%E5%BA%9C%20%E5%AE%98%E7%BD%91%20site%3Agov.cn","打开入口")</x:f>
      </x:c>
    </x:row>
    <x:row r="148" ht="100" customHeight="1">
      <x:c r="A148" s="51" t="s">
        <x:v>1071</x:v>
      </x:c>
      <x:c r="B148" s="28">
        <x:v>14</x:v>
      </x:c>
      <x:c r="C148" s="30" t="s">
        <x:v>110</x:v>
      </x:c>
      <x:c r="D148" s="30" t="s">
        <x:v>814</x:v>
      </x:c>
      <x:c r="E148" s="30" t="s">
        <x:v>1072</x:v>
      </x:c>
      <x:c r="F148" s="28" t="s">
        <x:v>816</x:v>
      </x:c>
      <x:c r="G148" s="28" t="s">
        <x:v>547</x:v>
      </x:c>
      <x:c r="H148" s="30" t="s">
        <x:v>1073</x:v>
      </x:c>
      <x:c r="I148" s="30" t="s">
        <x:v>1074</x:v>
      </x:c>
      <x:c r="J148" s="30" t="s">
        <x:v>1075</x:v>
      </x:c>
      <x:c r="K148" s="30" t="s">
        <x:v>1039</x:v>
      </x:c>
      <x:c r="L148" s="30" t="s">
        <x:v>822</x:v>
      </x:c>
      <x:c r="M148" s="30" t="s">
        <x:v>823</x:v>
      </x:c>
      <x:c r="N148" s="30" t="s">
        <x:v>1076</x:v>
      </x:c>
      <x:c r="O148" s="41" t="s">
        <x:v>825</x:v>
      </x:c>
      <x:c r="P148" s="30" t="s">
        <x:v>570</x:v>
      </x:c>
      <x:c r="Q148" s="30" t="s">
        <x:v>155</x:v>
      </x:c>
      <x:c r="R148" s="63" t="e">
        <x:f>HYPERLINK("https://www.baidu.com/s?wd=%E5%AF%8C%E5%B7%9D%E7%91%B6%E6%97%8F%E8%87%AA%E6%B2%BB%E5%8E%BF%20%E4%BA%BA%E6%B0%91%E6%94%BF%E5%BA%9C%20%E5%AE%98%E7%BD%91%20site%3Agov.cn","打开入口")</x:f>
      </x:c>
    </x:row>
    <x:row r="149" ht="100" customHeight="1">
      <x:c r="A149" s="51" t="s">
        <x:v>1077</x:v>
      </x:c>
      <x:c r="B149" s="28">
        <x:v>14</x:v>
      </x:c>
      <x:c r="C149" s="30" t="s">
        <x:v>110</x:v>
      </x:c>
      <x:c r="D149" s="30" t="s">
        <x:v>814</x:v>
      </x:c>
      <x:c r="E149" s="30" t="s">
        <x:v>1078</x:v>
      </x:c>
      <x:c r="F149" s="28" t="s">
        <x:v>816</x:v>
      </x:c>
      <x:c r="G149" s="28" t="s">
        <x:v>547</x:v>
      </x:c>
      <x:c r="H149" s="30" t="s">
        <x:v>1079</x:v>
      </x:c>
      <x:c r="I149" s="30" t="s">
        <x:v>1080</x:v>
      </x:c>
      <x:c r="J149" s="30" t="s">
        <x:v>1081</x:v>
      </x:c>
      <x:c r="K149" s="30" t="s">
        <x:v>1039</x:v>
      </x:c>
      <x:c r="L149" s="30" t="s">
        <x:v>822</x:v>
      </x:c>
      <x:c r="M149" s="30" t="s">
        <x:v>823</x:v>
      </x:c>
      <x:c r="N149" s="30" t="s">
        <x:v>1082</x:v>
      </x:c>
      <x:c r="O149" s="41" t="s">
        <x:v>825</x:v>
      </x:c>
      <x:c r="P149" s="30" t="s">
        <x:v>570</x:v>
      </x:c>
      <x:c r="Q149" s="30" t="s">
        <x:v>155</x:v>
      </x:c>
      <x:c r="R149" s="63" t="e">
        <x:f>HYPERLINK("https://www.baidu.com/s?wd=%E5%A4%A7%E5%8C%96%E7%91%B6%E6%97%8F%E8%87%AA%E6%B2%BB%E5%8E%BF%20%E4%BA%BA%E6%B0%91%E6%94%BF%E5%BA%9C%20%E5%AE%98%E7%BD%91%20site%3Agov.cn","打开入口")</x:f>
      </x:c>
    </x:row>
    <x:row r="150" ht="100" customHeight="1">
      <x:c r="A150" s="51" t="s">
        <x:v>1083</x:v>
      </x:c>
      <x:c r="B150" s="28">
        <x:v>14</x:v>
      </x:c>
      <x:c r="C150" s="30" t="s">
        <x:v>110</x:v>
      </x:c>
      <x:c r="D150" s="30" t="s">
        <x:v>814</x:v>
      </x:c>
      <x:c r="E150" s="30" t="s">
        <x:v>1084</x:v>
      </x:c>
      <x:c r="F150" s="28" t="s">
        <x:v>816</x:v>
      </x:c>
      <x:c r="G150" s="28" t="s">
        <x:v>547</x:v>
      </x:c>
      <x:c r="H150" s="30" t="s">
        <x:v>1085</x:v>
      </x:c>
      <x:c r="I150" s="30" t="s">
        <x:v>1086</x:v>
      </x:c>
      <x:c r="J150" s="30" t="s">
        <x:v>1087</x:v>
      </x:c>
      <x:c r="K150" s="30" t="s">
        <x:v>1039</x:v>
      </x:c>
      <x:c r="L150" s="30" t="s">
        <x:v>822</x:v>
      </x:c>
      <x:c r="M150" s="30" t="s">
        <x:v>823</x:v>
      </x:c>
      <x:c r="N150" s="30" t="s">
        <x:v>1088</x:v>
      </x:c>
      <x:c r="O150" s="41" t="s">
        <x:v>825</x:v>
      </x:c>
      <x:c r="P150" s="30" t="s">
        <x:v>570</x:v>
      </x:c>
      <x:c r="Q150" s="30" t="s">
        <x:v>155</x:v>
      </x:c>
      <x:c r="R150" s="63" t="e">
        <x:f>HYPERLINK("https://www.baidu.com/s?wd=%E7%8E%AF%E6%B1%9F%E6%AF%9B%E5%8D%97%E6%97%8F%E8%87%AA%E6%B2%BB%E5%8E%BF%20%E4%BA%BA%E6%B0%91%E6%94%BF%E5%BA%9C%20%E5%AE%98%E7%BD%91%20site%3Agov.cn","打开入口")</x:f>
      </x:c>
    </x:row>
    <x:row r="151" ht="100" customHeight="1">
      <x:c r="A151" s="51" t="s">
        <x:v>1089</x:v>
      </x:c>
      <x:c r="B151" s="28">
        <x:v>14</x:v>
      </x:c>
      <x:c r="C151" s="30" t="s">
        <x:v>110</x:v>
      </x:c>
      <x:c r="D151" s="30" t="s">
        <x:v>814</x:v>
      </x:c>
      <x:c r="E151" s="30" t="s">
        <x:v>1090</x:v>
      </x:c>
      <x:c r="F151" s="28" t="s">
        <x:v>816</x:v>
      </x:c>
      <x:c r="G151" s="28" t="s">
        <x:v>547</x:v>
      </x:c>
      <x:c r="H151" s="30" t="s">
        <x:v>1091</x:v>
      </x:c>
      <x:c r="I151" s="30" t="s">
        <x:v>1092</x:v>
      </x:c>
      <x:c r="J151" s="30" t="s">
        <x:v>1093</x:v>
      </x:c>
      <x:c r="K151" s="30" t="s">
        <x:v>1039</x:v>
      </x:c>
      <x:c r="L151" s="30" t="s">
        <x:v>822</x:v>
      </x:c>
      <x:c r="M151" s="30" t="s">
        <x:v>823</x:v>
      </x:c>
      <x:c r="N151" s="30" t="s">
        <x:v>1094</x:v>
      </x:c>
      <x:c r="O151" s="41" t="s">
        <x:v>825</x:v>
      </x:c>
      <x:c r="P151" s="30" t="s">
        <x:v>570</x:v>
      </x:c>
      <x:c r="Q151" s="30" t="s">
        <x:v>155</x:v>
      </x:c>
      <x:c r="R151" s="63" t="e">
        <x:f>HYPERLINK("https://www.baidu.com/s?wd=%E6%81%AD%E5%9F%8E%E7%91%B6%E6%97%8F%E8%87%AA%E6%B2%BB%E5%8E%BF%20%E4%BA%BA%E6%B0%91%E6%94%BF%E5%BA%9C%20%E5%AE%98%E7%BD%91%20site%3Agov.cn","打开入口")</x:f>
      </x:c>
    </x:row>
    <x:row r="152" ht="100" customHeight="1">
      <x:c r="A152" s="51" t="s">
        <x:v>1095</x:v>
      </x:c>
      <x:c r="B152" s="28">
        <x:v>14</x:v>
      </x:c>
      <x:c r="C152" s="30" t="s">
        <x:v>110</x:v>
      </x:c>
      <x:c r="D152" s="30" t="s">
        <x:v>814</x:v>
      </x:c>
      <x:c r="E152" s="30" t="s">
        <x:v>1096</x:v>
      </x:c>
      <x:c r="F152" s="28" t="s">
        <x:v>816</x:v>
      </x:c>
      <x:c r="G152" s="28" t="s">
        <x:v>547</x:v>
      </x:c>
      <x:c r="H152" s="30" t="s">
        <x:v>1097</x:v>
      </x:c>
      <x:c r="I152" s="30" t="s">
        <x:v>1098</x:v>
      </x:c>
      <x:c r="J152" s="30" t="s">
        <x:v>1099</x:v>
      </x:c>
      <x:c r="K152" s="30" t="s">
        <x:v>1039</x:v>
      </x:c>
      <x:c r="L152" s="30" t="s">
        <x:v>822</x:v>
      </x:c>
      <x:c r="M152" s="30" t="s">
        <x:v>823</x:v>
      </x:c>
      <x:c r="N152" s="30" t="s">
        <x:v>1100</x:v>
      </x:c>
      <x:c r="O152" s="41" t="s">
        <x:v>825</x:v>
      </x:c>
      <x:c r="P152" s="30" t="s">
        <x:v>570</x:v>
      </x:c>
      <x:c r="Q152" s="30" t="s">
        <x:v>155</x:v>
      </x:c>
      <x:c r="R152" s="63" t="e">
        <x:f>HYPERLINK("https://www.baidu.com/s?wd=%E9%87%91%E7%A7%80%E7%91%B6%E6%97%8F%E8%87%AA%E6%B2%BB%E5%8E%BF%20%E4%BA%BA%E6%B0%91%E6%94%BF%E5%BA%9C%20%E5%AE%98%E7%BD%91%20site%3Agov.cn","打开入口")</x:f>
      </x:c>
    </x:row>
    <x:row r="153" ht="100" customHeight="1">
      <x:c r="A153" s="51" t="s">
        <x:v>1101</x:v>
      </x:c>
      <x:c r="B153" s="28">
        <x:v>14</x:v>
      </x:c>
      <x:c r="C153" s="30" t="s">
        <x:v>110</x:v>
      </x:c>
      <x:c r="D153" s="30" t="s">
        <x:v>814</x:v>
      </x:c>
      <x:c r="E153" s="30" t="s">
        <x:v>1102</x:v>
      </x:c>
      <x:c r="F153" s="28" t="s">
        <x:v>816</x:v>
      </x:c>
      <x:c r="G153" s="28" t="s">
        <x:v>547</x:v>
      </x:c>
      <x:c r="H153" s="30" t="s">
        <x:v>1103</x:v>
      </x:c>
      <x:c r="I153" s="30" t="s">
        <x:v>1104</x:v>
      </x:c>
      <x:c r="J153" s="30" t="s">
        <x:v>1105</x:v>
      </x:c>
      <x:c r="K153" s="30" t="s">
        <x:v>1039</x:v>
      </x:c>
      <x:c r="L153" s="30" t="s">
        <x:v>822</x:v>
      </x:c>
      <x:c r="M153" s="30" t="s">
        <x:v>823</x:v>
      </x:c>
      <x:c r="N153" s="30" t="s">
        <x:v>1106</x:v>
      </x:c>
      <x:c r="O153" s="41" t="s">
        <x:v>825</x:v>
      </x:c>
      <x:c r="P153" s="30" t="s">
        <x:v>570</x:v>
      </x:c>
      <x:c r="Q153" s="30" t="s">
        <x:v>155</x:v>
      </x:c>
      <x:c r="R153" s="63" t="e">
        <x:f>HYPERLINK("https://www.baidu.com/s?wd=%E9%BE%99%E8%83%9C%E5%90%84%E6%97%8F%E8%87%AA%E6%B2%BB%E5%8E%BF%20%E4%BA%BA%E6%B0%91%E6%94%BF%E5%BA%9C%20%E5%AE%98%E7%BD%91%20site%3Agov.cn","打开入口")</x:f>
      </x:c>
    </x:row>
    <x:row r="154" ht="100" customHeight="1">
      <x:c r="A154" s="51" t="s">
        <x:v>1107</x:v>
      </x:c>
      <x:c r="B154" s="28">
        <x:v>14</x:v>
      </x:c>
      <x:c r="C154" s="30" t="s">
        <x:v>110</x:v>
      </x:c>
      <x:c r="D154" s="30" t="s">
        <x:v>814</x:v>
      </x:c>
      <x:c r="E154" s="30" t="s">
        <x:v>1108</x:v>
      </x:c>
      <x:c r="F154" s="28" t="s">
        <x:v>816</x:v>
      </x:c>
      <x:c r="G154" s="28" t="s">
        <x:v>1109</x:v>
      </x:c>
      <x:c r="H154" s="30" t="s">
        <x:v>1110</x:v>
      </x:c>
      <x:c r="I154" s="30" t="s">
        <x:v>1111</x:v>
      </x:c>
      <x:c r="J154" s="30" t="s">
        <x:v>1112</x:v>
      </x:c>
      <x:c r="K154" s="30" t="s">
        <x:v>1113</x:v>
      </x:c>
      <x:c r="L154" s="30" t="s">
        <x:v>822</x:v>
      </x:c>
      <x:c r="M154" s="30" t="s">
        <x:v>823</x:v>
      </x:c>
      <x:c r="N154" s="30" t="s">
        <x:v>1114</x:v>
      </x:c>
      <x:c r="O154" s="41" t="s">
        <x:v>825</x:v>
      </x:c>
      <x:c r="P154" s="30" t="s">
        <x:v>570</x:v>
      </x:c>
      <x:c r="Q154" s="30" t="s">
        <x:v>155</x:v>
      </x:c>
      <x:c r="R154" s="63" t="e">
        <x:f>HYPERLINK("https://www.baidu.com/s?wd=%E7%99%BD%E6%B2%99%E9%BB%8E%E6%97%8F%E8%87%AA%E6%B2%BB%E5%8E%BF%20%E4%BA%BA%E6%B0%91%E6%94%BF%E5%BA%9C%20%E5%AE%98%E7%BD%91%20site%3Agov.cn","打开入口")</x:f>
      </x:c>
    </x:row>
    <x:row r="155" ht="100" customHeight="1">
      <x:c r="A155" s="51" t="s">
        <x:v>1115</x:v>
      </x:c>
      <x:c r="B155" s="28">
        <x:v>14</x:v>
      </x:c>
      <x:c r="C155" s="30" t="s">
        <x:v>110</x:v>
      </x:c>
      <x:c r="D155" s="30" t="s">
        <x:v>814</x:v>
      </x:c>
      <x:c r="E155" s="30" t="s">
        <x:v>1116</x:v>
      </x:c>
      <x:c r="F155" s="28" t="s">
        <x:v>816</x:v>
      </x:c>
      <x:c r="G155" s="28" t="s">
        <x:v>1109</x:v>
      </x:c>
      <x:c r="H155" s="30" t="s">
        <x:v>1117</x:v>
      </x:c>
      <x:c r="I155" s="30" t="s">
        <x:v>1118</x:v>
      </x:c>
      <x:c r="J155" s="30" t="s">
        <x:v>1119</x:v>
      </x:c>
      <x:c r="K155" s="30" t="s">
        <x:v>1113</x:v>
      </x:c>
      <x:c r="L155" s="30" t="s">
        <x:v>822</x:v>
      </x:c>
      <x:c r="M155" s="30" t="s">
        <x:v>823</x:v>
      </x:c>
      <x:c r="N155" s="30" t="s">
        <x:v>1120</x:v>
      </x:c>
      <x:c r="O155" s="41" t="s">
        <x:v>825</x:v>
      </x:c>
      <x:c r="P155" s="30" t="s">
        <x:v>570</x:v>
      </x:c>
      <x:c r="Q155" s="30" t="s">
        <x:v>155</x:v>
      </x:c>
      <x:c r="R155" s="63" t="e">
        <x:f>HYPERLINK("https://www.baidu.com/s?wd=%E6%98%8C%E6%B1%9F%E9%BB%8E%E6%97%8F%E8%87%AA%E6%B2%BB%E5%8E%BF%20%E4%BA%BA%E6%B0%91%E6%94%BF%E5%BA%9C%20%E5%AE%98%E7%BD%91%20site%3Agov.cn","打开入口")</x:f>
      </x:c>
    </x:row>
    <x:row r="156" ht="100" customHeight="1">
      <x:c r="A156" s="51" t="s">
        <x:v>1121</x:v>
      </x:c>
      <x:c r="B156" s="28">
        <x:v>14</x:v>
      </x:c>
      <x:c r="C156" s="30" t="s">
        <x:v>110</x:v>
      </x:c>
      <x:c r="D156" s="30" t="s">
        <x:v>814</x:v>
      </x:c>
      <x:c r="E156" s="30" t="s">
        <x:v>1122</x:v>
      </x:c>
      <x:c r="F156" s="28" t="s">
        <x:v>816</x:v>
      </x:c>
      <x:c r="G156" s="28" t="s">
        <x:v>1109</x:v>
      </x:c>
      <x:c r="H156" s="30" t="s">
        <x:v>1123</x:v>
      </x:c>
      <x:c r="I156" s="30" t="s">
        <x:v>1124</x:v>
      </x:c>
      <x:c r="J156" s="30" t="s">
        <x:v>1125</x:v>
      </x:c>
      <x:c r="K156" s="30" t="s">
        <x:v>1113</x:v>
      </x:c>
      <x:c r="L156" s="30" t="s">
        <x:v>822</x:v>
      </x:c>
      <x:c r="M156" s="30" t="s">
        <x:v>823</x:v>
      </x:c>
      <x:c r="N156" s="30" t="s">
        <x:v>1126</x:v>
      </x:c>
      <x:c r="O156" s="41" t="s">
        <x:v>825</x:v>
      </x:c>
      <x:c r="P156" s="30" t="s">
        <x:v>570</x:v>
      </x:c>
      <x:c r="Q156" s="30" t="s">
        <x:v>155</x:v>
      </x:c>
      <x:c r="R156" s="63" t="e">
        <x:f>HYPERLINK("https://www.baidu.com/s?wd=%E4%B9%90%E4%B8%9C%E9%BB%8E%E6%97%8F%E8%87%AA%E6%B2%BB%E5%8E%BF%20%E4%BA%BA%E6%B0%91%E6%94%BF%E5%BA%9C%20%E5%AE%98%E7%BD%91%20site%3Agov.cn","打开入口")</x:f>
      </x:c>
    </x:row>
    <x:row r="157" ht="100" customHeight="1">
      <x:c r="A157" s="51" t="s">
        <x:v>1127</x:v>
      </x:c>
      <x:c r="B157" s="28">
        <x:v>14</x:v>
      </x:c>
      <x:c r="C157" s="30" t="s">
        <x:v>110</x:v>
      </x:c>
      <x:c r="D157" s="30" t="s">
        <x:v>814</x:v>
      </x:c>
      <x:c r="E157" s="30" t="s">
        <x:v>1128</x:v>
      </x:c>
      <x:c r="F157" s="28" t="s">
        <x:v>816</x:v>
      </x:c>
      <x:c r="G157" s="28" t="s">
        <x:v>1109</x:v>
      </x:c>
      <x:c r="H157" s="30" t="s">
        <x:v>1129</x:v>
      </x:c>
      <x:c r="I157" s="30" t="s">
        <x:v>1130</x:v>
      </x:c>
      <x:c r="J157" s="30" t="s">
        <x:v>1131</x:v>
      </x:c>
      <x:c r="K157" s="30" t="s">
        <x:v>1113</x:v>
      </x:c>
      <x:c r="L157" s="30" t="s">
        <x:v>822</x:v>
      </x:c>
      <x:c r="M157" s="30" t="s">
        <x:v>823</x:v>
      </x:c>
      <x:c r="N157" s="30" t="s">
        <x:v>1132</x:v>
      </x:c>
      <x:c r="O157" s="41" t="s">
        <x:v>825</x:v>
      </x:c>
      <x:c r="P157" s="30" t="s">
        <x:v>570</x:v>
      </x:c>
      <x:c r="Q157" s="30" t="s">
        <x:v>155</x:v>
      </x:c>
      <x:c r="R157" s="63" t="e">
        <x:f>HYPERLINK("https://www.baidu.com/s?wd=%E9%99%B5%E6%B0%B4%E9%BB%8E%E6%97%8F%E8%87%AA%E6%B2%BB%E5%8E%BF%20%E4%BA%BA%E6%B0%91%E6%94%BF%E5%BA%9C%20%E5%AE%98%E7%BD%91%20site%3Agov.cn","打开入口")</x:f>
      </x:c>
    </x:row>
    <x:row r="158" ht="100" customHeight="1">
      <x:c r="A158" s="51" t="s">
        <x:v>1133</x:v>
      </x:c>
      <x:c r="B158" s="28">
        <x:v>14</x:v>
      </x:c>
      <x:c r="C158" s="30" t="s">
        <x:v>110</x:v>
      </x:c>
      <x:c r="D158" s="30" t="s">
        <x:v>814</x:v>
      </x:c>
      <x:c r="E158" s="30" t="s">
        <x:v>1134</x:v>
      </x:c>
      <x:c r="F158" s="28" t="s">
        <x:v>816</x:v>
      </x:c>
      <x:c r="G158" s="28" t="s">
        <x:v>1109</x:v>
      </x:c>
      <x:c r="H158" s="30" t="s">
        <x:v>1135</x:v>
      </x:c>
      <x:c r="I158" s="30" t="s">
        <x:v>1136</x:v>
      </x:c>
      <x:c r="J158" s="30" t="s">
        <x:v>1137</x:v>
      </x:c>
      <x:c r="K158" s="30" t="s">
        <x:v>1113</x:v>
      </x:c>
      <x:c r="L158" s="30" t="s">
        <x:v>822</x:v>
      </x:c>
      <x:c r="M158" s="30" t="s">
        <x:v>823</x:v>
      </x:c>
      <x:c r="N158" s="30" t="s">
        <x:v>1138</x:v>
      </x:c>
      <x:c r="O158" s="41" t="s">
        <x:v>825</x:v>
      </x:c>
      <x:c r="P158" s="30" t="s">
        <x:v>570</x:v>
      </x:c>
      <x:c r="Q158" s="30" t="s">
        <x:v>155</x:v>
      </x:c>
      <x:c r="R158" s="63" t="e">
        <x:f>HYPERLINK("https://www.baidu.com/s?wd=%E4%BF%9D%E4%BA%AD%E9%BB%8E%E6%97%8F%E8%8B%97%E6%97%8F%E8%87%AA%E6%B2%BB%E5%8E%BF%20%E4%BA%BA%E6%B0%91%E6%94%BF%E5%BA%9C%20%E5%AE%98%E7%BD%91%20site%3Agov.cn","打开入口")</x:f>
      </x:c>
    </x:row>
    <x:row r="159" ht="100" customHeight="1">
      <x:c r="A159" s="51" t="s">
        <x:v>1139</x:v>
      </x:c>
      <x:c r="B159" s="28">
        <x:v>14</x:v>
      </x:c>
      <x:c r="C159" s="30" t="s">
        <x:v>110</x:v>
      </x:c>
      <x:c r="D159" s="30" t="s">
        <x:v>814</x:v>
      </x:c>
      <x:c r="E159" s="30" t="s">
        <x:v>1140</x:v>
      </x:c>
      <x:c r="F159" s="28" t="s">
        <x:v>816</x:v>
      </x:c>
      <x:c r="G159" s="28" t="s">
        <x:v>1109</x:v>
      </x:c>
      <x:c r="H159" s="30" t="s">
        <x:v>1141</x:v>
      </x:c>
      <x:c r="I159" s="30" t="s">
        <x:v>1142</x:v>
      </x:c>
      <x:c r="J159" s="30" t="s">
        <x:v>1143</x:v>
      </x:c>
      <x:c r="K159" s="30" t="s">
        <x:v>1113</x:v>
      </x:c>
      <x:c r="L159" s="30" t="s">
        <x:v>822</x:v>
      </x:c>
      <x:c r="M159" s="30" t="s">
        <x:v>823</x:v>
      </x:c>
      <x:c r="N159" s="30" t="s">
        <x:v>1144</x:v>
      </x:c>
      <x:c r="O159" s="41" t="s">
        <x:v>569</x:v>
      </x:c>
      <x:c r="P159" s="30" t="s">
        <x:v>570</x:v>
      </x:c>
      <x:c r="Q159" s="30" t="s">
        <x:v>155</x:v>
      </x:c>
      <x:c r="R159" s="63" t="e">
        <x:f>HYPERLINK("https://qiongzhong.hainan.gov.cn/","打开入口")</x:f>
      </x:c>
    </x:row>
    <x:row r="160" ht="100" customHeight="1">
      <x:c r="A160" s="51" t="s">
        <x:v>1145</x:v>
      </x:c>
      <x:c r="B160" s="28">
        <x:v>15</x:v>
      </x:c>
      <x:c r="C160" s="30" t="s">
        <x:v>118</x:v>
      </x:c>
      <x:c r="D160" s="30" t="s">
        <x:v>814</x:v>
      </x:c>
      <x:c r="E160" s="30" t="s">
        <x:v>1146</x:v>
      </x:c>
      <x:c r="F160" s="28" t="s">
        <x:v>816</x:v>
      </x:c>
      <x:c r="G160" s="28" t="s">
        <x:v>1147</x:v>
      </x:c>
      <x:c r="H160" s="30" t="s">
        <x:v>1148</x:v>
      </x:c>
      <x:c r="I160" s="30" t="s">
        <x:v>1149</x:v>
      </x:c>
      <x:c r="J160" s="30" t="s">
        <x:v>1150</x:v>
      </x:c>
      <x:c r="K160" s="30" t="s">
        <x:v>618</x:v>
      </x:c>
      <x:c r="L160" s="30" t="s">
        <x:v>822</x:v>
      </x:c>
      <x:c r="M160" s="30" t="s">
        <x:v>823</x:v>
      </x:c>
      <x:c r="N160" s="30" t="s">
        <x:v>1151</x:v>
      </x:c>
      <x:c r="O160" s="41" t="s">
        <x:v>825</x:v>
      </x:c>
      <x:c r="P160" s="30" t="s">
        <x:v>570</x:v>
      </x:c>
      <x:c r="Q160" s="30" t="s">
        <x:v>155</x:v>
      </x:c>
      <x:c r="R160" s="63" t="e">
        <x:f>HYPERLINK("https://www.baidu.com/s?wd=%E7%9F%B3%E6%9F%B1%E5%9C%9F%E5%AE%B6%E6%97%8F%E8%87%AA%E6%B2%BB%E5%8E%BF%20%E4%BA%BA%E6%B0%91%E6%94%BF%E5%BA%9C%20%E5%AE%98%E7%BD%91%20site%3Agov.cn","打开入口")</x:f>
      </x:c>
    </x:row>
    <x:row r="161" ht="100" customHeight="1">
      <x:c r="A161" s="51" t="s">
        <x:v>1152</x:v>
      </x:c>
      <x:c r="B161" s="28">
        <x:v>15</x:v>
      </x:c>
      <x:c r="C161" s="30" t="s">
        <x:v>118</x:v>
      </x:c>
      <x:c r="D161" s="30" t="s">
        <x:v>814</x:v>
      </x:c>
      <x:c r="E161" s="30" t="s">
        <x:v>1153</x:v>
      </x:c>
      <x:c r="F161" s="28" t="s">
        <x:v>816</x:v>
      </x:c>
      <x:c r="G161" s="28" t="s">
        <x:v>1147</x:v>
      </x:c>
      <x:c r="H161" s="30" t="s">
        <x:v>1154</x:v>
      </x:c>
      <x:c r="I161" s="30" t="s">
        <x:v>1155</x:v>
      </x:c>
      <x:c r="J161" s="30" t="s">
        <x:v>1156</x:v>
      </x:c>
      <x:c r="K161" s="30" t="s">
        <x:v>618</x:v>
      </x:c>
      <x:c r="L161" s="30" t="s">
        <x:v>822</x:v>
      </x:c>
      <x:c r="M161" s="30" t="s">
        <x:v>823</x:v>
      </x:c>
      <x:c r="N161" s="30" t="s">
        <x:v>1157</x:v>
      </x:c>
      <x:c r="O161" s="41" t="s">
        <x:v>825</x:v>
      </x:c>
      <x:c r="P161" s="30" t="s">
        <x:v>570</x:v>
      </x:c>
      <x:c r="Q161" s="30" t="s">
        <x:v>155</x:v>
      </x:c>
      <x:c r="R161" s="63" t="e">
        <x:f>HYPERLINK("https://www.baidu.com/s?wd=%E7%A7%80%E5%B1%B1%E5%9C%9F%E5%AE%B6%E6%97%8F%E8%8B%97%E6%97%8F%E8%87%AA%E6%B2%BB%E5%8E%BF%20%E4%BA%BA%E6%B0%91%E6%94%BF%E5%BA%9C%20%E5%AE%98%E7%BD%91%20site%3Agov.cn","打开入口")</x:f>
      </x:c>
    </x:row>
    <x:row r="162" ht="100" customHeight="1">
      <x:c r="A162" s="51" t="s">
        <x:v>1158</x:v>
      </x:c>
      <x:c r="B162" s="28">
        <x:v>15</x:v>
      </x:c>
      <x:c r="C162" s="30" t="s">
        <x:v>118</x:v>
      </x:c>
      <x:c r="D162" s="30" t="s">
        <x:v>814</x:v>
      </x:c>
      <x:c r="E162" s="30" t="s">
        <x:v>1159</x:v>
      </x:c>
      <x:c r="F162" s="28" t="s">
        <x:v>816</x:v>
      </x:c>
      <x:c r="G162" s="28" t="s">
        <x:v>1147</x:v>
      </x:c>
      <x:c r="H162" s="30" t="s">
        <x:v>1160</x:v>
      </x:c>
      <x:c r="I162" s="30" t="s">
        <x:v>1161</x:v>
      </x:c>
      <x:c r="J162" s="30" t="s">
        <x:v>1162</x:v>
      </x:c>
      <x:c r="K162" s="30" t="s">
        <x:v>618</x:v>
      </x:c>
      <x:c r="L162" s="30" t="s">
        <x:v>822</x:v>
      </x:c>
      <x:c r="M162" s="30" t="s">
        <x:v>823</x:v>
      </x:c>
      <x:c r="N162" s="30" t="s">
        <x:v>1163</x:v>
      </x:c>
      <x:c r="O162" s="41" t="s">
        <x:v>825</x:v>
      </x:c>
      <x:c r="P162" s="30" t="s">
        <x:v>570</x:v>
      </x:c>
      <x:c r="Q162" s="30" t="s">
        <x:v>155</x:v>
      </x:c>
      <x:c r="R162" s="63" t="e">
        <x:f>HYPERLINK("https://www.baidu.com/s?wd=%E9%85%89%E9%98%B3%E5%9C%9F%E5%AE%B6%E6%97%8F%E8%8B%97%E6%97%8F%E8%87%AA%E6%B2%BB%E5%8E%BF%20%E4%BA%BA%E6%B0%91%E6%94%BF%E5%BA%9C%20%E5%AE%98%E7%BD%91%20site%3Agov.cn","打开入口")</x:f>
      </x:c>
    </x:row>
    <x:row r="163" ht="100" customHeight="1">
      <x:c r="A163" s="51" t="s">
        <x:v>1164</x:v>
      </x:c>
      <x:c r="B163" s="28">
        <x:v>15</x:v>
      </x:c>
      <x:c r="C163" s="30" t="s">
        <x:v>118</x:v>
      </x:c>
      <x:c r="D163" s="30" t="s">
        <x:v>814</x:v>
      </x:c>
      <x:c r="E163" s="30" t="s">
        <x:v>1165</x:v>
      </x:c>
      <x:c r="F163" s="28" t="s">
        <x:v>816</x:v>
      </x:c>
      <x:c r="G163" s="28" t="s">
        <x:v>1147</x:v>
      </x:c>
      <x:c r="H163" s="30" t="s">
        <x:v>1166</x:v>
      </x:c>
      <x:c r="I163" s="30" t="s">
        <x:v>1167</x:v>
      </x:c>
      <x:c r="J163" s="30" t="s">
        <x:v>1168</x:v>
      </x:c>
      <x:c r="K163" s="30" t="s">
        <x:v>618</x:v>
      </x:c>
      <x:c r="L163" s="30" t="s">
        <x:v>822</x:v>
      </x:c>
      <x:c r="M163" s="30" t="s">
        <x:v>823</x:v>
      </x:c>
      <x:c r="N163" s="30" t="s">
        <x:v>1169</x:v>
      </x:c>
      <x:c r="O163" s="41" t="s">
        <x:v>825</x:v>
      </x:c>
      <x:c r="P163" s="30" t="s">
        <x:v>570</x:v>
      </x:c>
      <x:c r="Q163" s="30" t="s">
        <x:v>155</x:v>
      </x:c>
      <x:c r="R163" s="63" t="e">
        <x:f>HYPERLINK("https://www.baidu.com/s?wd=%E5%BD%AD%E6%B0%B4%E8%8B%97%E6%97%8F%E5%9C%9F%E5%AE%B6%E6%97%8F%E8%87%AA%E6%B2%BB%E5%8E%BF%20%E4%BA%BA%E6%B0%91%E6%94%BF%E5%BA%9C%20%E5%AE%98%E7%BD%91%20site%3Agov.cn","打开入口")</x:f>
      </x:c>
    </x:row>
    <x:row r="164" ht="100" customHeight="1">
      <x:c r="A164" s="51" t="s">
        <x:v>1170</x:v>
      </x:c>
      <x:c r="B164" s="28">
        <x:v>11</x:v>
      </x:c>
      <x:c r="C164" s="30" t="s">
        <x:v>86</x:v>
      </x:c>
      <x:c r="D164" s="30" t="s">
        <x:v>814</x:v>
      </x:c>
      <x:c r="E164" s="30" t="s">
        <x:v>1171</x:v>
      </x:c>
      <x:c r="F164" s="28" t="s">
        <x:v>816</x:v>
      </x:c>
      <x:c r="G164" s="28" t="s">
        <x:v>629</x:v>
      </x:c>
      <x:c r="H164" s="30" t="s">
        <x:v>1172</x:v>
      </x:c>
      <x:c r="I164" s="30" t="s">
        <x:v>1173</x:v>
      </x:c>
      <x:c r="J164" s="30" t="s">
        <x:v>1174</x:v>
      </x:c>
      <x:c r="K164" s="30" t="s">
        <x:v>1175</x:v>
      </x:c>
      <x:c r="L164" s="30" t="s">
        <x:v>822</x:v>
      </x:c>
      <x:c r="M164" s="30" t="s">
        <x:v>823</x:v>
      </x:c>
      <x:c r="N164" s="30" t="s">
        <x:v>1176</x:v>
      </x:c>
      <x:c r="O164" s="41" t="s">
        <x:v>825</x:v>
      </x:c>
      <x:c r="P164" s="30" t="s">
        <x:v>570</x:v>
      </x:c>
      <x:c r="Q164" s="30" t="s">
        <x:v>155</x:v>
      </x:c>
      <x:c r="R164" s="63" t="e">
        <x:f>HYPERLINK("https://www.baidu.com/s?wd=%E6%9C%A8%E9%87%8C%E8%97%8F%E6%97%8F%E8%87%AA%E6%B2%BB%E5%8E%BF%20%E4%BA%BA%E6%B0%91%E6%94%BF%E5%BA%9C%20%E5%AE%98%E7%BD%91%20site%3Agov.cn","打开入口")</x:f>
      </x:c>
    </x:row>
    <x:row r="165" ht="100" customHeight="1">
      <x:c r="A165" s="51" t="s">
        <x:v>1177</x:v>
      </x:c>
      <x:c r="B165" s="28">
        <x:v>11</x:v>
      </x:c>
      <x:c r="C165" s="30" t="s">
        <x:v>86</x:v>
      </x:c>
      <x:c r="D165" s="30" t="s">
        <x:v>814</x:v>
      </x:c>
      <x:c r="E165" s="30" t="s">
        <x:v>1178</x:v>
      </x:c>
      <x:c r="F165" s="28" t="s">
        <x:v>816</x:v>
      </x:c>
      <x:c r="G165" s="28" t="s">
        <x:v>629</x:v>
      </x:c>
      <x:c r="H165" s="30" t="s">
        <x:v>1179</x:v>
      </x:c>
      <x:c r="I165" s="30" t="s">
        <x:v>1180</x:v>
      </x:c>
      <x:c r="J165" s="30" t="s">
        <x:v>1181</x:v>
      </x:c>
      <x:c r="K165" s="30" t="s">
        <x:v>1175</x:v>
      </x:c>
      <x:c r="L165" s="30" t="s">
        <x:v>822</x:v>
      </x:c>
      <x:c r="M165" s="30" t="s">
        <x:v>823</x:v>
      </x:c>
      <x:c r="N165" s="30" t="s">
        <x:v>1182</x:v>
      </x:c>
      <x:c r="O165" s="41" t="s">
        <x:v>825</x:v>
      </x:c>
      <x:c r="P165" s="30" t="s">
        <x:v>570</x:v>
      </x:c>
      <x:c r="Q165" s="30" t="s">
        <x:v>155</x:v>
      </x:c>
      <x:c r="R165" s="63" t="e">
        <x:f>HYPERLINK("https://www.baidu.com/s?wd=%E9%A9%AC%E8%BE%B9%E5%BD%9D%E6%97%8F%E8%87%AA%E6%B2%BB%E5%8E%BF%20%E4%BA%BA%E6%B0%91%E6%94%BF%E5%BA%9C%20%E5%AE%98%E7%BD%91%20site%3Agov.cn","打开入口")</x:f>
      </x:c>
    </x:row>
    <x:row r="166" ht="100" customHeight="1">
      <x:c r="A166" s="51" t="s">
        <x:v>1183</x:v>
      </x:c>
      <x:c r="B166" s="28">
        <x:v>11</x:v>
      </x:c>
      <x:c r="C166" s="30" t="s">
        <x:v>86</x:v>
      </x:c>
      <x:c r="D166" s="30" t="s">
        <x:v>814</x:v>
      </x:c>
      <x:c r="E166" s="30" t="s">
        <x:v>1184</x:v>
      </x:c>
      <x:c r="F166" s="28" t="s">
        <x:v>816</x:v>
      </x:c>
      <x:c r="G166" s="28" t="s">
        <x:v>629</x:v>
      </x:c>
      <x:c r="H166" s="30" t="s">
        <x:v>1185</x:v>
      </x:c>
      <x:c r="I166" s="30" t="s">
        <x:v>1186</x:v>
      </x:c>
      <x:c r="J166" s="30" t="s">
        <x:v>1187</x:v>
      </x:c>
      <x:c r="K166" s="30" t="s">
        <x:v>1175</x:v>
      </x:c>
      <x:c r="L166" s="30" t="s">
        <x:v>822</x:v>
      </x:c>
      <x:c r="M166" s="30" t="s">
        <x:v>823</x:v>
      </x:c>
      <x:c r="N166" s="30" t="s">
        <x:v>1188</x:v>
      </x:c>
      <x:c r="O166" s="41" t="s">
        <x:v>569</x:v>
      </x:c>
      <x:c r="P166" s="30" t="s">
        <x:v>570</x:v>
      </x:c>
      <x:c r="Q166" s="30" t="s">
        <x:v>155</x:v>
      </x:c>
      <x:c r="R166" s="63" t="e">
        <x:f>HYPERLINK("https://www.eb.gov.cn/","打开入口")</x:f>
      </x:c>
    </x:row>
    <x:row r="167" ht="100" customHeight="1">
      <x:c r="A167" s="51" t="s">
        <x:v>1189</x:v>
      </x:c>
      <x:c r="B167" s="28">
        <x:v>11</x:v>
      </x:c>
      <x:c r="C167" s="30" t="s">
        <x:v>86</x:v>
      </x:c>
      <x:c r="D167" s="30" t="s">
        <x:v>814</x:v>
      </x:c>
      <x:c r="E167" s="30" t="s">
        <x:v>1190</x:v>
      </x:c>
      <x:c r="F167" s="28" t="s">
        <x:v>816</x:v>
      </x:c>
      <x:c r="G167" s="28" t="s">
        <x:v>629</x:v>
      </x:c>
      <x:c r="H167" s="30" t="s">
        <x:v>1191</x:v>
      </x:c>
      <x:c r="I167" s="30" t="s">
        <x:v>1192</x:v>
      </x:c>
      <x:c r="J167" s="30" t="s">
        <x:v>1193</x:v>
      </x:c>
      <x:c r="K167" s="30" t="s">
        <x:v>1175</x:v>
      </x:c>
      <x:c r="L167" s="30" t="s">
        <x:v>822</x:v>
      </x:c>
      <x:c r="M167" s="30" t="s">
        <x:v>823</x:v>
      </x:c>
      <x:c r="N167" s="30" t="s">
        <x:v>1194</x:v>
      </x:c>
      <x:c r="O167" s="41" t="s">
        <x:v>569</x:v>
      </x:c>
      <x:c r="P167" s="30" t="s">
        <x:v>570</x:v>
      </x:c>
      <x:c r="Q167" s="30" t="s">
        <x:v>155</x:v>
      </x:c>
      <x:c r="R167" s="63" t="e">
        <x:f>HYPERLINK("https://mysbcx.sczwfw.gov.cn/","打开入口")</x:f>
      </x:c>
    </x:row>
    <x:row r="168" ht="100" customHeight="1">
      <x:c r="A168" s="51" t="s">
        <x:v>1195</x:v>
      </x:c>
      <x:c r="B168" s="28">
        <x:v>15</x:v>
      </x:c>
      <x:c r="C168" s="30" t="s">
        <x:v>118</x:v>
      </x:c>
      <x:c r="D168" s="30" t="s">
        <x:v>814</x:v>
      </x:c>
      <x:c r="E168" s="30" t="s">
        <x:v>1196</x:v>
      </x:c>
      <x:c r="F168" s="28" t="s">
        <x:v>816</x:v>
      </x:c>
      <x:c r="G168" s="28" t="s">
        <x:v>650</x:v>
      </x:c>
      <x:c r="H168" s="30" t="s">
        <x:v>1197</x:v>
      </x:c>
      <x:c r="I168" s="30" t="s">
        <x:v>1198</x:v>
      </x:c>
      <x:c r="J168" s="30" t="s">
        <x:v>1199</x:v>
      </x:c>
      <x:c r="K168" s="30" t="s">
        <x:v>1200</x:v>
      </x:c>
      <x:c r="L168" s="30" t="s">
        <x:v>822</x:v>
      </x:c>
      <x:c r="M168" s="30" t="s">
        <x:v>823</x:v>
      </x:c>
      <x:c r="N168" s="30" t="s">
        <x:v>1201</x:v>
      </x:c>
      <x:c r="O168" s="41" t="s">
        <x:v>825</x:v>
      </x:c>
      <x:c r="P168" s="30" t="s">
        <x:v>570</x:v>
      </x:c>
      <x:c r="Q168" s="30" t="s">
        <x:v>155</x:v>
      </x:c>
      <x:c r="R168" s="63" t="e">
        <x:f>HYPERLINK("https://www.baidu.com/s?wd=%E5%8D%B0%E6%B1%9F%E5%9C%9F%E5%AE%B6%E6%97%8F%E8%8B%97%E6%97%8F%E8%87%AA%E6%B2%BB%E5%8E%BF%20%E4%BA%BA%E6%B0%91%E6%94%BF%E5%BA%9C%20%E5%AE%98%E7%BD%91%20site%3Agov.cn","打开入口")</x:f>
      </x:c>
    </x:row>
    <x:row r="169" ht="100" customHeight="1">
      <x:c r="A169" s="51" t="s">
        <x:v>1202</x:v>
      </x:c>
      <x:c r="B169" s="28">
        <x:v>15</x:v>
      </x:c>
      <x:c r="C169" s="30" t="s">
        <x:v>118</x:v>
      </x:c>
      <x:c r="D169" s="30" t="s">
        <x:v>814</x:v>
      </x:c>
      <x:c r="E169" s="30" t="s">
        <x:v>1203</x:v>
      </x:c>
      <x:c r="F169" s="28" t="s">
        <x:v>816</x:v>
      </x:c>
      <x:c r="G169" s="28" t="s">
        <x:v>650</x:v>
      </x:c>
      <x:c r="H169" s="30" t="s">
        <x:v>1204</x:v>
      </x:c>
      <x:c r="I169" s="30" t="s">
        <x:v>1205</x:v>
      </x:c>
      <x:c r="J169" s="30" t="s">
        <x:v>1206</x:v>
      </x:c>
      <x:c r="K169" s="30" t="s">
        <x:v>1200</x:v>
      </x:c>
      <x:c r="L169" s="30" t="s">
        <x:v>822</x:v>
      </x:c>
      <x:c r="M169" s="30" t="s">
        <x:v>823</x:v>
      </x:c>
      <x:c r="N169" s="30" t="s">
        <x:v>1207</x:v>
      </x:c>
      <x:c r="O169" s="41" t="s">
        <x:v>825</x:v>
      </x:c>
      <x:c r="P169" s="30" t="s">
        <x:v>570</x:v>
      </x:c>
      <x:c r="Q169" s="30" t="s">
        <x:v>155</x:v>
      </x:c>
      <x:c r="R169" s="63" t="e">
        <x:f>HYPERLINK("https://www.baidu.com/s?wd=%E9%81%93%E7%9C%9F%E4%BB%A1%E4%BD%AC%E6%97%8F%E8%8B%97%E6%97%8F%E8%87%AA%E6%B2%BB%E5%8E%BF%20%E4%BA%BA%E6%B0%91%E6%94%BF%E5%BA%9C%20%E5%AE%98%E7%BD%91%20site%3Agov.cn","打开入口")</x:f>
      </x:c>
    </x:row>
    <x:row r="170" ht="100" customHeight="1">
      <x:c r="A170" s="51" t="s">
        <x:v>1208</x:v>
      </x:c>
      <x:c r="B170" s="28">
        <x:v>15</x:v>
      </x:c>
      <x:c r="C170" s="30" t="s">
        <x:v>118</x:v>
      </x:c>
      <x:c r="D170" s="30" t="s">
        <x:v>814</x:v>
      </x:c>
      <x:c r="E170" s="30" t="s">
        <x:v>1209</x:v>
      </x:c>
      <x:c r="F170" s="28" t="s">
        <x:v>816</x:v>
      </x:c>
      <x:c r="G170" s="28" t="s">
        <x:v>650</x:v>
      </x:c>
      <x:c r="H170" s="30" t="s">
        <x:v>1210</x:v>
      </x:c>
      <x:c r="I170" s="30" t="s">
        <x:v>1211</x:v>
      </x:c>
      <x:c r="J170" s="30" t="s">
        <x:v>1212</x:v>
      </x:c>
      <x:c r="K170" s="30" t="s">
        <x:v>1200</x:v>
      </x:c>
      <x:c r="L170" s="30" t="s">
        <x:v>822</x:v>
      </x:c>
      <x:c r="M170" s="30" t="s">
        <x:v>823</x:v>
      </x:c>
      <x:c r="N170" s="30" t="s">
        <x:v>1213</x:v>
      </x:c>
      <x:c r="O170" s="41" t="s">
        <x:v>825</x:v>
      </x:c>
      <x:c r="P170" s="30" t="s">
        <x:v>570</x:v>
      </x:c>
      <x:c r="Q170" s="30" t="s">
        <x:v>155</x:v>
      </x:c>
      <x:c r="R170" s="63" t="e">
        <x:f>HYPERLINK("https://www.baidu.com/s?wd=%E6%9D%BE%E6%A1%83%E8%8B%97%E6%97%8F%E8%87%AA%E6%B2%BB%E5%8E%BF%20%E4%BA%BA%E6%B0%91%E6%94%BF%E5%BA%9C%20%E5%AE%98%E7%BD%91%20site%3Agov.cn","打开入口")</x:f>
      </x:c>
    </x:row>
    <x:row r="171" ht="100" customHeight="1">
      <x:c r="A171" s="51" t="s">
        <x:v>1214</x:v>
      </x:c>
      <x:c r="B171" s="28">
        <x:v>15</x:v>
      </x:c>
      <x:c r="C171" s="30" t="s">
        <x:v>118</x:v>
      </x:c>
      <x:c r="D171" s="30" t="s">
        <x:v>814</x:v>
      </x:c>
      <x:c r="E171" s="30" t="s">
        <x:v>1215</x:v>
      </x:c>
      <x:c r="F171" s="28" t="s">
        <x:v>816</x:v>
      </x:c>
      <x:c r="G171" s="28" t="s">
        <x:v>650</x:v>
      </x:c>
      <x:c r="H171" s="30" t="s">
        <x:v>1216</x:v>
      </x:c>
      <x:c r="I171" s="30" t="s">
        <x:v>1217</x:v>
      </x:c>
      <x:c r="J171" s="30" t="s">
        <x:v>1218</x:v>
      </x:c>
      <x:c r="K171" s="30" t="s">
        <x:v>1200</x:v>
      </x:c>
      <x:c r="L171" s="30" t="s">
        <x:v>822</x:v>
      </x:c>
      <x:c r="M171" s="30" t="s">
        <x:v>823</x:v>
      </x:c>
      <x:c r="N171" s="30" t="s">
        <x:v>1219</x:v>
      </x:c>
      <x:c r="O171" s="41" t="s">
        <x:v>825</x:v>
      </x:c>
      <x:c r="P171" s="30" t="s">
        <x:v>570</x:v>
      </x:c>
      <x:c r="Q171" s="30" t="s">
        <x:v>155</x:v>
      </x:c>
      <x:c r="R171" s="63" t="e">
        <x:f>HYPERLINK("https://www.baidu.com/s?wd=%E9%95%87%E5%AE%81%E5%B8%83%E4%BE%9D%E6%97%8F%E8%8B%97%E6%97%8F%E8%87%AA%E6%B2%BB%E5%8E%BF%20%E4%BA%BA%E6%B0%91%E6%94%BF%E5%BA%9C%20%E5%AE%98%E7%BD%91%20site%3Agov.cn","打开入口")</x:f>
      </x:c>
    </x:row>
    <x:row r="172" ht="100" customHeight="1">
      <x:c r="A172" s="51" t="s">
        <x:v>1220</x:v>
      </x:c>
      <x:c r="B172" s="28">
        <x:v>15</x:v>
      </x:c>
      <x:c r="C172" s="30" t="s">
        <x:v>118</x:v>
      </x:c>
      <x:c r="D172" s="30" t="s">
        <x:v>814</x:v>
      </x:c>
      <x:c r="E172" s="30" t="s">
        <x:v>1221</x:v>
      </x:c>
      <x:c r="F172" s="28" t="s">
        <x:v>816</x:v>
      </x:c>
      <x:c r="G172" s="28" t="s">
        <x:v>650</x:v>
      </x:c>
      <x:c r="H172" s="30" t="s">
        <x:v>1222</x:v>
      </x:c>
      <x:c r="I172" s="30" t="s">
        <x:v>1223</x:v>
      </x:c>
      <x:c r="J172" s="30" t="s">
        <x:v>1224</x:v>
      </x:c>
      <x:c r="K172" s="30" t="s">
        <x:v>1200</x:v>
      </x:c>
      <x:c r="L172" s="30" t="s">
        <x:v>822</x:v>
      </x:c>
      <x:c r="M172" s="30" t="s">
        <x:v>823</x:v>
      </x:c>
      <x:c r="N172" s="30" t="s">
        <x:v>1225</x:v>
      </x:c>
      <x:c r="O172" s="41" t="s">
        <x:v>825</x:v>
      </x:c>
      <x:c r="P172" s="30" t="s">
        <x:v>570</x:v>
      </x:c>
      <x:c r="Q172" s="30" t="s">
        <x:v>155</x:v>
      </x:c>
      <x:c r="R172" s="63" t="e">
        <x:f>HYPERLINK("https://www.baidu.com/s?wd=%E7%B4%AB%E4%BA%91%E8%8B%97%E6%97%8F%E5%B8%83%E4%BE%9D%E6%97%8F%E8%87%AA%E6%B2%BB%E5%8E%BF%20%E4%BA%BA%E6%B0%91%E6%94%BF%E5%BA%9C%20%E5%AE%98%E7%BD%91%20site%3Agov.cn","打开入口")</x:f>
      </x:c>
    </x:row>
    <x:row r="173" ht="100" customHeight="1">
      <x:c r="A173" s="51" t="s">
        <x:v>1226</x:v>
      </x:c>
      <x:c r="B173" s="28">
        <x:v>15</x:v>
      </x:c>
      <x:c r="C173" s="30" t="s">
        <x:v>118</x:v>
      </x:c>
      <x:c r="D173" s="30" t="s">
        <x:v>814</x:v>
      </x:c>
      <x:c r="E173" s="30" t="s">
        <x:v>1227</x:v>
      </x:c>
      <x:c r="F173" s="28" t="s">
        <x:v>816</x:v>
      </x:c>
      <x:c r="G173" s="28" t="s">
        <x:v>650</x:v>
      </x:c>
      <x:c r="H173" s="30" t="s">
        <x:v>1228</x:v>
      </x:c>
      <x:c r="I173" s="30" t="s">
        <x:v>1229</x:v>
      </x:c>
      <x:c r="J173" s="30" t="s">
        <x:v>1230</x:v>
      </x:c>
      <x:c r="K173" s="30" t="s">
        <x:v>1200</x:v>
      </x:c>
      <x:c r="L173" s="30" t="s">
        <x:v>822</x:v>
      </x:c>
      <x:c r="M173" s="30" t="s">
        <x:v>823</x:v>
      </x:c>
      <x:c r="N173" s="30" t="s">
        <x:v>1231</x:v>
      </x:c>
      <x:c r="O173" s="41" t="s">
        <x:v>825</x:v>
      </x:c>
      <x:c r="P173" s="30" t="s">
        <x:v>570</x:v>
      </x:c>
      <x:c r="Q173" s="30" t="s">
        <x:v>155</x:v>
      </x:c>
      <x:c r="R173" s="63" t="e">
        <x:f>HYPERLINK("https://www.baidu.com/s?wd=%E5%A8%81%E5%AE%81%E5%BD%9D%E6%97%8F%E5%9B%9E%E6%97%8F%E8%8B%97%E6%97%8F%E8%87%AA%E6%B2%BB%E5%8E%BF%20%E4%BA%BA%E6%B0%91%E6%94%BF%E5%BA%9C%20%E5%AE%98%E7%BD%91%20site%3Agov.cn","打开入口")</x:f>
      </x:c>
    </x:row>
    <x:row r="174" ht="100" customHeight="1">
      <x:c r="A174" s="51" t="s">
        <x:v>1232</x:v>
      </x:c>
      <x:c r="B174" s="28">
        <x:v>15</x:v>
      </x:c>
      <x:c r="C174" s="30" t="s">
        <x:v>118</x:v>
      </x:c>
      <x:c r="D174" s="30" t="s">
        <x:v>814</x:v>
      </x:c>
      <x:c r="E174" s="30" t="s">
        <x:v>1233</x:v>
      </x:c>
      <x:c r="F174" s="28" t="s">
        <x:v>816</x:v>
      </x:c>
      <x:c r="G174" s="28" t="s">
        <x:v>650</x:v>
      </x:c>
      <x:c r="H174" s="30" t="s">
        <x:v>1234</x:v>
      </x:c>
      <x:c r="I174" s="30" t="s">
        <x:v>1235</x:v>
      </x:c>
      <x:c r="J174" s="30" t="s">
        <x:v>1236</x:v>
      </x:c>
      <x:c r="K174" s="30" t="s">
        <x:v>1200</x:v>
      </x:c>
      <x:c r="L174" s="30" t="s">
        <x:v>822</x:v>
      </x:c>
      <x:c r="M174" s="30" t="s">
        <x:v>823</x:v>
      </x:c>
      <x:c r="N174" s="30" t="s">
        <x:v>1237</x:v>
      </x:c>
      <x:c r="O174" s="41" t="s">
        <x:v>825</x:v>
      </x:c>
      <x:c r="P174" s="30" t="s">
        <x:v>570</x:v>
      </x:c>
      <x:c r="Q174" s="30" t="s">
        <x:v>155</x:v>
      </x:c>
      <x:c r="R174" s="63" t="e">
        <x:f>HYPERLINK("https://www.baidu.com/s?wd=%E5%85%B3%E5%B2%AD%E5%B8%83%E4%BE%9D%E6%97%8F%E8%8B%97%E6%97%8F%E8%87%AA%E6%B2%BB%E5%8E%BF%20%E4%BA%BA%E6%B0%91%E6%94%BF%E5%BA%9C%20%E5%AE%98%E7%BD%91%20site%3Agov.cn","打开入口")</x:f>
      </x:c>
    </x:row>
    <x:row r="175" ht="100" customHeight="1">
      <x:c r="A175" s="51" t="s">
        <x:v>1238</x:v>
      </x:c>
      <x:c r="B175" s="28">
        <x:v>15</x:v>
      </x:c>
      <x:c r="C175" s="30" t="s">
        <x:v>118</x:v>
      </x:c>
      <x:c r="D175" s="30" t="s">
        <x:v>814</x:v>
      </x:c>
      <x:c r="E175" s="30" t="s">
        <x:v>1239</x:v>
      </x:c>
      <x:c r="F175" s="28" t="s">
        <x:v>816</x:v>
      </x:c>
      <x:c r="G175" s="28" t="s">
        <x:v>650</x:v>
      </x:c>
      <x:c r="H175" s="30" t="s">
        <x:v>1240</x:v>
      </x:c>
      <x:c r="I175" s="30" t="s">
        <x:v>1241</x:v>
      </x:c>
      <x:c r="J175" s="30" t="s">
        <x:v>1242</x:v>
      </x:c>
      <x:c r="K175" s="30" t="s">
        <x:v>1200</x:v>
      </x:c>
      <x:c r="L175" s="30" t="s">
        <x:v>822</x:v>
      </x:c>
      <x:c r="M175" s="30" t="s">
        <x:v>823</x:v>
      </x:c>
      <x:c r="N175" s="30" t="s">
        <x:v>1243</x:v>
      </x:c>
      <x:c r="O175" s="41" t="s">
        <x:v>569</x:v>
      </x:c>
      <x:c r="P175" s="30" t="s">
        <x:v>570</x:v>
      </x:c>
      <x:c r="Q175" s="30" t="s">
        <x:v>155</x:v>
      </x:c>
      <x:c r="R175" s="63" t="e">
        <x:f>HYPERLINK("https://www.sandu.gov.cn/","打开入口")</x:f>
      </x:c>
    </x:row>
    <x:row r="176" ht="100" customHeight="1">
      <x:c r="A176" s="51" t="s">
        <x:v>1244</x:v>
      </x:c>
      <x:c r="B176" s="28">
        <x:v>15</x:v>
      </x:c>
      <x:c r="C176" s="30" t="s">
        <x:v>118</x:v>
      </x:c>
      <x:c r="D176" s="30" t="s">
        <x:v>814</x:v>
      </x:c>
      <x:c r="E176" s="30" t="s">
        <x:v>1245</x:v>
      </x:c>
      <x:c r="F176" s="28" t="s">
        <x:v>816</x:v>
      </x:c>
      <x:c r="G176" s="28" t="s">
        <x:v>650</x:v>
      </x:c>
      <x:c r="H176" s="30" t="s">
        <x:v>1246</x:v>
      </x:c>
      <x:c r="I176" s="30" t="s">
        <x:v>1247</x:v>
      </x:c>
      <x:c r="J176" s="30" t="s">
        <x:v>1248</x:v>
      </x:c>
      <x:c r="K176" s="30" t="s">
        <x:v>1200</x:v>
      </x:c>
      <x:c r="L176" s="30" t="s">
        <x:v>822</x:v>
      </x:c>
      <x:c r="M176" s="30" t="s">
        <x:v>823</x:v>
      </x:c>
      <x:c r="N176" s="30" t="s">
        <x:v>1249</x:v>
      </x:c>
      <x:c r="O176" s="41" t="s">
        <x:v>825</x:v>
      </x:c>
      <x:c r="P176" s="30" t="s">
        <x:v>570</x:v>
      </x:c>
      <x:c r="Q176" s="30" t="s">
        <x:v>155</x:v>
      </x:c>
      <x:c r="R176" s="63" t="e">
        <x:f>HYPERLINK("https://www.baidu.com/s?wd=%E7%8E%89%E5%B1%8F%E4%BE%97%E6%97%8F%E8%87%AA%E6%B2%BB%E5%8E%BF%20%E4%BA%BA%E6%B0%91%E6%94%BF%E5%BA%9C%20%E5%AE%98%E7%BD%91%20site%3Agov.cn","打开入口")</x:f>
      </x:c>
    </x:row>
    <x:row r="177" ht="100" customHeight="1">
      <x:c r="A177" s="51" t="s">
        <x:v>1250</x:v>
      </x:c>
      <x:c r="B177" s="28">
        <x:v>15</x:v>
      </x:c>
      <x:c r="C177" s="30" t="s">
        <x:v>118</x:v>
      </x:c>
      <x:c r="D177" s="30" t="s">
        <x:v>814</x:v>
      </x:c>
      <x:c r="E177" s="30" t="s">
        <x:v>1251</x:v>
      </x:c>
      <x:c r="F177" s="28" t="s">
        <x:v>816</x:v>
      </x:c>
      <x:c r="G177" s="28" t="s">
        <x:v>650</x:v>
      </x:c>
      <x:c r="H177" s="30" t="s">
        <x:v>1252</x:v>
      </x:c>
      <x:c r="I177" s="30" t="s">
        <x:v>1253</x:v>
      </x:c>
      <x:c r="J177" s="30" t="s">
        <x:v>1254</x:v>
      </x:c>
      <x:c r="K177" s="30" t="s">
        <x:v>1200</x:v>
      </x:c>
      <x:c r="L177" s="30" t="s">
        <x:v>822</x:v>
      </x:c>
      <x:c r="M177" s="30" t="s">
        <x:v>823</x:v>
      </x:c>
      <x:c r="N177" s="30" t="s">
        <x:v>1255</x:v>
      </x:c>
      <x:c r="O177" s="41" t="s">
        <x:v>825</x:v>
      </x:c>
      <x:c r="P177" s="30" t="s">
        <x:v>570</x:v>
      </x:c>
      <x:c r="Q177" s="30" t="s">
        <x:v>155</x:v>
      </x:c>
      <x:c r="R177" s="63" t="e">
        <x:f>HYPERLINK("https://www.baidu.com/s?wd=%E5%8A%A1%E5%B7%9D%E4%BB%A1%E4%BD%AC%E6%97%8F%E8%8B%97%E6%97%8F%E8%87%AA%E6%B2%BB%E5%8E%BF%20%E4%BA%BA%E6%B0%91%E6%94%BF%E5%BA%9C%20%E5%AE%98%E7%BD%91%20site%3Agov.cn","打开入口")</x:f>
      </x:c>
    </x:row>
    <x:row r="178" ht="100" customHeight="1">
      <x:c r="A178" s="51" t="s">
        <x:v>1256</x:v>
      </x:c>
      <x:c r="B178" s="28">
        <x:v>15</x:v>
      </x:c>
      <x:c r="C178" s="30" t="s">
        <x:v>118</x:v>
      </x:c>
      <x:c r="D178" s="30" t="s">
        <x:v>814</x:v>
      </x:c>
      <x:c r="E178" s="30" t="s">
        <x:v>1257</x:v>
      </x:c>
      <x:c r="F178" s="28" t="s">
        <x:v>816</x:v>
      </x:c>
      <x:c r="G178" s="28" t="s">
        <x:v>650</x:v>
      </x:c>
      <x:c r="H178" s="30" t="s">
        <x:v>1258</x:v>
      </x:c>
      <x:c r="I178" s="30" t="s">
        <x:v>1259</x:v>
      </x:c>
      <x:c r="J178" s="30" t="s">
        <x:v>1260</x:v>
      </x:c>
      <x:c r="K178" s="30" t="s">
        <x:v>1200</x:v>
      </x:c>
      <x:c r="L178" s="30" t="s">
        <x:v>822</x:v>
      </x:c>
      <x:c r="M178" s="30" t="s">
        <x:v>823</x:v>
      </x:c>
      <x:c r="N178" s="30" t="s">
        <x:v>1261</x:v>
      </x:c>
      <x:c r="O178" s="41" t="s">
        <x:v>825</x:v>
      </x:c>
      <x:c r="P178" s="30" t="s">
        <x:v>570</x:v>
      </x:c>
      <x:c r="Q178" s="30" t="s">
        <x:v>155</x:v>
      </x:c>
      <x:c r="R178" s="63" t="e">
        <x:f>HYPERLINK("https://www.baidu.com/s?wd=%E6%B2%BF%E6%B2%B3%E5%9C%9F%E5%AE%B6%E6%97%8F%E8%87%AA%E6%B2%BB%E5%8E%BF%20%E4%BA%BA%E6%B0%91%E6%94%BF%E5%BA%9C%20%E5%AE%98%E7%BD%91%20site%3Agov.cn","打开入口")</x:f>
      </x:c>
    </x:row>
    <x:row r="179" ht="100" customHeight="1">
      <x:c r="A179" s="51" t="s">
        <x:v>1262</x:v>
      </x:c>
      <x:c r="B179" s="28">
        <x:v>12</x:v>
      </x:c>
      <x:c r="C179" s="30" t="s">
        <x:v>94</x:v>
      </x:c>
      <x:c r="D179" s="30" t="s">
        <x:v>814</x:v>
      </x:c>
      <x:c r="E179" s="30" t="s">
        <x:v>1263</x:v>
      </x:c>
      <x:c r="F179" s="28" t="s">
        <x:v>816</x:v>
      </x:c>
      <x:c r="G179" s="28" t="s">
        <x:v>671</x:v>
      </x:c>
      <x:c r="H179" s="30" t="s">
        <x:v>1264</x:v>
      </x:c>
      <x:c r="I179" s="30" t="s">
        <x:v>1265</x:v>
      </x:c>
      <x:c r="J179" s="30" t="s">
        <x:v>1266</x:v>
      </x:c>
      <x:c r="K179" s="30" t="s">
        <x:v>1267</x:v>
      </x:c>
      <x:c r="L179" s="30" t="s">
        <x:v>822</x:v>
      </x:c>
      <x:c r="M179" s="30" t="s">
        <x:v>823</x:v>
      </x:c>
      <x:c r="N179" s="30" t="s">
        <x:v>1268</x:v>
      </x:c>
      <x:c r="O179" s="41" t="s">
        <x:v>825</x:v>
      </x:c>
      <x:c r="P179" s="30" t="s">
        <x:v>570</x:v>
      </x:c>
      <x:c r="Q179" s="30" t="s">
        <x:v>155</x:v>
      </x:c>
      <x:c r="R179" s="63" t="e">
        <x:f>HYPERLINK("https://www.baidu.com/s?wd=%E9%95%87%E6%B2%85%E5%BD%9D%E6%97%8F%E5%93%88%E5%B0%BC%E6%97%8F%E6%8B%89%E7%A5%9C%E6%97%8F%E8%87%AA%E6%B2%BB%E5%8E%BF%20%E4%BA%BA%E6%B0%91%E6%94%BF%E5%BA%9C%20%E5%AE%98%E7%BD%91%20site%3Agov.cn","打开入口")</x:f>
      </x:c>
    </x:row>
    <x:row r="180" ht="100" customHeight="1">
      <x:c r="A180" s="51" t="s">
        <x:v>1269</x:v>
      </x:c>
      <x:c r="B180" s="28">
        <x:v>12</x:v>
      </x:c>
      <x:c r="C180" s="30" t="s">
        <x:v>94</x:v>
      </x:c>
      <x:c r="D180" s="30" t="s">
        <x:v>814</x:v>
      </x:c>
      <x:c r="E180" s="30" t="s">
        <x:v>1270</x:v>
      </x:c>
      <x:c r="F180" s="28" t="s">
        <x:v>816</x:v>
      </x:c>
      <x:c r="G180" s="28" t="s">
        <x:v>671</x:v>
      </x:c>
      <x:c r="H180" s="30" t="s">
        <x:v>1271</x:v>
      </x:c>
      <x:c r="I180" s="30" t="s">
        <x:v>1272</x:v>
      </x:c>
      <x:c r="J180" s="30" t="s">
        <x:v>1273</x:v>
      </x:c>
      <x:c r="K180" s="30" t="s">
        <x:v>1267</x:v>
      </x:c>
      <x:c r="L180" s="30" t="s">
        <x:v>822</x:v>
      </x:c>
      <x:c r="M180" s="30" t="s">
        <x:v>823</x:v>
      </x:c>
      <x:c r="N180" s="30" t="s">
        <x:v>1274</x:v>
      </x:c>
      <x:c r="O180" s="41" t="s">
        <x:v>825</x:v>
      </x:c>
      <x:c r="P180" s="30" t="s">
        <x:v>570</x:v>
      </x:c>
      <x:c r="Q180" s="30" t="s">
        <x:v>155</x:v>
      </x:c>
      <x:c r="R180" s="63" t="e">
        <x:f>HYPERLINK("https://www.baidu.com/s?wd=%E5%8F%8C%E6%B1%9F%E6%8B%89%E7%A5%9C%E6%97%8F%E4%BD%A4%E6%97%8F%E5%B8%83%E6%9C%97%E6%97%8F%E5%82%A3%E6%97%8F%E8%87%AA%E6%B2%BB%E5%8E%BF%20%E4%BA%BA%E6%B0%91%E6%94%BF%E5%BA%9C%20%E5%AE%98%E7%BD%91%20site%3Agov.cn","打开入口")</x:f>
      </x:c>
    </x:row>
    <x:row r="181" ht="100" customHeight="1">
      <x:c r="A181" s="51" t="s">
        <x:v>1275</x:v>
      </x:c>
      <x:c r="B181" s="28">
        <x:v>12</x:v>
      </x:c>
      <x:c r="C181" s="30" t="s">
        <x:v>94</x:v>
      </x:c>
      <x:c r="D181" s="30" t="s">
        <x:v>814</x:v>
      </x:c>
      <x:c r="E181" s="30" t="s">
        <x:v>1276</x:v>
      </x:c>
      <x:c r="F181" s="28" t="s">
        <x:v>816</x:v>
      </x:c>
      <x:c r="G181" s="28" t="s">
        <x:v>671</x:v>
      </x:c>
      <x:c r="H181" s="30" t="s">
        <x:v>1277</x:v>
      </x:c>
      <x:c r="I181" s="30" t="s">
        <x:v>1278</x:v>
      </x:c>
      <x:c r="J181" s="30" t="s">
        <x:v>1279</x:v>
      </x:c>
      <x:c r="K181" s="30" t="s">
        <x:v>1267</x:v>
      </x:c>
      <x:c r="L181" s="30" t="s">
        <x:v>822</x:v>
      </x:c>
      <x:c r="M181" s="30" t="s">
        <x:v>823</x:v>
      </x:c>
      <x:c r="N181" s="30" t="s">
        <x:v>1280</x:v>
      </x:c>
      <x:c r="O181" s="41" t="s">
        <x:v>825</x:v>
      </x:c>
      <x:c r="P181" s="30" t="s">
        <x:v>570</x:v>
      </x:c>
      <x:c r="Q181" s="30" t="s">
        <x:v>155</x:v>
      </x:c>
      <x:c r="R181" s="63" t="e">
        <x:f>HYPERLINK("https://www.baidu.com/s?wd=%E5%B3%A8%E5%B1%B1%E5%BD%9D%E6%97%8F%E8%87%AA%E6%B2%BB%E5%8E%BF%20%E4%BA%BA%E6%B0%91%E6%94%BF%E5%BA%9C%20%E5%AE%98%E7%BD%91%20site%3Agov.cn","打开入口")</x:f>
      </x:c>
    </x:row>
    <x:row r="182" ht="100" customHeight="1">
      <x:c r="A182" s="51" t="s">
        <x:v>1281</x:v>
      </x:c>
      <x:c r="B182" s="28">
        <x:v>12</x:v>
      </x:c>
      <x:c r="C182" s="30" t="s">
        <x:v>94</x:v>
      </x:c>
      <x:c r="D182" s="30" t="s">
        <x:v>814</x:v>
      </x:c>
      <x:c r="E182" s="30" t="s">
        <x:v>1282</x:v>
      </x:c>
      <x:c r="F182" s="28" t="s">
        <x:v>816</x:v>
      </x:c>
      <x:c r="G182" s="28" t="s">
        <x:v>671</x:v>
      </x:c>
      <x:c r="H182" s="30" t="s">
        <x:v>1283</x:v>
      </x:c>
      <x:c r="I182" s="30" t="s">
        <x:v>1284</x:v>
      </x:c>
      <x:c r="J182" s="30" t="s">
        <x:v>1285</x:v>
      </x:c>
      <x:c r="K182" s="30" t="s">
        <x:v>1267</x:v>
      </x:c>
      <x:c r="L182" s="30" t="s">
        <x:v>822</x:v>
      </x:c>
      <x:c r="M182" s="30" t="s">
        <x:v>823</x:v>
      </x:c>
      <x:c r="N182" s="30" t="s">
        <x:v>1286</x:v>
      </x:c>
      <x:c r="O182" s="41" t="s">
        <x:v>569</x:v>
      </x:c>
      <x:c r="P182" s="30" t="s">
        <x:v>570</x:v>
      </x:c>
      <x:c r="Q182" s="30" t="s">
        <x:v>155</x:v>
      </x:c>
      <x:c r="R182" s="63" t="e">
        <x:f>HYPERLINK("http://www.kmsl.gov.cn/","打开入口")</x:f>
      </x:c>
    </x:row>
    <x:row r="183" ht="100" customHeight="1">
      <x:c r="A183" s="51" t="s">
        <x:v>1287</x:v>
      </x:c>
      <x:c r="B183" s="28">
        <x:v>12</x:v>
      </x:c>
      <x:c r="C183" s="30" t="s">
        <x:v>94</x:v>
      </x:c>
      <x:c r="D183" s="30" t="s">
        <x:v>814</x:v>
      </x:c>
      <x:c r="E183" s="30" t="s">
        <x:v>1288</x:v>
      </x:c>
      <x:c r="F183" s="28" t="s">
        <x:v>816</x:v>
      </x:c>
      <x:c r="G183" s="28" t="s">
        <x:v>671</x:v>
      </x:c>
      <x:c r="H183" s="30" t="s">
        <x:v>1289</x:v>
      </x:c>
      <x:c r="I183" s="30" t="s">
        <x:v>1290</x:v>
      </x:c>
      <x:c r="J183" s="30" t="s">
        <x:v>1291</x:v>
      </x:c>
      <x:c r="K183" s="30" t="s">
        <x:v>1267</x:v>
      </x:c>
      <x:c r="L183" s="30" t="s">
        <x:v>822</x:v>
      </x:c>
      <x:c r="M183" s="30" t="s">
        <x:v>823</x:v>
      </x:c>
      <x:c r="N183" s="30" t="s">
        <x:v>1292</x:v>
      </x:c>
      <x:c r="O183" s="41" t="s">
        <x:v>825</x:v>
      </x:c>
      <x:c r="P183" s="30" t="s">
        <x:v>570</x:v>
      </x:c>
      <x:c r="Q183" s="30" t="s">
        <x:v>155</x:v>
      </x:c>
      <x:c r="R183" s="63" t="e">
        <x:f>HYPERLINK("https://www.baidu.com/s?wd=%E8%80%BF%E9%A9%AC%E5%82%A3%E6%97%8F%E4%BD%A4%E6%97%8F%E8%87%AA%E6%B2%BB%E5%8E%BF%20%E4%BA%BA%E6%B0%91%E6%94%BF%E5%BA%9C%20%E5%AE%98%E7%BD%91%20site%3Agov.cn","打开入口")</x:f>
      </x:c>
    </x:row>
    <x:row r="184" ht="100" customHeight="1">
      <x:c r="A184" s="51" t="s">
        <x:v>1293</x:v>
      </x:c>
      <x:c r="B184" s="28">
        <x:v>12</x:v>
      </x:c>
      <x:c r="C184" s="30" t="s">
        <x:v>94</x:v>
      </x:c>
      <x:c r="D184" s="30" t="s">
        <x:v>814</x:v>
      </x:c>
      <x:c r="E184" s="30" t="s">
        <x:v>1294</x:v>
      </x:c>
      <x:c r="F184" s="28" t="s">
        <x:v>816</x:v>
      </x:c>
      <x:c r="G184" s="28" t="s">
        <x:v>671</x:v>
      </x:c>
      <x:c r="H184" s="30" t="s">
        <x:v>1295</x:v>
      </x:c>
      <x:c r="I184" s="30" t="s">
        <x:v>1296</x:v>
      </x:c>
      <x:c r="J184" s="30" t="s">
        <x:v>1297</x:v>
      </x:c>
      <x:c r="K184" s="30" t="s">
        <x:v>1267</x:v>
      </x:c>
      <x:c r="L184" s="30" t="s">
        <x:v>822</x:v>
      </x:c>
      <x:c r="M184" s="30" t="s">
        <x:v>823</x:v>
      </x:c>
      <x:c r="N184" s="30" t="s">
        <x:v>1298</x:v>
      </x:c>
      <x:c r="O184" s="41" t="s">
        <x:v>569</x:v>
      </x:c>
      <x:c r="P184" s="30" t="s">
        <x:v>570</x:v>
      </x:c>
      <x:c r="Q184" s="30" t="s">
        <x:v>155</x:v>
      </x:c>
      <x:c r="R184" s="63" t="e">
        <x:f>HYPERLINK("https://www.cangyuan.gov.cn/","打开入口")</x:f>
      </x:c>
    </x:row>
    <x:row r="185" ht="100" customHeight="1">
      <x:c r="A185" s="51" t="s">
        <x:v>1299</x:v>
      </x:c>
      <x:c r="B185" s="28">
        <x:v>12</x:v>
      </x:c>
      <x:c r="C185" s="30" t="s">
        <x:v>94</x:v>
      </x:c>
      <x:c r="D185" s="30" t="s">
        <x:v>814</x:v>
      </x:c>
      <x:c r="E185" s="30" t="s">
        <x:v>1300</x:v>
      </x:c>
      <x:c r="F185" s="28" t="s">
        <x:v>816</x:v>
      </x:c>
      <x:c r="G185" s="28" t="s">
        <x:v>671</x:v>
      </x:c>
      <x:c r="H185" s="30" t="s">
        <x:v>1301</x:v>
      </x:c>
      <x:c r="I185" s="30" t="s">
        <x:v>1302</x:v>
      </x:c>
      <x:c r="J185" s="30" t="s">
        <x:v>1303</x:v>
      </x:c>
      <x:c r="K185" s="30" t="s">
        <x:v>1267</x:v>
      </x:c>
      <x:c r="L185" s="30" t="s">
        <x:v>822</x:v>
      </x:c>
      <x:c r="M185" s="30" t="s">
        <x:v>823</x:v>
      </x:c>
      <x:c r="N185" s="30" t="s">
        <x:v>1304</x:v>
      </x:c>
      <x:c r="O185" s="41" t="s">
        <x:v>825</x:v>
      </x:c>
      <x:c r="P185" s="30" t="s">
        <x:v>570</x:v>
      </x:c>
      <x:c r="Q185" s="30" t="s">
        <x:v>155</x:v>
      </x:c>
      <x:c r="R185" s="63" t="e">
        <x:f>HYPERLINK("https://www.baidu.com/s?wd=%E7%8E%89%E9%BE%99%E7%BA%B3%E8%A5%BF%E6%97%8F%E8%87%AA%E6%B2%BB%E5%8E%BF%20%E4%BA%BA%E6%B0%91%E6%94%BF%E5%BA%9C%20%E5%AE%98%E7%BD%91%20site%3Agov.cn","打开入口")</x:f>
      </x:c>
    </x:row>
    <x:row r="186" ht="100" customHeight="1">
      <x:c r="A186" s="51" t="s">
        <x:v>1305</x:v>
      </x:c>
      <x:c r="B186" s="28">
        <x:v>12</x:v>
      </x:c>
      <x:c r="C186" s="30" t="s">
        <x:v>94</x:v>
      </x:c>
      <x:c r="D186" s="30" t="s">
        <x:v>814</x:v>
      </x:c>
      <x:c r="E186" s="30" t="s">
        <x:v>1306</x:v>
      </x:c>
      <x:c r="F186" s="28" t="s">
        <x:v>816</x:v>
      </x:c>
      <x:c r="G186" s="28" t="s">
        <x:v>671</x:v>
      </x:c>
      <x:c r="H186" s="30" t="s">
        <x:v>1307</x:v>
      </x:c>
      <x:c r="I186" s="30" t="s">
        <x:v>1308</x:v>
      </x:c>
      <x:c r="J186" s="30" t="s">
        <x:v>1309</x:v>
      </x:c>
      <x:c r="K186" s="30" t="s">
        <x:v>1267</x:v>
      </x:c>
      <x:c r="L186" s="30" t="s">
        <x:v>822</x:v>
      </x:c>
      <x:c r="M186" s="30" t="s">
        <x:v>823</x:v>
      </x:c>
      <x:c r="N186" s="30" t="s">
        <x:v>1310</x:v>
      </x:c>
      <x:c r="O186" s="41" t="s">
        <x:v>825</x:v>
      </x:c>
      <x:c r="P186" s="30" t="s">
        <x:v>570</x:v>
      </x:c>
      <x:c r="Q186" s="30" t="s">
        <x:v>155</x:v>
      </x:c>
      <x:c r="R186" s="63" t="e">
        <x:f>HYPERLINK("https://www.baidu.com/s?wd=%E5%AE%81%E8%92%97%E5%BD%9D%E6%97%8F%E8%87%AA%E6%B2%BB%E5%8E%BF%20%E4%BA%BA%E6%B0%91%E6%94%BF%E5%BA%9C%20%E5%AE%98%E7%BD%91%20site%3Agov.cn","打开入口")</x:f>
      </x:c>
    </x:row>
    <x:row r="187" ht="100" customHeight="1">
      <x:c r="A187" s="51" t="s">
        <x:v>1311</x:v>
      </x:c>
      <x:c r="B187" s="28">
        <x:v>12</x:v>
      </x:c>
      <x:c r="C187" s="30" t="s">
        <x:v>94</x:v>
      </x:c>
      <x:c r="D187" s="30" t="s">
        <x:v>814</x:v>
      </x:c>
      <x:c r="E187" s="30" t="s">
        <x:v>1312</x:v>
      </x:c>
      <x:c r="F187" s="28" t="s">
        <x:v>816</x:v>
      </x:c>
      <x:c r="G187" s="28" t="s">
        <x:v>671</x:v>
      </x:c>
      <x:c r="H187" s="30" t="s">
        <x:v>1313</x:v>
      </x:c>
      <x:c r="I187" s="30" t="s">
        <x:v>1314</x:v>
      </x:c>
      <x:c r="J187" s="30" t="s">
        <x:v>1315</x:v>
      </x:c>
      <x:c r="K187" s="30" t="s">
        <x:v>1267</x:v>
      </x:c>
      <x:c r="L187" s="30" t="s">
        <x:v>822</x:v>
      </x:c>
      <x:c r="M187" s="30" t="s">
        <x:v>823</x:v>
      </x:c>
      <x:c r="N187" s="30" t="s">
        <x:v>1316</x:v>
      </x:c>
      <x:c r="O187" s="41" t="s">
        <x:v>825</x:v>
      </x:c>
      <x:c r="P187" s="30" t="s">
        <x:v>570</x:v>
      </x:c>
      <x:c r="Q187" s="30" t="s">
        <x:v>155</x:v>
      </x:c>
      <x:c r="R187" s="63" t="e">
        <x:f>HYPERLINK("https://www.baidu.com/s?wd=%E6%B1%9F%E5%9F%8E%E5%93%88%E5%B0%BC%E6%97%8F%E5%BD%9D%E6%97%8F%E8%87%AA%E6%B2%BB%E5%8E%BF%20%E4%BA%BA%E6%B0%91%E6%94%BF%E5%BA%9C%20%E5%AE%98%E7%BD%91%20site%3Agov.cn","打开入口")</x:f>
      </x:c>
    </x:row>
    <x:row r="188" ht="100" customHeight="1">
      <x:c r="A188" s="51" t="s">
        <x:v>1317</x:v>
      </x:c>
      <x:c r="B188" s="28">
        <x:v>12</x:v>
      </x:c>
      <x:c r="C188" s="30" t="s">
        <x:v>94</x:v>
      </x:c>
      <x:c r="D188" s="30" t="s">
        <x:v>814</x:v>
      </x:c>
      <x:c r="E188" s="30" t="s">
        <x:v>1318</x:v>
      </x:c>
      <x:c r="F188" s="28" t="s">
        <x:v>816</x:v>
      </x:c>
      <x:c r="G188" s="28" t="s">
        <x:v>671</x:v>
      </x:c>
      <x:c r="H188" s="30" t="s">
        <x:v>1319</x:v>
      </x:c>
      <x:c r="I188" s="30" t="s">
        <x:v>1320</x:v>
      </x:c>
      <x:c r="J188" s="30" t="s">
        <x:v>1321</x:v>
      </x:c>
      <x:c r="K188" s="30" t="s">
        <x:v>1267</x:v>
      </x:c>
      <x:c r="L188" s="30" t="s">
        <x:v>822</x:v>
      </x:c>
      <x:c r="M188" s="30" t="s">
        <x:v>823</x:v>
      </x:c>
      <x:c r="N188" s="30" t="s">
        <x:v>1322</x:v>
      </x:c>
      <x:c r="O188" s="41" t="s">
        <x:v>825</x:v>
      </x:c>
      <x:c r="P188" s="30" t="s">
        <x:v>570</x:v>
      </x:c>
      <x:c r="Q188" s="30" t="s">
        <x:v>155</x:v>
      </x:c>
      <x:c r="R188" s="63" t="e">
        <x:f>HYPERLINK("https://www.baidu.com/s?wd=%E6%BE%9C%E6%B2%A7%E6%8B%89%E7%A5%9C%E6%97%8F%E8%87%AA%E6%B2%BB%E5%8E%BF%20%E4%BA%BA%E6%B0%91%E6%94%BF%E5%BA%9C%20%E5%AE%98%E7%BD%91%20site%3Agov.cn","打开入口")</x:f>
      </x:c>
    </x:row>
    <x:row r="189" ht="100" customHeight="1">
      <x:c r="A189" s="51" t="s">
        <x:v>1323</x:v>
      </x:c>
      <x:c r="B189" s="28">
        <x:v>12</x:v>
      </x:c>
      <x:c r="C189" s="30" t="s">
        <x:v>94</x:v>
      </x:c>
      <x:c r="D189" s="30" t="s">
        <x:v>814</x:v>
      </x:c>
      <x:c r="E189" s="30" t="s">
        <x:v>1324</x:v>
      </x:c>
      <x:c r="F189" s="28" t="s">
        <x:v>816</x:v>
      </x:c>
      <x:c r="G189" s="28" t="s">
        <x:v>671</x:v>
      </x:c>
      <x:c r="H189" s="30" t="s">
        <x:v>1325</x:v>
      </x:c>
      <x:c r="I189" s="30" t="s">
        <x:v>1326</x:v>
      </x:c>
      <x:c r="J189" s="30" t="s">
        <x:v>1327</x:v>
      </x:c>
      <x:c r="K189" s="30" t="s">
        <x:v>1267</x:v>
      </x:c>
      <x:c r="L189" s="30" t="s">
        <x:v>822</x:v>
      </x:c>
      <x:c r="M189" s="30" t="s">
        <x:v>823</x:v>
      </x:c>
      <x:c r="N189" s="30" t="s">
        <x:v>1328</x:v>
      </x:c>
      <x:c r="O189" s="41" t="s">
        <x:v>569</x:v>
      </x:c>
      <x:c r="P189" s="30" t="s">
        <x:v>570</x:v>
      </x:c>
      <x:c r="Q189" s="30" t="s">
        <x:v>155</x:v>
      </x:c>
      <x:c r="R189" s="63" t="e">
        <x:f>HYPERLINK("http://www.menglian.gov.cn/","打开入口")</x:f>
      </x:c>
    </x:row>
    <x:row r="190" ht="100" customHeight="1">
      <x:c r="A190" s="51" t="s">
        <x:v>1329</x:v>
      </x:c>
      <x:c r="B190" s="28">
        <x:v>12</x:v>
      </x:c>
      <x:c r="C190" s="30" t="s">
        <x:v>94</x:v>
      </x:c>
      <x:c r="D190" s="30" t="s">
        <x:v>814</x:v>
      </x:c>
      <x:c r="E190" s="30" t="s">
        <x:v>1330</x:v>
      </x:c>
      <x:c r="F190" s="28" t="s">
        <x:v>816</x:v>
      </x:c>
      <x:c r="G190" s="28" t="s">
        <x:v>671</x:v>
      </x:c>
      <x:c r="H190" s="30" t="s">
        <x:v>1331</x:v>
      </x:c>
      <x:c r="I190" s="30" t="s">
        <x:v>1332</x:v>
      </x:c>
      <x:c r="J190" s="30" t="s">
        <x:v>1333</x:v>
      </x:c>
      <x:c r="K190" s="30" t="s">
        <x:v>1267</x:v>
      </x:c>
      <x:c r="L190" s="30" t="s">
        <x:v>822</x:v>
      </x:c>
      <x:c r="M190" s="30" t="s">
        <x:v>823</x:v>
      </x:c>
      <x:c r="N190" s="30" t="s">
        <x:v>1334</x:v>
      </x:c>
      <x:c r="O190" s="41" t="s">
        <x:v>825</x:v>
      </x:c>
      <x:c r="P190" s="30" t="s">
        <x:v>570</x:v>
      </x:c>
      <x:c r="Q190" s="30" t="s">
        <x:v>155</x:v>
      </x:c>
      <x:c r="R190" s="63" t="e">
        <x:f>HYPERLINK("https://www.baidu.com/s?wd=%E8%A5%BF%E7%9B%9F%E4%BD%A4%E6%97%8F%E8%87%AA%E6%B2%BB%E5%8E%BF%20%E4%BA%BA%E6%B0%91%E6%94%BF%E5%BA%9C%20%E5%AE%98%E7%BD%91%20site%3Agov.cn","打开入口")</x:f>
      </x:c>
    </x:row>
    <x:row r="191" ht="100" customHeight="1">
      <x:c r="A191" s="51" t="s">
        <x:v>1335</x:v>
      </x:c>
      <x:c r="B191" s="28">
        <x:v>12</x:v>
      </x:c>
      <x:c r="C191" s="30" t="s">
        <x:v>94</x:v>
      </x:c>
      <x:c r="D191" s="30" t="s">
        <x:v>814</x:v>
      </x:c>
      <x:c r="E191" s="30" t="s">
        <x:v>1336</x:v>
      </x:c>
      <x:c r="F191" s="28" t="s">
        <x:v>816</x:v>
      </x:c>
      <x:c r="G191" s="28" t="s">
        <x:v>671</x:v>
      </x:c>
      <x:c r="H191" s="30" t="s">
        <x:v>1337</x:v>
      </x:c>
      <x:c r="I191" s="30" t="s">
        <x:v>1338</x:v>
      </x:c>
      <x:c r="J191" s="30" t="s">
        <x:v>1339</x:v>
      </x:c>
      <x:c r="K191" s="30" t="s">
        <x:v>1267</x:v>
      </x:c>
      <x:c r="L191" s="30" t="s">
        <x:v>822</x:v>
      </x:c>
      <x:c r="M191" s="30" t="s">
        <x:v>823</x:v>
      </x:c>
      <x:c r="N191" s="30" t="s">
        <x:v>1340</x:v>
      </x:c>
      <x:c r="O191" s="41" t="s">
        <x:v>825</x:v>
      </x:c>
      <x:c r="P191" s="30" t="s">
        <x:v>570</x:v>
      </x:c>
      <x:c r="Q191" s="30" t="s">
        <x:v>155</x:v>
      </x:c>
      <x:c r="R191" s="63" t="e">
        <x:f>HYPERLINK("https://www.baidu.com/s?wd=%E6%B2%B3%E5%8F%A3%E7%91%B6%E6%97%8F%E8%87%AA%E6%B2%BB%E5%8E%BF%20%E4%BA%BA%E6%B0%91%E6%94%BF%E5%BA%9C%20%E5%AE%98%E7%BD%91%20site%3Agov.cn","打开入口")</x:f>
      </x:c>
    </x:row>
    <x:row r="192" ht="100" customHeight="1">
      <x:c r="A192" s="51" t="s">
        <x:v>1341</x:v>
      </x:c>
      <x:c r="B192" s="28">
        <x:v>12</x:v>
      </x:c>
      <x:c r="C192" s="30" t="s">
        <x:v>94</x:v>
      </x:c>
      <x:c r="D192" s="30" t="s">
        <x:v>814</x:v>
      </x:c>
      <x:c r="E192" s="30" t="s">
        <x:v>1342</x:v>
      </x:c>
      <x:c r="F192" s="28" t="s">
        <x:v>816</x:v>
      </x:c>
      <x:c r="G192" s="28" t="s">
        <x:v>671</x:v>
      </x:c>
      <x:c r="H192" s="30" t="s">
        <x:v>1343</x:v>
      </x:c>
      <x:c r="I192" s="30" t="s">
        <x:v>1344</x:v>
      </x:c>
      <x:c r="J192" s="30" t="s">
        <x:v>1345</x:v>
      </x:c>
      <x:c r="K192" s="30" t="s">
        <x:v>1267</x:v>
      </x:c>
      <x:c r="L192" s="30" t="s">
        <x:v>822</x:v>
      </x:c>
      <x:c r="M192" s="30" t="s">
        <x:v>823</x:v>
      </x:c>
      <x:c r="N192" s="30" t="s">
        <x:v>1346</x:v>
      </x:c>
      <x:c r="O192" s="41" t="s">
        <x:v>825</x:v>
      </x:c>
      <x:c r="P192" s="30" t="s">
        <x:v>570</x:v>
      </x:c>
      <x:c r="Q192" s="30" t="s">
        <x:v>155</x:v>
      </x:c>
      <x:c r="R192" s="63" t="e">
        <x:f>HYPERLINK("https://www.baidu.com/s?wd=%E5%B1%8F%E8%BE%B9%E8%8B%97%E6%97%8F%E8%87%AA%E6%B2%BB%E5%8E%BF%20%E4%BA%BA%E6%B0%91%E6%94%BF%E5%BA%9C%20%E5%AE%98%E7%BD%91%20site%3Agov.cn","打开入口")</x:f>
      </x:c>
    </x:row>
    <x:row r="193" ht="100" customHeight="1">
      <x:c r="A193" s="51" t="s">
        <x:v>1347</x:v>
      </x:c>
      <x:c r="B193" s="28">
        <x:v>12</x:v>
      </x:c>
      <x:c r="C193" s="30" t="s">
        <x:v>94</x:v>
      </x:c>
      <x:c r="D193" s="30" t="s">
        <x:v>814</x:v>
      </x:c>
      <x:c r="E193" s="30" t="s">
        <x:v>1348</x:v>
      </x:c>
      <x:c r="F193" s="28" t="s">
        <x:v>816</x:v>
      </x:c>
      <x:c r="G193" s="28" t="s">
        <x:v>671</x:v>
      </x:c>
      <x:c r="H193" s="30" t="s">
        <x:v>1349</x:v>
      </x:c>
      <x:c r="I193" s="30" t="s">
        <x:v>1350</x:v>
      </x:c>
      <x:c r="J193" s="30" t="s">
        <x:v>1351</x:v>
      </x:c>
      <x:c r="K193" s="30" t="s">
        <x:v>1267</x:v>
      </x:c>
      <x:c r="L193" s="30" t="s">
        <x:v>822</x:v>
      </x:c>
      <x:c r="M193" s="30" t="s">
        <x:v>823</x:v>
      </x:c>
      <x:c r="N193" s="30" t="s">
        <x:v>1352</x:v>
      </x:c>
      <x:c r="O193" s="41" t="s">
        <x:v>569</x:v>
      </x:c>
      <x:c r="P193" s="30" t="s">
        <x:v>570</x:v>
      </x:c>
      <x:c r="Q193" s="30" t="s">
        <x:v>155</x:v>
      </x:c>
      <x:c r="R193" s="63" t="e">
        <x:f>HYPERLINK("https://www.gongshan.gov.cn/","打开入口")</x:f>
      </x:c>
    </x:row>
    <x:row r="194" ht="100" customHeight="1">
      <x:c r="A194" s="51" t="s">
        <x:v>1353</x:v>
      </x:c>
      <x:c r="B194" s="28">
        <x:v>13</x:v>
      </x:c>
      <x:c r="C194" s="30" t="s">
        <x:v>102</x:v>
      </x:c>
      <x:c r="D194" s="30" t="s">
        <x:v>814</x:v>
      </x:c>
      <x:c r="E194" s="30" t="s">
        <x:v>1354</x:v>
      </x:c>
      <x:c r="F194" s="28" t="s">
        <x:v>816</x:v>
      </x:c>
      <x:c r="G194" s="28" t="s">
        <x:v>671</x:v>
      </x:c>
      <x:c r="H194" s="30" t="s">
        <x:v>1355</x:v>
      </x:c>
      <x:c r="I194" s="30" t="s">
        <x:v>1356</x:v>
      </x:c>
      <x:c r="J194" s="30" t="s">
        <x:v>1357</x:v>
      </x:c>
      <x:c r="K194" s="30" t="s">
        <x:v>1267</x:v>
      </x:c>
      <x:c r="L194" s="30" t="s">
        <x:v>822</x:v>
      </x:c>
      <x:c r="M194" s="30" t="s">
        <x:v>823</x:v>
      </x:c>
      <x:c r="N194" s="30" t="s">
        <x:v>1358</x:v>
      </x:c>
      <x:c r="O194" s="41" t="s">
        <x:v>825</x:v>
      </x:c>
      <x:c r="P194" s="30" t="s">
        <x:v>570</x:v>
      </x:c>
      <x:c r="Q194" s="30" t="s">
        <x:v>155</x:v>
      </x:c>
      <x:c r="R194" s="63" t="e">
        <x:f>HYPERLINK("https://www.baidu.com/s?wd=%E5%B7%8D%E5%B1%B1%E5%BD%9D%E6%97%8F%E5%9B%9E%E6%97%8F%E8%87%AA%E6%B2%BB%E5%8E%BF%20%E4%BA%BA%E6%B0%91%E6%94%BF%E5%BA%9C%20%E5%AE%98%E7%BD%91%20site%3Agov.cn","打开入口")</x:f>
      </x:c>
    </x:row>
    <x:row r="195" ht="100" customHeight="1">
      <x:c r="A195" s="51" t="s">
        <x:v>1359</x:v>
      </x:c>
      <x:c r="B195" s="28">
        <x:v>13</x:v>
      </x:c>
      <x:c r="C195" s="30" t="s">
        <x:v>102</x:v>
      </x:c>
      <x:c r="D195" s="30" t="s">
        <x:v>814</x:v>
      </x:c>
      <x:c r="E195" s="30" t="s">
        <x:v>1360</x:v>
      </x:c>
      <x:c r="F195" s="28" t="s">
        <x:v>816</x:v>
      </x:c>
      <x:c r="G195" s="28" t="s">
        <x:v>671</x:v>
      </x:c>
      <x:c r="H195" s="30" t="s">
        <x:v>1361</x:v>
      </x:c>
      <x:c r="I195" s="30" t="s">
        <x:v>1362</x:v>
      </x:c>
      <x:c r="J195" s="30" t="s">
        <x:v>1363</x:v>
      </x:c>
      <x:c r="K195" s="30" t="s">
        <x:v>1267</x:v>
      </x:c>
      <x:c r="L195" s="30" t="s">
        <x:v>822</x:v>
      </x:c>
      <x:c r="M195" s="30" t="s">
        <x:v>823</x:v>
      </x:c>
      <x:c r="N195" s="30" t="s">
        <x:v>1364</x:v>
      </x:c>
      <x:c r="O195" s="41" t="s">
        <x:v>825</x:v>
      </x:c>
      <x:c r="P195" s="30" t="s">
        <x:v>570</x:v>
      </x:c>
      <x:c r="Q195" s="30" t="s">
        <x:v>155</x:v>
      </x:c>
      <x:c r="R195" s="63" t="e">
        <x:f>HYPERLINK("https://www.baidu.com/s?wd=%E5%8D%97%E6%B6%A7%E5%BD%9D%E6%97%8F%E8%87%AA%E6%B2%BB%E5%8E%BF%20%E4%BA%BA%E6%B0%91%E6%94%BF%E5%BA%9C%20%E5%AE%98%E7%BD%91%20site%3Agov.cn","打开入口")</x:f>
      </x:c>
    </x:row>
    <x:row r="196" ht="100" customHeight="1">
      <x:c r="A196" s="51" t="s">
        <x:v>1365</x:v>
      </x:c>
      <x:c r="B196" s="28">
        <x:v>13</x:v>
      </x:c>
      <x:c r="C196" s="30" t="s">
        <x:v>102</x:v>
      </x:c>
      <x:c r="D196" s="30" t="s">
        <x:v>814</x:v>
      </x:c>
      <x:c r="E196" s="30" t="s">
        <x:v>1366</x:v>
      </x:c>
      <x:c r="F196" s="28" t="s">
        <x:v>816</x:v>
      </x:c>
      <x:c r="G196" s="28" t="s">
        <x:v>671</x:v>
      </x:c>
      <x:c r="H196" s="30" t="s">
        <x:v>1367</x:v>
      </x:c>
      <x:c r="I196" s="30" t="s">
        <x:v>1368</x:v>
      </x:c>
      <x:c r="J196" s="30" t="s">
        <x:v>1369</x:v>
      </x:c>
      <x:c r="K196" s="30" t="s">
        <x:v>1267</x:v>
      </x:c>
      <x:c r="L196" s="30" t="s">
        <x:v>822</x:v>
      </x:c>
      <x:c r="M196" s="30" t="s">
        <x:v>823</x:v>
      </x:c>
      <x:c r="N196" s="30" t="s">
        <x:v>1370</x:v>
      </x:c>
      <x:c r="O196" s="41" t="s">
        <x:v>825</x:v>
      </x:c>
      <x:c r="P196" s="30" t="s">
        <x:v>570</x:v>
      </x:c>
      <x:c r="Q196" s="30" t="s">
        <x:v>155</x:v>
      </x:c>
      <x:c r="R196" s="63" t="e">
        <x:f>HYPERLINK("https://www.baidu.com/s?wd=%E5%AF%BB%E7%94%B8%E5%9B%9E%E6%97%8F%E5%BD%9D%E6%97%8F%E8%87%AA%E6%B2%BB%E5%8E%BF%20%E4%BA%BA%E6%B0%91%E6%94%BF%E5%BA%9C%20%E5%AE%98%E7%BD%91%20site%3Agov.cn","打开入口")</x:f>
      </x:c>
    </x:row>
    <x:row r="197" ht="100" customHeight="1">
      <x:c r="A197" s="51" t="s">
        <x:v>1371</x:v>
      </x:c>
      <x:c r="B197" s="28">
        <x:v>13</x:v>
      </x:c>
      <x:c r="C197" s="30" t="s">
        <x:v>102</x:v>
      </x:c>
      <x:c r="D197" s="30" t="s">
        <x:v>814</x:v>
      </x:c>
      <x:c r="E197" s="30" t="s">
        <x:v>1372</x:v>
      </x:c>
      <x:c r="F197" s="28" t="s">
        <x:v>816</x:v>
      </x:c>
      <x:c r="G197" s="28" t="s">
        <x:v>671</x:v>
      </x:c>
      <x:c r="H197" s="30" t="s">
        <x:v>1373</x:v>
      </x:c>
      <x:c r="I197" s="30" t="s">
        <x:v>1374</x:v>
      </x:c>
      <x:c r="J197" s="30" t="s">
        <x:v>1375</x:v>
      </x:c>
      <x:c r="K197" s="30" t="s">
        <x:v>1267</x:v>
      </x:c>
      <x:c r="L197" s="30" t="s">
        <x:v>822</x:v>
      </x:c>
      <x:c r="M197" s="30" t="s">
        <x:v>823</x:v>
      </x:c>
      <x:c r="N197" s="30" t="s">
        <x:v>1376</x:v>
      </x:c>
      <x:c r="O197" s="41" t="s">
        <x:v>825</x:v>
      </x:c>
      <x:c r="P197" s="30" t="s">
        <x:v>570</x:v>
      </x:c>
      <x:c r="Q197" s="30" t="s">
        <x:v>155</x:v>
      </x:c>
      <x:c r="R197" s="63" t="e">
        <x:f>HYPERLINK("https://www.baidu.com/s?wd=%E5%85%83%E6%B1%9F%E5%93%88%E5%B0%BC%E6%97%8F%E5%BD%9D%E6%97%8F%E5%82%A3%E6%97%8F%E8%87%AA%E6%B2%BB%E5%8E%BF%20%E4%BA%BA%E6%B0%91%E6%94%BF%E5%BA%9C%20%E5%AE%98%E7%BD%91%20site%3Agov.cn","打开入口")</x:f>
      </x:c>
    </x:row>
    <x:row r="198" ht="100" customHeight="1">
      <x:c r="A198" s="51" t="s">
        <x:v>1377</x:v>
      </x:c>
      <x:c r="B198" s="28">
        <x:v>13</x:v>
      </x:c>
      <x:c r="C198" s="30" t="s">
        <x:v>102</x:v>
      </x:c>
      <x:c r="D198" s="30" t="s">
        <x:v>814</x:v>
      </x:c>
      <x:c r="E198" s="30" t="s">
        <x:v>1378</x:v>
      </x:c>
      <x:c r="F198" s="28" t="s">
        <x:v>816</x:v>
      </x:c>
      <x:c r="G198" s="28" t="s">
        <x:v>671</x:v>
      </x:c>
      <x:c r="H198" s="30" t="s">
        <x:v>1379</x:v>
      </x:c>
      <x:c r="I198" s="30" t="s">
        <x:v>1380</x:v>
      </x:c>
      <x:c r="J198" s="30" t="s">
        <x:v>1381</x:v>
      </x:c>
      <x:c r="K198" s="30" t="s">
        <x:v>1267</x:v>
      </x:c>
      <x:c r="L198" s="30" t="s">
        <x:v>822</x:v>
      </x:c>
      <x:c r="M198" s="30" t="s">
        <x:v>823</x:v>
      </x:c>
      <x:c r="N198" s="30" t="s">
        <x:v>1382</x:v>
      </x:c>
      <x:c r="O198" s="41" t="s">
        <x:v>825</x:v>
      </x:c>
      <x:c r="P198" s="30" t="s">
        <x:v>570</x:v>
      </x:c>
      <x:c r="Q198" s="30" t="s">
        <x:v>155</x:v>
      </x:c>
      <x:c r="R198" s="63" t="e">
        <x:f>HYPERLINK("https://www.baidu.com/s?wd=%E6%96%B0%E5%B9%B3%E5%BD%9D%E6%97%8F%E5%82%A3%E6%97%8F%E8%87%AA%E6%B2%BB%E5%8E%BF%20%E4%BA%BA%E6%B0%91%E6%94%BF%E5%BA%9C%20%E5%AE%98%E7%BD%91%20site%3Agov.cn","打开入口")</x:f>
      </x:c>
    </x:row>
    <x:row r="199" ht="100" customHeight="1">
      <x:c r="A199" s="51" t="s">
        <x:v>1383</x:v>
      </x:c>
      <x:c r="B199" s="28">
        <x:v>13</x:v>
      </x:c>
      <x:c r="C199" s="30" t="s">
        <x:v>102</x:v>
      </x:c>
      <x:c r="D199" s="30" t="s">
        <x:v>814</x:v>
      </x:c>
      <x:c r="E199" s="30" t="s">
        <x:v>1384</x:v>
      </x:c>
      <x:c r="F199" s="28" t="s">
        <x:v>816</x:v>
      </x:c>
      <x:c r="G199" s="28" t="s">
        <x:v>671</x:v>
      </x:c>
      <x:c r="H199" s="30" t="s">
        <x:v>1385</x:v>
      </x:c>
      <x:c r="I199" s="30" t="s">
        <x:v>1386</x:v>
      </x:c>
      <x:c r="J199" s="30" t="s">
        <x:v>1387</x:v>
      </x:c>
      <x:c r="K199" s="30" t="s">
        <x:v>1267</x:v>
      </x:c>
      <x:c r="L199" s="30" t="s">
        <x:v>822</x:v>
      </x:c>
      <x:c r="M199" s="30" t="s">
        <x:v>823</x:v>
      </x:c>
      <x:c r="N199" s="30" t="s">
        <x:v>1388</x:v>
      </x:c>
      <x:c r="O199" s="41" t="s">
        <x:v>825</x:v>
      </x:c>
      <x:c r="P199" s="30" t="s">
        <x:v>570</x:v>
      </x:c>
      <x:c r="Q199" s="30" t="s">
        <x:v>155</x:v>
      </x:c>
      <x:c r="R199" s="63" t="e">
        <x:f>HYPERLINK("https://www.baidu.com/s?wd=%E5%A2%A8%E6%B1%9F%E5%93%88%E5%B0%BC%E6%97%8F%E8%87%AA%E6%B2%BB%E5%8E%BF%20%E4%BA%BA%E6%B0%91%E6%94%BF%E5%BA%9C%20%E5%AE%98%E7%BD%91%20site%3Agov.cn","打开入口")</x:f>
      </x:c>
    </x:row>
    <x:row r="200" ht="100" customHeight="1">
      <x:c r="A200" s="51" t="s">
        <x:v>1389</x:v>
      </x:c>
      <x:c r="B200" s="28">
        <x:v>13</x:v>
      </x:c>
      <x:c r="C200" s="30" t="s">
        <x:v>102</x:v>
      </x:c>
      <x:c r="D200" s="30" t="s">
        <x:v>814</x:v>
      </x:c>
      <x:c r="E200" s="30" t="s">
        <x:v>1390</x:v>
      </x:c>
      <x:c r="F200" s="28" t="s">
        <x:v>816</x:v>
      </x:c>
      <x:c r="G200" s="28" t="s">
        <x:v>671</x:v>
      </x:c>
      <x:c r="H200" s="30" t="s">
        <x:v>1391</x:v>
      </x:c>
      <x:c r="I200" s="30" t="s">
        <x:v>1392</x:v>
      </x:c>
      <x:c r="J200" s="30" t="s">
        <x:v>1393</x:v>
      </x:c>
      <x:c r="K200" s="30" t="s">
        <x:v>1267</x:v>
      </x:c>
      <x:c r="L200" s="30" t="s">
        <x:v>822</x:v>
      </x:c>
      <x:c r="M200" s="30" t="s">
        <x:v>823</x:v>
      </x:c>
      <x:c r="N200" s="30" t="s">
        <x:v>1394</x:v>
      </x:c>
      <x:c r="O200" s="41" t="s">
        <x:v>825</x:v>
      </x:c>
      <x:c r="P200" s="30" t="s">
        <x:v>570</x:v>
      </x:c>
      <x:c r="Q200" s="30" t="s">
        <x:v>155</x:v>
      </x:c>
      <x:c r="R200" s="63" t="e">
        <x:f>HYPERLINK("https://www.baidu.com/s?wd=%E5%85%B0%E5%9D%AA%E7%99%BD%E6%97%8F%E6%99%AE%E7%B1%B3%E6%97%8F%E8%87%AA%E6%B2%BB%E5%8E%BF%20%E4%BA%BA%E6%B0%91%E6%94%BF%E5%BA%9C%20%E5%AE%98%E7%BD%91%20site%3Agov.cn","打开入口")</x:f>
      </x:c>
    </x:row>
    <x:row r="201" ht="100" customHeight="1">
      <x:c r="A201" s="51" t="s">
        <x:v>1395</x:v>
      </x:c>
      <x:c r="B201" s="28">
        <x:v>13</x:v>
      </x:c>
      <x:c r="C201" s="30" t="s">
        <x:v>102</x:v>
      </x:c>
      <x:c r="D201" s="30" t="s">
        <x:v>814</x:v>
      </x:c>
      <x:c r="E201" s="30" t="s">
        <x:v>1396</x:v>
      </x:c>
      <x:c r="F201" s="28" t="s">
        <x:v>816</x:v>
      </x:c>
      <x:c r="G201" s="28" t="s">
        <x:v>671</x:v>
      </x:c>
      <x:c r="H201" s="30" t="s">
        <x:v>1397</x:v>
      </x:c>
      <x:c r="I201" s="30" t="s">
        <x:v>1398</x:v>
      </x:c>
      <x:c r="J201" s="30" t="s">
        <x:v>1399</x:v>
      </x:c>
      <x:c r="K201" s="30" t="s">
        <x:v>1267</x:v>
      </x:c>
      <x:c r="L201" s="30" t="s">
        <x:v>822</x:v>
      </x:c>
      <x:c r="M201" s="30" t="s">
        <x:v>823</x:v>
      </x:c>
      <x:c r="N201" s="30" t="s">
        <x:v>1400</x:v>
      </x:c>
      <x:c r="O201" s="41" t="s">
        <x:v>825</x:v>
      </x:c>
      <x:c r="P201" s="30" t="s">
        <x:v>570</x:v>
      </x:c>
      <x:c r="Q201" s="30" t="s">
        <x:v>155</x:v>
      </x:c>
      <x:c r="R201" s="63" t="e">
        <x:f>HYPERLINK("https://www.baidu.com/s?wd=%E7%BB%B4%E8%A5%BF%E5%82%88%E5%83%B3%E6%97%8F%E8%87%AA%E6%B2%BB%E5%8E%BF%20%E4%BA%BA%E6%B0%91%E6%94%BF%E5%BA%9C%20%E5%AE%98%E7%BD%91%20site%3Agov.cn","打开入口")</x:f>
      </x:c>
    </x:row>
    <x:row r="202" ht="100" customHeight="1">
      <x:c r="A202" s="51" t="s">
        <x:v>1401</x:v>
      </x:c>
      <x:c r="B202" s="28">
        <x:v>13</x:v>
      </x:c>
      <x:c r="C202" s="30" t="s">
        <x:v>102</x:v>
      </x:c>
      <x:c r="D202" s="30" t="s">
        <x:v>814</x:v>
      </x:c>
      <x:c r="E202" s="30" t="s">
        <x:v>1402</x:v>
      </x:c>
      <x:c r="F202" s="28" t="s">
        <x:v>816</x:v>
      </x:c>
      <x:c r="G202" s="28" t="s">
        <x:v>671</x:v>
      </x:c>
      <x:c r="H202" s="30" t="s">
        <x:v>1403</x:v>
      </x:c>
      <x:c r="I202" s="30" t="s">
        <x:v>1404</x:v>
      </x:c>
      <x:c r="J202" s="30" t="s">
        <x:v>1405</x:v>
      </x:c>
      <x:c r="K202" s="30" t="s">
        <x:v>1267</x:v>
      </x:c>
      <x:c r="L202" s="30" t="s">
        <x:v>822</x:v>
      </x:c>
      <x:c r="M202" s="30" t="s">
        <x:v>823</x:v>
      </x:c>
      <x:c r="N202" s="30" t="s">
        <x:v>1406</x:v>
      </x:c>
      <x:c r="O202" s="41" t="s">
        <x:v>825</x:v>
      </x:c>
      <x:c r="P202" s="30" t="s">
        <x:v>570</x:v>
      </x:c>
      <x:c r="Q202" s="30" t="s">
        <x:v>155</x:v>
      </x:c>
      <x:c r="R202" s="63" t="e">
        <x:f>HYPERLINK("https://www.baidu.com/s?wd=%E6%99%AF%E4%B8%9C%E5%BD%9D%E6%97%8F%E8%87%AA%E6%B2%BB%E5%8E%BF%20%E4%BA%BA%E6%B0%91%E6%94%BF%E5%BA%9C%20%E5%AE%98%E7%BD%91%20site%3Agov.cn","打开入口")</x:f>
      </x:c>
    </x:row>
    <x:row r="203" ht="100" customHeight="1">
      <x:c r="A203" s="51" t="s">
        <x:v>1407</x:v>
      </x:c>
      <x:c r="B203" s="28">
        <x:v>13</x:v>
      </x:c>
      <x:c r="C203" s="30" t="s">
        <x:v>102</x:v>
      </x:c>
      <x:c r="D203" s="30" t="s">
        <x:v>814</x:v>
      </x:c>
      <x:c r="E203" s="30" t="s">
        <x:v>1408</x:v>
      </x:c>
      <x:c r="F203" s="28" t="s">
        <x:v>816</x:v>
      </x:c>
      <x:c r="G203" s="28" t="s">
        <x:v>671</x:v>
      </x:c>
      <x:c r="H203" s="30" t="s">
        <x:v>1409</x:v>
      </x:c>
      <x:c r="I203" s="30" t="s">
        <x:v>1410</x:v>
      </x:c>
      <x:c r="J203" s="30" t="s">
        <x:v>1411</x:v>
      </x:c>
      <x:c r="K203" s="30" t="s">
        <x:v>1267</x:v>
      </x:c>
      <x:c r="L203" s="30" t="s">
        <x:v>822</x:v>
      </x:c>
      <x:c r="M203" s="30" t="s">
        <x:v>823</x:v>
      </x:c>
      <x:c r="N203" s="30" t="s">
        <x:v>1412</x:v>
      </x:c>
      <x:c r="O203" s="41" t="s">
        <x:v>825</x:v>
      </x:c>
      <x:c r="P203" s="30" t="s">
        <x:v>570</x:v>
      </x:c>
      <x:c r="Q203" s="30" t="s">
        <x:v>155</x:v>
      </x:c>
      <x:c r="R203" s="63" t="e">
        <x:f>HYPERLINK("https://www.baidu.com/s?wd=%E6%99%AF%E8%B0%B7%E5%82%A3%E6%97%8F%E5%BD%9D%E6%97%8F%E8%87%AA%E6%B2%BB%E5%8E%BF%20%E4%BA%BA%E6%B0%91%E6%94%BF%E5%BA%9C%20%E5%AE%98%E7%BD%91%20site%3Agov.cn","打开入口")</x:f>
      </x:c>
    </x:row>
    <x:row r="204" ht="100" customHeight="1">
      <x:c r="A204" s="51" t="s">
        <x:v>1413</x:v>
      </x:c>
      <x:c r="B204" s="28">
        <x:v>13</x:v>
      </x:c>
      <x:c r="C204" s="30" t="s">
        <x:v>102</x:v>
      </x:c>
      <x:c r="D204" s="30" t="s">
        <x:v>814</x:v>
      </x:c>
      <x:c r="E204" s="30" t="s">
        <x:v>1414</x:v>
      </x:c>
      <x:c r="F204" s="28" t="s">
        <x:v>816</x:v>
      </x:c>
      <x:c r="G204" s="28" t="s">
        <x:v>671</x:v>
      </x:c>
      <x:c r="H204" s="30" t="s">
        <x:v>1415</x:v>
      </x:c>
      <x:c r="I204" s="30" t="s">
        <x:v>1416</x:v>
      </x:c>
      <x:c r="J204" s="30" t="s">
        <x:v>1417</x:v>
      </x:c>
      <x:c r="K204" s="30" t="s">
        <x:v>1267</x:v>
      </x:c>
      <x:c r="L204" s="30" t="s">
        <x:v>822</x:v>
      </x:c>
      <x:c r="M204" s="30" t="s">
        <x:v>823</x:v>
      </x:c>
      <x:c r="N204" s="30" t="s">
        <x:v>1418</x:v>
      </x:c>
      <x:c r="O204" s="41" t="s">
        <x:v>825</x:v>
      </x:c>
      <x:c r="P204" s="30" t="s">
        <x:v>570</x:v>
      </x:c>
      <x:c r="Q204" s="30" t="s">
        <x:v>155</x:v>
      </x:c>
      <x:c r="R204" s="63" t="e">
        <x:f>HYPERLINK("https://www.baidu.com/s?wd=%E5%AE%81%E6%B4%B1%E5%93%88%E5%B0%BC%E6%97%8F%E5%BD%9D%E6%97%8F%E8%87%AA%E6%B2%BB%E5%8E%BF%20%E4%BA%BA%E6%B0%91%E6%94%BF%E5%BA%9C%20%E5%AE%98%E7%BD%91%20site%3Agov.cn","打开入口")</x:f>
      </x:c>
    </x:row>
    <x:row r="205" ht="100" customHeight="1">
      <x:c r="A205" s="51" t="s">
        <x:v>1419</x:v>
      </x:c>
      <x:c r="B205" s="28">
        <x:v>13</x:v>
      </x:c>
      <x:c r="C205" s="30" t="s">
        <x:v>102</x:v>
      </x:c>
      <x:c r="D205" s="30" t="s">
        <x:v>814</x:v>
      </x:c>
      <x:c r="E205" s="30" t="s">
        <x:v>1420</x:v>
      </x:c>
      <x:c r="F205" s="28" t="s">
        <x:v>816</x:v>
      </x:c>
      <x:c r="G205" s="28" t="s">
        <x:v>671</x:v>
      </x:c>
      <x:c r="H205" s="30" t="s">
        <x:v>1421</x:v>
      </x:c>
      <x:c r="I205" s="30" t="s">
        <x:v>1422</x:v>
      </x:c>
      <x:c r="J205" s="30" t="s">
        <x:v>1423</x:v>
      </x:c>
      <x:c r="K205" s="30" t="s">
        <x:v>1267</x:v>
      </x:c>
      <x:c r="L205" s="30" t="s">
        <x:v>822</x:v>
      </x:c>
      <x:c r="M205" s="30" t="s">
        <x:v>823</x:v>
      </x:c>
      <x:c r="N205" s="30" t="s">
        <x:v>1424</x:v>
      </x:c>
      <x:c r="O205" s="41" t="s">
        <x:v>825</x:v>
      </x:c>
      <x:c r="P205" s="30" t="s">
        <x:v>570</x:v>
      </x:c>
      <x:c r="Q205" s="30" t="s">
        <x:v>155</x:v>
      </x:c>
      <x:c r="R205" s="63" t="e">
        <x:f>HYPERLINK("https://www.baidu.com/s?wd=%E6%BC%BE%E6%BF%9E%E5%BD%9D%E6%97%8F%E8%87%AA%E6%B2%BB%E5%8E%BF%20%E4%BA%BA%E6%B0%91%E6%94%BF%E5%BA%9C%20%E5%AE%98%E7%BD%91%20site%3Agov.cn","打开入口")</x:f>
      </x:c>
    </x:row>
    <x:row r="206" ht="100" customHeight="1">
      <x:c r="A206" s="51" t="s">
        <x:v>1425</x:v>
      </x:c>
      <x:c r="B206" s="28">
        <x:v>13</x:v>
      </x:c>
      <x:c r="C206" s="30" t="s">
        <x:v>102</x:v>
      </x:c>
      <x:c r="D206" s="30" t="s">
        <x:v>814</x:v>
      </x:c>
      <x:c r="E206" s="30" t="s">
        <x:v>1426</x:v>
      </x:c>
      <x:c r="F206" s="28" t="s">
        <x:v>816</x:v>
      </x:c>
      <x:c r="G206" s="28" t="s">
        <x:v>671</x:v>
      </x:c>
      <x:c r="H206" s="30" t="s">
        <x:v>1427</x:v>
      </x:c>
      <x:c r="I206" s="30" t="s">
        <x:v>1428</x:v>
      </x:c>
      <x:c r="J206" s="30" t="s">
        <x:v>1429</x:v>
      </x:c>
      <x:c r="K206" s="30" t="s">
        <x:v>1267</x:v>
      </x:c>
      <x:c r="L206" s="30" t="s">
        <x:v>822</x:v>
      </x:c>
      <x:c r="M206" s="30" t="s">
        <x:v>823</x:v>
      </x:c>
      <x:c r="N206" s="30" t="s">
        <x:v>1430</x:v>
      </x:c>
      <x:c r="O206" s="41" t="s">
        <x:v>825</x:v>
      </x:c>
      <x:c r="P206" s="30" t="s">
        <x:v>570</x:v>
      </x:c>
      <x:c r="Q206" s="30" t="s">
        <x:v>155</x:v>
      </x:c>
      <x:c r="R206" s="63" t="e">
        <x:f>HYPERLINK("https://www.baidu.com/s?wd=%E7%A6%84%E5%8A%9D%E5%BD%9D%E6%97%8F%E8%8B%97%E6%97%8F%E8%87%AA%E6%B2%BB%E5%8E%BF%20%E4%BA%BA%E6%B0%91%E6%94%BF%E5%BA%9C%20%E5%AE%98%E7%BD%91%20site%3Agov.cn","打开入口")</x:f>
      </x:c>
    </x:row>
    <x:row r="207" ht="100" customHeight="1">
      <x:c r="A207" s="51" t="s">
        <x:v>1431</x:v>
      </x:c>
      <x:c r="B207" s="28">
        <x:v>13</x:v>
      </x:c>
      <x:c r="C207" s="30" t="s">
        <x:v>102</x:v>
      </x:c>
      <x:c r="D207" s="30" t="s">
        <x:v>814</x:v>
      </x:c>
      <x:c r="E207" s="30" t="s">
        <x:v>1432</x:v>
      </x:c>
      <x:c r="F207" s="28" t="s">
        <x:v>816</x:v>
      </x:c>
      <x:c r="G207" s="28" t="s">
        <x:v>671</x:v>
      </x:c>
      <x:c r="H207" s="30" t="s">
        <x:v>1433</x:v>
      </x:c>
      <x:c r="I207" s="30" t="s">
        <x:v>1434</x:v>
      </x:c>
      <x:c r="J207" s="30" t="s">
        <x:v>1435</x:v>
      </x:c>
      <x:c r="K207" s="30" t="s">
        <x:v>1267</x:v>
      </x:c>
      <x:c r="L207" s="30" t="s">
        <x:v>822</x:v>
      </x:c>
      <x:c r="M207" s="30" t="s">
        <x:v>823</x:v>
      </x:c>
      <x:c r="N207" s="30" t="s">
        <x:v>1436</x:v>
      </x:c>
      <x:c r="O207" s="41" t="s">
        <x:v>825</x:v>
      </x:c>
      <x:c r="P207" s="30" t="s">
        <x:v>570</x:v>
      </x:c>
      <x:c r="Q207" s="30" t="s">
        <x:v>155</x:v>
      </x:c>
      <x:c r="R207" s="63" t="e">
        <x:f>HYPERLINK("https://www.baidu.com/s?wd=%E9%87%91%E5%B9%B3%E8%8B%97%E6%97%8F%E7%91%B6%E6%97%8F%E5%82%A3%E6%97%8F%E8%87%AA%E6%B2%BB%E5%8E%BF%20%E4%BA%BA%E6%B0%91%E6%94%BF%E5%BA%9C%20%E5%AE%98%E7%BD%91%20site%3Agov.cn","打开入口")</x:f>
      </x:c>
    </x:row>
    <x:row r="208" ht="100" customHeight="1">
      <x:c r="A208" s="51" t="s">
        <x:v>1437</x:v>
      </x:c>
      <x:c r="B208" s="28">
        <x:v>11</x:v>
      </x:c>
      <x:c r="C208" s="30" t="s">
        <x:v>86</x:v>
      </x:c>
      <x:c r="D208" s="30" t="s">
        <x:v>814</x:v>
      </x:c>
      <x:c r="E208" s="30" t="s">
        <x:v>1438</x:v>
      </x:c>
      <x:c r="F208" s="28" t="s">
        <x:v>816</x:v>
      </x:c>
      <x:c r="G208" s="28" t="s">
        <x:v>727</x:v>
      </x:c>
      <x:c r="H208" s="30" t="s">
        <x:v>1439</x:v>
      </x:c>
      <x:c r="I208" s="30" t="s">
        <x:v>1440</x:v>
      </x:c>
      <x:c r="J208" s="30" t="s">
        <x:v>1441</x:v>
      </x:c>
      <x:c r="K208" s="30" t="s">
        <x:v>1442</x:v>
      </x:c>
      <x:c r="L208" s="30" t="s">
        <x:v>822</x:v>
      </x:c>
      <x:c r="M208" s="30" t="s">
        <x:v>823</x:v>
      </x:c>
      <x:c r="N208" s="30" t="s">
        <x:v>1443</x:v>
      </x:c>
      <x:c r="O208" s="41" t="s">
        <x:v>825</x:v>
      </x:c>
      <x:c r="P208" s="30" t="s">
        <x:v>570</x:v>
      </x:c>
      <x:c r="Q208" s="30" t="s">
        <x:v>155</x:v>
      </x:c>
      <x:c r="R208" s="63" t="e">
        <x:f>HYPERLINK("https://www.baidu.com/s?wd=%E7%A7%AF%E7%9F%B3%E5%B1%B1%E4%BF%9D%E5%AE%89%E6%97%8F%E4%B8%9C%E4%B9%A1%E6%97%8F%E6%92%92%E6%8B%89%E6%97%8F%E8%87%AA%E6%B2%BB%E5%8E%BF%20%E4%BA%BA%E6%B0%91%E6%94%BF%E5%BA%9C%20%E5%AE%98%E7%BD%91%20site%3Agov.cn","打开入口")</x:f>
      </x:c>
    </x:row>
    <x:row r="209" ht="100" customHeight="1">
      <x:c r="A209" s="51" t="s">
        <x:v>1444</x:v>
      </x:c>
      <x:c r="B209" s="28">
        <x:v>11</x:v>
      </x:c>
      <x:c r="C209" s="30" t="s">
        <x:v>86</x:v>
      </x:c>
      <x:c r="D209" s="30" t="s">
        <x:v>814</x:v>
      </x:c>
      <x:c r="E209" s="30" t="s">
        <x:v>1445</x:v>
      </x:c>
      <x:c r="F209" s="28" t="s">
        <x:v>816</x:v>
      </x:c>
      <x:c r="G209" s="28" t="s">
        <x:v>727</x:v>
      </x:c>
      <x:c r="H209" s="30" t="s">
        <x:v>1446</x:v>
      </x:c>
      <x:c r="I209" s="30" t="s">
        <x:v>1447</x:v>
      </x:c>
      <x:c r="J209" s="30" t="s">
        <x:v>1448</x:v>
      </x:c>
      <x:c r="K209" s="30" t="s">
        <x:v>1442</x:v>
      </x:c>
      <x:c r="L209" s="30" t="s">
        <x:v>822</x:v>
      </x:c>
      <x:c r="M209" s="30" t="s">
        <x:v>823</x:v>
      </x:c>
      <x:c r="N209" s="30" t="s">
        <x:v>1449</x:v>
      </x:c>
      <x:c r="O209" s="41" t="s">
        <x:v>825</x:v>
      </x:c>
      <x:c r="P209" s="30" t="s">
        <x:v>570</x:v>
      </x:c>
      <x:c r="Q209" s="30" t="s">
        <x:v>155</x:v>
      </x:c>
      <x:c r="R209" s="63" t="e">
        <x:f>HYPERLINK("https://www.baidu.com/s?wd=%E5%BC%A0%E5%AE%B6%E5%B7%9D%E5%9B%9E%E6%97%8F%E8%87%AA%E6%B2%BB%E5%8E%BF%20%E4%BA%BA%E6%B0%91%E6%94%BF%E5%BA%9C%20%E5%AE%98%E7%BD%91%20site%3Agov.cn","打开入口")</x:f>
      </x:c>
    </x:row>
    <x:row r="210" ht="100" customHeight="1">
      <x:c r="A210" s="51" t="s">
        <x:v>1450</x:v>
      </x:c>
      <x:c r="B210" s="28">
        <x:v>11</x:v>
      </x:c>
      <x:c r="C210" s="30" t="s">
        <x:v>86</x:v>
      </x:c>
      <x:c r="D210" s="30" t="s">
        <x:v>814</x:v>
      </x:c>
      <x:c r="E210" s="30" t="s">
        <x:v>1451</x:v>
      </x:c>
      <x:c r="F210" s="28" t="s">
        <x:v>816</x:v>
      </x:c>
      <x:c r="G210" s="28" t="s">
        <x:v>727</x:v>
      </x:c>
      <x:c r="H210" s="30" t="s">
        <x:v>1452</x:v>
      </x:c>
      <x:c r="I210" s="30" t="s">
        <x:v>1453</x:v>
      </x:c>
      <x:c r="J210" s="30" t="s">
        <x:v>1454</x:v>
      </x:c>
      <x:c r="K210" s="30" t="s">
        <x:v>1442</x:v>
      </x:c>
      <x:c r="L210" s="30" t="s">
        <x:v>822</x:v>
      </x:c>
      <x:c r="M210" s="30" t="s">
        <x:v>823</x:v>
      </x:c>
      <x:c r="N210" s="30" t="s">
        <x:v>1455</x:v>
      </x:c>
      <x:c r="O210" s="41" t="s">
        <x:v>825</x:v>
      </x:c>
      <x:c r="P210" s="30" t="s">
        <x:v>570</x:v>
      </x:c>
      <x:c r="Q210" s="30" t="s">
        <x:v>155</x:v>
      </x:c>
      <x:c r="R210" s="63" t="e">
        <x:f>HYPERLINK("https://www.baidu.com/s?wd=%E5%A4%A9%E7%A5%9D%E8%97%8F%E6%97%8F%E8%87%AA%E6%B2%BB%E5%8E%BF%20%E4%BA%BA%E6%B0%91%E6%94%BF%E5%BA%9C%20%E5%AE%98%E7%BD%91%20site%3Agov.cn","打开入口")</x:f>
      </x:c>
    </x:row>
    <x:row r="211" ht="100" customHeight="1">
      <x:c r="A211" s="51" t="s">
        <x:v>1456</x:v>
      </x:c>
      <x:c r="B211" s="28">
        <x:v>11</x:v>
      </x:c>
      <x:c r="C211" s="30" t="s">
        <x:v>86</x:v>
      </x:c>
      <x:c r="D211" s="30" t="s">
        <x:v>814</x:v>
      </x:c>
      <x:c r="E211" s="30" t="s">
        <x:v>1457</x:v>
      </x:c>
      <x:c r="F211" s="28" t="s">
        <x:v>816</x:v>
      </x:c>
      <x:c r="G211" s="28" t="s">
        <x:v>727</x:v>
      </x:c>
      <x:c r="H211" s="30" t="s">
        <x:v>1458</x:v>
      </x:c>
      <x:c r="I211" s="30" t="s">
        <x:v>1459</x:v>
      </x:c>
      <x:c r="J211" s="30" t="s">
        <x:v>1460</x:v>
      </x:c>
      <x:c r="K211" s="30" t="s">
        <x:v>1442</x:v>
      </x:c>
      <x:c r="L211" s="30" t="s">
        <x:v>822</x:v>
      </x:c>
      <x:c r="M211" s="30" t="s">
        <x:v>823</x:v>
      </x:c>
      <x:c r="N211" s="30" t="s">
        <x:v>1461</x:v>
      </x:c>
      <x:c r="O211" s="41" t="s">
        <x:v>569</x:v>
      </x:c>
      <x:c r="P211" s="30" t="s">
        <x:v>570</x:v>
      </x:c>
      <x:c r="Q211" s="30" t="s">
        <x:v>155</x:v>
      </x:c>
      <x:c r="R211" s="63" t="e">
        <x:f>HYPERLINK("http://www.gssn.gov.cn/","打开入口")</x:f>
      </x:c>
    </x:row>
    <x:row r="212" ht="100" customHeight="1">
      <x:c r="A212" s="51" t="s">
        <x:v>1462</x:v>
      </x:c>
      <x:c r="B212" s="28">
        <x:v>11</x:v>
      </x:c>
      <x:c r="C212" s="30" t="s">
        <x:v>86</x:v>
      </x:c>
      <x:c r="D212" s="30" t="s">
        <x:v>814</x:v>
      </x:c>
      <x:c r="E212" s="30" t="s">
        <x:v>1463</x:v>
      </x:c>
      <x:c r="F212" s="28" t="s">
        <x:v>816</x:v>
      </x:c>
      <x:c r="G212" s="28" t="s">
        <x:v>727</x:v>
      </x:c>
      <x:c r="H212" s="30" t="s">
        <x:v>1464</x:v>
      </x:c>
      <x:c r="I212" s="30" t="s">
        <x:v>1465</x:v>
      </x:c>
      <x:c r="J212" s="30" t="s">
        <x:v>1466</x:v>
      </x:c>
      <x:c r="K212" s="30" t="s">
        <x:v>1442</x:v>
      </x:c>
      <x:c r="L212" s="30" t="s">
        <x:v>822</x:v>
      </x:c>
      <x:c r="M212" s="30" t="s">
        <x:v>823</x:v>
      </x:c>
      <x:c r="N212" s="30" t="s">
        <x:v>1467</x:v>
      </x:c>
      <x:c r="O212" s="41" t="s">
        <x:v>825</x:v>
      </x:c>
      <x:c r="P212" s="30" t="s">
        <x:v>570</x:v>
      </x:c>
      <x:c r="Q212" s="30" t="s">
        <x:v>155</x:v>
      </x:c>
      <x:c r="R212" s="63" t="e">
        <x:f>HYPERLINK("https://www.baidu.com/s?wd=%E8%82%83%E5%8C%97%E8%92%99%E5%8F%A4%E6%97%8F%E8%87%AA%E6%B2%BB%E5%8E%BF%20%E4%BA%BA%E6%B0%91%E6%94%BF%E5%BA%9C%20%E5%AE%98%E7%BD%91%20site%3Agov.cn","打开入口")</x:f>
      </x:c>
    </x:row>
    <x:row r="213" ht="100" customHeight="1">
      <x:c r="A213" s="51" t="s">
        <x:v>1468</x:v>
      </x:c>
      <x:c r="B213" s="28">
        <x:v>11</x:v>
      </x:c>
      <x:c r="C213" s="30" t="s">
        <x:v>86</x:v>
      </x:c>
      <x:c r="D213" s="30" t="s">
        <x:v>814</x:v>
      </x:c>
      <x:c r="E213" s="30" t="s">
        <x:v>1469</x:v>
      </x:c>
      <x:c r="F213" s="28" t="s">
        <x:v>816</x:v>
      </x:c>
      <x:c r="G213" s="28" t="s">
        <x:v>727</x:v>
      </x:c>
      <x:c r="H213" s="30" t="s">
        <x:v>1470</x:v>
      </x:c>
      <x:c r="I213" s="30" t="s">
        <x:v>1471</x:v>
      </x:c>
      <x:c r="J213" s="30" t="s">
        <x:v>1472</x:v>
      </x:c>
      <x:c r="K213" s="30" t="s">
        <x:v>1442</x:v>
      </x:c>
      <x:c r="L213" s="30" t="s">
        <x:v>822</x:v>
      </x:c>
      <x:c r="M213" s="30" t="s">
        <x:v>823</x:v>
      </x:c>
      <x:c r="N213" s="30" t="s">
        <x:v>1473</x:v>
      </x:c>
      <x:c r="O213" s="41" t="s">
        <x:v>825</x:v>
      </x:c>
      <x:c r="P213" s="30" t="s">
        <x:v>570</x:v>
      </x:c>
      <x:c r="Q213" s="30" t="s">
        <x:v>155</x:v>
      </x:c>
      <x:c r="R213" s="63" t="e">
        <x:f>HYPERLINK("https://www.baidu.com/s?wd=%E9%98%BF%E5%85%8B%E5%A1%9E%E5%93%88%E8%90%A8%E5%85%8B%E6%97%8F%E8%87%AA%E6%B2%BB%E5%8E%BF%20%E4%BA%BA%E6%B0%91%E6%94%BF%E5%BA%9C%20%E5%AE%98%E7%BD%91%20site%3Agov.cn","打开入口")</x:f>
      </x:c>
    </x:row>
    <x:row r="214" ht="100" customHeight="1">
      <x:c r="A214" s="51" t="s">
        <x:v>1474</x:v>
      </x:c>
      <x:c r="B214" s="28">
        <x:v>11</x:v>
      </x:c>
      <x:c r="C214" s="30" t="s">
        <x:v>86</x:v>
      </x:c>
      <x:c r="D214" s="30" t="s">
        <x:v>814</x:v>
      </x:c>
      <x:c r="E214" s="30" t="s">
        <x:v>1475</x:v>
      </x:c>
      <x:c r="F214" s="28" t="s">
        <x:v>816</x:v>
      </x:c>
      <x:c r="G214" s="28" t="s">
        <x:v>727</x:v>
      </x:c>
      <x:c r="H214" s="30" t="s">
        <x:v>1476</x:v>
      </x:c>
      <x:c r="I214" s="30" t="s">
        <x:v>1477</x:v>
      </x:c>
      <x:c r="J214" s="30" t="s">
        <x:v>1478</x:v>
      </x:c>
      <x:c r="K214" s="30" t="s">
        <x:v>1442</x:v>
      </x:c>
      <x:c r="L214" s="30" t="s">
        <x:v>822</x:v>
      </x:c>
      <x:c r="M214" s="30" t="s">
        <x:v>823</x:v>
      </x:c>
      <x:c r="N214" s="30" t="s">
        <x:v>1479</x:v>
      </x:c>
      <x:c r="O214" s="41" t="s">
        <x:v>825</x:v>
      </x:c>
      <x:c r="P214" s="30" t="s">
        <x:v>570</x:v>
      </x:c>
      <x:c r="Q214" s="30" t="s">
        <x:v>155</x:v>
      </x:c>
      <x:c r="R214" s="63" t="e">
        <x:f>HYPERLINK("https://www.baidu.com/s?wd=%E4%B8%9C%E4%B9%A1%E6%97%8F%E8%87%AA%E6%B2%BB%E5%8E%BF%20%E4%BA%BA%E6%B0%91%E6%94%BF%E5%BA%9C%20%E5%AE%98%E7%BD%91%20site%3Agov.cn","打开入口")</x:f>
      </x:c>
    </x:row>
    <x:row r="215" ht="100" customHeight="1">
      <x:c r="A215" s="51" t="s">
        <x:v>1480</x:v>
      </x:c>
      <x:c r="B215" s="28">
        <x:v>10</x:v>
      </x:c>
      <x:c r="C215" s="30" t="s">
        <x:v>78</x:v>
      </x:c>
      <x:c r="D215" s="30" t="s">
        <x:v>814</x:v>
      </x:c>
      <x:c r="E215" s="30" t="s">
        <x:v>1481</x:v>
      </x:c>
      <x:c r="F215" s="28" t="s">
        <x:v>816</x:v>
      </x:c>
      <x:c r="G215" s="28" t="s">
        <x:v>741</x:v>
      </x:c>
      <x:c r="H215" s="30" t="s">
        <x:v>1482</x:v>
      </x:c>
      <x:c r="I215" s="30" t="s">
        <x:v>1483</x:v>
      </x:c>
      <x:c r="J215" s="30" t="s">
        <x:v>1484</x:v>
      </x:c>
      <x:c r="K215" s="30" t="s">
        <x:v>1485</x:v>
      </x:c>
      <x:c r="L215" s="30" t="s">
        <x:v>822</x:v>
      </x:c>
      <x:c r="M215" s="30" t="s">
        <x:v>823</x:v>
      </x:c>
      <x:c r="N215" s="30" t="s">
        <x:v>1486</x:v>
      </x:c>
      <x:c r="O215" s="41" t="s">
        <x:v>825</x:v>
      </x:c>
      <x:c r="P215" s="30" t="s">
        <x:v>570</x:v>
      </x:c>
      <x:c r="Q215" s="30" t="s">
        <x:v>155</x:v>
      </x:c>
      <x:c r="R215" s="63" t="e">
        <x:f>HYPERLINK("https://www.baidu.com/s?wd=%E5%8C%96%E9%9A%86%E5%9B%9E%E6%97%8F%E8%87%AA%E6%B2%BB%E5%8E%BF%20%E4%BA%BA%E6%B0%91%E6%94%BF%E5%BA%9C%20%E5%AE%98%E7%BD%91%20site%3Agov.cn","打开入口")</x:f>
      </x:c>
    </x:row>
    <x:row r="216" ht="100" customHeight="1">
      <x:c r="A216" s="51" t="s">
        <x:v>1487</x:v>
      </x:c>
      <x:c r="B216" s="28">
        <x:v>10</x:v>
      </x:c>
      <x:c r="C216" s="30" t="s">
        <x:v>78</x:v>
      </x:c>
      <x:c r="D216" s="30" t="s">
        <x:v>814</x:v>
      </x:c>
      <x:c r="E216" s="30" t="s">
        <x:v>1488</x:v>
      </x:c>
      <x:c r="F216" s="28" t="s">
        <x:v>816</x:v>
      </x:c>
      <x:c r="G216" s="28" t="s">
        <x:v>741</x:v>
      </x:c>
      <x:c r="H216" s="30" t="s">
        <x:v>1489</x:v>
      </x:c>
      <x:c r="I216" s="30" t="s">
        <x:v>1490</x:v>
      </x:c>
      <x:c r="J216" s="30" t="s">
        <x:v>1491</x:v>
      </x:c>
      <x:c r="K216" s="30" t="s">
        <x:v>1485</x:v>
      </x:c>
      <x:c r="L216" s="30" t="s">
        <x:v>822</x:v>
      </x:c>
      <x:c r="M216" s="30" t="s">
        <x:v>823</x:v>
      </x:c>
      <x:c r="N216" s="30" t="s">
        <x:v>1492</x:v>
      </x:c>
      <x:c r="O216" s="41" t="s">
        <x:v>569</x:v>
      </x:c>
      <x:c r="P216" s="30" t="s">
        <x:v>570</x:v>
      </x:c>
      <x:c r="Q216" s="30" t="s">
        <x:v>155</x:v>
      </x:c>
      <x:c r="R216" s="63" t="e">
        <x:f>HYPERLINK("https://www.huzhu.gov.cn/","打开入口")</x:f>
      </x:c>
    </x:row>
    <x:row r="217" ht="100" customHeight="1">
      <x:c r="A217" s="51" t="s">
        <x:v>1493</x:v>
      </x:c>
      <x:c r="B217" s="28">
        <x:v>10</x:v>
      </x:c>
      <x:c r="C217" s="30" t="s">
        <x:v>78</x:v>
      </x:c>
      <x:c r="D217" s="30" t="s">
        <x:v>814</x:v>
      </x:c>
      <x:c r="E217" s="30" t="s">
        <x:v>1494</x:v>
      </x:c>
      <x:c r="F217" s="28" t="s">
        <x:v>816</x:v>
      </x:c>
      <x:c r="G217" s="28" t="s">
        <x:v>741</x:v>
      </x:c>
      <x:c r="H217" s="30" t="s">
        <x:v>1495</x:v>
      </x:c>
      <x:c r="I217" s="30" t="s">
        <x:v>1496</x:v>
      </x:c>
      <x:c r="J217" s="30" t="s">
        <x:v>1497</x:v>
      </x:c>
      <x:c r="K217" s="30" t="s">
        <x:v>1485</x:v>
      </x:c>
      <x:c r="L217" s="30" t="s">
        <x:v>822</x:v>
      </x:c>
      <x:c r="M217" s="30" t="s">
        <x:v>823</x:v>
      </x:c>
      <x:c r="N217" s="30" t="s">
        <x:v>1498</x:v>
      </x:c>
      <x:c r="O217" s="41" t="s">
        <x:v>569</x:v>
      </x:c>
      <x:c r="P217" s="30" t="s">
        <x:v>570</x:v>
      </x:c>
      <x:c r="Q217" s="30" t="s">
        <x:v>155</x:v>
      </x:c>
      <x:c r="R217" s="63" t="e">
        <x:f>HYPERLINK("https://www.xunhua.gov.cn/","打开入口")</x:f>
      </x:c>
    </x:row>
    <x:row r="218" ht="100" customHeight="1">
      <x:c r="A218" s="51" t="s">
        <x:v>1499</x:v>
      </x:c>
      <x:c r="B218" s="28">
        <x:v>10</x:v>
      </x:c>
      <x:c r="C218" s="30" t="s">
        <x:v>78</x:v>
      </x:c>
      <x:c r="D218" s="30" t="s">
        <x:v>814</x:v>
      </x:c>
      <x:c r="E218" s="30" t="s">
        <x:v>1500</x:v>
      </x:c>
      <x:c r="F218" s="28" t="s">
        <x:v>816</x:v>
      </x:c>
      <x:c r="G218" s="28" t="s">
        <x:v>741</x:v>
      </x:c>
      <x:c r="H218" s="30" t="s">
        <x:v>1501</x:v>
      </x:c>
      <x:c r="I218" s="30" t="s">
        <x:v>1502</x:v>
      </x:c>
      <x:c r="J218" s="30" t="s">
        <x:v>1503</x:v>
      </x:c>
      <x:c r="K218" s="30" t="s">
        <x:v>1485</x:v>
      </x:c>
      <x:c r="L218" s="30" t="s">
        <x:v>822</x:v>
      </x:c>
      <x:c r="M218" s="30" t="s">
        <x:v>823</x:v>
      </x:c>
      <x:c r="N218" s="30" t="s">
        <x:v>1504</x:v>
      </x:c>
      <x:c r="O218" s="41" t="s">
        <x:v>825</x:v>
      </x:c>
      <x:c r="P218" s="30" t="s">
        <x:v>570</x:v>
      </x:c>
      <x:c r="Q218" s="30" t="s">
        <x:v>155</x:v>
      </x:c>
      <x:c r="R218" s="63" t="e">
        <x:f>HYPERLINK("https://www.baidu.com/s?wd=%E6%B2%B3%E5%8D%97%E8%92%99%E5%8F%A4%E6%97%8F%E8%87%AA%E6%B2%BB%E5%8E%BF%20%E4%BA%BA%E6%B0%91%E6%94%BF%E5%BA%9C%20%E5%AE%98%E7%BD%91%20site%3Agov.cn","打开入口")</x:f>
      </x:c>
    </x:row>
    <x:row r="219" ht="100" customHeight="1">
      <x:c r="A219" s="51" t="s">
        <x:v>1505</x:v>
      </x:c>
      <x:c r="B219" s="28">
        <x:v>10</x:v>
      </x:c>
      <x:c r="C219" s="30" t="s">
        <x:v>78</x:v>
      </x:c>
      <x:c r="D219" s="30" t="s">
        <x:v>814</x:v>
      </x:c>
      <x:c r="E219" s="30" t="s">
        <x:v>1506</x:v>
      </x:c>
      <x:c r="F219" s="28" t="s">
        <x:v>816</x:v>
      </x:c>
      <x:c r="G219" s="28" t="s">
        <x:v>741</x:v>
      </x:c>
      <x:c r="H219" s="30" t="s">
        <x:v>1507</x:v>
      </x:c>
      <x:c r="I219" s="30" t="s">
        <x:v>1508</x:v>
      </x:c>
      <x:c r="J219" s="30" t="s">
        <x:v>1509</x:v>
      </x:c>
      <x:c r="K219" s="30" t="s">
        <x:v>1485</x:v>
      </x:c>
      <x:c r="L219" s="30" t="s">
        <x:v>822</x:v>
      </x:c>
      <x:c r="M219" s="30" t="s">
        <x:v>823</x:v>
      </x:c>
      <x:c r="N219" s="30" t="s">
        <x:v>1510</x:v>
      </x:c>
      <x:c r="O219" s="41" t="s">
        <x:v>825</x:v>
      </x:c>
      <x:c r="P219" s="30" t="s">
        <x:v>570</x:v>
      </x:c>
      <x:c r="Q219" s="30" t="s">
        <x:v>155</x:v>
      </x:c>
      <x:c r="R219" s="63" t="e">
        <x:f>HYPERLINK("https://www.baidu.com/s?wd=%E9%97%A8%E6%BA%90%E5%9B%9E%E6%97%8F%E8%87%AA%E6%B2%BB%E5%8E%BF%20%E4%BA%BA%E6%B0%91%E6%94%BF%E5%BA%9C%20%E5%AE%98%E7%BD%91%20site%3Agov.cn","打开入口")</x:f>
      </x:c>
    </x:row>
    <x:row r="220" ht="100" customHeight="1">
      <x:c r="A220" s="51" t="s">
        <x:v>1511</x:v>
      </x:c>
      <x:c r="B220" s="28">
        <x:v>10</x:v>
      </x:c>
      <x:c r="C220" s="30" t="s">
        <x:v>78</x:v>
      </x:c>
      <x:c r="D220" s="30" t="s">
        <x:v>814</x:v>
      </x:c>
      <x:c r="E220" s="30" t="s">
        <x:v>1512</x:v>
      </x:c>
      <x:c r="F220" s="28" t="s">
        <x:v>816</x:v>
      </x:c>
      <x:c r="G220" s="28" t="s">
        <x:v>741</x:v>
      </x:c>
      <x:c r="H220" s="30" t="s">
        <x:v>1513</x:v>
      </x:c>
      <x:c r="I220" s="30" t="s">
        <x:v>1514</x:v>
      </x:c>
      <x:c r="J220" s="30" t="s">
        <x:v>1515</x:v>
      </x:c>
      <x:c r="K220" s="30" t="s">
        <x:v>1485</x:v>
      </x:c>
      <x:c r="L220" s="30" t="s">
        <x:v>822</x:v>
      </x:c>
      <x:c r="M220" s="30" t="s">
        <x:v>823</x:v>
      </x:c>
      <x:c r="N220" s="30" t="s">
        <x:v>1516</x:v>
      </x:c>
      <x:c r="O220" s="41" t="s">
        <x:v>825</x:v>
      </x:c>
      <x:c r="P220" s="30" t="s">
        <x:v>570</x:v>
      </x:c>
      <x:c r="Q220" s="30" t="s">
        <x:v>155</x:v>
      </x:c>
      <x:c r="R220" s="63" t="e">
        <x:f>HYPERLINK("https://www.baidu.com/s?wd=%E5%A4%A7%E9%80%9A%E5%9B%9E%E6%97%8F%E5%9C%9F%E6%97%8F%E8%87%AA%E6%B2%BB%E5%8E%BF%20%E4%BA%BA%E6%B0%91%E6%94%BF%E5%BA%9C%20%E5%AE%98%E7%BD%91%20site%3Agov.cn","打开入口")</x:f>
      </x:c>
    </x:row>
    <x:row r="221" ht="100" customHeight="1">
      <x:c r="A221" s="51" t="s">
        <x:v>1517</x:v>
      </x:c>
      <x:c r="B221" s="28">
        <x:v>10</x:v>
      </x:c>
      <x:c r="C221" s="30" t="s">
        <x:v>78</x:v>
      </x:c>
      <x:c r="D221" s="30" t="s">
        <x:v>814</x:v>
      </x:c>
      <x:c r="E221" s="30" t="s">
        <x:v>1518</x:v>
      </x:c>
      <x:c r="F221" s="28" t="s">
        <x:v>816</x:v>
      </x:c>
      <x:c r="G221" s="28" t="s">
        <x:v>741</x:v>
      </x:c>
      <x:c r="H221" s="30" t="s">
        <x:v>1519</x:v>
      </x:c>
      <x:c r="I221" s="30" t="s">
        <x:v>1520</x:v>
      </x:c>
      <x:c r="J221" s="30" t="s">
        <x:v>1521</x:v>
      </x:c>
      <x:c r="K221" s="30" t="s">
        <x:v>1485</x:v>
      </x:c>
      <x:c r="L221" s="30" t="s">
        <x:v>822</x:v>
      </x:c>
      <x:c r="M221" s="30" t="s">
        <x:v>823</x:v>
      </x:c>
      <x:c r="N221" s="30" t="s">
        <x:v>1522</x:v>
      </x:c>
      <x:c r="O221" s="41" t="s">
        <x:v>825</x:v>
      </x:c>
      <x:c r="P221" s="30" t="s">
        <x:v>570</x:v>
      </x:c>
      <x:c r="Q221" s="30" t="s">
        <x:v>155</x:v>
      </x:c>
      <x:c r="R221" s="63" t="e">
        <x:f>HYPERLINK("https://www.baidu.com/s?wd=%E6%B0%91%E5%92%8C%E5%9B%9E%E6%97%8F%E5%9C%9F%E6%97%8F%E8%87%AA%E6%B2%BB%E5%8E%BF%20%E4%BA%BA%E6%B0%91%E6%94%BF%E5%BA%9C%20%E5%AE%98%E7%BD%91%20site%3Agov.cn","打开入口")</x:f>
      </x:c>
    </x:row>
    <x:row r="222" ht="100" customHeight="1">
      <x:c r="A222" s="51" t="s">
        <x:v>1523</x:v>
      </x:c>
      <x:c r="B222" s="28">
        <x:v>9</x:v>
      </x:c>
      <x:c r="C222" s="30" t="s">
        <x:v>70</x:v>
      </x:c>
      <x:c r="D222" s="30" t="s">
        <x:v>814</x:v>
      </x:c>
      <x:c r="E222" s="30" t="s">
        <x:v>1524</x:v>
      </x:c>
      <x:c r="F222" s="28" t="s">
        <x:v>816</x:v>
      </x:c>
      <x:c r="G222" s="28" t="s">
        <x:v>532</x:v>
      </x:c>
      <x:c r="H222" s="30" t="s">
        <x:v>1525</x:v>
      </x:c>
      <x:c r="I222" s="30" t="s">
        <x:v>1526</x:v>
      </x:c>
      <x:c r="J222" s="30" t="s">
        <x:v>1527</x:v>
      </x:c>
      <x:c r="K222" s="30" t="s">
        <x:v>591</x:v>
      </x:c>
      <x:c r="L222" s="30" t="s">
        <x:v>822</x:v>
      </x:c>
      <x:c r="M222" s="30" t="s">
        <x:v>823</x:v>
      </x:c>
      <x:c r="N222" s="30" t="s">
        <x:v>1528</x:v>
      </x:c>
      <x:c r="O222" s="41" t="s">
        <x:v>825</x:v>
      </x:c>
      <x:c r="P222" s="30" t="s">
        <x:v>570</x:v>
      </x:c>
      <x:c r="Q222" s="30" t="s">
        <x:v>155</x:v>
      </x:c>
      <x:c r="R222" s="63" t="e">
        <x:f>HYPERLINK("https://www.baidu.com/s?wd=%E5%B7%B4%E9%87%8C%E5%9D%A4%E5%93%88%E8%90%A8%E5%85%8B%E8%87%AA%E6%B2%BB%E5%8E%BF%20%E4%BA%BA%E6%B0%91%E6%94%BF%E5%BA%9C%20%E5%AE%98%E7%BD%91%20site%3Agov.cn","打开入口")</x:f>
      </x:c>
    </x:row>
    <x:row r="223" ht="100" customHeight="1">
      <x:c r="A223" s="51" t="s">
        <x:v>1529</x:v>
      </x:c>
      <x:c r="B223" s="28">
        <x:v>9</x:v>
      </x:c>
      <x:c r="C223" s="30" t="s">
        <x:v>70</x:v>
      </x:c>
      <x:c r="D223" s="30" t="s">
        <x:v>814</x:v>
      </x:c>
      <x:c r="E223" s="30" t="s">
        <x:v>1530</x:v>
      </x:c>
      <x:c r="F223" s="28" t="s">
        <x:v>816</x:v>
      </x:c>
      <x:c r="G223" s="28" t="s">
        <x:v>532</x:v>
      </x:c>
      <x:c r="H223" s="30" t="s">
        <x:v>1531</x:v>
      </x:c>
      <x:c r="I223" s="30" t="s">
        <x:v>1532</x:v>
      </x:c>
      <x:c r="J223" s="30" t="s">
        <x:v>1533</x:v>
      </x:c>
      <x:c r="K223" s="30" t="s">
        <x:v>591</x:v>
      </x:c>
      <x:c r="L223" s="30" t="s">
        <x:v>822</x:v>
      </x:c>
      <x:c r="M223" s="30" t="s">
        <x:v>823</x:v>
      </x:c>
      <x:c r="N223" s="30" t="s">
        <x:v>1534</x:v>
      </x:c>
      <x:c r="O223" s="41" t="s">
        <x:v>569</x:v>
      </x:c>
      <x:c r="P223" s="30" t="s">
        <x:v>570</x:v>
      </x:c>
      <x:c r="Q223" s="30" t="s">
        <x:v>155</x:v>
      </x:c>
      <x:c r="R223" s="63" t="e">
        <x:f>HYPERLINK("https://www.tskeg.gov.cn/","打开入口")</x:f>
      </x:c>
    </x:row>
    <x:row r="224" ht="100" customHeight="1">
      <x:c r="A224" s="51" t="s">
        <x:v>1535</x:v>
      </x:c>
      <x:c r="B224" s="28">
        <x:v>9</x:v>
      </x:c>
      <x:c r="C224" s="30" t="s">
        <x:v>70</x:v>
      </x:c>
      <x:c r="D224" s="30" t="s">
        <x:v>814</x:v>
      </x:c>
      <x:c r="E224" s="30" t="s">
        <x:v>1536</x:v>
      </x:c>
      <x:c r="F224" s="28" t="s">
        <x:v>816</x:v>
      </x:c>
      <x:c r="G224" s="28" t="s">
        <x:v>532</x:v>
      </x:c>
      <x:c r="H224" s="30" t="s">
        <x:v>1537</x:v>
      </x:c>
      <x:c r="I224" s="30" t="s">
        <x:v>1538</x:v>
      </x:c>
      <x:c r="J224" s="30" t="s">
        <x:v>1539</x:v>
      </x:c>
      <x:c r="K224" s="30" t="s">
        <x:v>591</x:v>
      </x:c>
      <x:c r="L224" s="30" t="s">
        <x:v>822</x:v>
      </x:c>
      <x:c r="M224" s="30" t="s">
        <x:v>823</x:v>
      </x:c>
      <x:c r="N224" s="30" t="s">
        <x:v>1540</x:v>
      </x:c>
      <x:c r="O224" s="41" t="s">
        <x:v>569</x:v>
      </x:c>
      <x:c r="P224" s="30" t="s">
        <x:v>570</x:v>
      </x:c>
      <x:c r="Q224" s="30" t="s">
        <x:v>155</x:v>
      </x:c>
      <x:c r="R224" s="63" t="e">
        <x:f>HYPERLINK("https://www.mlx.gov.cn/","打开入口")</x:f>
      </x:c>
    </x:row>
    <x:row r="225" ht="100" customHeight="1">
      <x:c r="A225" s="51" t="s">
        <x:v>1541</x:v>
      </x:c>
      <x:c r="B225" s="28">
        <x:v>9</x:v>
      </x:c>
      <x:c r="C225" s="30" t="s">
        <x:v>70</x:v>
      </x:c>
      <x:c r="D225" s="30" t="s">
        <x:v>814</x:v>
      </x:c>
      <x:c r="E225" s="30" t="s">
        <x:v>1542</x:v>
      </x:c>
      <x:c r="F225" s="28" t="s">
        <x:v>816</x:v>
      </x:c>
      <x:c r="G225" s="28" t="s">
        <x:v>532</x:v>
      </x:c>
      <x:c r="H225" s="30" t="s">
        <x:v>1543</x:v>
      </x:c>
      <x:c r="I225" s="30" t="s">
        <x:v>1544</x:v>
      </x:c>
      <x:c r="J225" s="30" t="s">
        <x:v>1545</x:v>
      </x:c>
      <x:c r="K225" s="30" t="s">
        <x:v>591</x:v>
      </x:c>
      <x:c r="L225" s="30" t="s">
        <x:v>822</x:v>
      </x:c>
      <x:c r="M225" s="30" t="s">
        <x:v>823</x:v>
      </x:c>
      <x:c r="N225" s="30" t="s">
        <x:v>1546</x:v>
      </x:c>
      <x:c r="O225" s="41" t="s">
        <x:v>825</x:v>
      </x:c>
      <x:c r="P225" s="30" t="s">
        <x:v>570</x:v>
      </x:c>
      <x:c r="Q225" s="30" t="s">
        <x:v>155</x:v>
      </x:c>
      <x:c r="R225" s="63" t="e">
        <x:f>HYPERLINK("https://www.baidu.com/s?wd=%E7%84%89%E8%80%86%E5%9B%9E%E6%97%8F%E8%87%AA%E6%B2%BB%E5%8E%BF%20%E4%BA%BA%E6%B0%91%E6%94%BF%E5%BA%9C%20%E5%AE%98%E7%BD%91%20site%3Agov.cn","打开入口")</x:f>
      </x:c>
    </x:row>
    <x:row r="226" ht="100" customHeight="1">
      <x:c r="A226" s="51" t="s">
        <x:v>1547</x:v>
      </x:c>
      <x:c r="B226" s="28">
        <x:v>9</x:v>
      </x:c>
      <x:c r="C226" s="30" t="s">
        <x:v>70</x:v>
      </x:c>
      <x:c r="D226" s="30" t="s">
        <x:v>814</x:v>
      </x:c>
      <x:c r="E226" s="30" t="s">
        <x:v>1548</x:v>
      </x:c>
      <x:c r="F226" s="28" t="s">
        <x:v>816</x:v>
      </x:c>
      <x:c r="G226" s="28" t="s">
        <x:v>532</x:v>
      </x:c>
      <x:c r="H226" s="30" t="s">
        <x:v>1549</x:v>
      </x:c>
      <x:c r="I226" s="30" t="s">
        <x:v>1550</x:v>
      </x:c>
      <x:c r="J226" s="30" t="s">
        <x:v>1551</x:v>
      </x:c>
      <x:c r="K226" s="30" t="s">
        <x:v>591</x:v>
      </x:c>
      <x:c r="L226" s="30" t="s">
        <x:v>822</x:v>
      </x:c>
      <x:c r="M226" s="30" t="s">
        <x:v>823</x:v>
      </x:c>
      <x:c r="N226" s="30" t="s">
        <x:v>1552</x:v>
      </x:c>
      <x:c r="O226" s="41" t="s">
        <x:v>569</x:v>
      </x:c>
      <x:c r="P226" s="30" t="s">
        <x:v>570</x:v>
      </x:c>
      <x:c r="Q226" s="30" t="s">
        <x:v>155</x:v>
      </x:c>
      <x:c r="R226" s="63" t="e">
        <x:f>HYPERLINK("https://www.xjcbcr.gov.cn/","打开入口")</x:f>
      </x:c>
    </x:row>
    <x:row r="227" ht="100" customHeight="1">
      <x:c r="A227" s="51" t="s">
        <x:v>1553</x:v>
      </x:c>
      <x:c r="B227" s="28">
        <x:v>9</x:v>
      </x:c>
      <x:c r="C227" s="30" t="s">
        <x:v>70</x:v>
      </x:c>
      <x:c r="D227" s="30" t="s">
        <x:v>814</x:v>
      </x:c>
      <x:c r="E227" s="30" t="s">
        <x:v>1554</x:v>
      </x:c>
      <x:c r="F227" s="28" t="s">
        <x:v>816</x:v>
      </x:c>
      <x:c r="G227" s="28" t="s">
        <x:v>532</x:v>
      </x:c>
      <x:c r="H227" s="30" t="s">
        <x:v>1555</x:v>
      </x:c>
      <x:c r="I227" s="30" t="s">
        <x:v>1556</x:v>
      </x:c>
      <x:c r="J227" s="30" t="s">
        <x:v>1557</x:v>
      </x:c>
      <x:c r="K227" s="30" t="s">
        <x:v>591</x:v>
      </x:c>
      <x:c r="L227" s="30" t="s">
        <x:v>822</x:v>
      </x:c>
      <x:c r="M227" s="30" t="s">
        <x:v>823</x:v>
      </x:c>
      <x:c r="N227" s="30" t="s">
        <x:v>1558</x:v>
      </x:c>
      <x:c r="O227" s="41" t="s">
        <x:v>569</x:v>
      </x:c>
      <x:c r="P227" s="30" t="s">
        <x:v>570</x:v>
      </x:c>
      <x:c r="Q227" s="30" t="s">
        <x:v>155</x:v>
      </x:c>
      <x:c r="R227" s="63" t="e">
        <x:f>HYPERLINK("https://www.xjhbk.gov.cn/","打开入口")</x:f>
      </x:c>
    </x:row>
    <x:row r="228" ht="100" customHeight="1">
      <x:c r="A228" s="51" t="s">
        <x:v>1559</x:v>
      </x:c>
      <x:c r="B228" s="28">
        <x:v>7</x:v>
      </x:c>
      <x:c r="C228" s="30" t="s">
        <x:v>54</x:v>
      </x:c>
      <x:c r="D228" s="30" t="s">
        <x:v>1560</x:v>
      </x:c>
      <x:c r="E228" s="30" t="s">
        <x:v>1561</x:v>
      </x:c>
      <x:c r="F228" s="28" t="s">
        <x:v>1562</x:v>
      </x:c>
      <x:c r="G228" s="28" t="s">
        <x:v>1563</x:v>
      </x:c>
      <x:c r="H228" s="30" t="s">
        <x:v>1564</x:v>
      </x:c>
      <x:c r="I228" s="30" t="s">
        <x:v>1565</x:v>
      </x:c>
      <x:c r="J228" s="30" t="s">
        <x:v>1566</x:v>
      </x:c>
      <x:c r="K228" s="30" t="s">
        <x:v>1567</x:v>
      </x:c>
      <x:c r="L228" s="30" t="s">
        <x:v>1568</x:v>
      </x:c>
      <x:c r="M228" s="30" t="s">
        <x:v>1569</x:v>
      </x:c>
      <x:c r="N228" s="30" t="s">
        <x:v>1570</x:v>
      </x:c>
      <x:c r="O228" s="41" t="s">
        <x:v>1571</x:v>
      </x:c>
      <x:c r="P228" s="30" t="s">
        <x:v>570</x:v>
      </x:c>
      <x:c r="Q228" s="30" t="s">
        <x:v>155</x:v>
      </x:c>
      <x:c r="R228" s="63" t="e">
        <x:f>HYPERLINK("https://mzzjw.beijing.gov.cn/","打开入口")</x:f>
      </x:c>
    </x:row>
    <x:row r="229" ht="100" customHeight="1">
      <x:c r="A229" s="51" t="s">
        <x:v>1572</x:v>
      </x:c>
      <x:c r="B229" s="28">
        <x:v>7</x:v>
      </x:c>
      <x:c r="C229" s="30" t="s">
        <x:v>54</x:v>
      </x:c>
      <x:c r="D229" s="30" t="s">
        <x:v>1560</x:v>
      </x:c>
      <x:c r="E229" s="30" t="s">
        <x:v>1573</x:v>
      </x:c>
      <x:c r="F229" s="28" t="s">
        <x:v>1562</x:v>
      </x:c>
      <x:c r="G229" s="28" t="s">
        <x:v>1574</x:v>
      </x:c>
      <x:c r="H229" s="30" t="s">
        <x:v>1575</x:v>
      </x:c>
      <x:c r="I229" s="30" t="s">
        <x:v>1576</x:v>
      </x:c>
      <x:c r="J229" s="30" t="s">
        <x:v>1577</x:v>
      </x:c>
      <x:c r="K229" s="30" t="s">
        <x:v>1567</x:v>
      </x:c>
      <x:c r="L229" s="30" t="s">
        <x:v>1568</x:v>
      </x:c>
      <x:c r="M229" s="30" t="s">
        <x:v>1569</x:v>
      </x:c>
      <x:c r="N229" s="30" t="s">
        <x:v>1570</x:v>
      </x:c>
      <x:c r="O229" s="41" t="s">
        <x:v>1571</x:v>
      </x:c>
      <x:c r="P229" s="30" t="s">
        <x:v>570</x:v>
      </x:c>
      <x:c r="Q229" s="30" t="s">
        <x:v>155</x:v>
      </x:c>
      <x:c r="R229" s="63" t="e">
        <x:f>HYPERLINK("https://mzzj.tj.gov.cn/","打开入口")</x:f>
      </x:c>
    </x:row>
    <x:row r="230" ht="100" customHeight="1">
      <x:c r="A230" s="51" t="s">
        <x:v>1578</x:v>
      </x:c>
      <x:c r="B230" s="28">
        <x:v>7</x:v>
      </x:c>
      <x:c r="C230" s="30" t="s">
        <x:v>54</x:v>
      </x:c>
      <x:c r="D230" s="30" t="s">
        <x:v>1560</x:v>
      </x:c>
      <x:c r="E230" s="30" t="s">
        <x:v>1579</x:v>
      </x:c>
      <x:c r="F230" s="28" t="s">
        <x:v>1562</x:v>
      </x:c>
      <x:c r="G230" s="28" t="s">
        <x:v>817</x:v>
      </x:c>
      <x:c r="H230" s="30" t="s">
        <x:v>1580</x:v>
      </x:c>
      <x:c r="I230" s="30" t="s">
        <x:v>1581</x:v>
      </x:c>
      <x:c r="J230" s="30" t="s">
        <x:v>1582</x:v>
      </x:c>
      <x:c r="K230" s="30" t="s">
        <x:v>1567</x:v>
      </x:c>
      <x:c r="L230" s="30" t="s">
        <x:v>1568</x:v>
      </x:c>
      <x:c r="M230" s="30" t="s">
        <x:v>1569</x:v>
      </x:c>
      <x:c r="N230" s="30" t="s">
        <x:v>1570</x:v>
      </x:c>
      <x:c r="O230" s="41" t="s">
        <x:v>1571</x:v>
      </x:c>
      <x:c r="P230" s="30" t="s">
        <x:v>570</x:v>
      </x:c>
      <x:c r="Q230" s="30" t="s">
        <x:v>155</x:v>
      </x:c>
      <x:c r="R230" s="63" t="e">
        <x:f>HYPERLINK("https://mw.hebei.gov.cn/","打开入口")</x:f>
      </x:c>
    </x:row>
    <x:row r="231" ht="100" customHeight="1">
      <x:c r="A231" s="51" t="s">
        <x:v>1583</x:v>
      </x:c>
      <x:c r="B231" s="28">
        <x:v>7</x:v>
      </x:c>
      <x:c r="C231" s="30" t="s">
        <x:v>54</x:v>
      </x:c>
      <x:c r="D231" s="30" t="s">
        <x:v>1560</x:v>
      </x:c>
      <x:c r="E231" s="30" t="s">
        <x:v>1584</x:v>
      </x:c>
      <x:c r="F231" s="28" t="s">
        <x:v>1562</x:v>
      </x:c>
      <x:c r="G231" s="28" t="s">
        <x:v>523</x:v>
      </x:c>
      <x:c r="H231" s="30" t="s">
        <x:v>1585</x:v>
      </x:c>
      <x:c r="I231" s="30" t="s">
        <x:v>1586</x:v>
      </x:c>
      <x:c r="J231" s="30" t="s">
        <x:v>1587</x:v>
      </x:c>
      <x:c r="K231" s="30" t="s">
        <x:v>1567</x:v>
      </x:c>
      <x:c r="L231" s="30" t="s">
        <x:v>1568</x:v>
      </x:c>
      <x:c r="M231" s="30" t="s">
        <x:v>1569</x:v>
      </x:c>
      <x:c r="N231" s="30" t="s">
        <x:v>1570</x:v>
      </x:c>
      <x:c r="O231" s="41" t="s">
        <x:v>1571</x:v>
      </x:c>
      <x:c r="P231" s="30" t="s">
        <x:v>570</x:v>
      </x:c>
      <x:c r="Q231" s="30" t="s">
        <x:v>155</x:v>
      </x:c>
      <x:c r="R231" s="63" t="e">
        <x:f>HYPERLINK("https://mw.nmg.gov.cn/","打开入口")</x:f>
      </x:c>
    </x:row>
    <x:row r="232" ht="100" customHeight="1">
      <x:c r="A232" s="51" t="s">
        <x:v>1588</x:v>
      </x:c>
      <x:c r="B232" s="28">
        <x:v>7</x:v>
      </x:c>
      <x:c r="C232" s="30" t="s">
        <x:v>54</x:v>
      </x:c>
      <x:c r="D232" s="30" t="s">
        <x:v>1560</x:v>
      </x:c>
      <x:c r="E232" s="30" t="s">
        <x:v>1589</x:v>
      </x:c>
      <x:c r="F232" s="28" t="s">
        <x:v>1562</x:v>
      </x:c>
      <x:c r="G232" s="28" t="s">
        <x:v>876</x:v>
      </x:c>
      <x:c r="H232" s="30" t="s">
        <x:v>1590</x:v>
      </x:c>
      <x:c r="I232" s="30" t="s">
        <x:v>1591</x:v>
      </x:c>
      <x:c r="J232" s="30" t="s">
        <x:v>1592</x:v>
      </x:c>
      <x:c r="K232" s="30" t="s">
        <x:v>1567</x:v>
      </x:c>
      <x:c r="L232" s="30" t="s">
        <x:v>1568</x:v>
      </x:c>
      <x:c r="M232" s="30" t="s">
        <x:v>1569</x:v>
      </x:c>
      <x:c r="N232" s="30" t="s">
        <x:v>1570</x:v>
      </x:c>
      <x:c r="O232" s="41" t="s">
        <x:v>1571</x:v>
      </x:c>
      <x:c r="P232" s="30" t="s">
        <x:v>570</x:v>
      </x:c>
      <x:c r="Q232" s="30" t="s">
        <x:v>155</x:v>
      </x:c>
      <x:c r="R232" s="63" t="e">
        <x:f>HYPERLINK("https://mzw.ln.gov.cn/","打开入口")</x:f>
      </x:c>
    </x:row>
    <x:row r="233" ht="100" customHeight="1">
      <x:c r="A233" s="51" t="s">
        <x:v>1593</x:v>
      </x:c>
      <x:c r="B233" s="28">
        <x:v>7</x:v>
      </x:c>
      <x:c r="C233" s="30" t="s">
        <x:v>54</x:v>
      </x:c>
      <x:c r="D233" s="30" t="s">
        <x:v>1560</x:v>
      </x:c>
      <x:c r="E233" s="30" t="s">
        <x:v>1594</x:v>
      </x:c>
      <x:c r="F233" s="28" t="s">
        <x:v>1562</x:v>
      </x:c>
      <x:c r="G233" s="28" t="s">
        <x:v>604</x:v>
      </x:c>
      <x:c r="H233" s="30" t="s">
        <x:v>1595</x:v>
      </x:c>
      <x:c r="I233" s="30" t="s">
        <x:v>1596</x:v>
      </x:c>
      <x:c r="J233" s="30" t="s">
        <x:v>1597</x:v>
      </x:c>
      <x:c r="K233" s="30" t="s">
        <x:v>1567</x:v>
      </x:c>
      <x:c r="L233" s="30" t="s">
        <x:v>1568</x:v>
      </x:c>
      <x:c r="M233" s="30" t="s">
        <x:v>1569</x:v>
      </x:c>
      <x:c r="N233" s="30" t="s">
        <x:v>1570</x:v>
      </x:c>
      <x:c r="O233" s="41" t="s">
        <x:v>1571</x:v>
      </x:c>
      <x:c r="P233" s="30" t="s">
        <x:v>570</x:v>
      </x:c>
      <x:c r="Q233" s="30" t="s">
        <x:v>155</x:v>
      </x:c>
      <x:c r="R233" s="63" t="e">
        <x:f>HYPERLINK("https://mw.jl.gov.cn/","打开入口")</x:f>
      </x:c>
    </x:row>
    <x:row r="234" ht="100" customHeight="1">
      <x:c r="A234" s="51" t="s">
        <x:v>1598</x:v>
      </x:c>
      <x:c r="B234" s="28">
        <x:v>7</x:v>
      </x:c>
      <x:c r="C234" s="30" t="s">
        <x:v>54</x:v>
      </x:c>
      <x:c r="D234" s="30" t="s">
        <x:v>1560</x:v>
      </x:c>
      <x:c r="E234" s="30" t="s">
        <x:v>1599</x:v>
      </x:c>
      <x:c r="F234" s="28" t="s">
        <x:v>1562</x:v>
      </x:c>
      <x:c r="G234" s="28" t="s">
        <x:v>945</x:v>
      </x:c>
      <x:c r="H234" s="30" t="s">
        <x:v>1600</x:v>
      </x:c>
      <x:c r="I234" s="30" t="s">
        <x:v>1601</x:v>
      </x:c>
      <x:c r="J234" s="30" t="s">
        <x:v>1602</x:v>
      </x:c>
      <x:c r="K234" s="30" t="s">
        <x:v>1567</x:v>
      </x:c>
      <x:c r="L234" s="30" t="s">
        <x:v>1568</x:v>
      </x:c>
      <x:c r="M234" s="30" t="s">
        <x:v>1569</x:v>
      </x:c>
      <x:c r="N234" s="30" t="s">
        <x:v>1570</x:v>
      </x:c>
      <x:c r="O234" s="41" t="s">
        <x:v>1571</x:v>
      </x:c>
      <x:c r="P234" s="30" t="s">
        <x:v>570</x:v>
      </x:c>
      <x:c r="Q234" s="30" t="s">
        <x:v>155</x:v>
      </x:c>
      <x:c r="R234" s="63" t="e">
        <x:f>HYPERLINK("https://mzw.hlj.gov.cn/","打开入口")</x:f>
      </x:c>
    </x:row>
    <x:row r="235" ht="100" customHeight="1">
      <x:c r="A235" s="51" t="s">
        <x:v>1603</x:v>
      </x:c>
      <x:c r="B235" s="28">
        <x:v>7</x:v>
      </x:c>
      <x:c r="C235" s="30" t="s">
        <x:v>54</x:v>
      </x:c>
      <x:c r="D235" s="30" t="s">
        <x:v>1560</x:v>
      </x:c>
      <x:c r="E235" s="30" t="s">
        <x:v>1604</x:v>
      </x:c>
      <x:c r="F235" s="28" t="s">
        <x:v>1562</x:v>
      </x:c>
      <x:c r="G235" s="28" t="s">
        <x:v>1605</x:v>
      </x:c>
      <x:c r="H235" s="30" t="s">
        <x:v>1606</x:v>
      </x:c>
      <x:c r="I235" s="30" t="s">
        <x:v>1607</x:v>
      </x:c>
      <x:c r="J235" s="30" t="s">
        <x:v>1608</x:v>
      </x:c>
      <x:c r="K235" s="30" t="s">
        <x:v>1567</x:v>
      </x:c>
      <x:c r="L235" s="30" t="s">
        <x:v>1568</x:v>
      </x:c>
      <x:c r="M235" s="30" t="s">
        <x:v>1569</x:v>
      </x:c>
      <x:c r="N235" s="30" t="s">
        <x:v>1570</x:v>
      </x:c>
      <x:c r="O235" s="41" t="s">
        <x:v>1571</x:v>
      </x:c>
      <x:c r="P235" s="30" t="s">
        <x:v>570</x:v>
      </x:c>
      <x:c r="Q235" s="30" t="s">
        <x:v>155</x:v>
      </x:c>
      <x:c r="R235" s="63" t="e">
        <x:f>HYPERLINK("https://mzzj.sh.gov.cn/","打开入口")</x:f>
      </x:c>
    </x:row>
    <x:row r="236" ht="100" customHeight="1">
      <x:c r="A236" s="51" t="s">
        <x:v>1609</x:v>
      </x:c>
      <x:c r="B236" s="28">
        <x:v>7</x:v>
      </x:c>
      <x:c r="C236" s="30" t="s">
        <x:v>54</x:v>
      </x:c>
      <x:c r="D236" s="30" t="s">
        <x:v>1560</x:v>
      </x:c>
      <x:c r="E236" s="30" t="s">
        <x:v>1610</x:v>
      </x:c>
      <x:c r="F236" s="28" t="s">
        <x:v>1562</x:v>
      </x:c>
      <x:c r="G236" s="28" t="s">
        <x:v>1611</x:v>
      </x:c>
      <x:c r="H236" s="30" t="s">
        <x:v>1612</x:v>
      </x:c>
      <x:c r="I236" s="30" t="s">
        <x:v>1613</x:v>
      </x:c>
      <x:c r="J236" s="30" t="s">
        <x:v>1614</x:v>
      </x:c>
      <x:c r="K236" s="30" t="s">
        <x:v>1567</x:v>
      </x:c>
      <x:c r="L236" s="30" t="s">
        <x:v>1568</x:v>
      </x:c>
      <x:c r="M236" s="30" t="s">
        <x:v>1569</x:v>
      </x:c>
      <x:c r="N236" s="30" t="s">
        <x:v>1570</x:v>
      </x:c>
      <x:c r="O236" s="41" t="s">
        <x:v>1571</x:v>
      </x:c>
      <x:c r="P236" s="30" t="s">
        <x:v>570</x:v>
      </x:c>
      <x:c r="Q236" s="30" t="s">
        <x:v>155</x:v>
      </x:c>
      <x:c r="R236" s="63" t="e">
        <x:f>HYPERLINK("https://mzw.jiangsu.gov.cn/","打开入口")</x:f>
      </x:c>
    </x:row>
    <x:row r="237" ht="100" customHeight="1">
      <x:c r="A237" s="51" t="s">
        <x:v>1615</x:v>
      </x:c>
      <x:c r="B237" s="28">
        <x:v>7</x:v>
      </x:c>
      <x:c r="C237" s="30" t="s">
        <x:v>54</x:v>
      </x:c>
      <x:c r="D237" s="30" t="s">
        <x:v>1560</x:v>
      </x:c>
      <x:c r="E237" s="30" t="s">
        <x:v>1616</x:v>
      </x:c>
      <x:c r="F237" s="28" t="s">
        <x:v>1562</x:v>
      </x:c>
      <x:c r="G237" s="28" t="s">
        <x:v>953</x:v>
      </x:c>
      <x:c r="H237" s="30" t="s">
        <x:v>1617</x:v>
      </x:c>
      <x:c r="I237" s="30" t="s">
        <x:v>1618</x:v>
      </x:c>
      <x:c r="J237" s="30" t="s">
        <x:v>1619</x:v>
      </x:c>
      <x:c r="K237" s="30" t="s">
        <x:v>1567</x:v>
      </x:c>
      <x:c r="L237" s="30" t="s">
        <x:v>1568</x:v>
      </x:c>
      <x:c r="M237" s="30" t="s">
        <x:v>1569</x:v>
      </x:c>
      <x:c r="N237" s="30" t="s">
        <x:v>1570</x:v>
      </x:c>
      <x:c r="O237" s="41" t="s">
        <x:v>1571</x:v>
      </x:c>
      <x:c r="P237" s="30" t="s">
        <x:v>570</x:v>
      </x:c>
      <x:c r="Q237" s="30" t="s">
        <x:v>155</x:v>
      </x:c>
      <x:c r="R237" s="63" t="e">
        <x:f>HYPERLINK("https://mzw.zj.gov.cn/","打开入口")</x:f>
      </x:c>
    </x:row>
    <x:row r="238" ht="100" customHeight="1">
      <x:c r="A238" s="51" t="s">
        <x:v>1620</x:v>
      </x:c>
      <x:c r="B238" s="28">
        <x:v>7</x:v>
      </x:c>
      <x:c r="C238" s="30" t="s">
        <x:v>54</x:v>
      </x:c>
      <x:c r="D238" s="30" t="s">
        <x:v>1560</x:v>
      </x:c>
      <x:c r="E238" s="30" t="s">
        <x:v>1621</x:v>
      </x:c>
      <x:c r="F238" s="28" t="s">
        <x:v>1562</x:v>
      </x:c>
      <x:c r="G238" s="28" t="s">
        <x:v>1622</x:v>
      </x:c>
      <x:c r="H238" s="30" t="s">
        <x:v>1623</x:v>
      </x:c>
      <x:c r="I238" s="30" t="s">
        <x:v>1624</x:v>
      </x:c>
      <x:c r="J238" s="30" t="s">
        <x:v>1625</x:v>
      </x:c>
      <x:c r="K238" s="30" t="s">
        <x:v>1567</x:v>
      </x:c>
      <x:c r="L238" s="30" t="s">
        <x:v>1568</x:v>
      </x:c>
      <x:c r="M238" s="30" t="s">
        <x:v>1569</x:v>
      </x:c>
      <x:c r="N238" s="30" t="s">
        <x:v>1570</x:v>
      </x:c>
      <x:c r="O238" s="41" t="s">
        <x:v>1571</x:v>
      </x:c>
      <x:c r="P238" s="30" t="s">
        <x:v>570</x:v>
      </x:c>
      <x:c r="Q238" s="30" t="s">
        <x:v>155</x:v>
      </x:c>
      <x:c r="R238" s="63" t="e">
        <x:f>HYPERLINK("https://mwzjj.ah.gov.cn/","打开入口")</x:f>
      </x:c>
    </x:row>
    <x:row r="239" ht="100" customHeight="1">
      <x:c r="A239" s="51" t="s">
        <x:v>1626</x:v>
      </x:c>
      <x:c r="B239" s="28">
        <x:v>7</x:v>
      </x:c>
      <x:c r="C239" s="30" t="s">
        <x:v>54</x:v>
      </x:c>
      <x:c r="D239" s="30" t="s">
        <x:v>1560</x:v>
      </x:c>
      <x:c r="E239" s="30" t="s">
        <x:v>1627</x:v>
      </x:c>
      <x:c r="F239" s="28" t="s">
        <x:v>1562</x:v>
      </x:c>
      <x:c r="G239" s="28" t="s">
        <x:v>1628</x:v>
      </x:c>
      <x:c r="H239" s="30" t="s">
        <x:v>1629</x:v>
      </x:c>
      <x:c r="I239" s="30" t="s">
        <x:v>1630</x:v>
      </x:c>
      <x:c r="J239" s="30" t="s">
        <x:v>1631</x:v>
      </x:c>
      <x:c r="K239" s="30" t="s">
        <x:v>1567</x:v>
      </x:c>
      <x:c r="L239" s="30" t="s">
        <x:v>1568</x:v>
      </x:c>
      <x:c r="M239" s="30" t="s">
        <x:v>1569</x:v>
      </x:c>
      <x:c r="N239" s="30" t="s">
        <x:v>1570</x:v>
      </x:c>
      <x:c r="O239" s="41" t="s">
        <x:v>1571</x:v>
      </x:c>
      <x:c r="P239" s="30" t="s">
        <x:v>570</x:v>
      </x:c>
      <x:c r="Q239" s="30" t="s">
        <x:v>155</x:v>
      </x:c>
      <x:c r="R239" s="63" t="e">
        <x:f>HYPERLINK("https://mzzjt.fujian.gov.cn/","打开入口")</x:f>
      </x:c>
    </x:row>
    <x:row r="240" ht="100" customHeight="1">
      <x:c r="A240" s="51" t="s">
        <x:v>1632</x:v>
      </x:c>
      <x:c r="B240" s="28">
        <x:v>7</x:v>
      </x:c>
      <x:c r="C240" s="30" t="s">
        <x:v>54</x:v>
      </x:c>
      <x:c r="D240" s="30" t="s">
        <x:v>1560</x:v>
      </x:c>
      <x:c r="E240" s="30" t="s">
        <x:v>1633</x:v>
      </x:c>
      <x:c r="F240" s="28" t="s">
        <x:v>1562</x:v>
      </x:c>
      <x:c r="G240" s="28" t="s">
        <x:v>1634</x:v>
      </x:c>
      <x:c r="H240" s="30" t="s">
        <x:v>1635</x:v>
      </x:c>
      <x:c r="I240" s="30" t="s">
        <x:v>1636</x:v>
      </x:c>
      <x:c r="J240" s="30" t="s">
        <x:v>1637</x:v>
      </x:c>
      <x:c r="K240" s="30" t="s">
        <x:v>1567</x:v>
      </x:c>
      <x:c r="L240" s="30" t="s">
        <x:v>1568</x:v>
      </x:c>
      <x:c r="M240" s="30" t="s">
        <x:v>1569</x:v>
      </x:c>
      <x:c r="N240" s="30" t="s">
        <x:v>1570</x:v>
      </x:c>
      <x:c r="O240" s="41" t="s">
        <x:v>1571</x:v>
      </x:c>
      <x:c r="P240" s="30" t="s">
        <x:v>570</x:v>
      </x:c>
      <x:c r="Q240" s="30" t="s">
        <x:v>155</x:v>
      </x:c>
      <x:c r="R240" s="63" t="e">
        <x:f>HYPERLINK("https://mzj.jiangxi.gov.cn/","打开入口")</x:f>
      </x:c>
    </x:row>
    <x:row r="241" ht="100" customHeight="1">
      <x:c r="A241" s="51" t="s">
        <x:v>1638</x:v>
      </x:c>
      <x:c r="B241" s="28">
        <x:v>7</x:v>
      </x:c>
      <x:c r="C241" s="30" t="s">
        <x:v>54</x:v>
      </x:c>
      <x:c r="D241" s="30" t="s">
        <x:v>1560</x:v>
      </x:c>
      <x:c r="E241" s="30" t="s">
        <x:v>1639</x:v>
      </x:c>
      <x:c r="F241" s="28" t="s">
        <x:v>1562</x:v>
      </x:c>
      <x:c r="G241" s="28" t="s">
        <x:v>1640</x:v>
      </x:c>
      <x:c r="H241" s="30" t="s">
        <x:v>1641</x:v>
      </x:c>
      <x:c r="I241" s="30" t="s">
        <x:v>1642</x:v>
      </x:c>
      <x:c r="J241" s="30" t="s">
        <x:v>1643</x:v>
      </x:c>
      <x:c r="K241" s="30" t="s">
        <x:v>1567</x:v>
      </x:c>
      <x:c r="L241" s="30" t="s">
        <x:v>1568</x:v>
      </x:c>
      <x:c r="M241" s="30" t="s">
        <x:v>1569</x:v>
      </x:c>
      <x:c r="N241" s="30" t="s">
        <x:v>1570</x:v>
      </x:c>
      <x:c r="O241" s="41" t="s">
        <x:v>1571</x:v>
      </x:c>
      <x:c r="P241" s="30" t="s">
        <x:v>570</x:v>
      </x:c>
      <x:c r="Q241" s="30" t="s">
        <x:v>155</x:v>
      </x:c>
      <x:c r="R241" s="63" t="e">
        <x:f>HYPERLINK("https://mzw.shandong.gov.cn/","打开入口")</x:f>
      </x:c>
    </x:row>
    <x:row r="242" ht="100" customHeight="1">
      <x:c r="A242" s="51" t="s">
        <x:v>1644</x:v>
      </x:c>
      <x:c r="B242" s="28">
        <x:v>7</x:v>
      </x:c>
      <x:c r="C242" s="30" t="s">
        <x:v>54</x:v>
      </x:c>
      <x:c r="D242" s="30" t="s">
        <x:v>1560</x:v>
      </x:c>
      <x:c r="E242" s="30" t="s">
        <x:v>1645</x:v>
      </x:c>
      <x:c r="F242" s="28" t="s">
        <x:v>1562</x:v>
      </x:c>
      <x:c r="G242" s="28" t="s">
        <x:v>1646</x:v>
      </x:c>
      <x:c r="H242" s="30" t="s">
        <x:v>1647</x:v>
      </x:c>
      <x:c r="I242" s="30" t="s">
        <x:v>1648</x:v>
      </x:c>
      <x:c r="J242" s="30" t="s">
        <x:v>1649</x:v>
      </x:c>
      <x:c r="K242" s="30" t="s">
        <x:v>1567</x:v>
      </x:c>
      <x:c r="L242" s="30" t="s">
        <x:v>1568</x:v>
      </x:c>
      <x:c r="M242" s="30" t="s">
        <x:v>1569</x:v>
      </x:c>
      <x:c r="N242" s="30" t="s">
        <x:v>1570</x:v>
      </x:c>
      <x:c r="O242" s="41" t="s">
        <x:v>1571</x:v>
      </x:c>
      <x:c r="P242" s="30" t="s">
        <x:v>570</x:v>
      </x:c>
      <x:c r="Q242" s="30" t="s">
        <x:v>155</x:v>
      </x:c>
      <x:c r="R242" s="63" t="e">
        <x:f>HYPERLINK("https://hnsmzzjw.henan.gov.cn/","打开入口")</x:f>
      </x:c>
    </x:row>
    <x:row r="243" ht="100" customHeight="1">
      <x:c r="A243" s="51" t="s">
        <x:v>1650</x:v>
      </x:c>
      <x:c r="B243" s="28">
        <x:v>7</x:v>
      </x:c>
      <x:c r="C243" s="30" t="s">
        <x:v>54</x:v>
      </x:c>
      <x:c r="D243" s="30" t="s">
        <x:v>1560</x:v>
      </x:c>
      <x:c r="E243" s="30" t="s">
        <x:v>1651</x:v>
      </x:c>
      <x:c r="F243" s="28" t="s">
        <x:v>1562</x:v>
      </x:c>
      <x:c r="G243" s="28" t="s">
        <x:v>614</x:v>
      </x:c>
      <x:c r="H243" s="30" t="s">
        <x:v>1652</x:v>
      </x:c>
      <x:c r="I243" s="30" t="s">
        <x:v>1653</x:v>
      </x:c>
      <x:c r="J243" s="30" t="s">
        <x:v>1654</x:v>
      </x:c>
      <x:c r="K243" s="30" t="s">
        <x:v>1567</x:v>
      </x:c>
      <x:c r="L243" s="30" t="s">
        <x:v>1568</x:v>
      </x:c>
      <x:c r="M243" s="30" t="s">
        <x:v>1569</x:v>
      </x:c>
      <x:c r="N243" s="30" t="s">
        <x:v>1570</x:v>
      </x:c>
      <x:c r="O243" s="41" t="s">
        <x:v>1571</x:v>
      </x:c>
      <x:c r="P243" s="30" t="s">
        <x:v>570</x:v>
      </x:c>
      <x:c r="Q243" s="30" t="s">
        <x:v>155</x:v>
      </x:c>
      <x:c r="R243" s="63" t="e">
        <x:f>HYPERLINK("https://mzw.hubei.gov.cn/","打开入口")</x:f>
      </x:c>
    </x:row>
    <x:row r="244" ht="100" customHeight="1">
      <x:c r="A244" s="51" t="s">
        <x:v>1655</x:v>
      </x:c>
      <x:c r="B244" s="28">
        <x:v>7</x:v>
      </x:c>
      <x:c r="C244" s="30" t="s">
        <x:v>54</x:v>
      </x:c>
      <x:c r="D244" s="30" t="s">
        <x:v>1560</x:v>
      </x:c>
      <x:c r="E244" s="30" t="s">
        <x:v>1656</x:v>
      </x:c>
      <x:c r="F244" s="28" t="s">
        <x:v>1562</x:v>
      </x:c>
      <x:c r="G244" s="28" t="s">
        <x:v>622</x:v>
      </x:c>
      <x:c r="H244" s="30" t="s">
        <x:v>1657</x:v>
      </x:c>
      <x:c r="I244" s="30" t="s">
        <x:v>1658</x:v>
      </x:c>
      <x:c r="J244" s="30" t="s">
        <x:v>1659</x:v>
      </x:c>
      <x:c r="K244" s="30" t="s">
        <x:v>1567</x:v>
      </x:c>
      <x:c r="L244" s="30" t="s">
        <x:v>1568</x:v>
      </x:c>
      <x:c r="M244" s="30" t="s">
        <x:v>1569</x:v>
      </x:c>
      <x:c r="N244" s="30" t="s">
        <x:v>1570</x:v>
      </x:c>
      <x:c r="O244" s="41" t="s">
        <x:v>1571</x:v>
      </x:c>
      <x:c r="P244" s="30" t="s">
        <x:v>570</x:v>
      </x:c>
      <x:c r="Q244" s="30" t="s">
        <x:v>155</x:v>
      </x:c>
      <x:c r="R244" s="63" t="e">
        <x:f>HYPERLINK("https://mzw.hunan.gov.cn/","打开入口")</x:f>
      </x:c>
    </x:row>
    <x:row r="245" ht="100" customHeight="1">
      <x:c r="A245" s="51" t="s">
        <x:v>1660</x:v>
      </x:c>
      <x:c r="B245" s="28">
        <x:v>7</x:v>
      </x:c>
      <x:c r="C245" s="30" t="s">
        <x:v>54</x:v>
      </x:c>
      <x:c r="D245" s="30" t="s">
        <x:v>1560</x:v>
      </x:c>
      <x:c r="E245" s="30" t="s">
        <x:v>1661</x:v>
      </x:c>
      <x:c r="F245" s="28" t="s">
        <x:v>1562</x:v>
      </x:c>
      <x:c r="G245" s="28" t="s">
        <x:v>1016</x:v>
      </x:c>
      <x:c r="H245" s="30" t="s">
        <x:v>1662</x:v>
      </x:c>
      <x:c r="I245" s="30" t="s">
        <x:v>1663</x:v>
      </x:c>
      <x:c r="J245" s="30" t="s">
        <x:v>1664</x:v>
      </x:c>
      <x:c r="K245" s="30" t="s">
        <x:v>1567</x:v>
      </x:c>
      <x:c r="L245" s="30" t="s">
        <x:v>1568</x:v>
      </x:c>
      <x:c r="M245" s="30" t="s">
        <x:v>1569</x:v>
      </x:c>
      <x:c r="N245" s="30" t="s">
        <x:v>1570</x:v>
      </x:c>
      <x:c r="O245" s="41" t="s">
        <x:v>1571</x:v>
      </x:c>
      <x:c r="P245" s="30" t="s">
        <x:v>570</x:v>
      </x:c>
      <x:c r="Q245" s="30" t="s">
        <x:v>155</x:v>
      </x:c>
      <x:c r="R245" s="63" t="e">
        <x:f>HYPERLINK("https://mzzjw.gd.gov.cn/","打开入口")</x:f>
      </x:c>
    </x:row>
    <x:row r="246" ht="100" customHeight="1">
      <x:c r="A246" s="51" t="s">
        <x:v>1665</x:v>
      </x:c>
      <x:c r="B246" s="28">
        <x:v>7</x:v>
      </x:c>
      <x:c r="C246" s="30" t="s">
        <x:v>54</x:v>
      </x:c>
      <x:c r="D246" s="30" t="s">
        <x:v>1560</x:v>
      </x:c>
      <x:c r="E246" s="30" t="s">
        <x:v>1666</x:v>
      </x:c>
      <x:c r="F246" s="28" t="s">
        <x:v>1562</x:v>
      </x:c>
      <x:c r="G246" s="28" t="s">
        <x:v>547</x:v>
      </x:c>
      <x:c r="H246" s="30" t="s">
        <x:v>1667</x:v>
      </x:c>
      <x:c r="I246" s="30" t="s">
        <x:v>1668</x:v>
      </x:c>
      <x:c r="J246" s="30" t="s">
        <x:v>1669</x:v>
      </x:c>
      <x:c r="K246" s="30" t="s">
        <x:v>1567</x:v>
      </x:c>
      <x:c r="L246" s="30" t="s">
        <x:v>1568</x:v>
      </x:c>
      <x:c r="M246" s="30" t="s">
        <x:v>1569</x:v>
      </x:c>
      <x:c r="N246" s="30" t="s">
        <x:v>1570</x:v>
      </x:c>
      <x:c r="O246" s="41" t="s">
        <x:v>1571</x:v>
      </x:c>
      <x:c r="P246" s="30" t="s">
        <x:v>570</x:v>
      </x:c>
      <x:c r="Q246" s="30" t="s">
        <x:v>155</x:v>
      </x:c>
      <x:c r="R246" s="63" t="e">
        <x:f>HYPERLINK("https://mzw.gxzf.gov.cn/","打开入口")</x:f>
      </x:c>
    </x:row>
    <x:row r="247" ht="100" customHeight="1">
      <x:c r="A247" s="51" t="s">
        <x:v>1670</x:v>
      </x:c>
      <x:c r="B247" s="28">
        <x:v>7</x:v>
      </x:c>
      <x:c r="C247" s="30" t="s">
        <x:v>54</x:v>
      </x:c>
      <x:c r="D247" s="30" t="s">
        <x:v>1560</x:v>
      </x:c>
      <x:c r="E247" s="30" t="s">
        <x:v>1671</x:v>
      </x:c>
      <x:c r="F247" s="28" t="s">
        <x:v>1562</x:v>
      </x:c>
      <x:c r="G247" s="28" t="s">
        <x:v>1109</x:v>
      </x:c>
      <x:c r="H247" s="30" t="s">
        <x:v>1672</x:v>
      </x:c>
      <x:c r="I247" s="30" t="s">
        <x:v>1673</x:v>
      </x:c>
      <x:c r="J247" s="30" t="s">
        <x:v>1674</x:v>
      </x:c>
      <x:c r="K247" s="30" t="s">
        <x:v>1567</x:v>
      </x:c>
      <x:c r="L247" s="30" t="s">
        <x:v>1568</x:v>
      </x:c>
      <x:c r="M247" s="30" t="s">
        <x:v>1569</x:v>
      </x:c>
      <x:c r="N247" s="30" t="s">
        <x:v>1570</x:v>
      </x:c>
      <x:c r="O247" s="41" t="s">
        <x:v>1571</x:v>
      </x:c>
      <x:c r="P247" s="30" t="s">
        <x:v>570</x:v>
      </x:c>
      <x:c r="Q247" s="30" t="s">
        <x:v>155</x:v>
      </x:c>
      <x:c r="R247" s="63" t="e">
        <x:f>HYPERLINK("https://smzw.hainan.gov.cn/","打开入口")</x:f>
      </x:c>
    </x:row>
    <x:row r="248" ht="100" customHeight="1">
      <x:c r="A248" s="51" t="s">
        <x:v>1675</x:v>
      </x:c>
      <x:c r="B248" s="28">
        <x:v>7</x:v>
      </x:c>
      <x:c r="C248" s="30" t="s">
        <x:v>54</x:v>
      </x:c>
      <x:c r="D248" s="30" t="s">
        <x:v>1560</x:v>
      </x:c>
      <x:c r="E248" s="30" t="s">
        <x:v>1676</x:v>
      </x:c>
      <x:c r="F248" s="28" t="s">
        <x:v>1562</x:v>
      </x:c>
      <x:c r="G248" s="28" t="s">
        <x:v>1147</x:v>
      </x:c>
      <x:c r="H248" s="30" t="s">
        <x:v>1677</x:v>
      </x:c>
      <x:c r="I248" s="30" t="s">
        <x:v>1678</x:v>
      </x:c>
      <x:c r="J248" s="30" t="s">
        <x:v>1679</x:v>
      </x:c>
      <x:c r="K248" s="30" t="s">
        <x:v>1567</x:v>
      </x:c>
      <x:c r="L248" s="30" t="s">
        <x:v>1568</x:v>
      </x:c>
      <x:c r="M248" s="30" t="s">
        <x:v>1569</x:v>
      </x:c>
      <x:c r="N248" s="30" t="s">
        <x:v>1570</x:v>
      </x:c>
      <x:c r="O248" s="41" t="s">
        <x:v>1571</x:v>
      </x:c>
      <x:c r="P248" s="30" t="s">
        <x:v>570</x:v>
      </x:c>
      <x:c r="Q248" s="30" t="s">
        <x:v>155</x:v>
      </x:c>
      <x:c r="R248" s="63" t="e">
        <x:f>HYPERLINK("https://mzzjw.cq.gov.cn/","打开入口")</x:f>
      </x:c>
    </x:row>
    <x:row r="249" ht="100" customHeight="1">
      <x:c r="A249" s="51" t="s">
        <x:v>1680</x:v>
      </x:c>
      <x:c r="B249" s="28">
        <x:v>7</x:v>
      </x:c>
      <x:c r="C249" s="30" t="s">
        <x:v>54</x:v>
      </x:c>
      <x:c r="D249" s="30" t="s">
        <x:v>1560</x:v>
      </x:c>
      <x:c r="E249" s="30" t="s">
        <x:v>1681</x:v>
      </x:c>
      <x:c r="F249" s="28" t="s">
        <x:v>1562</x:v>
      </x:c>
      <x:c r="G249" s="28" t="s">
        <x:v>629</x:v>
      </x:c>
      <x:c r="H249" s="30" t="s">
        <x:v>1682</x:v>
      </x:c>
      <x:c r="I249" s="30" t="s">
        <x:v>1683</x:v>
      </x:c>
      <x:c r="J249" s="30" t="s">
        <x:v>1684</x:v>
      </x:c>
      <x:c r="K249" s="30" t="s">
        <x:v>1567</x:v>
      </x:c>
      <x:c r="L249" s="30" t="s">
        <x:v>1568</x:v>
      </x:c>
      <x:c r="M249" s="30" t="s">
        <x:v>1569</x:v>
      </x:c>
      <x:c r="N249" s="30" t="s">
        <x:v>1570</x:v>
      </x:c>
      <x:c r="O249" s="41" t="s">
        <x:v>1571</x:v>
      </x:c>
      <x:c r="P249" s="30" t="s">
        <x:v>570</x:v>
      </x:c>
      <x:c r="Q249" s="30" t="s">
        <x:v>155</x:v>
      </x:c>
      <x:c r="R249" s="63" t="e">
        <x:f>HYPERLINK("https://mzw.sc.gov.cn/","打开入口")</x:f>
      </x:c>
    </x:row>
    <x:row r="250" ht="100" customHeight="1">
      <x:c r="A250" s="51" t="s">
        <x:v>1685</x:v>
      </x:c>
      <x:c r="B250" s="28">
        <x:v>7</x:v>
      </x:c>
      <x:c r="C250" s="30" t="s">
        <x:v>54</x:v>
      </x:c>
      <x:c r="D250" s="30" t="s">
        <x:v>1560</x:v>
      </x:c>
      <x:c r="E250" s="30" t="s">
        <x:v>1686</x:v>
      </x:c>
      <x:c r="F250" s="28" t="s">
        <x:v>1562</x:v>
      </x:c>
      <x:c r="G250" s="28" t="s">
        <x:v>650</x:v>
      </x:c>
      <x:c r="H250" s="30" t="s">
        <x:v>1687</x:v>
      </x:c>
      <x:c r="I250" s="30" t="s">
        <x:v>1688</x:v>
      </x:c>
      <x:c r="J250" s="30" t="s">
        <x:v>1689</x:v>
      </x:c>
      <x:c r="K250" s="30" t="s">
        <x:v>1567</x:v>
      </x:c>
      <x:c r="L250" s="30" t="s">
        <x:v>1568</x:v>
      </x:c>
      <x:c r="M250" s="30" t="s">
        <x:v>1569</x:v>
      </x:c>
      <x:c r="N250" s="30" t="s">
        <x:v>1570</x:v>
      </x:c>
      <x:c r="O250" s="41" t="s">
        <x:v>1571</x:v>
      </x:c>
      <x:c r="P250" s="30" t="s">
        <x:v>570</x:v>
      </x:c>
      <x:c r="Q250" s="30" t="s">
        <x:v>155</x:v>
      </x:c>
      <x:c r="R250" s="63" t="e">
        <x:f>HYPERLINK("https://mzw.guizhou.gov.cn/","打开入口")</x:f>
      </x:c>
    </x:row>
    <x:row r="251" ht="100" customHeight="1">
      <x:c r="A251" s="51" t="s">
        <x:v>1690</x:v>
      </x:c>
      <x:c r="B251" s="28">
        <x:v>7</x:v>
      </x:c>
      <x:c r="C251" s="30" t="s">
        <x:v>54</x:v>
      </x:c>
      <x:c r="D251" s="30" t="s">
        <x:v>1560</x:v>
      </x:c>
      <x:c r="E251" s="30" t="s">
        <x:v>1691</x:v>
      </x:c>
      <x:c r="F251" s="28" t="s">
        <x:v>1562</x:v>
      </x:c>
      <x:c r="G251" s="28" t="s">
        <x:v>671</x:v>
      </x:c>
      <x:c r="H251" s="30" t="s">
        <x:v>1692</x:v>
      </x:c>
      <x:c r="I251" s="30" t="s">
        <x:v>1693</x:v>
      </x:c>
      <x:c r="J251" s="30" t="s">
        <x:v>1694</x:v>
      </x:c>
      <x:c r="K251" s="30" t="s">
        <x:v>1567</x:v>
      </x:c>
      <x:c r="L251" s="30" t="s">
        <x:v>1568</x:v>
      </x:c>
      <x:c r="M251" s="30" t="s">
        <x:v>1569</x:v>
      </x:c>
      <x:c r="N251" s="30" t="s">
        <x:v>1570</x:v>
      </x:c>
      <x:c r="O251" s="41" t="s">
        <x:v>1571</x:v>
      </x:c>
      <x:c r="P251" s="30" t="s">
        <x:v>570</x:v>
      </x:c>
      <x:c r="Q251" s="30" t="s">
        <x:v>155</x:v>
      </x:c>
      <x:c r="R251" s="63" t="e">
        <x:f>HYPERLINK("https://mz.yn.gov.cn/","打开入口")</x:f>
      </x:c>
    </x:row>
    <x:row r="252" ht="100" customHeight="1">
      <x:c r="A252" s="51" t="s">
        <x:v>1695</x:v>
      </x:c>
      <x:c r="B252" s="28">
        <x:v>7</x:v>
      </x:c>
      <x:c r="C252" s="30" t="s">
        <x:v>54</x:v>
      </x:c>
      <x:c r="D252" s="30" t="s">
        <x:v>1560</x:v>
      </x:c>
      <x:c r="E252" s="30" t="s">
        <x:v>1696</x:v>
      </x:c>
      <x:c r="F252" s="28" t="s">
        <x:v>1562</x:v>
      </x:c>
      <x:c r="G252" s="28" t="s">
        <x:v>573</x:v>
      </x:c>
      <x:c r="H252" s="30" t="s">
        <x:v>1697</x:v>
      </x:c>
      <x:c r="I252" s="30" t="s">
        <x:v>1698</x:v>
      </x:c>
      <x:c r="J252" s="30" t="s">
        <x:v>1699</x:v>
      </x:c>
      <x:c r="K252" s="30" t="s">
        <x:v>1567</x:v>
      </x:c>
      <x:c r="L252" s="30" t="s">
        <x:v>1568</x:v>
      </x:c>
      <x:c r="M252" s="30" t="s">
        <x:v>1569</x:v>
      </x:c>
      <x:c r="N252" s="30" t="s">
        <x:v>1570</x:v>
      </x:c>
      <x:c r="O252" s="41" t="s">
        <x:v>1571</x:v>
      </x:c>
      <x:c r="P252" s="30" t="s">
        <x:v>570</x:v>
      </x:c>
      <x:c r="Q252" s="30" t="s">
        <x:v>155</x:v>
      </x:c>
      <x:c r="R252" s="63" t="e">
        <x:f>HYPERLINK("https://mw.xizang.gov.cn/","打开入口")</x:f>
      </x:c>
    </x:row>
    <x:row r="253" ht="100" customHeight="1">
      <x:c r="A253" s="51" t="s">
        <x:v>1700</x:v>
      </x:c>
      <x:c r="B253" s="28">
        <x:v>7</x:v>
      </x:c>
      <x:c r="C253" s="30" t="s">
        <x:v>54</x:v>
      </x:c>
      <x:c r="D253" s="30" t="s">
        <x:v>1560</x:v>
      </x:c>
      <x:c r="E253" s="30" t="s">
        <x:v>1701</x:v>
      </x:c>
      <x:c r="F253" s="28" t="s">
        <x:v>1562</x:v>
      </x:c>
      <x:c r="G253" s="28" t="s">
        <x:v>1702</x:v>
      </x:c>
      <x:c r="H253" s="30" t="s">
        <x:v>1703</x:v>
      </x:c>
      <x:c r="I253" s="30" t="s">
        <x:v>1704</x:v>
      </x:c>
      <x:c r="J253" s="30" t="s">
        <x:v>1705</x:v>
      </x:c>
      <x:c r="K253" s="30" t="s">
        <x:v>1567</x:v>
      </x:c>
      <x:c r="L253" s="30" t="s">
        <x:v>1568</x:v>
      </x:c>
      <x:c r="M253" s="30" t="s">
        <x:v>1569</x:v>
      </x:c>
      <x:c r="N253" s="30" t="s">
        <x:v>1570</x:v>
      </x:c>
      <x:c r="O253" s="41" t="s">
        <x:v>1571</x:v>
      </x:c>
      <x:c r="P253" s="30" t="s">
        <x:v>570</x:v>
      </x:c>
      <x:c r="Q253" s="30" t="s">
        <x:v>155</x:v>
      </x:c>
      <x:c r="R253" s="63" t="e">
        <x:f>HYPERLINK("https://mzzj.shaanxi.gov.cn/","打开入口")</x:f>
      </x:c>
    </x:row>
    <x:row r="254" ht="100" customHeight="1">
      <x:c r="A254" s="51" t="s">
        <x:v>1706</x:v>
      </x:c>
      <x:c r="B254" s="28">
        <x:v>7</x:v>
      </x:c>
      <x:c r="C254" s="30" t="s">
        <x:v>54</x:v>
      </x:c>
      <x:c r="D254" s="30" t="s">
        <x:v>1560</x:v>
      </x:c>
      <x:c r="E254" s="30" t="s">
        <x:v>1707</x:v>
      </x:c>
      <x:c r="F254" s="28" t="s">
        <x:v>1562</x:v>
      </x:c>
      <x:c r="G254" s="28" t="s">
        <x:v>727</x:v>
      </x:c>
      <x:c r="H254" s="30" t="s">
        <x:v>1708</x:v>
      </x:c>
      <x:c r="I254" s="30" t="s">
        <x:v>1709</x:v>
      </x:c>
      <x:c r="J254" s="30" t="s">
        <x:v>1710</x:v>
      </x:c>
      <x:c r="K254" s="30" t="s">
        <x:v>1567</x:v>
      </x:c>
      <x:c r="L254" s="30" t="s">
        <x:v>1568</x:v>
      </x:c>
      <x:c r="M254" s="30" t="s">
        <x:v>1569</x:v>
      </x:c>
      <x:c r="N254" s="30" t="s">
        <x:v>1570</x:v>
      </x:c>
      <x:c r="O254" s="41" t="s">
        <x:v>1571</x:v>
      </x:c>
      <x:c r="P254" s="30" t="s">
        <x:v>570</x:v>
      </x:c>
      <x:c r="Q254" s="30" t="s">
        <x:v>155</x:v>
      </x:c>
      <x:c r="R254" s="63" t="e">
        <x:f>HYPERLINK("https://mzsw.gansu.gov.cn/","打开入口")</x:f>
      </x:c>
    </x:row>
    <x:row r="255" ht="100" customHeight="1">
      <x:c r="A255" s="51" t="s">
        <x:v>1711</x:v>
      </x:c>
      <x:c r="B255" s="28">
        <x:v>7</x:v>
      </x:c>
      <x:c r="C255" s="30" t="s">
        <x:v>54</x:v>
      </x:c>
      <x:c r="D255" s="30" t="s">
        <x:v>1560</x:v>
      </x:c>
      <x:c r="E255" s="30" t="s">
        <x:v>1712</x:v>
      </x:c>
      <x:c r="F255" s="28" t="s">
        <x:v>1562</x:v>
      </x:c>
      <x:c r="G255" s="28" t="s">
        <x:v>741</x:v>
      </x:c>
      <x:c r="H255" s="30" t="s">
        <x:v>1713</x:v>
      </x:c>
      <x:c r="I255" s="30" t="s">
        <x:v>1714</x:v>
      </x:c>
      <x:c r="J255" s="30" t="s">
        <x:v>1715</x:v>
      </x:c>
      <x:c r="K255" s="30" t="s">
        <x:v>1567</x:v>
      </x:c>
      <x:c r="L255" s="30" t="s">
        <x:v>1568</x:v>
      </x:c>
      <x:c r="M255" s="30" t="s">
        <x:v>1569</x:v>
      </x:c>
      <x:c r="N255" s="30" t="s">
        <x:v>1570</x:v>
      </x:c>
      <x:c r="O255" s="41" t="s">
        <x:v>1571</x:v>
      </x:c>
      <x:c r="P255" s="30" t="s">
        <x:v>570</x:v>
      </x:c>
      <x:c r="Q255" s="30" t="s">
        <x:v>155</x:v>
      </x:c>
      <x:c r="R255" s="63" t="e">
        <x:f>HYPERLINK("https://mzw.qinghai.gov.cn/","打开入口")</x:f>
      </x:c>
    </x:row>
    <x:row r="256" ht="100" customHeight="1">
      <x:c r="A256" s="51" t="s">
        <x:v>1716</x:v>
      </x:c>
      <x:c r="B256" s="28">
        <x:v>7</x:v>
      </x:c>
      <x:c r="C256" s="30" t="s">
        <x:v>54</x:v>
      </x:c>
      <x:c r="D256" s="30" t="s">
        <x:v>1560</x:v>
      </x:c>
      <x:c r="E256" s="30" t="s">
        <x:v>1717</x:v>
      </x:c>
      <x:c r="F256" s="28" t="s">
        <x:v>1562</x:v>
      </x:c>
      <x:c r="G256" s="28" t="s">
        <x:v>554</x:v>
      </x:c>
      <x:c r="H256" s="30" t="s">
        <x:v>1718</x:v>
      </x:c>
      <x:c r="I256" s="30" t="s">
        <x:v>1719</x:v>
      </x:c>
      <x:c r="J256" s="30" t="s">
        <x:v>1720</x:v>
      </x:c>
      <x:c r="K256" s="30" t="s">
        <x:v>1567</x:v>
      </x:c>
      <x:c r="L256" s="30" t="s">
        <x:v>1568</x:v>
      </x:c>
      <x:c r="M256" s="30" t="s">
        <x:v>1569</x:v>
      </x:c>
      <x:c r="N256" s="30" t="s">
        <x:v>1570</x:v>
      </x:c>
      <x:c r="O256" s="41" t="s">
        <x:v>1571</x:v>
      </x:c>
      <x:c r="P256" s="30" t="s">
        <x:v>570</x:v>
      </x:c>
      <x:c r="Q256" s="30" t="s">
        <x:v>155</x:v>
      </x:c>
      <x:c r="R256" s="63" t="e">
        <x:f>HYPERLINK("https://mzzj.nx.gov.cn/","打开入口")</x:f>
      </x:c>
    </x:row>
    <x:row r="257" ht="100" customHeight="1">
      <x:c r="A257" s="52" t="s">
        <x:v>1721</x:v>
      </x:c>
      <x:c r="B257" s="33">
        <x:v>7</x:v>
      </x:c>
      <x:c r="C257" s="35" t="s">
        <x:v>54</x:v>
      </x:c>
      <x:c r="D257" s="35" t="s">
        <x:v>1560</x:v>
      </x:c>
      <x:c r="E257" s="35" t="s">
        <x:v>1722</x:v>
      </x:c>
      <x:c r="F257" s="33" t="s">
        <x:v>1562</x:v>
      </x:c>
      <x:c r="G257" s="33" t="s">
        <x:v>532</x:v>
      </x:c>
      <x:c r="H257" s="35" t="s">
        <x:v>1723</x:v>
      </x:c>
      <x:c r="I257" s="35" t="s">
        <x:v>1724</x:v>
      </x:c>
      <x:c r="J257" s="35" t="s">
        <x:v>1725</x:v>
      </x:c>
      <x:c r="K257" s="35" t="s">
        <x:v>1567</x:v>
      </x:c>
      <x:c r="L257" s="35" t="s">
        <x:v>1568</x:v>
      </x:c>
      <x:c r="M257" s="35" t="s">
        <x:v>1569</x:v>
      </x:c>
      <x:c r="N257" s="35" t="s">
        <x:v>1570</x:v>
      </x:c>
      <x:c r="O257" s="44" t="s">
        <x:v>1571</x:v>
      </x:c>
      <x:c r="P257" s="35" t="s">
        <x:v>570</x:v>
      </x:c>
      <x:c r="Q257" s="35" t="s">
        <x:v>155</x:v>
      </x:c>
      <x:c r="R257" s="64" t="e">
        <x:f>HYPERLINK("https://mwzjswj.xinjiang.gov.cn/","打开入口")</x:f>
      </x:c>
    </x:row>
  </x:sheetData>
  <x:mergeCells>
    <x:mergeCell ref="A1:R1"/>
    <x:mergeCell ref="A2:R2"/>
  </x:mergeCells>
  <x:pageMargins left="0.7" right="0.7" top="0.75" bottom="0.75" header="0.3" footer="0.3"/>
  <x:tableParts count="1">
    <x:tablePart xmlns:r="http://schemas.openxmlformats.org/officeDocument/2006/relationships" r:id="R0c316f3137dc4eb2"/>
  </x:tableParts>
</x:worksheet>
</file>

<file path=xl/worksheets/sheet3.xml><?xml version="1.0" encoding="utf-8"?>
<x:worksheet xmlns:x="http://schemas.openxmlformats.org/spreadsheetml/2006/main">
  <x:sheetFormatPr defaultColWidth="9" defaultRowHeight="13.800000190734863"/>
  <x:cols>
    <x:col min="1" max="1" width="10" customWidth="1"/>
    <x:col min="2" max="2" width="20" customWidth="1"/>
    <x:col min="3" max="3" width="58" customWidth="1"/>
    <x:col min="4" max="4" width="30" customWidth="1"/>
    <x:col min="5" max="5" width="14" customWidth="1"/>
    <x:col min="6" max="6" width="44" customWidth="1"/>
  </x:cols>
  <x:sheetData>
    <x:row r="1" ht="40" customHeight="1">
      <x:c r="A1" s="18" t="s">
        <x:v>1726</x:v>
      </x:c>
      <x:c r="B1" s="18"/>
      <x:c r="C1" s="18"/>
      <x:c r="D1" s="18"/>
      <x:c r="E1" s="18"/>
      <x:c r="F1" s="18"/>
    </x:row>
    <x:row r="2" ht="72" customHeight="1">
      <x:c r="A2" s="46" t="s">
        <x:v>1727</x:v>
      </x:c>
      <x:c r="B2" s="46"/>
      <x:c r="C2" s="46"/>
      <x:c r="D2" s="46"/>
      <x:c r="E2" s="46"/>
      <x:c r="F2" s="46"/>
    </x:row>
    <x:row r="3" ht="23.399999618530273">
      <x:c r="A3" s="19" t="s">
        <x:v>1728</x:v>
      </x:c>
      <x:c r="B3" s="20" t="s">
        <x:v>1729</x:v>
      </x:c>
      <x:c r="C3" s="20" t="s">
        <x:v>1730</x:v>
      </x:c>
      <x:c r="D3" s="20" t="s">
        <x:v>1731</x:v>
      </x:c>
      <x:c r="E3" s="20" t="s">
        <x:v>1732</x:v>
      </x:c>
      <x:c r="F3" s="21" t="s">
        <x:v>1733</x:v>
      </x:c>
    </x:row>
    <x:row r="4" ht="90" customHeight="1">
      <x:c r="A4" s="50" t="s">
        <x:v>1734</x:v>
      </x:c>
      <x:c r="B4" s="25" t="s">
        <x:v>1735</x:v>
      </x:c>
      <x:c r="C4" s="25" t="s">
        <x:v>1736</x:v>
      </x:c>
      <x:c r="D4" s="25" t="s">
        <x:v>1737</x:v>
      </x:c>
      <x:c r="E4" s="23" t="s">
        <x:v>1738</x:v>
      </x:c>
      <x:c r="F4" s="26" t="s">
        <x:v>1739</x:v>
      </x:c>
    </x:row>
    <x:row r="5" ht="90" customHeight="1">
      <x:c r="A5" s="51" t="s">
        <x:v>1740</x:v>
      </x:c>
      <x:c r="B5" s="30" t="s">
        <x:v>1741</x:v>
      </x:c>
      <x:c r="C5" s="30" t="s">
        <x:v>1742</x:v>
      </x:c>
      <x:c r="D5" s="30" t="s">
        <x:v>1737</x:v>
      </x:c>
      <x:c r="E5" s="28" t="s">
        <x:v>1738</x:v>
      </x:c>
      <x:c r="F5" s="31" t="s">
        <x:v>1743</x:v>
      </x:c>
    </x:row>
    <x:row r="6" ht="90" customHeight="1">
      <x:c r="A6" s="51" t="s">
        <x:v>1744</x:v>
      </x:c>
      <x:c r="B6" s="30" t="s">
        <x:v>1745</x:v>
      </x:c>
      <x:c r="C6" s="30" t="s">
        <x:v>1746</x:v>
      </x:c>
      <x:c r="D6" s="30" t="s">
        <x:v>1737</x:v>
      </x:c>
      <x:c r="E6" s="28" t="s">
        <x:v>1747</x:v>
      </x:c>
      <x:c r="F6" s="31" t="s">
        <x:v>1748</x:v>
      </x:c>
    </x:row>
    <x:row r="7" ht="90" customHeight="1">
      <x:c r="A7" s="51" t="s">
        <x:v>1749</x:v>
      </x:c>
      <x:c r="B7" s="30" t="s">
        <x:v>1750</x:v>
      </x:c>
      <x:c r="C7" s="30" t="s">
        <x:v>1751</x:v>
      </x:c>
      <x:c r="D7" s="30" t="s">
        <x:v>1752</x:v>
      </x:c>
      <x:c r="E7" s="28" t="s">
        <x:v>1753</x:v>
      </x:c>
      <x:c r="F7" s="31" t="s">
        <x:v>1754</x:v>
      </x:c>
    </x:row>
    <x:row r="8" ht="90" customHeight="1">
      <x:c r="A8" s="51" t="s">
        <x:v>1755</x:v>
      </x:c>
      <x:c r="B8" s="30" t="s">
        <x:v>1756</x:v>
      </x:c>
      <x:c r="C8" s="30" t="s">
        <x:v>1757</x:v>
      </x:c>
      <x:c r="D8" s="30" t="s">
        <x:v>1752</x:v>
      </x:c>
      <x:c r="E8" s="28" t="s">
        <x:v>1738</x:v>
      </x:c>
      <x:c r="F8" s="31" t="s">
        <x:v>1758</x:v>
      </x:c>
    </x:row>
    <x:row r="9" ht="90" customHeight="1">
      <x:c r="A9" s="51" t="s">
        <x:v>1759</x:v>
      </x:c>
      <x:c r="B9" s="30" t="s">
        <x:v>1760</x:v>
      </x:c>
      <x:c r="C9" s="30" t="s">
        <x:v>1761</x:v>
      </x:c>
      <x:c r="D9" s="30" t="s">
        <x:v>1752</x:v>
      </x:c>
      <x:c r="E9" s="28" t="s">
        <x:v>1738</x:v>
      </x:c>
      <x:c r="F9" s="31" t="s">
        <x:v>1762</x:v>
      </x:c>
    </x:row>
    <x:row r="10" ht="90" customHeight="1">
      <x:c r="A10" s="51" t="s">
        <x:v>1763</x:v>
      </x:c>
      <x:c r="B10" s="30" t="s">
        <x:v>1764</x:v>
      </x:c>
      <x:c r="C10" s="30" t="s">
        <x:v>1765</x:v>
      </x:c>
      <x:c r="D10" s="30" t="s">
        <x:v>1766</x:v>
      </x:c>
      <x:c r="E10" s="28" t="s">
        <x:v>1738</x:v>
      </x:c>
      <x:c r="F10" s="31" t="s">
        <x:v>1767</x:v>
      </x:c>
    </x:row>
    <x:row r="11" ht="90" customHeight="1">
      <x:c r="A11" s="51" t="s">
        <x:v>1768</x:v>
      </x:c>
      <x:c r="B11" s="30" t="s">
        <x:v>1769</x:v>
      </x:c>
      <x:c r="C11" s="30" t="s">
        <x:v>1770</x:v>
      </x:c>
      <x:c r="D11" s="30" t="s">
        <x:v>1771</x:v>
      </x:c>
      <x:c r="E11" s="28" t="s">
        <x:v>1753</x:v>
      </x:c>
      <x:c r="F11" s="31" t="s">
        <x:v>1772</x:v>
      </x:c>
    </x:row>
    <x:row r="12" ht="90" customHeight="1">
      <x:c r="A12" s="51" t="s">
        <x:v>1773</x:v>
      </x:c>
      <x:c r="B12" s="30" t="s">
        <x:v>1774</x:v>
      </x:c>
      <x:c r="C12" s="30" t="s">
        <x:v>1775</x:v>
      </x:c>
      <x:c r="D12" s="30" t="s">
        <x:v>1771</x:v>
      </x:c>
      <x:c r="E12" s="28" t="s">
        <x:v>1753</x:v>
      </x:c>
      <x:c r="F12" s="31" t="s">
        <x:v>1776</x:v>
      </x:c>
    </x:row>
    <x:row r="13" ht="90" customHeight="1">
      <x:c r="A13" s="51" t="s">
        <x:v>1777</x:v>
      </x:c>
      <x:c r="B13" s="30" t="s">
        <x:v>1778</x:v>
      </x:c>
      <x:c r="C13" s="30" t="s">
        <x:v>1779</x:v>
      </x:c>
      <x:c r="D13" s="30" t="s">
        <x:v>1780</x:v>
      </x:c>
      <x:c r="E13" s="28" t="s">
        <x:v>1738</x:v>
      </x:c>
      <x:c r="F13" s="31" t="s">
        <x:v>1781</x:v>
      </x:c>
    </x:row>
    <x:row r="14" ht="90" customHeight="1">
      <x:c r="A14" s="51" t="s">
        <x:v>1782</x:v>
      </x:c>
      <x:c r="B14" s="30" t="s">
        <x:v>1783</x:v>
      </x:c>
      <x:c r="C14" s="30" t="s">
        <x:v>1784</x:v>
      </x:c>
      <x:c r="D14" s="30" t="s">
        <x:v>1785</x:v>
      </x:c>
      <x:c r="E14" s="28" t="s">
        <x:v>1738</x:v>
      </x:c>
      <x:c r="F14" s="31" t="s">
        <x:v>1786</x:v>
      </x:c>
    </x:row>
    <x:row r="15" ht="90" customHeight="1">
      <x:c r="A15" s="51" t="s">
        <x:v>1787</x:v>
      </x:c>
      <x:c r="B15" s="30" t="s">
        <x:v>1788</x:v>
      </x:c>
      <x:c r="C15" s="30" t="s">
        <x:v>1789</x:v>
      </x:c>
      <x:c r="D15" s="30" t="s">
        <x:v>1790</x:v>
      </x:c>
      <x:c r="E15" s="28" t="s">
        <x:v>1753</x:v>
      </x:c>
      <x:c r="F15" s="31" t="s">
        <x:v>1791</x:v>
      </x:c>
    </x:row>
    <x:row r="16" ht="90" customHeight="1">
      <x:c r="A16" s="51" t="s">
        <x:v>1792</x:v>
      </x:c>
      <x:c r="B16" s="30" t="s">
        <x:v>1793</x:v>
      </x:c>
      <x:c r="C16" s="30" t="s">
        <x:v>1794</x:v>
      </x:c>
      <x:c r="D16" s="30" t="s">
        <x:v>147</x:v>
      </x:c>
      <x:c r="E16" s="28" t="s">
        <x:v>1738</x:v>
      </x:c>
      <x:c r="F16" s="31" t="s">
        <x:v>1795</x:v>
      </x:c>
    </x:row>
    <x:row r="17" ht="90" customHeight="1">
      <x:c r="A17" s="51" t="s">
        <x:v>1796</x:v>
      </x:c>
      <x:c r="B17" s="30" t="s">
        <x:v>1797</x:v>
      </x:c>
      <x:c r="C17" s="30" t="s">
        <x:v>1798</x:v>
      </x:c>
      <x:c r="D17" s="30" t="s">
        <x:v>1799</x:v>
      </x:c>
      <x:c r="E17" s="28" t="s">
        <x:v>1738</x:v>
      </x:c>
      <x:c r="F17" s="31" t="s">
        <x:v>1800</x:v>
      </x:c>
    </x:row>
    <x:row r="18" ht="90" customHeight="1">
      <x:c r="A18" s="51" t="s">
        <x:v>1801</x:v>
      </x:c>
      <x:c r="B18" s="30" t="s">
        <x:v>1802</x:v>
      </x:c>
      <x:c r="C18" s="30" t="s">
        <x:v>1803</x:v>
      </x:c>
      <x:c r="D18" s="30" t="s">
        <x:v>1804</x:v>
      </x:c>
      <x:c r="E18" s="28" t="s">
        <x:v>1753</x:v>
      </x:c>
      <x:c r="F18" s="31" t="s">
        <x:v>1805</x:v>
      </x:c>
    </x:row>
    <x:row r="19" ht="90" customHeight="1">
      <x:c r="A19" s="52" t="s">
        <x:v>1806</x:v>
      </x:c>
      <x:c r="B19" s="35" t="s">
        <x:v>1807</x:v>
      </x:c>
      <x:c r="C19" s="35" t="s">
        <x:v>1808</x:v>
      </x:c>
      <x:c r="D19" s="35" t="s">
        <x:v>1809</x:v>
      </x:c>
      <x:c r="E19" s="33" t="s">
        <x:v>1753</x:v>
      </x:c>
      <x:c r="F19" s="36" t="s">
        <x:v>1810</x:v>
      </x:c>
    </x:row>
    <x:row r="20" ht="170" customHeight="1">
      <x:c r="A20" s="53" t="s">
        <x:v>1811</x:v>
      </x:c>
      <x:c r="B20" s="54" t="s">
        <x:v>1812</x:v>
      </x:c>
      <x:c r="C20" s="54" t="s">
        <x:v>1813</x:v>
      </x:c>
      <x:c r="D20" s="54" t="s">
        <x:v>1814</x:v>
      </x:c>
      <x:c r="E20" s="54" t="s">
        <x:v>1815</x:v>
      </x:c>
      <x:c r="F20" s="55" t="s">
        <x:v>1816</x:v>
      </x:c>
    </x:row>
    <x:row r="21" ht="170" customHeight="1">
      <x:c r="A21" s="56" t="s">
        <x:v>1817</x:v>
      </x:c>
      <x:c r="B21" s="57" t="s">
        <x:v>1818</x:v>
      </x:c>
      <x:c r="C21" s="57" t="s">
        <x:v>1819</x:v>
      </x:c>
      <x:c r="D21" s="57" t="s">
        <x:v>1820</x:v>
      </x:c>
      <x:c r="E21" s="57" t="s">
        <x:v>1815</x:v>
      </x:c>
      <x:c r="F21" s="58" t="s">
        <x:v>1821</x:v>
      </x:c>
    </x:row>
    <x:row r="22" ht="170" customHeight="1">
      <x:c r="A22" s="56" t="s">
        <x:v>1822</x:v>
      </x:c>
      <x:c r="B22" s="57" t="s">
        <x:v>1823</x:v>
      </x:c>
      <x:c r="C22" s="57" t="s">
        <x:v>1824</x:v>
      </x:c>
      <x:c r="D22" s="57" t="s">
        <x:v>1825</x:v>
      </x:c>
      <x:c r="E22" s="57" t="s">
        <x:v>1815</x:v>
      </x:c>
      <x:c r="F22" s="58" t="s">
        <x:v>1826</x:v>
      </x:c>
    </x:row>
    <x:row r="23" ht="170" customHeight="1">
      <x:c r="A23" s="56" t="s">
        <x:v>1827</x:v>
      </x:c>
      <x:c r="B23" s="57" t="s">
        <x:v>1828</x:v>
      </x:c>
      <x:c r="C23" s="57" t="s">
        <x:v>1829</x:v>
      </x:c>
      <x:c r="D23" s="57" t="s">
        <x:v>1830</x:v>
      </x:c>
      <x:c r="E23" s="57" t="s">
        <x:v>1831</x:v>
      </x:c>
      <x:c r="F23" s="58" t="s">
        <x:v>1832</x:v>
      </x:c>
    </x:row>
    <x:row r="24" ht="170" customHeight="1">
      <x:c r="A24" s="56" t="s">
        <x:v>1833</x:v>
      </x:c>
      <x:c r="B24" s="57" t="s">
        <x:v>1834</x:v>
      </x:c>
      <x:c r="C24" s="57" t="s">
        <x:v>1835</x:v>
      </x:c>
      <x:c r="D24" s="57" t="s">
        <x:v>1836</x:v>
      </x:c>
      <x:c r="E24" s="57" t="s">
        <x:v>1837</x:v>
      </x:c>
      <x:c r="F24" s="58" t="s">
        <x:v>1838</x:v>
      </x:c>
    </x:row>
    <x:row r="25" ht="170" customHeight="1">
      <x:c r="A25" s="59" t="s">
        <x:v>1839</x:v>
      </x:c>
      <x:c r="B25" s="60" t="s">
        <x:v>1840</x:v>
      </x:c>
      <x:c r="C25" s="60" t="s">
        <x:v>1841</x:v>
      </x:c>
      <x:c r="D25" s="60" t="s">
        <x:v>1842</x:v>
      </x:c>
      <x:c r="E25" s="60" t="s">
        <x:v>1843</x:v>
      </x:c>
      <x:c r="F25" s="61" t="s">
        <x:v>1844</x:v>
      </x:c>
    </x:row>
  </x:sheetData>
  <x:mergeCells>
    <x:mergeCell ref="A1:F1"/>
    <x:mergeCell ref="A2:F2"/>
  </x:mergeCells>
  <x:pageMargins left="0.7" right="0.7" top="0.75" bottom="0.75" header="0.3" footer="0.3"/>
  <x:tableParts count="1">
    <x:tablePart xmlns:r="http://schemas.openxmlformats.org/officeDocument/2006/relationships" r:id="R4641e4a15b214fd7"/>
  </x:tableParts>
</x:worksheet>
</file>

<file path=xl/worksheets/sheet4.xml><?xml version="1.0" encoding="utf-8"?>
<x:worksheet xmlns:x="http://schemas.openxmlformats.org/spreadsheetml/2006/main">
  <x:sheetFormatPr defaultColWidth="9" defaultRowHeight="13.800000190734863"/>
  <x:cols>
    <x:col min="1" max="1" width="14" hidden="0" customWidth="1"/>
    <x:col min="2" max="2" width="12" hidden="0" customWidth="1"/>
    <x:col min="3" max="3" width="22" hidden="0" customWidth="1"/>
    <x:col min="4" max="4" width="10" hidden="0" customWidth="1"/>
    <x:col min="5" max="5" width="12" hidden="0" customWidth="1"/>
    <x:col min="6" max="6" width="14" hidden="0" customWidth="1"/>
    <x:col min="7" max="7" width="20" hidden="0" customWidth="1"/>
    <x:col min="8" max="8" width="12" hidden="0" customWidth="1"/>
    <x:col min="9" max="9" width="22" hidden="0" customWidth="1"/>
    <x:col min="10" max="10" width="28" hidden="0" customWidth="1"/>
    <x:col min="11" max="11" width="14" hidden="0" customWidth="1"/>
    <x:col min="12" max="12" width="24" hidden="0" customWidth="1"/>
    <x:col min="13" max="13" width="26" hidden="0" customWidth="1"/>
    <x:col min="14" max="15" width="46" customWidth="1"/>
    <x:col min="16" max="16" width="36" hidden="0" customWidth="1"/>
    <x:col min="17" max="17" width="47" hidden="0" customWidth="1"/>
    <x:col min="18" max="20" width="14" customWidth="1"/>
    <x:col min="21" max="21" width="10" hidden="0" customWidth="1"/>
    <x:col min="22" max="22" width="12" hidden="0" customWidth="1"/>
    <x:col min="23" max="23" width="18" hidden="0" customWidth="1"/>
    <x:col min="24" max="26" width="16" customWidth="1"/>
    <x:col min="27" max="27" width="42" hidden="0" customWidth="1"/>
    <x:col min="14" max="14" width="34" hidden="0" customWidth="1"/>
    <x:col min="15" max="15" width="34" hidden="0" customWidth="1"/>
    <x:col min="18" max="18" width="9" hidden="0" customWidth="1"/>
    <x:col min="19" max="19" width="9" hidden="0" customWidth="1"/>
    <x:col min="20" max="20" width="9" hidden="0" customWidth="1"/>
    <x:col min="24" max="24" width="10" hidden="0" customWidth="1"/>
    <x:col min="25" max="25" width="9" hidden="0" customWidth="1"/>
    <x:col min="26" max="26" width="12" hidden="0" customWidth="1"/>
  </x:cols>
  <x:sheetData>
    <x:row r="1" ht="40" customHeight="1">
      <x:c r="A1" s="1" t="s">
        <x:v>1845</x:v>
      </x:c>
      <x:c r="B1" s="1"/>
      <x:c r="C1" s="1"/>
      <x:c r="D1" s="1"/>
      <x:c r="E1" s="1"/>
      <x:c r="F1" s="1"/>
      <x:c r="G1" s="1"/>
      <x:c r="H1" s="1"/>
      <x:c r="I1" s="1"/>
      <x:c r="J1" s="1"/>
      <x:c r="K1" s="1"/>
      <x:c r="L1" s="1"/>
      <x:c r="M1" s="1"/>
      <x:c r="N1" s="1"/>
      <x:c r="O1" s="1"/>
      <x:c r="P1" s="1"/>
      <x:c r="Q1" s="1"/>
      <x:c r="R1" s="1"/>
      <x:c r="S1" s="1"/>
      <x:c r="T1" s="1"/>
      <x:c r="U1" s="1"/>
      <x:c r="V1" s="1"/>
      <x:c r="W1" s="1"/>
      <x:c r="X1" s="1"/>
      <x:c r="Y1" s="1"/>
      <x:c r="Z1" s="1"/>
      <x:c r="AA1" s="1"/>
    </x:row>
    <x:row r="2" ht="75" customHeight="1">
      <x:c r="A2" s="169" t="s">
        <x:v>1846</x:v>
      </x:c>
      <x:c r="B2" s="169"/>
      <x:c r="C2" s="169"/>
      <x:c r="D2" s="169"/>
      <x:c r="E2" s="169"/>
      <x:c r="F2" s="169"/>
      <x:c r="G2" s="169"/>
      <x:c r="H2" s="169"/>
      <x:c r="I2" s="169"/>
      <x:c r="J2" s="169"/>
      <x:c r="K2" s="169"/>
      <x:c r="L2" s="169"/>
      <x:c r="M2" s="169"/>
      <x:c r="N2" s="169"/>
      <x:c r="O2" s="169"/>
      <x:c r="P2" s="169"/>
      <x:c r="Q2" s="169"/>
      <x:c r="R2" s="169"/>
      <x:c r="S2" s="169"/>
      <x:c r="T2" s="169"/>
      <x:c r="U2" s="169"/>
      <x:c r="V2" s="169"/>
      <x:c r="W2" s="169"/>
      <x:c r="X2" s="169"/>
      <x:c r="Y2" s="169"/>
      <x:c r="Z2" s="169"/>
      <x:c r="AA2" s="169"/>
    </x:row>
    <x:row r="3" ht="72" customHeight="1">
      <x:c r="A3" s="92" t="s">
        <x:v>1847</x:v>
      </x:c>
      <x:c r="B3" s="92" t="s">
        <x:v>1848</x:v>
      </x:c>
      <x:c r="C3" s="92" t="s">
        <x:v>1849</x:v>
      </x:c>
      <x:c r="D3" s="92" t="s">
        <x:v>1850</x:v>
      </x:c>
      <x:c r="E3" s="92" t="s">
        <x:v>1851</x:v>
      </x:c>
      <x:c r="F3" s="92" t="s">
        <x:v>1852</x:v>
      </x:c>
      <x:c r="G3" s="92" t="s">
        <x:v>1853</x:v>
      </x:c>
      <x:c r="H3" s="92" t="s">
        <x:v>1854</x:v>
      </x:c>
      <x:c r="I3" s="92" t="str">
        <x:v>评论者/涉及地区</x:v>
      </x:c>
      <x:c r="J3" s="92" t="str">
        <x:v>信息来源地区</x:v>
      </x:c>
      <x:c r="K3" s="92" t="s">
        <x:v>1855</x:v>
      </x:c>
      <x:c r="L3" s="92" t="s">
        <x:v>1856</x:v>
      </x:c>
      <x:c r="M3" s="92" t="s">
        <x:v>1857</x:v>
      </x:c>
      <x:c r="N3" s="92" t="s">
        <x:v>1858</x:v>
      </x:c>
      <x:c r="O3" s="92" t="s">
        <x:v>1859</x:v>
      </x:c>
      <x:c r="P3" s="92" t="s">
        <x:v>1860</x:v>
      </x:c>
      <x:c r="Q3" s="92" t="str">
        <x:v>截图证据（已嵌入）</x:v>
      </x:c>
      <x:c r="R3" s="92" t="s">
        <x:v>1861</x:v>
      </x:c>
      <x:c r="S3" s="92" t="s">
        <x:v>1862</x:v>
      </x:c>
      <x:c r="T3" s="92" t="s">
        <x:v>1863</x:v>
      </x:c>
      <x:c r="U3" s="92" t="s">
        <x:v>1864</x:v>
      </x:c>
      <x:c r="V3" s="92" t="s">
        <x:v>1865</x:v>
      </x:c>
      <x:c r="W3" s="92" t="s">
        <x:v>1866</x:v>
      </x:c>
      <x:c r="X3" s="92" t="s">
        <x:v>1867</x:v>
      </x:c>
      <x:c r="Y3" s="92" t="s">
        <x:v>1868</x:v>
      </x:c>
      <x:c r="Z3" s="92" t="s">
        <x:v>1869</x:v>
      </x:c>
      <x:c r="AA3" s="92" t="s">
        <x:v>1870</x:v>
      </x:c>
    </x:row>
    <x:row r="4" ht="150" customHeight="1">
      <x:c r="A4" s="91" t="str">
        <x:f t="shared" ref="A4:A67" si="0">IF(B4="","",TEXT(B4,"yyyymmdd")&amp;"-"&amp;TEXT(D4,"00")&amp;"-"&amp;TEXT(ROW()-3,"000"))</x:f>
        <x:v>2026-08-06-11-001</x:v>
      </x:c>
      <x:c r="B4" s="91" t="str">
        <x:v>2026-08-06</x:v>
      </x:c>
      <x:c r="C4" s="91" t="str">
        <x:v>评论显示“2月前”（具体日期待核）</x:v>
      </x:c>
      <x:c r="D4" s="91" t="str">
        <x:v>11</x:v>
      </x:c>
      <x:c r="E4" s="91" t="str">
        <x:v>李梦颖</x:v>
      </x:c>
      <x:c r="F4" s="91" t="str">
        <x:v>抖音</x:v>
      </x:c>
      <x:c r="G4" s="91" t="str">
        <x:v>五菱宏光三挡起步如何操作</x:v>
      </x:c>
      <x:c r="H4" s="91" t="str">
        <x:v>公众评论</x:v>
      </x:c>
      <x:c r="I4" s="91" t="str">
        <x:v>云南</x:v>
      </x:c>
      <x:c r="J4" s="91" t="str">
        <x:v>新疆生产建设兵团第五师</x:v>
      </x:c>
      <x:c r="K4" s="91" t="str">
        <x:v>汉语</x:v>
      </x:c>
      <x:c r="L4" s="91" t="str">
        <x:v>中华人民共和国民族团结进步促进法</x:v>
      </x:c>
      <x:c r="M4" s="91" t="str">
        <x:v>《中华人民共和国民族团结进步促进法》这五条重点和你我相关</x:v>
      </x:c>
      <x:c r="N4" s="91" t="str">
        <x:v>母帖发布于2026-07-16；公众在抖音相关内容下发表意见。</x:v>
      </x:c>
      <x:c r="O4" s="91" t="str">
        <x:v>我是一个回族😂 证照基本已经听的疲倦了！给国家点赞！！</x:v>
      </x:c>
      <x:c r="P4" s="91" t="str">
        <x:v>https://v.douyin.com/BgWA2HKnRL8/</x:v>
      </x:c>
      <x:c r="Q4" s="91"/>
      <x:c r="R4" s="91" t="n">
        <x:v>0</x:v>
      </x:c>
      <x:c r="S4" s="91" t="n">
        <x:v>0</x:v>
      </x:c>
      <x:c r="T4" s="91" t="n">
        <x:v>0</x:v>
      </x:c>
      <x:c r="U4" s="91" t="str">
        <x:v>时间待核/暂不计入</x:v>
      </x:c>
      <x:c r="V4" s="91" t="str">
        <x:v>支持认可</x:v>
      </x:c>
      <x:c r="W4" s="91" t="str">
        <x:v>法律出台与平等保障</x:v>
      </x:c>
      <x:c r="X4" s="91" t="str">
        <x:v>是</x:v>
      </x:c>
      <x:c r="Y4" s="91" t="str">
        <x:v>中</x:v>
      </x:c>
      <x:c r="Z4" s="91" t="str">
        <x:v>李梦颖</x:v>
      </x:c>
      <x:c r="AA4" s="91" t="str">
        <x:v>最终统计处理：母帖发布时间为2026-07-16，但评论仅显示“2月前”，与2026-08-06采集时间无法相互验证。现有截图不能证明评论发布于2026-07-01—2026-08-05监测窗口内，因此暂不计入最终有效统计。语义分类保留为“支持认可”仅供后续复核参考。</x:v>
      </x:c>
    </x:row>
    <x:row r="5" ht="150" customHeight="1">
      <x:c r="A5" s="91" t="str">
        <x:f t="shared" si="0"/>
        <x:v>LMY-002</x:v>
      </x:c>
      <x:c r="B5" s="91" t="str">
        <x:v>2026-08-06</x:v>
      </x:c>
      <x:c r="C5" s="91" t="str">
        <x:v>评论显示“2月前”（具体日期待核）</x:v>
      </x:c>
      <x:c r="D5" s="91" t="str">
        <x:v>11</x:v>
      </x:c>
      <x:c r="E5" s="91" t="str">
        <x:v>李梦颖</x:v>
      </x:c>
      <x:c r="F5" s="91" t="str">
        <x:v>抖音</x:v>
      </x:c>
      <x:c r="G5" s="91" t="str">
        <x:v>西幼</x:v>
      </x:c>
      <x:c r="H5" s="91" t="str">
        <x:v>公众评论</x:v>
      </x:c>
      <x:c r="I5" s="91" t="str">
        <x:v>云南</x:v>
      </x:c>
      <x:c r="J5" s="91" t="str">
        <x:v>新疆生产建设兵团第五师</x:v>
      </x:c>
      <x:c r="K5" s="91" t="str">
        <x:v>汉语</x:v>
      </x:c>
      <x:c r="L5" s="91" t="str">
        <x:v>中华人民共和国民族团结进步促进法</x:v>
      </x:c>
      <x:c r="M5" s="91" t="str">
        <x:v>《中华人民共和国民族团结进步促进法》这五条重点和你我相关</x:v>
      </x:c>
      <x:c r="N5" s="91" t="str">
        <x:v>母帖发布于2026-07-16；公众在抖音相关内容下发表意见。</x:v>
      </x:c>
      <x:c r="O5" s="91" t="str">
        <x:v>不止，很多岗位都歧视少数民族的😊</x:v>
      </x:c>
      <x:c r="P5" s="91" t="str">
        <x:v>https://v.douyin.com/BgWA2HKnRL8/</x:v>
      </x:c>
      <x:c r="Q5" s="91"/>
      <x:c r="R5" s="91" t="n">
        <x:v>0</x:v>
      </x:c>
      <x:c r="S5" s="91" t="n">
        <x:v>0</x:v>
      </x:c>
      <x:c r="T5" s="91" t="n">
        <x:v>0</x:v>
      </x:c>
      <x:c r="U5" s="91" t="str">
        <x:v>时间待核/暂不计入</x:v>
      </x:c>
      <x:c r="V5" s="91" t="str">
        <x:v>投诉维权</x:v>
      </x:c>
      <x:c r="W5" s="91" t="str">
        <x:v>就业招聘歧视</x:v>
      </x:c>
      <x:c r="X5" s="91" t="str">
        <x:v>是</x:v>
      </x:c>
      <x:c r="Y5" s="91" t="str">
        <x:v>中</x:v>
      </x:c>
      <x:c r="Z5" s="91" t="str">
        <x:v>李梦颖</x:v>
      </x:c>
      <x:c r="AA5" s="91" t="str">
        <x:v>最终统计处理：母帖发布时间为2026-07-16，但评论仅显示“2月前”，与2026-08-06采集时间无法相互验证。现有截图不能证明评论发布于2026-07-01—2026-08-05监测窗口内，因此暂不计入最终有效统计。语义分类保留为“投诉维权”仅供后续复核参考。</x:v>
      </x:c>
    </x:row>
    <x:row r="6" ht="150" customHeight="1">
      <x:c r="A6" s="91" t="str">
        <x:f t="shared" si="0"/>
        <x:v>LMY-003</x:v>
      </x:c>
      <x:c r="B6" s="91" t="str">
        <x:v>2026-08-06</x:v>
      </x:c>
      <x:c r="C6" s="91" t="str">
        <x:v>评论显示“2月前”（具体日期待核）</x:v>
      </x:c>
      <x:c r="D6" s="91" t="str">
        <x:v>11</x:v>
      </x:c>
      <x:c r="E6" s="91" t="str">
        <x:v>李梦颖</x:v>
      </x:c>
      <x:c r="F6" s="91" t="str">
        <x:v>抖音</x:v>
      </x:c>
      <x:c r="G6" s="91" t="str">
        <x:v>阿伊莎穆伊</x:v>
      </x:c>
      <x:c r="H6" s="91" t="str">
        <x:v>公众评论</x:v>
      </x:c>
      <x:c r="I6" s="91" t="str">
        <x:v>云南</x:v>
      </x:c>
      <x:c r="J6" s="91" t="str">
        <x:v>新疆生产建设兵团第五师</x:v>
      </x:c>
      <x:c r="K6" s="91" t="str">
        <x:v>汉语</x:v>
      </x:c>
      <x:c r="L6" s="91" t="str">
        <x:v>中华人民共和国民族团结进步促进法</x:v>
      </x:c>
      <x:c r="M6" s="91" t="str">
        <x:v>《中华人民共和国民族团结进步促进法》这五条重点和你我相关</x:v>
      </x:c>
      <x:c r="N6" s="91" t="str">
        <x:v>母帖发布于2026-07-16；公众在抖音相关内容下发表意见。</x:v>
      </x:c>
      <x:c r="O6" s="91" t="str">
        <x:v>太好了，回族经常被歧视😭</x:v>
      </x:c>
      <x:c r="P6" s="91" t="str">
        <x:v>https://v.douyin.com/BgWA2HKnRL8/</x:v>
      </x:c>
      <x:c r="Q6" s="91"/>
      <x:c r="R6" s="91" t="n">
        <x:v>0</x:v>
      </x:c>
      <x:c r="S6" s="91" t="n">
        <x:v>0</x:v>
      </x:c>
      <x:c r="T6" s="91" t="n">
        <x:v>0</x:v>
      </x:c>
      <x:c r="U6" s="91" t="str">
        <x:v>时间待核/暂不计入</x:v>
      </x:c>
      <x:c r="V6" s="91" t="str">
        <x:v>支持认可</x:v>
      </x:c>
      <x:c r="W6" s="91" t="str">
        <x:v>日常歧视与平等保障</x:v>
      </x:c>
      <x:c r="X6" s="91" t="str">
        <x:v>是</x:v>
      </x:c>
      <x:c r="Y6" s="91" t="str">
        <x:v>中</x:v>
      </x:c>
      <x:c r="Z6" s="91" t="str">
        <x:v>李梦颖</x:v>
      </x:c>
      <x:c r="AA6" s="91" t="str">
        <x:v>最终统计处理：母帖发布时间为2026-07-16，但评论仅显示“2月前”，与2026-08-06采集时间无法相互验证。现有截图不能证明评论发布于2026-07-01—2026-08-05监测窗口内，因此暂不计入最终有效统计。语义分类保留为“支持认可”仅供后续复核参考。</x:v>
      </x:c>
    </x:row>
    <x:row r="7" ht="150" customHeight="1">
      <x:c r="A7" s="91" t="str">
        <x:f t="shared" si="0"/>
        <x:v>LMY-004</x:v>
      </x:c>
      <x:c r="B7" s="91" t="str">
        <x:v>2026-08-06</x:v>
      </x:c>
      <x:c r="C7" s="91" t="str">
        <x:v>评论显示“2月前”（具体日期待核）</x:v>
      </x:c>
      <x:c r="D7" s="91" t="str">
        <x:v>11</x:v>
      </x:c>
      <x:c r="E7" s="91" t="str">
        <x:v>李梦颖</x:v>
      </x:c>
      <x:c r="F7" s="91" t="str">
        <x:v>抖音</x:v>
      </x:c>
      <x:c r="G7" s="91" t="str">
        <x:v>小酸奶</x:v>
      </x:c>
      <x:c r="H7" s="91" t="str">
        <x:v>公众评论</x:v>
      </x:c>
      <x:c r="I7" s="91" t="str">
        <x:v>云南</x:v>
      </x:c>
      <x:c r="J7" s="91" t="str">
        <x:v>新疆生产建设兵团第五师</x:v>
      </x:c>
      <x:c r="K7" s="91" t="str">
        <x:v>汉语</x:v>
      </x:c>
      <x:c r="L7" s="91" t="str">
        <x:v>中华人民共和国民族团结进步促进法</x:v>
      </x:c>
      <x:c r="M7" s="91" t="str">
        <x:v>《中华人民共和国民族团结进步促进法》这五条重点和你我相关</x:v>
      </x:c>
      <x:c r="N7" s="91" t="str">
        <x:v>母帖发布于2026-07-16；公众在抖音相关内容下发表意见。</x:v>
      </x:c>
      <x:c r="O7" s="91" t="str">
        <x:v>在云南，他们都骂我们苗子，给可以抓一哈😡😡😡，他们自以为是自以为很清高，哈哈莫名其妙骂我们</x:v>
      </x:c>
      <x:c r="P7" s="91" t="str">
        <x:v>https://v.douyin.com/BgWA2HKnRL8/</x:v>
      </x:c>
      <x:c r="Q7" s="91"/>
      <x:c r="R7" s="91" t="n">
        <x:v>0</x:v>
      </x:c>
      <x:c r="S7" s="91" t="n">
        <x:v>0</x:v>
      </x:c>
      <x:c r="T7" s="91" t="n">
        <x:v>0</x:v>
      </x:c>
      <x:c r="U7" s="91" t="str">
        <x:v>时间待核/暂不计入</x:v>
      </x:c>
      <x:c r="V7" s="91" t="str">
        <x:v>投诉维权</x:v>
      </x:c>
      <x:c r="W7" s="91" t="str">
        <x:v>民族称谓与侮辱</x:v>
      </x:c>
      <x:c r="X7" s="91" t="str">
        <x:v>是</x:v>
      </x:c>
      <x:c r="Y7" s="91" t="str">
        <x:v>中</x:v>
      </x:c>
      <x:c r="Z7" s="91" t="str">
        <x:v>李梦颖</x:v>
      </x:c>
      <x:c r="AA7" s="91" t="str">
        <x:v>最终统计处理：母帖发布时间为2026-07-16，但评论仅显示“2月前”，与2026-08-06采集时间无法相互验证。现有截图不能证明评论发布于2026-07-01—2026-08-05监测窗口内，因此暂不计入最终有效统计。语义分类保留为“投诉维权”仅供后续复核参考。</x:v>
      </x:c>
    </x:row>
    <x:row r="8" ht="150" customHeight="1">
      <x:c r="A8" s="91" t="str">
        <x:f t="shared" si="0"/>
        <x:v>LMY-005</x:v>
      </x:c>
      <x:c r="B8" s="91" t="str">
        <x:v>2026-08-06</x:v>
      </x:c>
      <x:c r="C8" s="91" t="str">
        <x:v>评论显示“2月前”（具体日期待核）</x:v>
      </x:c>
      <x:c r="D8" s="91" t="str">
        <x:v>11</x:v>
      </x:c>
      <x:c r="E8" s="91" t="str">
        <x:v>李梦颖</x:v>
      </x:c>
      <x:c r="F8" s="91" t="str">
        <x:v>抖音</x:v>
      </x:c>
      <x:c r="G8" s="91" t="str">
        <x:v>冷知识</x:v>
      </x:c>
      <x:c r="H8" s="91" t="str">
        <x:v>公众评论</x:v>
      </x:c>
      <x:c r="I8" s="91" t="str">
        <x:v>新疆</x:v>
      </x:c>
      <x:c r="J8" s="91" t="str">
        <x:v>新疆生产建设兵团第五师</x:v>
      </x:c>
      <x:c r="K8" s="91" t="str">
        <x:v>汉语</x:v>
      </x:c>
      <x:c r="L8" s="91" t="str">
        <x:v>中华人民共和国民族团结进步促进法</x:v>
      </x:c>
      <x:c r="M8" s="91" t="str">
        <x:v>《中华人民共和国民族团结进步促进法》这五条重点和你我相关</x:v>
      </x:c>
      <x:c r="N8" s="91" t="str">
        <x:v>母帖发布于2026-07-16；公众在抖音相关内容下发表意见。</x:v>
      </x:c>
      <x:c r="O8" s="91" t="str">
        <x:v>希望早点落实👍👍👍</x:v>
      </x:c>
      <x:c r="P8" s="91" t="str">
        <x:v>https://v.douyin.com/BgWA2HKnRL8/</x:v>
      </x:c>
      <x:c r="Q8" s="91"/>
      <x:c r="R8" s="91" t="n">
        <x:v>0</x:v>
      </x:c>
      <x:c r="S8" s="91" t="n">
        <x:v>0</x:v>
      </x:c>
      <x:c r="T8" s="91" t="n">
        <x:v>0</x:v>
      </x:c>
      <x:c r="U8" s="91" t="str">
        <x:v>时间待核/暂不计入</x:v>
      </x:c>
      <x:c r="V8" s="91" t="str">
        <x:v>支持认可</x:v>
      </x:c>
      <x:c r="W8" s="91" t="str">
        <x:v>实施期待</x:v>
      </x:c>
      <x:c r="X8" s="91" t="str">
        <x:v>是</x:v>
      </x:c>
      <x:c r="Y8" s="91" t="str">
        <x:v>中</x:v>
      </x:c>
      <x:c r="Z8" s="91" t="str">
        <x:v>李梦颖</x:v>
      </x:c>
      <x:c r="AA8" s="91" t="str">
        <x:v>最终统计处理：母帖发布时间为2026-07-16，但评论仅显示“2月前”，与2026-08-06采集时间无法相互验证。现有截图不能证明评论发布于2026-07-01—2026-08-05监测窗口内，因此暂不计入最终有效统计。语义分类保留为“支持认可”仅供后续复核参考。</x:v>
      </x:c>
    </x:row>
    <x:row r="9" ht="150" customHeight="1">
      <x:c r="A9" s="91" t="str">
        <x:f t="shared" si="0"/>
        <x:v>LMY-006</x:v>
      </x:c>
      <x:c r="B9" s="91" t="str">
        <x:v>2026-08-06</x:v>
      </x:c>
      <x:c r="C9" s="91" t="str">
        <x:v>评论显示“2月前”（具体日期待核）</x:v>
      </x:c>
      <x:c r="D9" s="91" t="str">
        <x:v>11</x:v>
      </x:c>
      <x:c r="E9" s="91" t="str">
        <x:v>李梦颖</x:v>
      </x:c>
      <x:c r="F9" s="91" t="str">
        <x:v>抖音</x:v>
      </x:c>
      <x:c r="G9" s="91" t="str">
        <x:v>阿牛</x:v>
      </x:c>
      <x:c r="H9" s="91" t="str">
        <x:v>公众评论</x:v>
      </x:c>
      <x:c r="I9" s="91" t="str">
        <x:v>云南</x:v>
      </x:c>
      <x:c r="J9" s="91" t="str">
        <x:v>新疆生产建设兵团第五师</x:v>
      </x:c>
      <x:c r="K9" s="91" t="str">
        <x:v>汉语</x:v>
      </x:c>
      <x:c r="L9" s="91" t="str">
        <x:v>中华人民共和国民族团结进步促进法</x:v>
      </x:c>
      <x:c r="M9" s="91" t="str">
        <x:v>《中华人民共和国民族团结进步促进法》这五条重点和你我相关</x:v>
      </x:c>
      <x:c r="N9" s="91" t="str">
        <x:v>母帖发布于2026-07-16；公众在抖音相关内容下发表意见。</x:v>
      </x:c>
      <x:c r="O9" s="91" t="str">
        <x:v>请问怎么举报？打什么电话举报？省得经常有人歧视我们回族，叫我们滚回阿拉伯去，我们是中国的回族，是热爱祖国的回族</x:v>
      </x:c>
      <x:c r="P9" s="91" t="str">
        <x:v>https://v.douyin.com/BgWA2HKnRL8/</x:v>
      </x:c>
      <x:c r="Q9" s="91"/>
      <x:c r="R9" s="91" t="n">
        <x:v>0</x:v>
      </x:c>
      <x:c r="S9" s="91" t="n">
        <x:v>0</x:v>
      </x:c>
      <x:c r="T9" s="91" t="n">
        <x:v>0</x:v>
      </x:c>
      <x:c r="U9" s="91" t="str">
        <x:v>时间待核/暂不计入</x:v>
      </x:c>
      <x:c r="V9" s="91" t="str">
        <x:v>咨询疑问</x:v>
      </x:c>
      <x:c r="W9" s="91" t="str">
        <x:v>举报渠道与民族歧视</x:v>
      </x:c>
      <x:c r="X9" s="91" t="str">
        <x:v>是</x:v>
      </x:c>
      <x:c r="Y9" s="91" t="str">
        <x:v>中</x:v>
      </x:c>
      <x:c r="Z9" s="91" t="str">
        <x:v>李梦颖</x:v>
      </x:c>
      <x:c r="AA9" s="91" t="str">
        <x:v>最终统计处理：母帖发布时间为2026-07-16，但评论仅显示“2月前”，与2026-08-06采集时间无法相互验证。现有截图不能证明评论发布于2026-07-01—2026-08-05监测窗口内，因此暂不计入最终有效统计。语义分类保留为“咨询疑问”仅供后续复核参考。</x:v>
      </x:c>
    </x:row>
    <x:row r="10" ht="150" customHeight="1">
      <x:c r="A10" s="91" t="str">
        <x:f t="shared" si="0"/>
        <x:v>LMY-007</x:v>
      </x:c>
      <x:c r="B10" s="91" t="str">
        <x:v>2026-08-06</x:v>
      </x:c>
      <x:c r="C10" s="91" t="str">
        <x:v>评论显示“2月前”（具体日期待核）</x:v>
      </x:c>
      <x:c r="D10" s="91" t="str">
        <x:v>11</x:v>
      </x:c>
      <x:c r="E10" s="91" t="str">
        <x:v>李梦颖</x:v>
      </x:c>
      <x:c r="F10" s="91" t="str">
        <x:v>抖音</x:v>
      </x:c>
      <x:c r="G10" s="91" t="str">
        <x:v>雨路</x:v>
      </x:c>
      <x:c r="H10" s="91" t="str">
        <x:v>公众评论</x:v>
      </x:c>
      <x:c r="I10" s="91" t="str">
        <x:v>云南</x:v>
      </x:c>
      <x:c r="J10" s="91" t="str">
        <x:v>新疆生产建设兵团第五师</x:v>
      </x:c>
      <x:c r="K10" s="91" t="str">
        <x:v>汉语</x:v>
      </x:c>
      <x:c r="L10" s="91" t="str">
        <x:v>中华人民共和国民族团结进步促进法</x:v>
      </x:c>
      <x:c r="M10" s="91" t="str">
        <x:v>《中华人民共和国民族团结进步促进法》这五条重点和你我相关</x:v>
      </x:c>
      <x:c r="N10" s="91" t="str">
        <x:v>母帖发布于2026-07-16；公众在抖音相关内容下发表意见。</x:v>
      </x:c>
      <x:c r="O10" s="91" t="str">
        <x:v>有人打着各族团结的名誉，干恶心的事</x:v>
      </x:c>
      <x:c r="P10" s="91" t="str">
        <x:v>https://v.douyin.com/BgWA2HKnRL8/</x:v>
      </x:c>
      <x:c r="Q10" s="91"/>
      <x:c r="R10" s="91" t="n">
        <x:v>0</x:v>
      </x:c>
      <x:c r="S10" s="91" t="n">
        <x:v>0</x:v>
      </x:c>
      <x:c r="T10" s="91" t="n">
        <x:v>0</x:v>
      </x:c>
      <x:c r="U10" s="91" t="str">
        <x:v>时间待核/暂不计入</x:v>
      </x:c>
      <x:c r="V10" s="91" t="str">
        <x:v>质疑反对</x:v>
      </x:c>
      <x:c r="W10" s="91" t="str">
        <x:v>制度执行与滥用担忧</x:v>
      </x:c>
      <x:c r="X10" s="91" t="str">
        <x:v>是</x:v>
      </x:c>
      <x:c r="Y10" s="91" t="str">
        <x:v>中</x:v>
      </x:c>
      <x:c r="Z10" s="91" t="str">
        <x:v>李梦颖</x:v>
      </x:c>
      <x:c r="AA10" s="91" t="str">
        <x:v>最终统计处理：母帖发布时间为2026-07-16，但评论仅显示“2月前”，与2026-08-06采集时间无法相互验证。现有截图不能证明评论发布于2026-07-01—2026-08-05监测窗口内，因此暂不计入最终有效统计。语义分类保留为“质疑反对”仅供后续复核参考。</x:v>
      </x:c>
    </x:row>
    <x:row r="11" ht="150" customHeight="1">
      <x:c r="A11" s="91" t="str">
        <x:f t="shared" si="0"/>
        <x:v>LMY-008</x:v>
      </x:c>
      <x:c r="B11" s="91" t="str">
        <x:v>2026-08-06</x:v>
      </x:c>
      <x:c r="C11" s="91" t="str">
        <x:v>评论显示“2月前”（具体日期待核）</x:v>
      </x:c>
      <x:c r="D11" s="91" t="str">
        <x:v>11</x:v>
      </x:c>
      <x:c r="E11" s="91" t="str">
        <x:v>李梦颖</x:v>
      </x:c>
      <x:c r="F11" s="91" t="str">
        <x:v>抖音</x:v>
      </x:c>
      <x:c r="G11" s="91" t="str">
        <x:v>稀豆粉</x:v>
      </x:c>
      <x:c r="H11" s="91" t="str">
        <x:v>公众评论</x:v>
      </x:c>
      <x:c r="I11" s="91" t="str">
        <x:v>云南</x:v>
      </x:c>
      <x:c r="J11" s="91" t="str">
        <x:v>新疆生产建设兵团第五师</x:v>
      </x:c>
      <x:c r="K11" s="91" t="str">
        <x:v>汉语</x:v>
      </x:c>
      <x:c r="L11" s="91" t="str">
        <x:v>中华人民共和国民族团结进步促进法</x:v>
      </x:c>
      <x:c r="M11" s="91" t="str">
        <x:v>《中华人民共和国民族团结进步促进法》这五条重点和你我相关</x:v>
      </x:c>
      <x:c r="N11" s="91" t="str">
        <x:v>母帖发布于2026-07-16；公众在抖音相关内容下发表意见。</x:v>
      </x:c>
      <x:c r="O11" s="91" t="str">
        <x:v>有些公司或者店铺，又不明确招多少工人，有些人家故意歧视某些民族说招聘满额了，你能怎么办？</x:v>
      </x:c>
      <x:c r="P11" s="91" t="str">
        <x:v>https://v.douyin.com/BgWA2HKnRL8/</x:v>
      </x:c>
      <x:c r="Q11" s="91"/>
      <x:c r="R11" s="91" t="n">
        <x:v>0</x:v>
      </x:c>
      <x:c r="S11" s="91" t="n">
        <x:v>0</x:v>
      </x:c>
      <x:c r="T11" s="91" t="n">
        <x:v>0</x:v>
      </x:c>
      <x:c r="U11" s="91" t="str">
        <x:v>时间待核/暂不计入</x:v>
      </x:c>
      <x:c r="V11" s="91" t="str">
        <x:v>投诉维权</x:v>
      </x:c>
      <x:c r="W11" s="91" t="str">
        <x:v>就业招聘歧视</x:v>
      </x:c>
      <x:c r="X11" s="91" t="str">
        <x:v>是</x:v>
      </x:c>
      <x:c r="Y11" s="91" t="str">
        <x:v>中</x:v>
      </x:c>
      <x:c r="Z11" s="91" t="str">
        <x:v>李梦颖</x:v>
      </x:c>
      <x:c r="AA11" s="91" t="str">
        <x:v>最终统计处理：母帖发布时间为2026-07-16，但评论仅显示“2月前”，与2026-08-06采集时间无法相互验证。现有截图不能证明评论发布于2026-07-01—2026-08-05监测窗口内，因此暂不计入最终有效统计。语义分类保留为“投诉维权”仅供后续复核参考。</x:v>
      </x:c>
    </x:row>
    <x:row r="12" ht="150" customHeight="1">
      <x:c r="A12" s="91" t="str">
        <x:f t="shared" si="0"/>
        <x:v>LMY-009</x:v>
      </x:c>
      <x:c r="B12" s="91" t="str">
        <x:v>2026-08-06</x:v>
      </x:c>
      <x:c r="C12" s="91" t="str">
        <x:v>评论显示“2月前”（具体日期待核）</x:v>
      </x:c>
      <x:c r="D12" s="91" t="str">
        <x:v>11</x:v>
      </x:c>
      <x:c r="E12" s="91" t="str">
        <x:v>李梦颖</x:v>
      </x:c>
      <x:c r="F12" s="91" t="str">
        <x:v>抖音</x:v>
      </x:c>
      <x:c r="G12" s="91" t="str">
        <x:v>北宸</x:v>
      </x:c>
      <x:c r="H12" s="91" t="str">
        <x:v>公众评论</x:v>
      </x:c>
      <x:c r="I12" s="91" t="str">
        <x:v>福建</x:v>
      </x:c>
      <x:c r="J12" s="91" t="str">
        <x:v>新疆生产建设兵团第五师</x:v>
      </x:c>
      <x:c r="K12" s="91" t="str">
        <x:v>汉语</x:v>
      </x:c>
      <x:c r="L12" s="91" t="str">
        <x:v>中华人民共和国民族团结进步促进法</x:v>
      </x:c>
      <x:c r="M12" s="91" t="str">
        <x:v>《中华人民共和国民族团结进步促进法》这五条重点和你我相关</x:v>
      </x:c>
      <x:c r="N12" s="91" t="str">
        <x:v>母帖发布于2026-07-16；公众在抖音相关内容下发表意见。</x:v>
      </x:c>
      <x:c r="O12" s="91" t="str">
        <x:v>什么时候来个宗教团结进步促进法</x:v>
      </x:c>
      <x:c r="P12" s="91" t="str">
        <x:v>https://v.douyin.com/BgWA2HKnRL8/</x:v>
      </x:c>
      <x:c r="Q12" s="91"/>
      <x:c r="R12" s="91" t="n">
        <x:v>0</x:v>
      </x:c>
      <x:c r="S12" s="91" t="n">
        <x:v>0</x:v>
      </x:c>
      <x:c r="T12" s="91" t="n">
        <x:v>0</x:v>
      </x:c>
      <x:c r="U12" s="91" t="str">
        <x:v>时间待核/暂不计入</x:v>
      </x:c>
      <x:c r="V12" s="91" t="str">
        <x:v>咨询疑问</x:v>
      </x:c>
      <x:c r="W12" s="91" t="str">
        <x:v>宗教与民族关系</x:v>
      </x:c>
      <x:c r="X12" s="91" t="str">
        <x:v>是</x:v>
      </x:c>
      <x:c r="Y12" s="91" t="str">
        <x:v>中</x:v>
      </x:c>
      <x:c r="Z12" s="91" t="str">
        <x:v>李梦颖</x:v>
      </x:c>
      <x:c r="AA12" s="91" t="str">
        <x:v>最终统计处理：母帖发布时间为2026-07-16，但评论仅显示“2月前”，与2026-08-06采集时间无法相互验证。现有截图不能证明评论发布于2026-07-01—2026-08-05监测窗口内，因此暂不计入最终有效统计。语义分类保留为“咨询疑问”仅供后续复核参考。</x:v>
      </x:c>
    </x:row>
    <x:row r="13" ht="150" customHeight="1">
      <x:c r="A13" s="91" t="str">
        <x:f t="shared" si="0"/>
        <x:v>LMY-010</x:v>
      </x:c>
      <x:c r="B13" s="91" t="str">
        <x:v>2026-08-06</x:v>
      </x:c>
      <x:c r="C13" s="91" t="str">
        <x:v>评论显示“2月前”（具体日期待核）</x:v>
      </x:c>
      <x:c r="D13" s="91" t="str">
        <x:v>11</x:v>
      </x:c>
      <x:c r="E13" s="91" t="str">
        <x:v>李梦颖</x:v>
      </x:c>
      <x:c r="F13" s="91" t="str">
        <x:v>抖音</x:v>
      </x:c>
      <x:c r="G13" s="91" t="str">
        <x:v>西幼</x:v>
      </x:c>
      <x:c r="H13" s="91" t="str">
        <x:v>公众评论</x:v>
      </x:c>
      <x:c r="I13" s="91" t="str">
        <x:v>云南</x:v>
      </x:c>
      <x:c r="J13" s="91" t="str">
        <x:v>新疆生产建设兵团第五师</x:v>
      </x:c>
      <x:c r="K13" s="91" t="str">
        <x:v>汉语</x:v>
      </x:c>
      <x:c r="L13" s="91" t="str">
        <x:v>中华人民共和国民族团结进步促进法</x:v>
      </x:c>
      <x:c r="M13" s="91" t="str">
        <x:v>《中华人民共和国民族团结进步促进法》这五条重点和你我相关</x:v>
      </x:c>
      <x:c r="N13" s="91" t="str">
        <x:v>母帖发布于2026-07-16；公众在抖音相关内容下发表意见。</x:v>
      </x:c>
      <x:c r="O13" s="91" t="str">
        <x:v>还有民族团结吗？？？？我找个地方上班不要彝族😅</x:v>
      </x:c>
      <x:c r="P13" s="91" t="str">
        <x:v>https://v.douyin.com/BgWA2HKnRL8/</x:v>
      </x:c>
      <x:c r="Q13" s="91"/>
      <x:c r="R13" s="91" t="n">
        <x:v>0</x:v>
      </x:c>
      <x:c r="S13" s="91" t="n">
        <x:v>0</x:v>
      </x:c>
      <x:c r="T13" s="91" t="n">
        <x:v>0</x:v>
      </x:c>
      <x:c r="U13" s="91" t="str">
        <x:v>时间待核/暂不计入</x:v>
      </x:c>
      <x:c r="V13" s="91" t="str">
        <x:v>投诉维权</x:v>
      </x:c>
      <x:c r="W13" s="91" t="str">
        <x:v>就业招聘歧视</x:v>
      </x:c>
      <x:c r="X13" s="91" t="str">
        <x:v>是</x:v>
      </x:c>
      <x:c r="Y13" s="91" t="str">
        <x:v>中</x:v>
      </x:c>
      <x:c r="Z13" s="91" t="str">
        <x:v>李梦颖</x:v>
      </x:c>
      <x:c r="AA13" s="91" t="str">
        <x:v>最终统计处理：母帖发布时间为2026-07-16，但评论仅显示“2月前”，与2026-08-06采集时间无法相互验证。现有截图不能证明评论发布于2026-07-01—2026-08-05监测窗口内，因此暂不计入最终有效统计。语义分类保留为“投诉维权”仅供后续复核参考。</x:v>
      </x:c>
    </x:row>
    <x:row r="14" ht="150" customHeight="1">
      <x:c r="A14" s="91" t="str">
        <x:f t="shared" si="0"/>
        <x:v>LMY-011</x:v>
      </x:c>
      <x:c r="B14" s="91" t="str">
        <x:v>2026-08-06</x:v>
      </x:c>
      <x:c r="C14" s="91" t="str">
        <x:v>评论显示“2月前”（具体日期待核）</x:v>
      </x:c>
      <x:c r="D14" s="91" t="str">
        <x:v>11</x:v>
      </x:c>
      <x:c r="E14" s="91" t="str">
        <x:v>李梦颖</x:v>
      </x:c>
      <x:c r="F14" s="91" t="str">
        <x:v>抖音</x:v>
      </x:c>
      <x:c r="G14" s="91" t="str">
        <x:v>西幼</x:v>
      </x:c>
      <x:c r="H14" s="91" t="str">
        <x:v>公众评论</x:v>
      </x:c>
      <x:c r="I14" s="91" t="str">
        <x:v>云南</x:v>
      </x:c>
      <x:c r="J14" s="91" t="str">
        <x:v>新疆生产建设兵团第五师</x:v>
      </x:c>
      <x:c r="K14" s="91" t="str">
        <x:v>汉语</x:v>
      </x:c>
      <x:c r="L14" s="91" t="str">
        <x:v>中华人民共和国民族团结进步促进法</x:v>
      </x:c>
      <x:c r="M14" s="91" t="str">
        <x:v>《中华人民共和国民族团结进步促进法》这五条重点和你我相关</x:v>
      </x:c>
      <x:c r="N14" s="91" t="str">
        <x:v>母帖发布于2026-07-16；公众在抖音相关内容下发表意见。</x:v>
      </x:c>
      <x:c r="O14" s="91" t="str">
        <x:v>我云南彝族，很多地方不要彝族？？？</x:v>
      </x:c>
      <x:c r="P14" s="91" t="str">
        <x:v>https://v.douyin.com/BgWA2HKnRL8/</x:v>
      </x:c>
      <x:c r="Q14" s="91"/>
      <x:c r="R14" s="91" t="n">
        <x:v>0</x:v>
      </x:c>
      <x:c r="S14" s="91" t="n">
        <x:v>0</x:v>
      </x:c>
      <x:c r="T14" s="91" t="n">
        <x:v>0</x:v>
      </x:c>
      <x:c r="U14" s="91" t="str">
        <x:v>时间待核/暂不计入</x:v>
      </x:c>
      <x:c r="V14" s="91" t="str">
        <x:v>投诉维权</x:v>
      </x:c>
      <x:c r="W14" s="91" t="str">
        <x:v>就业招聘歧视</x:v>
      </x:c>
      <x:c r="X14" s="91" t="str">
        <x:v>是</x:v>
      </x:c>
      <x:c r="Y14" s="91" t="str">
        <x:v>中</x:v>
      </x:c>
      <x:c r="Z14" s="91" t="str">
        <x:v>李梦颖</x:v>
      </x:c>
      <x:c r="AA14" s="91" t="str">
        <x:v>最终统计处理：母帖发布时间为2026-07-16，但评论仅显示“2月前”，与2026-08-06采集时间无法相互验证。现有截图不能证明评论发布于2026-07-01—2026-08-05监测窗口内，因此暂不计入最终有效统计。语义分类保留为“投诉维权”仅供后续复核参考。</x:v>
      </x:c>
    </x:row>
    <x:row r="15" ht="150" customHeight="1">
      <x:c r="A15" s="91" t="str">
        <x:f t="shared" si="0"/>
        <x:v>LMY-012</x:v>
      </x:c>
      <x:c r="B15" s="91" t="str">
        <x:v>2026-08-06</x:v>
      </x:c>
      <x:c r="C15" s="91" t="str">
        <x:v>评论显示“2月前”（具体日期待核）</x:v>
      </x:c>
      <x:c r="D15" s="91" t="str">
        <x:v>11</x:v>
      </x:c>
      <x:c r="E15" s="91" t="str">
        <x:v>李梦颖</x:v>
      </x:c>
      <x:c r="F15" s="91" t="str">
        <x:v>抖音</x:v>
      </x:c>
      <x:c r="G15" s="91" t="str">
        <x:v>终是姬负了将军</x:v>
      </x:c>
      <x:c r="H15" s="91" t="str">
        <x:v>公众评论</x:v>
      </x:c>
      <x:c r="I15" s="91" t="str">
        <x:v>云南</x:v>
      </x:c>
      <x:c r="J15" s="91" t="str">
        <x:v>新疆生产建设兵团第五师</x:v>
      </x:c>
      <x:c r="K15" s="91" t="str">
        <x:v>汉语</x:v>
      </x:c>
      <x:c r="L15" s="91" t="str">
        <x:v>中华人民共和国民族团结进步促进法</x:v>
      </x:c>
      <x:c r="M15" s="91" t="str">
        <x:v>《中华人民共和国民族团结进步促进法》这五条重点和你我相关</x:v>
      </x:c>
      <x:c r="N15" s="91" t="str">
        <x:v>母帖发布于2026-07-16；公众在抖音相关内容下发表意见。</x:v>
      </x:c>
      <x:c r="O15" s="91" t="str">
        <x:v>我们云南这边的汉族以前都叫我们苗子，现在不敢了</x:v>
      </x:c>
      <x:c r="P15" s="91" t="str">
        <x:v>https://v.douyin.com/BgWA2HKnRL8/</x:v>
      </x:c>
      <x:c r="Q15" s="91"/>
      <x:c r="R15" s="91" t="n">
        <x:v>0</x:v>
      </x:c>
      <x:c r="S15" s="91" t="n">
        <x:v>0</x:v>
      </x:c>
      <x:c r="T15" s="91" t="n">
        <x:v>0</x:v>
      </x:c>
      <x:c r="U15" s="91" t="str">
        <x:v>时间待核/暂不计入</x:v>
      </x:c>
      <x:c r="V15" s="91" t="str">
        <x:v>支持认可</x:v>
      </x:c>
      <x:c r="W15" s="91" t="str">
        <x:v>改善结果</x:v>
      </x:c>
      <x:c r="X15" s="91" t="str">
        <x:v>是</x:v>
      </x:c>
      <x:c r="Y15" s="91" t="str">
        <x:v>中</x:v>
      </x:c>
      <x:c r="Z15" s="91" t="str">
        <x:v>李梦颖</x:v>
      </x:c>
      <x:c r="AA15" s="91" t="str">
        <x:v>最终统计处理：母帖发布时间为2026-07-16，但评论仅显示“2月前”，与2026-08-06采集时间无法相互验证。现有截图不能证明评论发布于2026-07-01—2026-08-05监测窗口内，因此暂不计入最终有效统计。语义分类保留为“支持认可”仅供后续复核参考。</x:v>
      </x:c>
    </x:row>
    <x:row r="16" ht="150" customHeight="1">
      <x:c r="A16" s="91" t="str">
        <x:f t="shared" si="0"/>
        <x:v>LMY-013</x:v>
      </x:c>
      <x:c r="B16" s="91" t="str">
        <x:v>2026-08-06</x:v>
      </x:c>
      <x:c r="C16" s="91" t="str">
        <x:v>评论显示“2月前”（具体日期待核）</x:v>
      </x:c>
      <x:c r="D16" s="91" t="str">
        <x:v>11</x:v>
      </x:c>
      <x:c r="E16" s="91" t="str">
        <x:v>李梦颖</x:v>
      </x:c>
      <x:c r="F16" s="91" t="str">
        <x:v>抖音</x:v>
      </x:c>
      <x:c r="G16" s="91" t="str">
        <x:v>哈基米德</x:v>
      </x:c>
      <x:c r="H16" s="91" t="str">
        <x:v>公众评论</x:v>
      </x:c>
      <x:c r="I16" s="91" t="str">
        <x:v>云南</x:v>
      </x:c>
      <x:c r="J16" s="91" t="str">
        <x:v>新疆生产建设兵团第五师</x:v>
      </x:c>
      <x:c r="K16" s="91" t="str">
        <x:v>汉语</x:v>
      </x:c>
      <x:c r="L16" s="91" t="str">
        <x:v>中华人民共和国民族团结进步促进法</x:v>
      </x:c>
      <x:c r="M16" s="91" t="str">
        <x:v>《中华人民共和国民族团结进步促进法》这五条重点和你我相关</x:v>
      </x:c>
      <x:c r="N16" s="91" t="str">
        <x:v>母帖发布于2026-07-16；公众在抖音相关内容下发表意见。</x:v>
      </x:c>
      <x:c r="O16" s="91" t="str">
        <x:v>外省的一些厂就不要云南少数民族</x:v>
      </x:c>
      <x:c r="P16" s="91" t="str">
        <x:v>https://v.douyin.com/BgWA2HKnRL8/</x:v>
      </x:c>
      <x:c r="Q16" s="91"/>
      <x:c r="R16" s="91" t="n">
        <x:v>0</x:v>
      </x:c>
      <x:c r="S16" s="91" t="n">
        <x:v>0</x:v>
      </x:c>
      <x:c r="T16" s="91" t="n">
        <x:v>0</x:v>
      </x:c>
      <x:c r="U16" s="91" t="str">
        <x:v>时间待核/暂不计入</x:v>
      </x:c>
      <x:c r="V16" s="91" t="str">
        <x:v>投诉维权</x:v>
      </x:c>
      <x:c r="W16" s="91" t="str">
        <x:v>就业招聘歧视</x:v>
      </x:c>
      <x:c r="X16" s="91" t="str">
        <x:v>是</x:v>
      </x:c>
      <x:c r="Y16" s="91" t="str">
        <x:v>中</x:v>
      </x:c>
      <x:c r="Z16" s="91" t="str">
        <x:v>李梦颖</x:v>
      </x:c>
      <x:c r="AA16" s="91" t="str">
        <x:v>最终统计处理：母帖发布时间为2026-07-16，但评论仅显示“2月前”，与2026-08-06采集时间无法相互验证。现有截图不能证明评论发布于2026-07-01—2026-08-05监测窗口内，因此暂不计入最终有效统计。语义分类保留为“投诉维权”仅供后续复核参考。</x:v>
      </x:c>
    </x:row>
    <x:row r="17" ht="150" customHeight="1">
      <x:c r="A17" s="130" t="str">
        <x:f t="shared" si="0"/>
        <x:v>LMY-014</x:v>
      </x:c>
      <x:c r="B17" s="130" t="str">
        <x:v>2026-08-06</x:v>
      </x:c>
      <x:c r="C17" s="130" t="str">
        <x:v>评论显示“2月前”（具体日期待核）</x:v>
      </x:c>
      <x:c r="D17" s="130" t="str">
        <x:v>11</x:v>
      </x:c>
      <x:c r="E17" s="130" t="str">
        <x:v>李梦颖</x:v>
      </x:c>
      <x:c r="F17" s="130" t="str">
        <x:v>抖音</x:v>
      </x:c>
      <x:c r="G17" s="130" t="str">
        <x:v>李万吉</x:v>
      </x:c>
      <x:c r="H17" s="130" t="str">
        <x:v>公众评论</x:v>
      </x:c>
      <x:c r="I17" s="130" t="str">
        <x:v>云南</x:v>
      </x:c>
      <x:c r="J17" s="130" t="str">
        <x:v>新疆生产建设兵团第五师</x:v>
      </x:c>
      <x:c r="K17" s="130" t="str">
        <x:v>汉语</x:v>
      </x:c>
      <x:c r="L17" s="130" t="str">
        <x:v>中华人民共和国民族团结进步促进法</x:v>
      </x:c>
      <x:c r="M17" s="130" t="str">
        <x:v>《中华人民共和国民族团结进步促进法》这五条重点和你我相关</x:v>
      </x:c>
      <x:c r="N17" s="130" t="str">
        <x:v>母帖发布于2026-07-16；公众在抖音相关内容下发表意见。</x:v>
      </x:c>
      <x:c r="O17" s="130" t="str">
        <x:v>回族餐厅强买强卖餐具</x:v>
      </x:c>
      <x:c r="P17" s="130" t="str">
        <x:v>https://v.douyin.com/BgWA2HKnRL8/</x:v>
      </x:c>
      <x:c r="Q17" s="130"/>
      <x:c r="R17" s="130" t="n">
        <x:v>0</x:v>
      </x:c>
      <x:c r="S17" s="130" t="n">
        <x:v>0</x:v>
      </x:c>
      <x:c r="T17" s="130" t="n">
        <x:v>0</x:v>
      </x:c>
      <x:c r="U17" s="130" t="str">
        <x:v>无关/排除</x:v>
      </x:c>
      <x:c r="V17" s="130" t="str">
        <x:v>排除记录</x:v>
      </x:c>
      <x:c r="W17" s="130" t="str">
        <x:v>与本法实施关联不足</x:v>
      </x:c>
      <x:c r="X17" s="130" t="str">
        <x:v>否</x:v>
      </x:c>
      <x:c r="Y17" s="130" t="str">
        <x:v>低</x:v>
      </x:c>
      <x:c r="Z17" s="130" t="str">
        <x:v>李梦颖</x:v>
      </x:c>
      <x:c r="AA17" s="130" t="str">
        <x:v>“回族餐厅强买强卖餐具”单独看无法证明与本法实施有关，排除。</x:v>
      </x:c>
    </x:row>
    <x:row r="18" ht="150" customHeight="1">
      <x:c r="A18" s="91" t="str">
        <x:f t="shared" si="0"/>
        <x:v>LMY-015</x:v>
      </x:c>
      <x:c r="B18" s="91" t="str">
        <x:v>2026-08-06</x:v>
      </x:c>
      <x:c r="C18" s="91" t="str">
        <x:v>评论显示“2月前”（具体日期待核）</x:v>
      </x:c>
      <x:c r="D18" s="91" t="str">
        <x:v>11</x:v>
      </x:c>
      <x:c r="E18" s="91" t="str">
        <x:v>李梦颖</x:v>
      </x:c>
      <x:c r="F18" s="91" t="str">
        <x:v>抖音</x:v>
      </x:c>
      <x:c r="G18" s="91" t="str">
        <x:v>午夜台风游</x:v>
      </x:c>
      <x:c r="H18" s="91" t="str">
        <x:v>公众评论</x:v>
      </x:c>
      <x:c r="I18" s="91" t="str">
        <x:v>云南</x:v>
      </x:c>
      <x:c r="J18" s="91" t="str">
        <x:v>新疆生产建设兵团第五师</x:v>
      </x:c>
      <x:c r="K18" s="91" t="str">
        <x:v>汉语</x:v>
      </x:c>
      <x:c r="L18" s="91" t="str">
        <x:v>中华人民共和国民族团结进步促进法</x:v>
      </x:c>
      <x:c r="M18" s="91" t="str">
        <x:v>《中华人民共和国民族团结进步促进法》这五条重点和你我相关</x:v>
      </x:c>
      <x:c r="N18" s="91" t="str">
        <x:v>母帖发布于2026-07-16；公众在抖音相关内容下发表意见。</x:v>
      </x:c>
      <x:c r="O18" s="91" t="str">
        <x:v>好多厂招聘都有歧视啊</x:v>
      </x:c>
      <x:c r="P18" s="91" t="str">
        <x:v>https://v.douyin.com/BgWA2HKnRL8/</x:v>
      </x:c>
      <x:c r="Q18" s="91"/>
      <x:c r="R18" s="91" t="n">
        <x:v>0</x:v>
      </x:c>
      <x:c r="S18" s="91" t="n">
        <x:v>0</x:v>
      </x:c>
      <x:c r="T18" s="91" t="n">
        <x:v>0</x:v>
      </x:c>
      <x:c r="U18" s="91" t="str">
        <x:v>时间待核/暂不计入</x:v>
      </x:c>
      <x:c r="V18" s="91" t="str">
        <x:v>投诉维权</x:v>
      </x:c>
      <x:c r="W18" s="91" t="str">
        <x:v>就业招聘歧视</x:v>
      </x:c>
      <x:c r="X18" s="91" t="str">
        <x:v>是</x:v>
      </x:c>
      <x:c r="Y18" s="91" t="str">
        <x:v>中</x:v>
      </x:c>
      <x:c r="Z18" s="91" t="str">
        <x:v>李梦颖</x:v>
      </x:c>
      <x:c r="AA18" s="91" t="str">
        <x:v>最终统计处理：母帖发布时间为2026-07-16，但评论仅显示“2月前”，与2026-08-06采集时间无法相互验证。现有截图不能证明评论发布于2026-07-01—2026-08-05监测窗口内，因此暂不计入最终有效统计。语义分类保留为“投诉维权”仅供后续复核参考。</x:v>
      </x:c>
    </x:row>
    <x:row r="19" ht="150" customHeight="1">
      <x:c r="A19" s="91" t="str">
        <x:f t="shared" si="0"/>
        <x:v>LMY-016</x:v>
      </x:c>
      <x:c r="B19" s="91" t="str">
        <x:v>2026-08-06</x:v>
      </x:c>
      <x:c r="C19" s="91" t="str">
        <x:v>评论显示“2月前”（具体日期待核）</x:v>
      </x:c>
      <x:c r="D19" s="91" t="str">
        <x:v>11</x:v>
      </x:c>
      <x:c r="E19" s="91" t="str">
        <x:v>李梦颖</x:v>
      </x:c>
      <x:c r="F19" s="91" t="str">
        <x:v>抖音</x:v>
      </x:c>
      <x:c r="G19" s="91" t="str">
        <x:v>云芸众生</x:v>
      </x:c>
      <x:c r="H19" s="91" t="str">
        <x:v>公众评论</x:v>
      </x:c>
      <x:c r="I19" s="91" t="str">
        <x:v>云南</x:v>
      </x:c>
      <x:c r="J19" s="91" t="str">
        <x:v>新疆生产建设兵团第五师</x:v>
      </x:c>
      <x:c r="K19" s="91" t="str">
        <x:v>汉语</x:v>
      </x:c>
      <x:c r="L19" s="91" t="str">
        <x:v>中华人民共和国民族团结进步促进法</x:v>
      </x:c>
      <x:c r="M19" s="91" t="str">
        <x:v>《中华人民共和国民族团结进步促进法》这五条重点和你我相关</x:v>
      </x:c>
      <x:c r="N19" s="91" t="str">
        <x:v>母帖发布于2026-07-16；公众在抖音相关内容下发表意见。</x:v>
      </x:c>
      <x:c r="O19" s="91" t="str">
        <x:v>我说我是少数民族，连厂都不要。😂😂😂</x:v>
      </x:c>
      <x:c r="P19" s="91" t="str">
        <x:v>https://v.douyin.com/BgWA2HKnRL8/</x:v>
      </x:c>
      <x:c r="Q19" s="91"/>
      <x:c r="R19" s="91" t="n">
        <x:v>0</x:v>
      </x:c>
      <x:c r="S19" s="91" t="n">
        <x:v>0</x:v>
      </x:c>
      <x:c r="T19" s="91" t="n">
        <x:v>0</x:v>
      </x:c>
      <x:c r="U19" s="91" t="str">
        <x:v>时间待核/暂不计入</x:v>
      </x:c>
      <x:c r="V19" s="91" t="str">
        <x:v>投诉维权</x:v>
      </x:c>
      <x:c r="W19" s="91" t="str">
        <x:v>就业招聘歧视</x:v>
      </x:c>
      <x:c r="X19" s="91" t="str">
        <x:v>是</x:v>
      </x:c>
      <x:c r="Y19" s="91" t="str">
        <x:v>中</x:v>
      </x:c>
      <x:c r="Z19" s="91" t="str">
        <x:v>李梦颖</x:v>
      </x:c>
      <x:c r="AA19" s="91" t="str">
        <x:v>最终统计处理：母帖发布时间为2026-07-16，但评论仅显示“2月前”，与2026-08-06采集时间无法相互验证。现有截图不能证明评论发布于2026-07-01—2026-08-05监测窗口内，因此暂不计入最终有效统计。语义分类保留为“投诉维权”仅供后续复核参考。</x:v>
      </x:c>
    </x:row>
    <x:row r="20" ht="150" customHeight="1">
      <x:c r="A20" s="91" t="str">
        <x:f t="shared" si="0"/>
        <x:v>LMY-017</x:v>
      </x:c>
      <x:c r="B20" s="91" t="str">
        <x:v>2026-08-06</x:v>
      </x:c>
      <x:c r="C20" s="91" t="str">
        <x:v>评论显示“2月前”（具体日期待核）</x:v>
      </x:c>
      <x:c r="D20" s="91" t="str">
        <x:v>11</x:v>
      </x:c>
      <x:c r="E20" s="91" t="str">
        <x:v>李梦颖</x:v>
      </x:c>
      <x:c r="F20" s="91" t="str">
        <x:v>抖音</x:v>
      </x:c>
      <x:c r="G20" s="91" t="str">
        <x:v>用户5953934987888</x:v>
      </x:c>
      <x:c r="H20" s="91" t="str">
        <x:v>公众评论</x:v>
      </x:c>
      <x:c r="I20" s="91" t="str">
        <x:v>云南</x:v>
      </x:c>
      <x:c r="J20" s="91" t="str">
        <x:v>新疆生产建设兵团第五师</x:v>
      </x:c>
      <x:c r="K20" s="91" t="str">
        <x:v>汉语</x:v>
      </x:c>
      <x:c r="L20" s="91" t="str">
        <x:v>中华人民共和国民族团结进步促进法</x:v>
      </x:c>
      <x:c r="M20" s="91" t="str">
        <x:v>《中华人民共和国民族团结进步促进法》这五条重点和你我相关</x:v>
      </x:c>
      <x:c r="N20" s="91" t="str">
        <x:v>母帖发布于2026-07-16；公众在抖音相关内容下发表意见。</x:v>
      </x:c>
      <x:c r="O20" s="91" t="str">
        <x:v>平台有钱，违法成本太低，对大家不友好</x:v>
      </x:c>
      <x:c r="P20" s="91" t="str">
        <x:v>https://v.douyin.com/BgWA2HKnRL8/</x:v>
      </x:c>
      <x:c r="Q20" s="91"/>
      <x:c r="R20" s="91" t="n">
        <x:v>0</x:v>
      </x:c>
      <x:c r="S20" s="91" t="n">
        <x:v>0</x:v>
      </x:c>
      <x:c r="T20" s="91" t="n">
        <x:v>0</x:v>
      </x:c>
      <x:c r="U20" s="91" t="str">
        <x:v>时间待核/暂不计入</x:v>
      </x:c>
      <x:c r="V20" s="91" t="str">
        <x:v>质疑反对</x:v>
      </x:c>
      <x:c r="W20" s="91" t="str">
        <x:v>处罚力度与平台责任</x:v>
      </x:c>
      <x:c r="X20" s="91" t="str">
        <x:v>是</x:v>
      </x:c>
      <x:c r="Y20" s="91" t="str">
        <x:v>中</x:v>
      </x:c>
      <x:c r="Z20" s="91" t="str">
        <x:v>李梦颖</x:v>
      </x:c>
      <x:c r="AA20" s="91" t="str">
        <x:v>最终统计处理：母帖发布时间为2026-07-16，但评论仅显示“2月前”，与2026-08-06采集时间无法相互验证。现有截图不能证明评论发布于2026-07-01—2026-08-05监测窗口内，因此暂不计入最终有效统计。语义分类保留为“质疑反对”仅供后续复核参考。</x:v>
      </x:c>
    </x:row>
    <x:row r="21" ht="150" customHeight="1">
      <x:c r="A21" s="91" t="str">
        <x:f t="shared" si="0"/>
        <x:v>LMY-018</x:v>
      </x:c>
      <x:c r="B21" s="91" t="str">
        <x:v>2026-08-06</x:v>
      </x:c>
      <x:c r="C21" s="91" t="str">
        <x:v>评论显示“2月前”（具体日期待核）</x:v>
      </x:c>
      <x:c r="D21" s="91" t="str">
        <x:v>11</x:v>
      </x:c>
      <x:c r="E21" s="91" t="str">
        <x:v>李梦颖</x:v>
      </x:c>
      <x:c r="F21" s="91" t="str">
        <x:v>抖音</x:v>
      </x:c>
      <x:c r="G21" s="91" t="str">
        <x:v>知足常乐</x:v>
      </x:c>
      <x:c r="H21" s="91" t="str">
        <x:v>公众评论</x:v>
      </x:c>
      <x:c r="I21" s="91" t="str">
        <x:v>云南</x:v>
      </x:c>
      <x:c r="J21" s="91" t="str">
        <x:v>新疆生产建设兵团第五师</x:v>
      </x:c>
      <x:c r="K21" s="91" t="str">
        <x:v>汉语</x:v>
      </x:c>
      <x:c r="L21" s="91" t="str">
        <x:v>中华人民共和国民族团结进步促进法</x:v>
      </x:c>
      <x:c r="M21" s="91" t="str">
        <x:v>《中华人民共和国民族团结进步促进法》这五条重点和你我相关</x:v>
      </x:c>
      <x:c r="N21" s="91" t="str">
        <x:v>母帖发布于2026-07-16；公众在抖音相关内容下发表意见。</x:v>
      </x:c>
      <x:c r="O21" s="91" t="str">
        <x:v>能加上一条地域歧视吗</x:v>
      </x:c>
      <x:c r="P21" s="91" t="str">
        <x:v>https://v.douyin.com/BgWA2HKnRL8/</x:v>
      </x:c>
      <x:c r="Q21" s="91"/>
      <x:c r="R21" s="91" t="n">
        <x:v>0</x:v>
      </x:c>
      <x:c r="S21" s="91" t="n">
        <x:v>0</x:v>
      </x:c>
      <x:c r="T21" s="91" t="n">
        <x:v>0</x:v>
      </x:c>
      <x:c r="U21" s="91" t="str">
        <x:v>时间待核/暂不计入</x:v>
      </x:c>
      <x:c r="V21" s="91" t="str">
        <x:v>担忧建议</x:v>
      </x:c>
      <x:c r="W21" s="91" t="str">
        <x:v>地域歧视与法律适用</x:v>
      </x:c>
      <x:c r="X21" s="91" t="str">
        <x:v>是</x:v>
      </x:c>
      <x:c r="Y21" s="91" t="str">
        <x:v>中</x:v>
      </x:c>
      <x:c r="Z21" s="91" t="str">
        <x:v>李梦颖</x:v>
      </x:c>
      <x:c r="AA21" s="91" t="str">
        <x:v>最终统计处理：母帖发布时间为2026-07-16，但评论仅显示“2月前”，与2026-08-06采集时间无法相互验证。现有截图不能证明评论发布于2026-07-01—2026-08-05监测窗口内，因此暂不计入最终有效统计。语义分类保留为“担忧建议”仅供后续复核参考。</x:v>
      </x:c>
    </x:row>
    <x:row r="22" ht="150" customHeight="1">
      <x:c r="A22" s="91" t="str">
        <x:f t="shared" si="0"/>
        <x:v>LMY-019</x:v>
      </x:c>
      <x:c r="B22" s="91" t="str">
        <x:v>2026-08-06</x:v>
      </x:c>
      <x:c r="C22" s="91" t="str">
        <x:v>评论显示“2月前”（具体日期待核）</x:v>
      </x:c>
      <x:c r="D22" s="91" t="str">
        <x:v>11</x:v>
      </x:c>
      <x:c r="E22" s="91" t="str">
        <x:v>李梦颖</x:v>
      </x:c>
      <x:c r="F22" s="91" t="str">
        <x:v>抖音</x:v>
      </x:c>
      <x:c r="G22" s="91" t="str">
        <x:v>惊蛰</x:v>
      </x:c>
      <x:c r="H22" s="91" t="str">
        <x:v>公众评论</x:v>
      </x:c>
      <x:c r="I22" s="91" t="str">
        <x:v>云南</x:v>
      </x:c>
      <x:c r="J22" s="91" t="str">
        <x:v>新疆生产建设兵团第五师</x:v>
      </x:c>
      <x:c r="K22" s="91" t="str">
        <x:v>汉语</x:v>
      </x:c>
      <x:c r="L22" s="91" t="str">
        <x:v>中华人民共和国民族团结进步促进法</x:v>
      </x:c>
      <x:c r="M22" s="91" t="str">
        <x:v>《中华人民共和国民族团结进步促进法》这五条重点和你我相关</x:v>
      </x:c>
      <x:c r="N22" s="91" t="str">
        <x:v>母帖发布于2026-07-16；公众在抖音相关内容下发表意见。</x:v>
      </x:c>
      <x:c r="O22" s="91" t="str">
        <x:v>彝族同胞有福了</x:v>
      </x:c>
      <x:c r="P22" s="91" t="str">
        <x:v>https://v.douyin.com/BgWA2HKnRL8/</x:v>
      </x:c>
      <x:c r="Q22" s="91"/>
      <x:c r="R22" s="91" t="n">
        <x:v>0</x:v>
      </x:c>
      <x:c r="S22" s="91" t="n">
        <x:v>0</x:v>
      </x:c>
      <x:c r="T22" s="91" t="n">
        <x:v>0</x:v>
      </x:c>
      <x:c r="U22" s="91" t="str">
        <x:v>时间待核/暂不计入</x:v>
      </x:c>
      <x:c r="V22" s="91" t="str">
        <x:v>支持认可</x:v>
      </x:c>
      <x:c r="W22" s="91" t="str">
        <x:v>平等保障</x:v>
      </x:c>
      <x:c r="X22" s="91" t="str">
        <x:v>是</x:v>
      </x:c>
      <x:c r="Y22" s="91" t="str">
        <x:v>中</x:v>
      </x:c>
      <x:c r="Z22" s="91" t="str">
        <x:v>李梦颖</x:v>
      </x:c>
      <x:c r="AA22" s="91" t="str">
        <x:v>最终统计处理：母帖发布时间为2026-07-16，但评论仅显示“2月前”，与2026-08-06采集时间无法相互验证。现有截图不能证明评论发布于2026-07-01—2026-08-05监测窗口内，因此暂不计入最终有效统计。语义分类保留为“支持认可”仅供后续复核参考。</x:v>
      </x:c>
    </x:row>
    <x:row r="23" ht="150" customHeight="1">
      <x:c r="A23" s="91" t="str">
        <x:f t="shared" si="0"/>
        <x:v>LMY-020</x:v>
      </x:c>
      <x:c r="B23" s="91" t="str">
        <x:v>2026-08-06</x:v>
      </x:c>
      <x:c r="C23" s="91" t="str">
        <x:v>评论显示“2月前”（具体日期待核）</x:v>
      </x:c>
      <x:c r="D23" s="91" t="str">
        <x:v>11</x:v>
      </x:c>
      <x:c r="E23" s="91" t="str">
        <x:v>李梦颖</x:v>
      </x:c>
      <x:c r="F23" s="91" t="str">
        <x:v>抖音</x:v>
      </x:c>
      <x:c r="G23" s="91" t="str">
        <x:v>杠锁因真我</x:v>
      </x:c>
      <x:c r="H23" s="91" t="str">
        <x:v>公众评论</x:v>
      </x:c>
      <x:c r="I23" s="91" t="str">
        <x:v>云南</x:v>
      </x:c>
      <x:c r="J23" s="91" t="str">
        <x:v>新疆生产建设兵团第五师</x:v>
      </x:c>
      <x:c r="K23" s="91" t="str">
        <x:v>汉语</x:v>
      </x:c>
      <x:c r="L23" s="91" t="str">
        <x:v>中华人民共和国民族团结进步促进法</x:v>
      </x:c>
      <x:c r="M23" s="91" t="str">
        <x:v>《中华人民共和国民族团结进步促进法》这五条重点和你我相关</x:v>
      </x:c>
      <x:c r="N23" s="91" t="str">
        <x:v>母帖发布于2026-07-16；公众在抖音相关内容下发表意见。</x:v>
      </x:c>
      <x:c r="O23" s="91" t="str">
        <x:v>打倒日本帝国主义 谁说我歧视我打谁</x:v>
      </x:c>
      <x:c r="P23" s="91" t="str">
        <x:v>https://v.douyin.com/BgWA2HKnRL8/</x:v>
      </x:c>
      <x:c r="Q23" s="91"/>
      <x:c r="R23" s="91" t="n">
        <x:v>0</x:v>
      </x:c>
      <x:c r="S23" s="91" t="n">
        <x:v>0</x:v>
      </x:c>
      <x:c r="T23" s="91" t="n">
        <x:v>0</x:v>
      </x:c>
      <x:c r="U23" s="91" t="str">
        <x:v>时间待核/暂不计入</x:v>
      </x:c>
      <x:c r="V23" s="91" t="str">
        <x:v>支持认可</x:v>
      </x:c>
      <x:c r="W23" s="91" t="str">
        <x:v>反对民族歧视</x:v>
      </x:c>
      <x:c r="X23" s="91" t="str">
        <x:v>是</x:v>
      </x:c>
      <x:c r="Y23" s="91" t="str">
        <x:v>中</x:v>
      </x:c>
      <x:c r="Z23" s="91" t="str">
        <x:v>李梦颖</x:v>
      </x:c>
      <x:c r="AA23" s="91" t="str">
        <x:v>最终统计处理：母帖发布时间为2026-07-16，但评论仅显示“2月前”，与2026-08-06采集时间无法相互验证。现有截图不能证明评论发布于2026-07-01—2026-08-05监测窗口内，因此暂不计入最终有效统计。语义分类保留为“支持认可”仅供后续复核参考。</x:v>
      </x:c>
    </x:row>
    <x:row r="24" ht="150" customHeight="1">
      <x:c r="A24" s="91" t="str">
        <x:f t="shared" si="0"/>
        <x:v>LMY-021</x:v>
      </x:c>
      <x:c r="B24" s="91" t="str">
        <x:v>2026-08-06</x:v>
      </x:c>
      <x:c r="C24" s="91" t="str">
        <x:v>评论显示“2月前”（具体日期待核）</x:v>
      </x:c>
      <x:c r="D24" s="91" t="str">
        <x:v>11</x:v>
      </x:c>
      <x:c r="E24" s="91" t="str">
        <x:v>李梦颖</x:v>
      </x:c>
      <x:c r="F24" s="91" t="str">
        <x:v>抖音</x:v>
      </x:c>
      <x:c r="G24" s="91" t="str">
        <x:v>身体健康</x:v>
      </x:c>
      <x:c r="H24" s="91" t="str">
        <x:v>公众评论</x:v>
      </x:c>
      <x:c r="I24" s="91" t="str">
        <x:v>云南</x:v>
      </x:c>
      <x:c r="J24" s="91" t="str">
        <x:v>新疆生产建设兵团第五师</x:v>
      </x:c>
      <x:c r="K24" s="91" t="str">
        <x:v>汉语</x:v>
      </x:c>
      <x:c r="L24" s="91" t="str">
        <x:v>中华人民共和国民族团结进步促进法</x:v>
      </x:c>
      <x:c r="M24" s="91" t="str">
        <x:v>《中华人民共和国民族团结进步促进法》这五条重点和你我相关</x:v>
      </x:c>
      <x:c r="N24" s="91" t="str">
        <x:v>母帖发布于2026-07-16；公众在抖音相关内容下发表意见。</x:v>
      </x:c>
      <x:c r="O24" s="91" t="str">
        <x:v>支持民族团结法👍👍👍</x:v>
      </x:c>
      <x:c r="P24" s="91" t="str">
        <x:v>https://v.douyin.com/BgWA2HKnRL8/</x:v>
      </x:c>
      <x:c r="Q24" s="91"/>
      <x:c r="R24" s="91" t="n">
        <x:v>0</x:v>
      </x:c>
      <x:c r="S24" s="91" t="n">
        <x:v>0</x:v>
      </x:c>
      <x:c r="T24" s="91" t="n">
        <x:v>0</x:v>
      </x:c>
      <x:c r="U24" s="91" t="str">
        <x:v>时间待核/暂不计入</x:v>
      </x:c>
      <x:c r="V24" s="91" t="str">
        <x:v>支持认可</x:v>
      </x:c>
      <x:c r="W24" s="91" t="str">
        <x:v>法律支持</x:v>
      </x:c>
      <x:c r="X24" s="91" t="str">
        <x:v>是</x:v>
      </x:c>
      <x:c r="Y24" s="91" t="str">
        <x:v>中</x:v>
      </x:c>
      <x:c r="Z24" s="91" t="str">
        <x:v>李梦颖</x:v>
      </x:c>
      <x:c r="AA24" s="91" t="str">
        <x:v>最终统计处理：母帖发布时间为2026-07-16，但评论仅显示“2月前”，与2026-08-06采集时间无法相互验证。现有截图不能证明评论发布于2026-07-01—2026-08-05监测窗口内，因此暂不计入最终有效统计。语义分类保留为“支持认可”仅供后续复核参考。</x:v>
      </x:c>
    </x:row>
    <x:row r="25" ht="150" customHeight="1">
      <x:c r="A25" s="91" t="str">
        <x:f t="shared" si="0"/>
        <x:v>LMY-022</x:v>
      </x:c>
      <x:c r="B25" s="91" t="str">
        <x:v>2026-08-06</x:v>
      </x:c>
      <x:c r="C25" s="91" t="str">
        <x:v>评论显示“2月前”（具体日期待核）</x:v>
      </x:c>
      <x:c r="D25" s="91" t="str">
        <x:v>11</x:v>
      </x:c>
      <x:c r="E25" s="91" t="str">
        <x:v>李梦颖</x:v>
      </x:c>
      <x:c r="F25" s="91" t="str">
        <x:v>抖音</x:v>
      </x:c>
      <x:c r="G25" s="91" t="str">
        <x:v>何不给个拥抱</x:v>
      </x:c>
      <x:c r="H25" s="91" t="str">
        <x:v>公众评论</x:v>
      </x:c>
      <x:c r="I25" s="91" t="str">
        <x:v>云南</x:v>
      </x:c>
      <x:c r="J25" s="91" t="str">
        <x:v>新疆生产建设兵团第五师</x:v>
      </x:c>
      <x:c r="K25" s="91" t="str">
        <x:v>汉语</x:v>
      </x:c>
      <x:c r="L25" s="91" t="str">
        <x:v>中华人民共和国民族团结进步促进法</x:v>
      </x:c>
      <x:c r="M25" s="91" t="str">
        <x:v>《中华人民共和国民族团结进步促进法》这五条重点和你我相关</x:v>
      </x:c>
      <x:c r="N25" s="91" t="str">
        <x:v>母帖发布于2026-07-16；公众在抖音相关内容下发表意见。</x:v>
      </x:c>
      <x:c r="O25" s="91" t="str">
        <x:v>违法又不是犯法</x:v>
      </x:c>
      <x:c r="P25" s="91" t="str">
        <x:v>https://v.douyin.com/BgWA2HKnRL8/</x:v>
      </x:c>
      <x:c r="Q25" s="91"/>
      <x:c r="R25" s="91" t="n">
        <x:v>0</x:v>
      </x:c>
      <x:c r="S25" s="91" t="n">
        <x:v>0</x:v>
      </x:c>
      <x:c r="T25" s="91" t="n">
        <x:v>0</x:v>
      </x:c>
      <x:c r="U25" s="91" t="str">
        <x:v>时间待核/暂不计入</x:v>
      </x:c>
      <x:c r="V25" s="91" t="str">
        <x:v>咨询疑问</x:v>
      </x:c>
      <x:c r="W25" s="91" t="str">
        <x:v>法律责任认知</x:v>
      </x:c>
      <x:c r="X25" s="91" t="str">
        <x:v>是</x:v>
      </x:c>
      <x:c r="Y25" s="91" t="str">
        <x:v>中</x:v>
      </x:c>
      <x:c r="Z25" s="91" t="str">
        <x:v>李梦颖</x:v>
      </x:c>
      <x:c r="AA25" s="91" t="str">
        <x:v>最终统计处理：母帖发布时间为2026-07-16，但评论仅显示“2月前”，与2026-08-06采集时间无法相互验证。现有截图不能证明评论发布于2026-07-01—2026-08-05监测窗口内，因此暂不计入最终有效统计。语义分类保留为“咨询疑问”仅供后续复核参考。</x:v>
      </x:c>
    </x:row>
    <x:row r="26" ht="150" customHeight="1">
      <x:c r="A26" s="91" t="str">
        <x:f t="shared" si="0"/>
        <x:v>LMY-023</x:v>
      </x:c>
      <x:c r="B26" s="91" t="str">
        <x:v>2026-08-06</x:v>
      </x:c>
      <x:c r="C26" s="91" t="str">
        <x:v>评论显示“2月前”（具体日期待核）</x:v>
      </x:c>
      <x:c r="D26" s="91" t="str">
        <x:v>11</x:v>
      </x:c>
      <x:c r="E26" s="91" t="str">
        <x:v>李梦颖</x:v>
      </x:c>
      <x:c r="F26" s="91" t="str">
        <x:v>抖音</x:v>
      </x:c>
      <x:c r="G26" s="91" t="str">
        <x:v>蛋定人生</x:v>
      </x:c>
      <x:c r="H26" s="91" t="str">
        <x:v>公众评论</x:v>
      </x:c>
      <x:c r="I26" s="91" t="str">
        <x:v>云南</x:v>
      </x:c>
      <x:c r="J26" s="91" t="str">
        <x:v>新疆生产建设兵团第五师</x:v>
      </x:c>
      <x:c r="K26" s="91" t="str">
        <x:v>汉语</x:v>
      </x:c>
      <x:c r="L26" s="91" t="str">
        <x:v>中华人民共和国民族团结进步促进法</x:v>
      </x:c>
      <x:c r="M26" s="91" t="str">
        <x:v>《中华人民共和国民族团结进步促进法》这五条重点和你我相关</x:v>
      </x:c>
      <x:c r="N26" s="91" t="str">
        <x:v>母帖发布于2026-07-16；公众在抖音相关内容下发表意见。</x:v>
      </x:c>
      <x:c r="O26" s="91" t="str">
        <x:v>居然这样就要把它做实，每个工厂门口挂着举报电话。</x:v>
      </x:c>
      <x:c r="P26" s="91" t="str">
        <x:v>https://v.douyin.com/BgWA2HKnRL8/</x:v>
      </x:c>
      <x:c r="Q26" s="91"/>
      <x:c r="R26" s="91" t="n">
        <x:v>0</x:v>
      </x:c>
      <x:c r="S26" s="91" t="n">
        <x:v>0</x:v>
      </x:c>
      <x:c r="T26" s="91" t="n">
        <x:v>0</x:v>
      </x:c>
      <x:c r="U26" s="91" t="str">
        <x:v>时间待核/暂不计入</x:v>
      </x:c>
      <x:c r="V26" s="91" t="str">
        <x:v>担忧建议</x:v>
      </x:c>
      <x:c r="W26" s="91" t="str">
        <x:v>举报渠道与就业歧视</x:v>
      </x:c>
      <x:c r="X26" s="91" t="str">
        <x:v>是</x:v>
      </x:c>
      <x:c r="Y26" s="91" t="str">
        <x:v>中</x:v>
      </x:c>
      <x:c r="Z26" s="91" t="str">
        <x:v>李梦颖</x:v>
      </x:c>
      <x:c r="AA26" s="91" t="str">
        <x:v>最终统计处理：母帖发布时间为2026-07-16，但评论仅显示“2月前”，与2026-08-06采集时间无法相互验证。现有截图不能证明评论发布于2026-07-01—2026-08-05监测窗口内，因此暂不计入最终有效统计。语义分类保留为“担忧建议”仅供后续复核参考。</x:v>
      </x:c>
    </x:row>
    <x:row r="27" ht="150" customHeight="1">
      <x:c r="A27" s="91" t="str">
        <x:f t="shared" si="0"/>
        <x:v>LMY-024</x:v>
      </x:c>
      <x:c r="B27" s="91" t="str">
        <x:v>2026-08-06</x:v>
      </x:c>
      <x:c r="C27" s="91" t="str">
        <x:v>评论显示“2月前”（具体日期待核）</x:v>
      </x:c>
      <x:c r="D27" s="91" t="str">
        <x:v>11</x:v>
      </x:c>
      <x:c r="E27" s="91" t="str">
        <x:v>李梦颖</x:v>
      </x:c>
      <x:c r="F27" s="91" t="str">
        <x:v>抖音</x:v>
      </x:c>
      <x:c r="G27" s="91" t="str">
        <x:v>Calliope</x:v>
      </x:c>
      <x:c r="H27" s="91" t="str">
        <x:v>公众评论</x:v>
      </x:c>
      <x:c r="I27" s="91" t="str">
        <x:v>云南</x:v>
      </x:c>
      <x:c r="J27" s="91" t="str">
        <x:v>新疆生产建设兵团第五师</x:v>
      </x:c>
      <x:c r="K27" s="91" t="str">
        <x:v>汉语</x:v>
      </x:c>
      <x:c r="L27" s="91" t="str">
        <x:v>中华人民共和国民族团结进步促进法</x:v>
      </x:c>
      <x:c r="M27" s="91" t="str">
        <x:v>《中华人民共和国民族团结进步促进法》这五条重点和你我相关</x:v>
      </x:c>
      <x:c r="N27" s="91" t="str">
        <x:v>母帖发布于2026-07-16；公众在抖音相关内容下发表意见。</x:v>
      </x:c>
      <x:c r="O27" s="91" t="str">
        <x:v>很多厂都不要少数民族😂😂😂</x:v>
      </x:c>
      <x:c r="P27" s="91" t="str">
        <x:v>https://v.douyin.com/BgWA2HKnRL8/</x:v>
      </x:c>
      <x:c r="Q27" s="91"/>
      <x:c r="R27" s="91" t="n">
        <x:v>0</x:v>
      </x:c>
      <x:c r="S27" s="91" t="n">
        <x:v>0</x:v>
      </x:c>
      <x:c r="T27" s="91" t="n">
        <x:v>0</x:v>
      </x:c>
      <x:c r="U27" s="91" t="str">
        <x:v>时间待核/暂不计入</x:v>
      </x:c>
      <x:c r="V27" s="91" t="str">
        <x:v>投诉维权</x:v>
      </x:c>
      <x:c r="W27" s="91" t="str">
        <x:v>就业招聘歧视</x:v>
      </x:c>
      <x:c r="X27" s="91" t="str">
        <x:v>是</x:v>
      </x:c>
      <x:c r="Y27" s="91" t="str">
        <x:v>中</x:v>
      </x:c>
      <x:c r="Z27" s="91" t="str">
        <x:v>李梦颖</x:v>
      </x:c>
      <x:c r="AA27" s="91" t="str">
        <x:v>最终统计处理：母帖发布时间为2026-07-16，但评论仅显示“2月前”，与2026-08-06采集时间无法相互验证。现有截图不能证明评论发布于2026-07-01—2026-08-05监测窗口内，因此暂不计入最终有效统计。语义分类保留为“投诉维权”仅供后续复核参考。</x:v>
      </x:c>
    </x:row>
    <x:row r="28" ht="150" customHeight="1">
      <x:c r="A28" s="130" t="str">
        <x:f t="shared" si="0"/>
        <x:v>LMY-025</x:v>
      </x:c>
      <x:c r="B28" s="130" t="str">
        <x:v>2026-08-06</x:v>
      </x:c>
      <x:c r="C28" s="130" t="str">
        <x:v>评论显示“2月前”（具体日期待核）</x:v>
      </x:c>
      <x:c r="D28" s="130" t="str">
        <x:v>11</x:v>
      </x:c>
      <x:c r="E28" s="130" t="str">
        <x:v>李梦颖</x:v>
      </x:c>
      <x:c r="F28" s="130" t="str">
        <x:v>抖音</x:v>
      </x:c>
      <x:c r="G28" s="130" t="str">
        <x:v>飞向蓝天的雄鹰</x:v>
      </x:c>
      <x:c r="H28" s="130" t="str">
        <x:v>公众评论</x:v>
      </x:c>
      <x:c r="I28" s="130" t="str">
        <x:v>云南</x:v>
      </x:c>
      <x:c r="J28" s="130" t="str">
        <x:v>新疆生产建设兵团第五师</x:v>
      </x:c>
      <x:c r="K28" s="130" t="str">
        <x:v>汉语</x:v>
      </x:c>
      <x:c r="L28" s="130" t="str">
        <x:v>中华人民共和国民族团结进步促进法</x:v>
      </x:c>
      <x:c r="M28" s="130" t="str">
        <x:v>《中华人民共和国民族团结进步促进法》这五条重点和你我相关</x:v>
      </x:c>
      <x:c r="N28" s="130" t="str">
        <x:v>母帖发布于2026-07-16；公众在抖音相关内容下发表意见。</x:v>
      </x:c>
      <x:c r="O28" s="130" t="str">
        <x:v>我我我我</x:v>
      </x:c>
      <x:c r="P28" s="130" t="str">
        <x:v>https://v.douyin.com/BgWA2HKnRL8/</x:v>
      </x:c>
      <x:c r="Q28" s="130"/>
      <x:c r="R28" s="130" t="n">
        <x:v>0</x:v>
      </x:c>
      <x:c r="S28" s="130" t="n">
        <x:v>0</x:v>
      </x:c>
      <x:c r="T28" s="130" t="n">
        <x:v>0</x:v>
      </x:c>
      <x:c r="U28" s="130" t="str">
        <x:v>无关/排除</x:v>
      </x:c>
      <x:c r="V28" s="130" t="str">
        <x:v>排除记录</x:v>
      </x:c>
      <x:c r="W28" s="130" t="str">
        <x:v>无关互动</x:v>
      </x:c>
      <x:c r="X28" s="130" t="str">
        <x:v>否</x:v>
      </x:c>
      <x:c r="Y28" s="130" t="str">
        <x:v>低</x:v>
      </x:c>
      <x:c r="Z28" s="130" t="str">
        <x:v>李梦颖</x:v>
      </x:c>
      <x:c r="AA28" s="130" t="str">
        <x:v>“我我我我”不构成可识别公众意见，排除。</x:v>
      </x:c>
    </x:row>
    <x:row r="29" ht="150" customHeight="1">
      <x:c r="A29" s="91" t="str">
        <x:f t="shared" si="0"/>
        <x:v>LMY-026</x:v>
      </x:c>
      <x:c r="B29" s="91" t="str">
        <x:v>2026-08-06</x:v>
      </x:c>
      <x:c r="C29" s="91" t="str">
        <x:v>评论显示“2月前”（具体日期待核）</x:v>
      </x:c>
      <x:c r="D29" s="91" t="str">
        <x:v>11</x:v>
      </x:c>
      <x:c r="E29" s="91" t="str">
        <x:v>李梦颖</x:v>
      </x:c>
      <x:c r="F29" s="91" t="str">
        <x:v>抖音</x:v>
      </x:c>
      <x:c r="G29" s="91" t="str">
        <x:v>岩温叫</x:v>
      </x:c>
      <x:c r="H29" s="91" t="str">
        <x:v>公众评论</x:v>
      </x:c>
      <x:c r="I29" s="91" t="str">
        <x:v>云南</x:v>
      </x:c>
      <x:c r="J29" s="91" t="str">
        <x:v>新疆生产建设兵团第五师</x:v>
      </x:c>
      <x:c r="K29" s="91" t="str">
        <x:v>汉语</x:v>
      </x:c>
      <x:c r="L29" s="91" t="str">
        <x:v>中华人民共和国民族团结进步促进法</x:v>
      </x:c>
      <x:c r="M29" s="91" t="str">
        <x:v>《中华人民共和国民族团结进步促进法》这五条重点和你我相关</x:v>
      </x:c>
      <x:c r="N29" s="91" t="str">
        <x:v>母帖发布于2026-07-16；公众在抖音相关内容下发表意见。</x:v>
      </x:c>
      <x:c r="O29" s="91" t="str">
        <x:v>👍👍👍👍👍👍666 666 666</x:v>
      </x:c>
      <x:c r="P29" s="91" t="str">
        <x:v>https://v.douyin.com/BgWA2HKnRL8/</x:v>
      </x:c>
      <x:c r="Q29" s="91"/>
      <x:c r="R29" s="91" t="n">
        <x:v>0</x:v>
      </x:c>
      <x:c r="S29" s="91" t="n">
        <x:v>0</x:v>
      </x:c>
      <x:c r="T29" s="91" t="n">
        <x:v>0</x:v>
      </x:c>
      <x:c r="U29" s="91" t="str">
        <x:v>时间待核/暂不计入</x:v>
      </x:c>
      <x:c r="V29" s="91" t="str">
        <x:v>支持认可</x:v>
      </x:c>
      <x:c r="W29" s="91" t="str">
        <x:v>法律支持</x:v>
      </x:c>
      <x:c r="X29" s="91" t="str">
        <x:v>是</x:v>
      </x:c>
      <x:c r="Y29" s="91" t="str">
        <x:v>中</x:v>
      </x:c>
      <x:c r="Z29" s="91" t="str">
        <x:v>李梦颖</x:v>
      </x:c>
      <x:c r="AA29" s="91" t="str">
        <x:v>最终统计处理：母帖发布时间为2026-07-16，但评论仅显示“2月前”，与2026-08-06采集时间无法相互验证。现有截图不能证明评论发布于2026-07-01—2026-08-05监测窗口内，因此暂不计入最终有效统计。语义分类保留为“支持认可”仅供后续复核参考。</x:v>
      </x:c>
    </x:row>
    <x:row r="30" ht="150" customHeight="1">
      <x:c r="A30" s="91" t="str">
        <x:f t="shared" si="0"/>
        <x:v>LMY-027</x:v>
      </x:c>
      <x:c r="B30" s="91" t="str">
        <x:v>2026-08-06</x:v>
      </x:c>
      <x:c r="C30" s="91" t="str">
        <x:v>评论显示“2月前”（具体日期待核）</x:v>
      </x:c>
      <x:c r="D30" s="91" t="str">
        <x:v>11</x:v>
      </x:c>
      <x:c r="E30" s="91" t="str">
        <x:v>李梦颖</x:v>
      </x:c>
      <x:c r="F30" s="91" t="str">
        <x:v>抖音</x:v>
      </x:c>
      <x:c r="G30" s="91" t="str">
        <x:v>用户2581768563869</x:v>
      </x:c>
      <x:c r="H30" s="91" t="str">
        <x:v>公众评论</x:v>
      </x:c>
      <x:c r="I30" s="91" t="str">
        <x:v>云南</x:v>
      </x:c>
      <x:c r="J30" s="91" t="str">
        <x:v>新疆生产建设兵团第五师</x:v>
      </x:c>
      <x:c r="K30" s="91" t="str">
        <x:v>汉语</x:v>
      </x:c>
      <x:c r="L30" s="91" t="str">
        <x:v>中华人民共和国民族团结进步促进法</x:v>
      </x:c>
      <x:c r="M30" s="91" t="str">
        <x:v>《中华人民共和国民族团结进步促进法》这五条重点和你我相关</x:v>
      </x:c>
      <x:c r="N30" s="91" t="str">
        <x:v>母帖发布于2026-07-16；公众在抖音相关内容下发表意见。</x:v>
      </x:c>
      <x:c r="O30" s="91" t="str">
        <x:v>👏👏👏🌹🌹🌹🍎🍎🍎</x:v>
      </x:c>
      <x:c r="P30" s="91" t="str">
        <x:v>https://v.douyin.com/BgWA2HKnRL8/</x:v>
      </x:c>
      <x:c r="Q30" s="91"/>
      <x:c r="R30" s="91" t="n">
        <x:v>0</x:v>
      </x:c>
      <x:c r="S30" s="91" t="n">
        <x:v>0</x:v>
      </x:c>
      <x:c r="T30" s="91" t="n">
        <x:v>0</x:v>
      </x:c>
      <x:c r="U30" s="91" t="str">
        <x:v>时间待核/暂不计入</x:v>
      </x:c>
      <x:c r="V30" s="91" t="str">
        <x:v>支持认可</x:v>
      </x:c>
      <x:c r="W30" s="91" t="str">
        <x:v>法律支持</x:v>
      </x:c>
      <x:c r="X30" s="91" t="str">
        <x:v>是</x:v>
      </x:c>
      <x:c r="Y30" s="91" t="str">
        <x:v>中</x:v>
      </x:c>
      <x:c r="Z30" s="91" t="str">
        <x:v>李梦颖</x:v>
      </x:c>
      <x:c r="AA30" s="91" t="str">
        <x:v>最终统计处理：母帖发布时间为2026-07-16，但评论仅显示“2月前”，与2026-08-06采集时间无法相互验证。现有截图不能证明评论发布于2026-07-01—2026-08-05监测窗口内，因此暂不计入最终有效统计。语义分类保留为“支持认可”仅供后续复核参考。</x:v>
      </x:c>
    </x:row>
    <x:row r="31" ht="150" customHeight="1">
      <x:c r="A31" s="91" t="str">
        <x:f t="shared" si="0"/>
        <x:v>LMY-028</x:v>
      </x:c>
      <x:c r="B31" s="91" t="str">
        <x:v>2026-08-06</x:v>
      </x:c>
      <x:c r="C31" s="91" t="str">
        <x:v>评论仅显示相对时间（具体日期未提供）</x:v>
      </x:c>
      <x:c r="D31" s="91" t="str">
        <x:v>11</x:v>
      </x:c>
      <x:c r="E31" s="91" t="str">
        <x:v>李梦颖</x:v>
      </x:c>
      <x:c r="F31" s="91" t="str">
        <x:v>抖音</x:v>
      </x:c>
      <x:c r="G31" s="91" t="str">
        <x:v>福气满满的果仁</x:v>
      </x:c>
      <x:c r="H31" s="91" t="str">
        <x:v>公众评论</x:v>
      </x:c>
      <x:c r="I31" s="91" t="str">
        <x:v>云南</x:v>
      </x:c>
      <x:c r="J31" s="91" t="str">
        <x:v>云南省</x:v>
      </x:c>
      <x:c r="K31" s="91" t="str">
        <x:v>汉语</x:v>
      </x:c>
      <x:c r="L31" s="91" t="str">
        <x:v>中华人民共和国民族团结进步促进法</x:v>
      </x:c>
      <x:c r="M31" s="91" t="str">
        <x:v>云南网发布的促进法相关内容</x:v>
      </x:c>
      <x:c r="N31" s="91" t="str">
        <x:v>公众在抖音相关内容下发表意见。</x:v>
      </x:c>
      <x:c r="O31" s="91" t="str">
        <x:v>太好了，法律界迎来了纯正的中国血统的新生力量🎉</x:v>
      </x:c>
      <x:c r="P31" s="91" t="str">
        <x:v>https://v.douyin.com/CyoBjsGPozU/</x:v>
      </x:c>
      <x:c r="Q31" s="91"/>
      <x:c r="R31" s="91" t="n">
        <x:v>0</x:v>
      </x:c>
      <x:c r="S31" s="91" t="n">
        <x:v>0</x:v>
      </x:c>
      <x:c r="T31" s="91" t="n">
        <x:v>0</x:v>
      </x:c>
      <x:c r="U31" s="91" t="str">
        <x:v>无关/排除</x:v>
      </x:c>
      <x:c r="V31" s="91" t="str">
        <x:v>排除记录</x:v>
      </x:c>
      <x:c r="W31" s="91" t="str">
        <x:v>法律支持</x:v>
      </x:c>
      <x:c r="X31" s="91" t="str">
        <x:v>否</x:v>
      </x:c>
      <x:c r="Y31" s="91" t="str">
        <x:v>低</x:v>
      </x:c>
      <x:c r="Z31" s="91" t="str">
        <x:v>李梦颖</x:v>
      </x:c>
      <x:c r="AA31" s="91" t="str">
        <x:v>最终复核：评论主要评价人物/群体“新生力量”，未表达对本法或其实施的明确态度。 不计入本法公众意见统计。</x:v>
      </x:c>
    </x:row>
    <x:row r="32" ht="150" customHeight="1">
      <x:c r="A32" s="91" t="str">
        <x:f t="shared" si="0"/>
        <x:v>LMY-029</x:v>
      </x:c>
      <x:c r="B32" s="91" t="str">
        <x:v>2026-08-06</x:v>
      </x:c>
      <x:c r="C32" s="91" t="str">
        <x:v>评论仅显示相对时间（具体日期未提供）</x:v>
      </x:c>
      <x:c r="D32" s="91" t="str">
        <x:v>11</x:v>
      </x:c>
      <x:c r="E32" s="91" t="str">
        <x:v>李梦颖</x:v>
      </x:c>
      <x:c r="F32" s="91" t="str">
        <x:v>抖音</x:v>
      </x:c>
      <x:c r="G32" s="91" t="str">
        <x:v>鲁大师</x:v>
      </x:c>
      <x:c r="H32" s="91" t="str">
        <x:v>公众评论</x:v>
      </x:c>
      <x:c r="I32" s="91" t="str">
        <x:v>云南</x:v>
      </x:c>
      <x:c r="J32" s="91" t="str">
        <x:v>云南省</x:v>
      </x:c>
      <x:c r="K32" s="91" t="str">
        <x:v>汉语</x:v>
      </x:c>
      <x:c r="L32" s="91" t="str">
        <x:v>中华人民共和国民族团结进步促进法</x:v>
      </x:c>
      <x:c r="M32" s="91" t="str">
        <x:v>云南网发布的促进法相关内容</x:v>
      </x:c>
      <x:c r="N32" s="91" t="str">
        <x:v>公众在抖音相关内容下发表意见。</x:v>
      </x:c>
      <x:c r="O32" s="91" t="str">
        <x:v>民族与宗教彻底分离👍👍👍👍</x:v>
      </x:c>
      <x:c r="P32" s="91" t="str">
        <x:v>https://v.douyin.com/CyoBjsGPozU/</x:v>
      </x:c>
      <x:c r="Q32" s="91"/>
      <x:c r="R32" s="91" t="n">
        <x:v>0</x:v>
      </x:c>
      <x:c r="S32" s="91" t="n">
        <x:v>0</x:v>
      </x:c>
      <x:c r="T32" s="91" t="n">
        <x:v>0</x:v>
      </x:c>
      <x:c r="U32" s="91" t="str">
        <x:v>明确相关</x:v>
      </x:c>
      <x:c r="V32" s="91" t="str">
        <x:v>中性信息</x:v>
      </x:c>
      <x:c r="W32" s="91" t="str">
        <x:v>民族与宗教关系</x:v>
      </x:c>
      <x:c r="X32" s="91" t="str">
        <x:v>否</x:v>
      </x:c>
      <x:c r="Y32" s="91" t="str">
        <x:v>低</x:v>
      </x:c>
      <x:c r="Z32" s="91" t="str">
        <x:v>李梦颖</x:v>
      </x:c>
      <x:c r="AA32" s="91" t="str">
        <x:v>最终复核：评论“民族与宗教彻底分离👍👍👍👍”表达具体政策观点，但未直接评价本法好坏，归为中性信息。</x:v>
      </x:c>
    </x:row>
    <x:row r="33" ht="150" customHeight="1">
      <x:c r="A33" s="91" t="str">
        <x:f t="shared" si="0"/>
        <x:v>LMY-030</x:v>
      </x:c>
      <x:c r="B33" s="91" t="str">
        <x:v>2026-08-06</x:v>
      </x:c>
      <x:c r="C33" s="91" t="str">
        <x:v>评论仅显示相对时间（具体日期未提供）</x:v>
      </x:c>
      <x:c r="D33" s="91" t="str">
        <x:v>11</x:v>
      </x:c>
      <x:c r="E33" s="91" t="str">
        <x:v>李梦颖</x:v>
      </x:c>
      <x:c r="F33" s="91" t="str">
        <x:v>抖音</x:v>
      </x:c>
      <x:c r="G33" s="91" t="str">
        <x:v>user7788</x:v>
      </x:c>
      <x:c r="H33" s="91" t="str">
        <x:v>公众评论</x:v>
      </x:c>
      <x:c r="I33" s="91" t="str">
        <x:v>云南</x:v>
      </x:c>
      <x:c r="J33" s="91" t="str">
        <x:v>云南省</x:v>
      </x:c>
      <x:c r="K33" s="91" t="str">
        <x:v>汉语</x:v>
      </x:c>
      <x:c r="L33" s="91" t="str">
        <x:v>中华人民共和国民族团结进步促进法</x:v>
      </x:c>
      <x:c r="M33" s="91" t="str">
        <x:v>云南网发布的促进法相关内容</x:v>
      </x:c>
      <x:c r="N33" s="91" t="str">
        <x:v>公众在抖音相关内容下发表意见。</x:v>
      </x:c>
      <x:c r="O33" s="91" t="str">
        <x:v>穿行政夹克的大学生，有前途🔥</x:v>
      </x:c>
      <x:c r="P33" s="91" t="str">
        <x:v>https://v.douyin.com/CyoBjsGPozU/</x:v>
      </x:c>
      <x:c r="Q33" s="91"/>
      <x:c r="R33" s="91" t="n">
        <x:v>0</x:v>
      </x:c>
      <x:c r="S33" s="91" t="n">
        <x:v>0</x:v>
      </x:c>
      <x:c r="T33" s="91" t="n">
        <x:v>0</x:v>
      </x:c>
      <x:c r="U33" s="91" t="str">
        <x:v>无关/排除</x:v>
      </x:c>
      <x:c r="V33" s="91" t="str">
        <x:v>排除记录</x:v>
      </x:c>
      <x:c r="W33" s="91" t="str">
        <x:v>公众参与立法</x:v>
      </x:c>
      <x:c r="X33" s="91" t="str">
        <x:v>否</x:v>
      </x:c>
      <x:c r="Y33" s="91" t="str">
        <x:v>低</x:v>
      </x:c>
      <x:c r="Z33" s="91" t="str">
        <x:v>李梦颖</x:v>
      </x:c>
      <x:c r="AA33" s="91" t="str">
        <x:v>最终复核：评论“穿行政夹克的大学生，有前途”评价出镜人物，与本法实施态度无直接关系。 不计入本法公众意见统计。</x:v>
      </x:c>
    </x:row>
    <x:row r="34" ht="150" customHeight="1">
      <x:c r="A34" s="91" t="str">
        <x:f t="shared" si="0"/>
        <x:v>LMY-031</x:v>
      </x:c>
      <x:c r="B34" s="91" t="str">
        <x:v>2026-08-06</x:v>
      </x:c>
      <x:c r="C34" s="91" t="str">
        <x:v>评论仅显示相对时间（具体日期未提供）</x:v>
      </x:c>
      <x:c r="D34" s="91" t="str">
        <x:v>11</x:v>
      </x:c>
      <x:c r="E34" s="91" t="str">
        <x:v>李梦颖</x:v>
      </x:c>
      <x:c r="F34" s="91" t="str">
        <x:v>抖音</x:v>
      </x:c>
      <x:c r="G34" s="91" t="str">
        <x:v>蓝sir</x:v>
      </x:c>
      <x:c r="H34" s="91" t="str">
        <x:v>公众评论</x:v>
      </x:c>
      <x:c r="I34" s="91" t="str">
        <x:v>云南</x:v>
      </x:c>
      <x:c r="J34" s="91" t="str">
        <x:v>云南省</x:v>
      </x:c>
      <x:c r="K34" s="91" t="str">
        <x:v>汉语</x:v>
      </x:c>
      <x:c r="L34" s="91" t="str">
        <x:v>中华人民共和国民族团结进步促进法</x:v>
      </x:c>
      <x:c r="M34" s="91" t="str">
        <x:v>云南网发布的促进法相关内容</x:v>
      </x:c>
      <x:c r="N34" s="91" t="str">
        <x:v>公众在抖音相关内容下发表意见。</x:v>
      </x:c>
      <x:c r="O34" s="91" t="str">
        <x:v>所以具体建议是什么？</x:v>
      </x:c>
      <x:c r="P34" s="91" t="str">
        <x:v>https://v.douyin.com/CyoBjsGPozU/</x:v>
      </x:c>
      <x:c r="Q34" s="91"/>
      <x:c r="R34" s="91" t="n">
        <x:v>0</x:v>
      </x:c>
      <x:c r="S34" s="91" t="n">
        <x:v>0</x:v>
      </x:c>
      <x:c r="T34" s="91" t="n">
        <x:v>0</x:v>
      </x:c>
      <x:c r="U34" s="91" t="str">
        <x:v>明确相关</x:v>
      </x:c>
      <x:c r="V34" s="91" t="str">
        <x:v>咨询疑问</x:v>
      </x:c>
      <x:c r="W34" s="91" t="str">
        <x:v>立法建议内容</x:v>
      </x:c>
      <x:c r="X34" s="91" t="str">
        <x:v>否</x:v>
      </x:c>
      <x:c r="Y34" s="91" t="str">
        <x:v>中</x:v>
      </x:c>
      <x:c r="Z34" s="91" t="str">
        <x:v>李梦颖</x:v>
      </x:c>
      <x:c r="AA34" s="91" t="str">
        <x:v>截图已嵌入工作簿；已据原始页面截图复核；原话与页面地区标记可见。</x:v>
      </x:c>
    </x:row>
    <x:row r="35" ht="150" customHeight="1">
      <x:c r="A35" s="91" t="str">
        <x:f t="shared" si="0"/>
        <x:v>LMY-032</x:v>
      </x:c>
      <x:c r="B35" s="91" t="str">
        <x:v>2026-08-06</x:v>
      </x:c>
      <x:c r="C35" s="91" t="str">
        <x:v>评论仅显示相对时间（具体日期未提供）</x:v>
      </x:c>
      <x:c r="D35" s="91" t="str">
        <x:v>11</x:v>
      </x:c>
      <x:c r="E35" s="91" t="str">
        <x:v>李梦颖</x:v>
      </x:c>
      <x:c r="F35" s="91" t="str">
        <x:v>抖音</x:v>
      </x:c>
      <x:c r="G35" s="91" t="str">
        <x:v>好远快来</x:v>
      </x:c>
      <x:c r="H35" s="91" t="str">
        <x:v>公众评论</x:v>
      </x:c>
      <x:c r="I35" s="91" t="str">
        <x:v>云南</x:v>
      </x:c>
      <x:c r="J35" s="91" t="str">
        <x:v>云南省</x:v>
      </x:c>
      <x:c r="K35" s="91" t="str">
        <x:v>汉语</x:v>
      </x:c>
      <x:c r="L35" s="91" t="str">
        <x:v>中华人民共和国民族团结进步促进法</x:v>
      </x:c>
      <x:c r="M35" s="91" t="str">
        <x:v>云南网发布的促进法相关内容</x:v>
      </x:c>
      <x:c r="N35" s="91" t="str">
        <x:v>公众在抖音相关内容下发表意见。</x:v>
      </x:c>
      <x:c r="O35" s="91" t="str">
        <x:v>👍👍👍</x:v>
      </x:c>
      <x:c r="P35" s="91" t="str">
        <x:v>https://v.douyin.com/CyoBjsGPozU/</x:v>
      </x:c>
      <x:c r="Q35" s="91"/>
      <x:c r="R35" s="91" t="n">
        <x:v>0</x:v>
      </x:c>
      <x:c r="S35" s="91" t="n">
        <x:v>0</x:v>
      </x:c>
      <x:c r="T35" s="91" t="n">
        <x:v>0</x:v>
      </x:c>
      <x:c r="U35" s="91" t="str">
        <x:v>明确相关</x:v>
      </x:c>
      <x:c r="V35" s="91" t="str">
        <x:v>支持认可</x:v>
      </x:c>
      <x:c r="W35" s="91" t="str">
        <x:v>法律支持</x:v>
      </x:c>
      <x:c r="X35" s="91" t="str">
        <x:v>否</x:v>
      </x:c>
      <x:c r="Y35" s="91" t="str">
        <x:v>低</x:v>
      </x:c>
      <x:c r="Z35" s="91" t="str">
        <x:v>李梦颖</x:v>
      </x:c>
      <x:c r="AA35" s="91" t="str">
        <x:v>截图已嵌入工作簿；已据原始页面截图复核；原话与页面地区标记可见。</x:v>
      </x:c>
    </x:row>
    <x:row r="36" ht="150" customHeight="1">
      <x:c r="A36" s="91" t="str">
        <x:f t="shared" si="0"/>
        <x:v>LMY-033</x:v>
      </x:c>
      <x:c r="B36" s="91" t="str">
        <x:v>2026-08-06</x:v>
      </x:c>
      <x:c r="C36" s="91" t="str">
        <x:v>评论仅显示相对时间（具体日期未提供）</x:v>
      </x:c>
      <x:c r="D36" s="91" t="str">
        <x:v>11</x:v>
      </x:c>
      <x:c r="E36" s="91" t="str">
        <x:v>李梦颖</x:v>
      </x:c>
      <x:c r="F36" s="91" t="str">
        <x:v>抖音</x:v>
      </x:c>
      <x:c r="G36" s="91" t="str">
        <x:v>yn小金鱼</x:v>
      </x:c>
      <x:c r="H36" s="91" t="str">
        <x:v>公众评论</x:v>
      </x:c>
      <x:c r="I36" s="91" t="str">
        <x:v>云南</x:v>
      </x:c>
      <x:c r="J36" s="91" t="str">
        <x:v>云南省</x:v>
      </x:c>
      <x:c r="K36" s="91" t="str">
        <x:v>汉语</x:v>
      </x:c>
      <x:c r="L36" s="91" t="str">
        <x:v>中华人民共和国民族团结进步促进法</x:v>
      </x:c>
      <x:c r="M36" s="91" t="str">
        <x:v>云南网发布的促进法相关内容</x:v>
      </x:c>
      <x:c r="N36" s="91" t="str">
        <x:v>公众在抖音相关内容下发表意见。</x:v>
      </x:c>
      <x:c r="O36" s="91" t="str">
        <x:v>👍👍👍</x:v>
      </x:c>
      <x:c r="P36" s="91" t="str">
        <x:v>https://v.douyin.com/CyoBjsGPozU/</x:v>
      </x:c>
      <x:c r="Q36" s="91"/>
      <x:c r="R36" s="91" t="n">
        <x:v>0</x:v>
      </x:c>
      <x:c r="S36" s="91" t="n">
        <x:v>0</x:v>
      </x:c>
      <x:c r="T36" s="91" t="n">
        <x:v>0</x:v>
      </x:c>
      <x:c r="U36" s="91" t="str">
        <x:v>明确相关</x:v>
      </x:c>
      <x:c r="V36" s="91" t="str">
        <x:v>支持认可</x:v>
      </x:c>
      <x:c r="W36" s="91" t="str">
        <x:v>法律支持</x:v>
      </x:c>
      <x:c r="X36" s="91" t="str">
        <x:v>否</x:v>
      </x:c>
      <x:c r="Y36" s="91" t="str">
        <x:v>低</x:v>
      </x:c>
      <x:c r="Z36" s="91" t="str">
        <x:v>李梦颖</x:v>
      </x:c>
      <x:c r="AA36" s="91" t="str">
        <x:v>截图已嵌入工作簿；已据原始页面截图复核；原话与页面地区标记可见。</x:v>
      </x:c>
    </x:row>
    <x:row r="37" ht="150" customHeight="1">
      <x:c r="A37" s="91" t="str">
        <x:f t="shared" si="0"/>
        <x:v>LMY-034</x:v>
      </x:c>
      <x:c r="B37" s="91" t="str">
        <x:v>2026-08-06</x:v>
      </x:c>
      <x:c r="C37" s="91" t="str">
        <x:v>评论仅显示相对时间（具体日期未提供）</x:v>
      </x:c>
      <x:c r="D37" s="91" t="str">
        <x:v>11</x:v>
      </x:c>
      <x:c r="E37" s="91" t="str">
        <x:v>李梦颖</x:v>
      </x:c>
      <x:c r="F37" s="91" t="str">
        <x:v>抖音</x:v>
      </x:c>
      <x:c r="G37" s="91" t="str">
        <x:v>秋梦</x:v>
      </x:c>
      <x:c r="H37" s="91" t="str">
        <x:v>公众评论</x:v>
      </x:c>
      <x:c r="I37" s="91" t="str">
        <x:v>云南</x:v>
      </x:c>
      <x:c r="J37" s="91" t="str">
        <x:v>云南省普洱市景谷傣族彝族自治县</x:v>
      </x:c>
      <x:c r="K37" s="91" t="str">
        <x:v>汉语</x:v>
      </x:c>
      <x:c r="L37" s="91" t="str">
        <x:v>中华人民共和国民族团结进步促进法</x:v>
      </x:c>
      <x:c r="M37" s="91" t="str">
        <x:v>景谷融媒发布的促进法相关内容</x:v>
      </x:c>
      <x:c r="N37" s="91" t="str">
        <x:v>公众在抖音相关内容下发表意见。</x:v>
      </x:c>
      <x:c r="O37" s="91" t="str">
        <x:v>👍👍👍</x:v>
      </x:c>
      <x:c r="P37" s="91" t="str">
        <x:v>https://www.douyin.com/video/7659624342099184915</x:v>
      </x:c>
      <x:c r="Q37" s="91"/>
      <x:c r="R37" s="91" t="n">
        <x:v>0</x:v>
      </x:c>
      <x:c r="S37" s="91" t="n">
        <x:v>0</x:v>
      </x:c>
      <x:c r="T37" s="91" t="n">
        <x:v>0</x:v>
      </x:c>
      <x:c r="U37" s="91" t="str">
        <x:v>明确相关</x:v>
      </x:c>
      <x:c r="V37" s="91" t="str">
        <x:v>支持认可</x:v>
      </x:c>
      <x:c r="W37" s="91" t="str">
        <x:v>法律支持</x:v>
      </x:c>
      <x:c r="X37" s="91" t="str">
        <x:v>否</x:v>
      </x:c>
      <x:c r="Y37" s="91" t="str">
        <x:v>低</x:v>
      </x:c>
      <x:c r="Z37" s="91" t="str">
        <x:v>李梦颖</x:v>
      </x:c>
      <x:c r="AA37" s="91" t="str">
        <x:v>截图已嵌入工作簿；已据原始页面截图复核；原话与页面地区标记可见。</x:v>
      </x:c>
    </x:row>
    <x:row r="38" ht="150" customHeight="1">
      <x:c r="A38" s="91" t="str">
        <x:f t="shared" si="0"/>
        <x:v>LMY-035</x:v>
      </x:c>
      <x:c r="B38" s="91" t="str">
        <x:v>2026-08-06</x:v>
      </x:c>
      <x:c r="C38" s="91" t="str">
        <x:v>评论仅显示相对时间（具体日期未提供）</x:v>
      </x:c>
      <x:c r="D38" s="91" t="str">
        <x:v>11</x:v>
      </x:c>
      <x:c r="E38" s="91" t="str">
        <x:v>李梦颖</x:v>
      </x:c>
      <x:c r="F38" s="91" t="str">
        <x:v>抖音</x:v>
      </x:c>
      <x:c r="G38" s="91" t="str">
        <x:v>我本是好摄之徒</x:v>
      </x:c>
      <x:c r="H38" s="91" t="str">
        <x:v>公众评论</x:v>
      </x:c>
      <x:c r="I38" s="91" t="str">
        <x:v>云南</x:v>
      </x:c>
      <x:c r="J38" s="91" t="str">
        <x:v>云南省普洱市景谷傣族彝族自治县</x:v>
      </x:c>
      <x:c r="K38" s="91" t="str">
        <x:v>汉语</x:v>
      </x:c>
      <x:c r="L38" s="91" t="str">
        <x:v>中华人民共和国民族团结进步促进法</x:v>
      </x:c>
      <x:c r="M38" s="91" t="str">
        <x:v>景谷融媒发布的促进法相关内容</x:v>
      </x:c>
      <x:c r="N38" s="91" t="str">
        <x:v>公众在抖音相关内容下发表意见。</x:v>
      </x:c>
      <x:c r="O38" s="91" t="str">
        <x:v>👍👍</x:v>
      </x:c>
      <x:c r="P38" s="91" t="str">
        <x:v>https://www.douyin.com/video/7659624342099184915</x:v>
      </x:c>
      <x:c r="Q38" s="91"/>
      <x:c r="R38" s="91" t="n">
        <x:v>0</x:v>
      </x:c>
      <x:c r="S38" s="91" t="n">
        <x:v>0</x:v>
      </x:c>
      <x:c r="T38" s="91" t="n">
        <x:v>0</x:v>
      </x:c>
      <x:c r="U38" s="91" t="str">
        <x:v>明确相关</x:v>
      </x:c>
      <x:c r="V38" s="91" t="str">
        <x:v>支持认可</x:v>
      </x:c>
      <x:c r="W38" s="91" t="str">
        <x:v>法律支持</x:v>
      </x:c>
      <x:c r="X38" s="91" t="str">
        <x:v>否</x:v>
      </x:c>
      <x:c r="Y38" s="91" t="str">
        <x:v>低</x:v>
      </x:c>
      <x:c r="Z38" s="91" t="str">
        <x:v>李梦颖</x:v>
      </x:c>
      <x:c r="AA38" s="91" t="str">
        <x:v>截图已嵌入工作簿；已据原始页面截图复核；原话与页面地区标记可见。</x:v>
      </x:c>
    </x:row>
    <x:row r="39" ht="150" customHeight="1">
      <x:c r="A39" s="91" t="str">
        <x:f t="shared" si="0"/>
        <x:v>LMY-036</x:v>
      </x:c>
      <x:c r="B39" s="91" t="str">
        <x:v>2026-08-06</x:v>
      </x:c>
      <x:c r="C39" s="91" t="str">
        <x:v>评论仅显示相对时间（具体日期未提供）</x:v>
      </x:c>
      <x:c r="D39" s="91" t="str">
        <x:v>11</x:v>
      </x:c>
      <x:c r="E39" s="91" t="str">
        <x:v>李梦颖</x:v>
      </x:c>
      <x:c r="F39" s="91" t="str">
        <x:v>抖音</x:v>
      </x:c>
      <x:c r="G39" s="91" t="str">
        <x:v>开华e</x:v>
      </x:c>
      <x:c r="H39" s="91" t="str">
        <x:v>公众评论</x:v>
      </x:c>
      <x:c r="I39" s="91" t="str">
        <x:v>云南</x:v>
      </x:c>
      <x:c r="J39" s="91" t="str">
        <x:v>云南省普洱市景谷傣族彝族自治县</x:v>
      </x:c>
      <x:c r="K39" s="91" t="str">
        <x:v>汉语</x:v>
      </x:c>
      <x:c r="L39" s="91" t="str">
        <x:v>中华人民共和国民族团结进步促进法</x:v>
      </x:c>
      <x:c r="M39" s="91" t="str">
        <x:v>景谷融媒发布的促进法相关内容</x:v>
      </x:c>
      <x:c r="N39" s="91" t="str">
        <x:v>公众在抖音相关内容下发表意见。</x:v>
      </x:c>
      <x:c r="O39" s="91" t="str">
        <x:v>👍👍</x:v>
      </x:c>
      <x:c r="P39" s="91" t="str">
        <x:v>https://www.douyin.com/video/7659624342099184915</x:v>
      </x:c>
      <x:c r="Q39" s="91"/>
      <x:c r="R39" s="91" t="n">
        <x:v>0</x:v>
      </x:c>
      <x:c r="S39" s="91" t="n">
        <x:v>0</x:v>
      </x:c>
      <x:c r="T39" s="91" t="n">
        <x:v>0</x:v>
      </x:c>
      <x:c r="U39" s="91" t="str">
        <x:v>明确相关</x:v>
      </x:c>
      <x:c r="V39" s="91" t="str">
        <x:v>支持认可</x:v>
      </x:c>
      <x:c r="W39" s="91" t="str">
        <x:v>法律支持</x:v>
      </x:c>
      <x:c r="X39" s="91" t="str">
        <x:v>否</x:v>
      </x:c>
      <x:c r="Y39" s="91" t="str">
        <x:v>低</x:v>
      </x:c>
      <x:c r="Z39" s="91" t="str">
        <x:v>李梦颖</x:v>
      </x:c>
      <x:c r="AA39" s="91" t="str">
        <x:v>截图已嵌入工作簿；已据原始页面截图复核；原话与页面地区标记可见。</x:v>
      </x:c>
    </x:row>
    <x:row r="40" ht="150" customHeight="1">
      <x:c r="A40" s="91" t="str">
        <x:f t="shared" si="0"/>
        <x:v>LMY-037</x:v>
      </x:c>
      <x:c r="B40" s="91" t="str">
        <x:v>2026-08-06</x:v>
      </x:c>
      <x:c r="C40" s="91" t="str">
        <x:v>评论仅显示相对时间（具体日期未提供）</x:v>
      </x:c>
      <x:c r="D40" s="91" t="str">
        <x:v>11</x:v>
      </x:c>
      <x:c r="E40" s="91" t="str">
        <x:v>李梦颖</x:v>
      </x:c>
      <x:c r="F40" s="91" t="str">
        <x:v>抖音</x:v>
      </x:c>
      <x:c r="G40" s="91" t="str">
        <x:v>云南王小王</x:v>
      </x:c>
      <x:c r="H40" s="91" t="str">
        <x:v>公众评论</x:v>
      </x:c>
      <x:c r="I40" s="91" t="str">
        <x:v>云南</x:v>
      </x:c>
      <x:c r="J40" s="91" t="str">
        <x:v>云南省楚雄州大姚县</x:v>
      </x:c>
      <x:c r="K40" s="91" t="str">
        <x:v>汉语</x:v>
      </x:c>
      <x:c r="L40" s="91" t="str">
        <x:v>中华人民共和国民族团结进步促进法</x:v>
      </x:c>
      <x:c r="M40" s="91" t="str">
        <x:v>大姚发布发布的促进法相关内容</x:v>
      </x:c>
      <x:c r="N40" s="91" t="str">
        <x:v>公众在抖音相关内容下发表意见。</x:v>
      </x:c>
      <x:c r="O40" s="91" t="str">
        <x:v>美丽大姚👏👏👏</x:v>
      </x:c>
      <x:c r="P40" s="91" t="str">
        <x:v>https://v.douyin.com/eO5izDiVTZg/</x:v>
      </x:c>
      <x:c r="Q40" s="91"/>
      <x:c r="R40" s="91" t="n">
        <x:v>0</x:v>
      </x:c>
      <x:c r="S40" s="91" t="n">
        <x:v>0</x:v>
      </x:c>
      <x:c r="T40" s="91" t="n">
        <x:v>0</x:v>
      </x:c>
      <x:c r="U40" s="91" t="str">
        <x:v>无关/排除</x:v>
      </x:c>
      <x:c r="V40" s="91" t="str">
        <x:v>排除记录</x:v>
      </x:c>
      <x:c r="W40" s="91" t="str">
        <x:v>地方普法宣传</x:v>
      </x:c>
      <x:c r="X40" s="91" t="str">
        <x:v>否</x:v>
      </x:c>
      <x:c r="Y40" s="91" t="str">
        <x:v>低</x:v>
      </x:c>
      <x:c r="Z40" s="91" t="str">
        <x:v>李梦颖</x:v>
      </x:c>
      <x:c r="AA40" s="91" t="str">
        <x:v>最终复核：评论“美丽大姚👏👏👏”主要赞美地方，不能据此判断对本法的支持态度。 不计入本法公众意见统计。</x:v>
      </x:c>
    </x:row>
    <x:row r="41" ht="150" customHeight="1">
      <x:c r="A41" s="91" t="str">
        <x:f t="shared" si="0"/>
        <x:v>LMY-038</x:v>
      </x:c>
      <x:c r="B41" s="91" t="str">
        <x:v>2026-08-06</x:v>
      </x:c>
      <x:c r="C41" s="91" t="str">
        <x:v>评论仅显示相对时间（具体日期未提供）</x:v>
      </x:c>
      <x:c r="D41" s="91" t="str">
        <x:v>11</x:v>
      </x:c>
      <x:c r="E41" s="91" t="str">
        <x:v>李梦颖</x:v>
      </x:c>
      <x:c r="F41" s="91" t="str">
        <x:v>抖音</x:v>
      </x:c>
      <x:c r="G41" s="91" t="str">
        <x:v>张学永</x:v>
      </x:c>
      <x:c r="H41" s="91" t="str">
        <x:v>公众评论</x:v>
      </x:c>
      <x:c r="I41" s="91" t="str">
        <x:v>云南</x:v>
      </x:c>
      <x:c r="J41" s="91" t="str">
        <x:v>云南省楚雄州大姚县</x:v>
      </x:c>
      <x:c r="K41" s="91" t="str">
        <x:v>汉语</x:v>
      </x:c>
      <x:c r="L41" s="91" t="str">
        <x:v>中华人民共和国民族团结进步促进法</x:v>
      </x:c>
      <x:c r="M41" s="91" t="str">
        <x:v>大姚发布发布的促进法相关内容</x:v>
      </x:c>
      <x:c r="N41" s="91" t="str">
        <x:v>公众在抖音相关内容下发表意见。</x:v>
      </x:c>
      <x:c r="O41" s="91" t="str">
        <x:v>👍👍</x:v>
      </x:c>
      <x:c r="P41" s="91" t="str">
        <x:v>https://v.douyin.com/eO5izDiVTZg/</x:v>
      </x:c>
      <x:c r="Q41" s="91"/>
      <x:c r="R41" s="91" t="n">
        <x:v>0</x:v>
      </x:c>
      <x:c r="S41" s="91" t="n">
        <x:v>0</x:v>
      </x:c>
      <x:c r="T41" s="91" t="n">
        <x:v>0</x:v>
      </x:c>
      <x:c r="U41" s="91" t="str">
        <x:v>明确相关</x:v>
      </x:c>
      <x:c r="V41" s="91" t="str">
        <x:v>支持认可</x:v>
      </x:c>
      <x:c r="W41" s="91" t="str">
        <x:v>法律支持</x:v>
      </x:c>
      <x:c r="X41" s="91" t="str">
        <x:v>否</x:v>
      </x:c>
      <x:c r="Y41" s="91" t="str">
        <x:v>低</x:v>
      </x:c>
      <x:c r="Z41" s="91" t="str">
        <x:v>李梦颖</x:v>
      </x:c>
      <x:c r="AA41" s="91" t="str">
        <x:v>截图已嵌入工作簿；已据原始页面截图复核；原话与页面地区标记可见。</x:v>
      </x:c>
    </x:row>
    <x:row r="42" ht="150" customHeight="1">
      <x:c r="A42" s="91" t="str">
        <x:f t="shared" si="0"/>
        <x:v>LMY-039</x:v>
      </x:c>
      <x:c r="B42" s="91" t="str">
        <x:v>2026-08-06</x:v>
      </x:c>
      <x:c r="C42" s="91" t="str">
        <x:v>评论仅显示相对时间（具体日期未提供）</x:v>
      </x:c>
      <x:c r="D42" s="91" t="str">
        <x:v>11</x:v>
      </x:c>
      <x:c r="E42" s="91" t="str">
        <x:v>李梦颖</x:v>
      </x:c>
      <x:c r="F42" s="91" t="str">
        <x:v>抖音</x:v>
      </x:c>
      <x:c r="G42" s="91" t="str">
        <x:v>遥遥</x:v>
      </x:c>
      <x:c r="H42" s="91" t="str">
        <x:v>公众评论</x:v>
      </x:c>
      <x:c r="I42" s="91" t="str">
        <x:v>云南</x:v>
      </x:c>
      <x:c r="J42" s="91" t="str">
        <x:v>云南省楚雄州大姚县</x:v>
      </x:c>
      <x:c r="K42" s="91" t="str">
        <x:v>汉语</x:v>
      </x:c>
      <x:c r="L42" s="91" t="str">
        <x:v>中华人民共和国民族团结进步促进法</x:v>
      </x:c>
      <x:c r="M42" s="91" t="str">
        <x:v>大姚发布发布的促进法相关内容</x:v>
      </x:c>
      <x:c r="N42" s="91" t="str">
        <x:v>公众在抖音相关内容下发表意见。</x:v>
      </x:c>
      <x:c r="O42" s="91" t="str">
        <x:v>休戚与共、荣辱与共、生死与共、命运与共</x:v>
      </x:c>
      <x:c r="P42" s="91" t="str">
        <x:v>https://v.douyin.com/aC-L101I3qQ/</x:v>
      </x:c>
      <x:c r="Q42" s="91"/>
      <x:c r="R42" s="91" t="n">
        <x:v>0</x:v>
      </x:c>
      <x:c r="S42" s="91" t="n">
        <x:v>0</x:v>
      </x:c>
      <x:c r="T42" s="91" t="n">
        <x:v>0</x:v>
      </x:c>
      <x:c r="U42" s="91" t="str">
        <x:v>明确相关</x:v>
      </x:c>
      <x:c r="V42" s="91" t="str">
        <x:v>支持认可</x:v>
      </x:c>
      <x:c r="W42" s="91" t="str">
        <x:v>四个与共</x:v>
      </x:c>
      <x:c r="X42" s="91" t="str">
        <x:v>否</x:v>
      </x:c>
      <x:c r="Y42" s="91" t="str">
        <x:v>低</x:v>
      </x:c>
      <x:c r="Z42" s="91" t="str">
        <x:v>李梦颖</x:v>
      </x:c>
      <x:c r="AA42" s="91" t="str">
        <x:v>截图已嵌入工作簿；已据原始页面截图复核；原话与页面地区标记可见。</x:v>
      </x:c>
    </x:row>
    <x:row r="43" ht="150" customHeight="1">
      <x:c r="A43" s="91" t="str">
        <x:f t="shared" si="0"/>
        <x:v>LMY-040</x:v>
      </x:c>
      <x:c r="B43" s="91" t="str">
        <x:v>2026-08-06</x:v>
      </x:c>
      <x:c r="C43" s="91" t="str">
        <x:v>评论仅显示相对时间（具体日期未提供）</x:v>
      </x:c>
      <x:c r="D43" s="91" t="str">
        <x:v>11</x:v>
      </x:c>
      <x:c r="E43" s="91" t="str">
        <x:v>李梦颖</x:v>
      </x:c>
      <x:c r="F43" s="91" t="str">
        <x:v>抖音</x:v>
      </x:c>
      <x:c r="G43" s="91" t="str">
        <x:v>大姚缝补店</x:v>
      </x:c>
      <x:c r="H43" s="91" t="str">
        <x:v>公众评论</x:v>
      </x:c>
      <x:c r="I43" s="91" t="str">
        <x:v>云南</x:v>
      </x:c>
      <x:c r="J43" s="91" t="str">
        <x:v>云南省楚雄州大姚县</x:v>
      </x:c>
      <x:c r="K43" s="91" t="str">
        <x:v>汉语</x:v>
      </x:c>
      <x:c r="L43" s="91" t="str">
        <x:v>中华人民共和国民族团结进步促进法</x:v>
      </x:c>
      <x:c r="M43" s="91" t="str">
        <x:v>大姚发布发布的促进法相关内容</x:v>
      </x:c>
      <x:c r="N43" s="91" t="str">
        <x:v>公众在抖音相关内容下发表意见。</x:v>
      </x:c>
      <x:c r="O43" s="91" t="str">
        <x:v>👍👍</x:v>
      </x:c>
      <x:c r="P43" s="91" t="str">
        <x:v>https://v.douyin.com/aC-L101I3qQ/</x:v>
      </x:c>
      <x:c r="Q43" s="91"/>
      <x:c r="R43" s="91" t="n">
        <x:v>0</x:v>
      </x:c>
      <x:c r="S43" s="91" t="n">
        <x:v>0</x:v>
      </x:c>
      <x:c r="T43" s="91" t="n">
        <x:v>0</x:v>
      </x:c>
      <x:c r="U43" s="91" t="str">
        <x:v>明确相关</x:v>
      </x:c>
      <x:c r="V43" s="91" t="str">
        <x:v>支持认可</x:v>
      </x:c>
      <x:c r="W43" s="91" t="str">
        <x:v>法律支持</x:v>
      </x:c>
      <x:c r="X43" s="91" t="str">
        <x:v>否</x:v>
      </x:c>
      <x:c r="Y43" s="91" t="str">
        <x:v>低</x:v>
      </x:c>
      <x:c r="Z43" s="91" t="str">
        <x:v>李梦颖</x:v>
      </x:c>
      <x:c r="AA43" s="91" t="str">
        <x:v>截图已嵌入工作簿；已据原始页面截图复核；原话与页面地区标记可见。</x:v>
      </x:c>
    </x:row>
    <x:row r="44" ht="150" customHeight="1">
      <x:c r="A44" s="91" t="str">
        <x:f t="shared" si="0"/>
        <x:v>LMY-041</x:v>
      </x:c>
      <x:c r="B44" s="91" t="str">
        <x:v>2026-08-06</x:v>
      </x:c>
      <x:c r="C44" s="91" t="str">
        <x:v>评论仅显示相对时间（具体日期未提供）</x:v>
      </x:c>
      <x:c r="D44" s="91" t="str">
        <x:v>11</x:v>
      </x:c>
      <x:c r="E44" s="91" t="str">
        <x:v>李梦颖</x:v>
      </x:c>
      <x:c r="F44" s="91" t="str">
        <x:v>抖音</x:v>
      </x:c>
      <x:c r="G44" s="91" t="str">
        <x:v>木老爷</x:v>
      </x:c>
      <x:c r="H44" s="91" t="str">
        <x:v>公众评论</x:v>
      </x:c>
      <x:c r="I44" s="91" t="str">
        <x:v>云南</x:v>
      </x:c>
      <x:c r="J44" s="91" t="str">
        <x:v>全国性媒体</x:v>
      </x:c>
      <x:c r="K44" s="91" t="str">
        <x:v>汉语</x:v>
      </x:c>
      <x:c r="L44" s="91" t="str">
        <x:v>中华人民共和国民族团结进步促进法</x:v>
      </x:c>
      <x:c r="M44" s="91" t="str">
        <x:v>中国新闻网发布的促进法相关内容</x:v>
      </x:c>
      <x:c r="N44" s="91" t="str">
        <x:v>公众在抖音相关内容下发表意见。</x:v>
      </x:c>
      <x:c r="O44" s="91" t="str">
        <x:v>👍🌹</x:v>
      </x:c>
      <x:c r="P44" s="91" t="str">
        <x:v>https://v.douyin.com/ZkMHJloupvk/</x:v>
      </x:c>
      <x:c r="Q44" s="91"/>
      <x:c r="R44" s="91" t="n">
        <x:v>0</x:v>
      </x:c>
      <x:c r="S44" s="91" t="n">
        <x:v>0</x:v>
      </x:c>
      <x:c r="T44" s="91" t="n">
        <x:v>0</x:v>
      </x:c>
      <x:c r="U44" s="91" t="str">
        <x:v>明确相关</x:v>
      </x:c>
      <x:c r="V44" s="91" t="str">
        <x:v>支持认可</x:v>
      </x:c>
      <x:c r="W44" s="91" t="str">
        <x:v>法律支持</x:v>
      </x:c>
      <x:c r="X44" s="91" t="str">
        <x:v>否</x:v>
      </x:c>
      <x:c r="Y44" s="91" t="str">
        <x:v>低</x:v>
      </x:c>
      <x:c r="Z44" s="91" t="str">
        <x:v>李梦颖</x:v>
      </x:c>
      <x:c r="AA44" s="91" t="str">
        <x:v>截图已嵌入工作簿；已据原始页面截图复核；原话与页面地区标记可见。</x:v>
      </x:c>
    </x:row>
    <x:row r="45" ht="150" customHeight="1">
      <x:c r="A45" s="91" t="str">
        <x:f t="shared" si="0"/>
        <x:v>LMY-042</x:v>
      </x:c>
      <x:c r="B45" s="91" t="str">
        <x:v>2026-08-06</x:v>
      </x:c>
      <x:c r="C45" s="91" t="str">
        <x:v>评论仅显示相对时间（具体日期未提供）</x:v>
      </x:c>
      <x:c r="D45" s="91" t="str">
        <x:v>11</x:v>
      </x:c>
      <x:c r="E45" s="91" t="str">
        <x:v>李梦颖</x:v>
      </x:c>
      <x:c r="F45" s="91" t="str">
        <x:v>抖音</x:v>
      </x:c>
      <x:c r="G45" s="91" t="str">
        <x:v>藏扎_</x:v>
      </x:c>
      <x:c r="H45" s="91" t="str">
        <x:v>公众评论</x:v>
      </x:c>
      <x:c r="I45" s="91" t="str">
        <x:v>云南</x:v>
      </x:c>
      <x:c r="J45" s="91" t="str">
        <x:v>云南省迪庆州德钦县</x:v>
      </x:c>
      <x:c r="K45" s="91" t="str">
        <x:v>汉语</x:v>
      </x:c>
      <x:c r="L45" s="91" t="str">
        <x:v>中华人民共和国民族团结进步促进法</x:v>
      </x:c>
      <x:c r="M45" s="91" t="str">
        <x:v>梅里视界发布的促进法相关内容</x:v>
      </x:c>
      <x:c r="N45" s="91" t="str">
        <x:v>公众在抖音相关内容下发表意见。</x:v>
      </x:c>
      <x:c r="O45" s="91" t="str">
        <x:v>👍👍👍</x:v>
      </x:c>
      <x:c r="P45" s="91" t="str">
        <x:v>https://v.douyin.com/V-1OdPS6QvU/</x:v>
      </x:c>
      <x:c r="Q45" s="91"/>
      <x:c r="R45" s="91" t="n">
        <x:v>0</x:v>
      </x:c>
      <x:c r="S45" s="91" t="n">
        <x:v>0</x:v>
      </x:c>
      <x:c r="T45" s="91" t="n">
        <x:v>0</x:v>
      </x:c>
      <x:c r="U45" s="91" t="str">
        <x:v>明确相关</x:v>
      </x:c>
      <x:c r="V45" s="91" t="str">
        <x:v>支持认可</x:v>
      </x:c>
      <x:c r="W45" s="91" t="str">
        <x:v>法律支持</x:v>
      </x:c>
      <x:c r="X45" s="91" t="str">
        <x:v>否</x:v>
      </x:c>
      <x:c r="Y45" s="91" t="str">
        <x:v>低</x:v>
      </x:c>
      <x:c r="Z45" s="91" t="str">
        <x:v>李梦颖</x:v>
      </x:c>
      <x:c r="AA45" s="91" t="str">
        <x:v>截图已嵌入工作簿；已据原始页面截图复核；原话与页面地区标记可见。</x:v>
      </x:c>
    </x:row>
    <x:row r="46" ht="150" customHeight="1">
      <x:c r="A46" s="91" t="str">
        <x:f t="shared" si="0"/>
        <x:v>LMY-043</x:v>
      </x:c>
      <x:c r="B46" s="91" t="str">
        <x:v>2026-08-06</x:v>
      </x:c>
      <x:c r="C46" s="91" t="str">
        <x:v>评论仅显示相对时间（具体日期未提供）</x:v>
      </x:c>
      <x:c r="D46" s="91" t="str">
        <x:v>11</x:v>
      </x:c>
      <x:c r="E46" s="91" t="str">
        <x:v>李梦颖</x:v>
      </x:c>
      <x:c r="F46" s="91" t="str">
        <x:v>抖音</x:v>
      </x:c>
      <x:c r="G46" s="91" t="str">
        <x:v>国❤宝</x:v>
      </x:c>
      <x:c r="H46" s="91" t="str">
        <x:v>公众评论</x:v>
      </x:c>
      <x:c r="I46" s="91" t="str">
        <x:v>云南</x:v>
      </x:c>
      <x:c r="J46" s="91" t="str">
        <x:v>云南省迪庆州香格里拉市</x:v>
      </x:c>
      <x:c r="K46" s="91" t="str">
        <x:v>汉语</x:v>
      </x:c>
      <x:c r="L46" s="91" t="str">
        <x:v>中华人民共和国民族团结进步促进法</x:v>
      </x:c>
      <x:c r="M46" s="91" t="str">
        <x:v>香格里拉融媒体发布的促进法相关内容</x:v>
      </x:c>
      <x:c r="N46" s="91" t="str">
        <x:v>公众在抖音相关内容下发表意见。</x:v>
      </x:c>
      <x:c r="O46" s="91" t="str">
        <x:v>👍</x:v>
      </x:c>
      <x:c r="P46" s="91" t="str">
        <x:v>https://v.douyin.com/FSd8aIUvgyg/</x:v>
      </x:c>
      <x:c r="Q46" s="91"/>
      <x:c r="R46" s="91" t="n">
        <x:v>0</x:v>
      </x:c>
      <x:c r="S46" s="91" t="n">
        <x:v>0</x:v>
      </x:c>
      <x:c r="T46" s="91" t="n">
        <x:v>0</x:v>
      </x:c>
      <x:c r="U46" s="91" t="str">
        <x:v>明确相关</x:v>
      </x:c>
      <x:c r="V46" s="91" t="str">
        <x:v>支持认可</x:v>
      </x:c>
      <x:c r="W46" s="91" t="str">
        <x:v>双语普法</x:v>
      </x:c>
      <x:c r="X46" s="91" t="str">
        <x:v>否</x:v>
      </x:c>
      <x:c r="Y46" s="91" t="str">
        <x:v>低</x:v>
      </x:c>
      <x:c r="Z46" s="91" t="str">
        <x:v>李梦颖</x:v>
      </x:c>
      <x:c r="AA46" s="91" t="str">
        <x:v>截图已嵌入工作簿；已据原始页面截图复核；原话与页面地区标记可见。</x:v>
      </x:c>
    </x:row>
    <x:row r="47" ht="150" customHeight="1">
      <x:c r="A47" s="91" t="str">
        <x:f t="shared" si="0"/>
        <x:v>LMY-044</x:v>
      </x:c>
      <x:c r="B47" s="91" t="str">
        <x:v>2026-08-06</x:v>
      </x:c>
      <x:c r="C47" s="91" t="str">
        <x:v>评论仅显示相对时间（具体日期未提供）</x:v>
      </x:c>
      <x:c r="D47" s="91" t="str">
        <x:v>11</x:v>
      </x:c>
      <x:c r="E47" s="91" t="str">
        <x:v>李梦颖</x:v>
      </x:c>
      <x:c r="F47" s="91" t="str">
        <x:v>抖音</x:v>
      </x:c>
      <x:c r="G47" s="91" t="str">
        <x:v>优缘江初</x:v>
      </x:c>
      <x:c r="H47" s="91" t="str">
        <x:v>公众评论</x:v>
      </x:c>
      <x:c r="I47" s="91" t="str">
        <x:v>云南</x:v>
      </x:c>
      <x:c r="J47" s="91" t="str">
        <x:v>云南省迪庆州香格里拉市</x:v>
      </x:c>
      <x:c r="K47" s="91" t="str">
        <x:v>汉语</x:v>
      </x:c>
      <x:c r="L47" s="91" t="str">
        <x:v>中华人民共和国民族团结进步促进法</x:v>
      </x:c>
      <x:c r="M47" s="91" t="str">
        <x:v>香格里拉融媒体发布的促进法相关内容</x:v>
      </x:c>
      <x:c r="N47" s="91" t="str">
        <x:v>公众在抖音相关内容下发表意见。</x:v>
      </x:c>
      <x:c r="O47" s="91" t="str">
        <x:v>👍👍👍👍👍👍👍👍</x:v>
      </x:c>
      <x:c r="P47" s="91" t="str">
        <x:v>https://v.douyin.com/FSd8aIUvgyg/</x:v>
      </x:c>
      <x:c r="Q47" s="91"/>
      <x:c r="R47" s="91" t="n">
        <x:v>0</x:v>
      </x:c>
      <x:c r="S47" s="91" t="n">
        <x:v>0</x:v>
      </x:c>
      <x:c r="T47" s="91" t="n">
        <x:v>0</x:v>
      </x:c>
      <x:c r="U47" s="91" t="str">
        <x:v>明确相关</x:v>
      </x:c>
      <x:c r="V47" s="91" t="str">
        <x:v>支持认可</x:v>
      </x:c>
      <x:c r="W47" s="91" t="str">
        <x:v>双语普法</x:v>
      </x:c>
      <x:c r="X47" s="91" t="str">
        <x:v>否</x:v>
      </x:c>
      <x:c r="Y47" s="91" t="str">
        <x:v>低</x:v>
      </x:c>
      <x:c r="Z47" s="91" t="str">
        <x:v>李梦颖</x:v>
      </x:c>
      <x:c r="AA47" s="91" t="str">
        <x:v>截图已嵌入工作簿；已据原始页面截图复核；原话与页面地区标记可见。</x:v>
      </x:c>
    </x:row>
    <x:row r="48" ht="150" customHeight="1">
      <x:c r="A48" s="130" t="str">
        <x:f t="shared" si="0"/>
        <x:v>LMY-045</x:v>
      </x:c>
      <x:c r="B48" s="130" t="str">
        <x:v>2026-08-06</x:v>
      </x:c>
      <x:c r="C48" s="130" t="str">
        <x:v>评论仅显示相对时间（具体日期未提供）</x:v>
      </x:c>
      <x:c r="D48" s="130" t="str">
        <x:v>11</x:v>
      </x:c>
      <x:c r="E48" s="130" t="str">
        <x:v>李梦颖</x:v>
      </x:c>
      <x:c r="F48" s="130" t="str">
        <x:v>抖音</x:v>
      </x:c>
      <x:c r="G48" s="130" t="str">
        <x:v>如卉</x:v>
      </x:c>
      <x:c r="H48" s="130" t="str">
        <x:v>公众评论</x:v>
      </x:c>
      <x:c r="I48" s="130" t="str">
        <x:v>云南</x:v>
      </x:c>
      <x:c r="J48" s="130" t="str">
        <x:v>云南省普洱市西盟县</x:v>
      </x:c>
      <x:c r="K48" s="130" t="str">
        <x:v>汉语</x:v>
      </x:c>
      <x:c r="L48" s="130" t="str">
        <x:v>中华人民共和国民族团结进步促进法</x:v>
      </x:c>
      <x:c r="M48" s="130" t="str">
        <x:v>彩云红河谷发布的促进法相关内容</x:v>
      </x:c>
      <x:c r="N48" s="130" t="str">
        <x:v>公众在抖音相关内容下发表意见。</x:v>
      </x:c>
      <x:c r="O48" s="130" t="str">
        <x:v>🤔🤔🤔</x:v>
      </x:c>
      <x:c r="P48" s="130" t="str">
        <x:v>https://v.douyin.com/SoWJw-M3Npw/</x:v>
      </x:c>
      <x:c r="Q48" s="130"/>
      <x:c r="R48" s="130" t="n">
        <x:v>0</x:v>
      </x:c>
      <x:c r="S48" s="130" t="n">
        <x:v>0</x:v>
      </x:c>
      <x:c r="T48" s="130" t="n">
        <x:v>0</x:v>
      </x:c>
      <x:c r="U48" s="130" t="str">
        <x:v>无关/排除</x:v>
      </x:c>
      <x:c r="V48" s="130" t="str">
        <x:v>排除记录</x:v>
      </x:c>
      <x:c r="W48" s="130" t="str">
        <x:v>态度无法判断</x:v>
      </x:c>
      <x:c r="X48" s="130" t="str">
        <x:v>否</x:v>
      </x:c>
      <x:c r="Y48" s="130" t="str">
        <x:v>低</x:v>
      </x:c>
      <x:c r="Z48" s="130" t="str">
        <x:v>李梦颖</x:v>
      </x:c>
      <x:c r="AA48" s="130" t="str">
        <x:v>仅有“🤔🤔🤔”，不能直接认定为咨询疑问，排除。</x:v>
      </x:c>
    </x:row>
    <x:row r="49" ht="150" customHeight="1">
      <x:c r="A49" s="91" t="str">
        <x:f t="shared" si="0"/>
        <x:v>LMY-046</x:v>
      </x:c>
      <x:c r="B49" s="91" t="str">
        <x:v>2026-08-06</x:v>
      </x:c>
      <x:c r="C49" s="91" t="str">
        <x:v>评论仅显示相对时间（具体日期未提供）</x:v>
      </x:c>
      <x:c r="D49" s="91" t="str">
        <x:v>11</x:v>
      </x:c>
      <x:c r="E49" s="91" t="str">
        <x:v>李梦颖</x:v>
      </x:c>
      <x:c r="F49" s="91" t="str">
        <x:v>抖音</x:v>
      </x:c>
      <x:c r="G49" s="91" t="str">
        <x:v>炸刚儿</x:v>
      </x:c>
      <x:c r="H49" s="91" t="str">
        <x:v>公众评论</x:v>
      </x:c>
      <x:c r="I49" s="91" t="str">
        <x:v>云南</x:v>
      </x:c>
      <x:c r="J49" s="91" t="str">
        <x:v>云南省普洱市西盟县</x:v>
      </x:c>
      <x:c r="K49" s="91" t="str">
        <x:v>汉语</x:v>
      </x:c>
      <x:c r="L49" s="91" t="str">
        <x:v>中华人民共和国民族团结进步促进法</x:v>
      </x:c>
      <x:c r="M49" s="91" t="str">
        <x:v>彩云红河谷发布的促进法相关内容</x:v>
      </x:c>
      <x:c r="N49" s="91" t="str">
        <x:v>公众在抖音相关内容下发表意见。</x:v>
      </x:c>
      <x:c r="O49" s="91" t="str">
        <x:v>👍</x:v>
      </x:c>
      <x:c r="P49" s="91" t="str">
        <x:v>https://v.douyin.com/SoWJw-M3Npw/</x:v>
      </x:c>
      <x:c r="Q49" s="91"/>
      <x:c r="R49" s="91" t="n">
        <x:v>0</x:v>
      </x:c>
      <x:c r="S49" s="91" t="n">
        <x:v>0</x:v>
      </x:c>
      <x:c r="T49" s="91" t="n">
        <x:v>0</x:v>
      </x:c>
      <x:c r="U49" s="91" t="str">
        <x:v>明确相关</x:v>
      </x:c>
      <x:c r="V49" s="91" t="str">
        <x:v>支持认可</x:v>
      </x:c>
      <x:c r="W49" s="91" t="str">
        <x:v>法律支持</x:v>
      </x:c>
      <x:c r="X49" s="91" t="str">
        <x:v>否</x:v>
      </x:c>
      <x:c r="Y49" s="91" t="str">
        <x:v>低</x:v>
      </x:c>
      <x:c r="Z49" s="91" t="str">
        <x:v>李梦颖</x:v>
      </x:c>
      <x:c r="AA49" s="91" t="str">
        <x:v>截图已嵌入工作簿；已据原始页面截图复核；原话与页面地区标记可见。</x:v>
      </x:c>
    </x:row>
    <x:row r="50" ht="150" customHeight="1">
      <x:c r="A50" s="91" t="str">
        <x:f t="shared" si="0"/>
        <x:v>LMY-047</x:v>
      </x:c>
      <x:c r="B50" s="91" t="str">
        <x:v>2026-08-06</x:v>
      </x:c>
      <x:c r="C50" s="91" t="str">
        <x:v>评论仅显示相对时间（具体日期未提供）</x:v>
      </x:c>
      <x:c r="D50" s="91" t="str">
        <x:v>11</x:v>
      </x:c>
      <x:c r="E50" s="91" t="str">
        <x:v>李梦颖</x:v>
      </x:c>
      <x:c r="F50" s="91" t="str">
        <x:v>抖音</x:v>
      </x:c>
      <x:c r="G50" s="91" t="str">
        <x:v>暖暖向晴天</x:v>
      </x:c>
      <x:c r="H50" s="91" t="str">
        <x:v>公众评论</x:v>
      </x:c>
      <x:c r="I50" s="91" t="str">
        <x:v>云南</x:v>
      </x:c>
      <x:c r="J50" s="91" t="str">
        <x:v>云南省普洱市西盟县</x:v>
      </x:c>
      <x:c r="K50" s="91" t="str">
        <x:v>汉语</x:v>
      </x:c>
      <x:c r="L50" s="91" t="str">
        <x:v>中华人民共和国民族团结进步促进法</x:v>
      </x:c>
      <x:c r="M50" s="91" t="str">
        <x:v>彩云红河谷发布的促进法相关内容</x:v>
      </x:c>
      <x:c r="N50" s="91" t="str">
        <x:v>公众在抖音相关内容下发表意见。</x:v>
      </x:c>
      <x:c r="O50" s="91" t="str">
        <x:v>👍👍👍</x:v>
      </x:c>
      <x:c r="P50" s="91" t="str">
        <x:v>https://v.douyin.com/SoWJw-M3Npw/</x:v>
      </x:c>
      <x:c r="Q50" s="91"/>
      <x:c r="R50" s="91" t="n">
        <x:v>0</x:v>
      </x:c>
      <x:c r="S50" s="91" t="n">
        <x:v>0</x:v>
      </x:c>
      <x:c r="T50" s="91" t="n">
        <x:v>0</x:v>
      </x:c>
      <x:c r="U50" s="91" t="str">
        <x:v>明确相关</x:v>
      </x:c>
      <x:c r="V50" s="91" t="str">
        <x:v>支持认可</x:v>
      </x:c>
      <x:c r="W50" s="91" t="str">
        <x:v>法律支持</x:v>
      </x:c>
      <x:c r="X50" s="91" t="str">
        <x:v>否</x:v>
      </x:c>
      <x:c r="Y50" s="91" t="str">
        <x:v>低</x:v>
      </x:c>
      <x:c r="Z50" s="91" t="str">
        <x:v>李梦颖</x:v>
      </x:c>
      <x:c r="AA50" s="91" t="str">
        <x:v>截图已嵌入工作簿；已据原始页面截图复核；原话与页面地区标记可见。</x:v>
      </x:c>
    </x:row>
    <x:row r="51" ht="150" customHeight="1">
      <x:c r="A51" s="91" t="str">
        <x:f t="shared" si="0"/>
        <x:v>LMY-048</x:v>
      </x:c>
      <x:c r="B51" s="91" t="str">
        <x:v>2026-08-06</x:v>
      </x:c>
      <x:c r="C51" s="91" t="str">
        <x:v>评论仅显示相对时间（具体日期未提供）</x:v>
      </x:c>
      <x:c r="D51" s="91" t="str">
        <x:v>11</x:v>
      </x:c>
      <x:c r="E51" s="91" t="str">
        <x:v>李梦颖</x:v>
      </x:c>
      <x:c r="F51" s="91" t="str">
        <x:v>抖音</x:v>
      </x:c>
      <x:c r="G51" s="91" t="str">
        <x:v>九布</x:v>
      </x:c>
      <x:c r="H51" s="91" t="str">
        <x:v>公众评论</x:v>
      </x:c>
      <x:c r="I51" s="91" t="str">
        <x:v>云南</x:v>
      </x:c>
      <x:c r="J51" s="91" t="str">
        <x:v>新疆昌吉州木垒哈萨克自治县</x:v>
      </x:c>
      <x:c r="K51" s="91" t="str">
        <x:v>汉语</x:v>
      </x:c>
      <x:c r="L51" s="91" t="str">
        <x:v>中华人民共和国民族团结进步促进法</x:v>
      </x:c>
      <x:c r="M51" s="91" t="str">
        <x:v>木垒县融媒体中心发布的促进法相关内容</x:v>
      </x:c>
      <x:c r="N51" s="91" t="str">
        <x:v>公众在抖音相关内容下发表意见。</x:v>
      </x:c>
      <x:c r="O51" s="91" t="str">
        <x:v>👍</x:v>
      </x:c>
      <x:c r="P51" s="91" t="str">
        <x:v>https://v.douyin.com/L-kTYEyqRtc/</x:v>
      </x:c>
      <x:c r="Q51" s="91"/>
      <x:c r="R51" s="91" t="n">
        <x:v>0</x:v>
      </x:c>
      <x:c r="S51" s="91" t="n">
        <x:v>0</x:v>
      </x:c>
      <x:c r="T51" s="91" t="n">
        <x:v>0</x:v>
      </x:c>
      <x:c r="U51" s="91" t="str">
        <x:v>明确相关</x:v>
      </x:c>
      <x:c r="V51" s="91" t="str">
        <x:v>支持认可</x:v>
      </x:c>
      <x:c r="W51" s="91" t="str">
        <x:v>法律支持</x:v>
      </x:c>
      <x:c r="X51" s="91" t="str">
        <x:v>否</x:v>
      </x:c>
      <x:c r="Y51" s="91" t="str">
        <x:v>低</x:v>
      </x:c>
      <x:c r="Z51" s="91" t="str">
        <x:v>李梦颖</x:v>
      </x:c>
      <x:c r="AA51" s="91" t="str">
        <x:v>截图已嵌入工作簿；已据原始页面截图复核；原话与页面地区标记可见。</x:v>
      </x:c>
    </x:row>
    <x:row r="52" ht="150" customHeight="1">
      <x:c r="A52" s="91" t="str">
        <x:f t="shared" si="0"/>
        <x:v>LMY-049</x:v>
      </x:c>
      <x:c r="B52" s="91" t="str">
        <x:v>2026-08-06</x:v>
      </x:c>
      <x:c r="C52" s="91" t="str">
        <x:v>评论仅显示相对时间（具体日期未提供）</x:v>
      </x:c>
      <x:c r="D52" s="91" t="str">
        <x:v>11</x:v>
      </x:c>
      <x:c r="E52" s="91" t="str">
        <x:v>李梦颖</x:v>
      </x:c>
      <x:c r="F52" s="91" t="str">
        <x:v>抖音</x:v>
      </x:c>
      <x:c r="G52" s="91" t="str">
        <x:v>玉溪太阳能清洗维护</x:v>
      </x:c>
      <x:c r="H52" s="91" t="str">
        <x:v>公众评论</x:v>
      </x:c>
      <x:c r="I52" s="91" t="str">
        <x:v>云南</x:v>
      </x:c>
      <x:c r="J52" s="91" t="str">
        <x:v>新疆昌吉州木垒哈萨克自治县</x:v>
      </x:c>
      <x:c r="K52" s="91" t="str">
        <x:v>汉语</x:v>
      </x:c>
      <x:c r="L52" s="91" t="str">
        <x:v>中华人民共和国民族团结进步促进法</x:v>
      </x:c>
      <x:c r="M52" s="91" t="str">
        <x:v>木垒县融媒体中心发布的促进法相关内容</x:v>
      </x:c>
      <x:c r="N52" s="91" t="str">
        <x:v>公众在抖音相关内容下发表意见。</x:v>
      </x:c>
      <x:c r="O52" s="91" t="str">
        <x:v>👍👍👍</x:v>
      </x:c>
      <x:c r="P52" s="91" t="str">
        <x:v>https://v.douyin.com/L-kTYEyqRtc/</x:v>
      </x:c>
      <x:c r="Q52" s="91"/>
      <x:c r="R52" s="91" t="n">
        <x:v>0</x:v>
      </x:c>
      <x:c r="S52" s="91" t="n">
        <x:v>0</x:v>
      </x:c>
      <x:c r="T52" s="91" t="n">
        <x:v>0</x:v>
      </x:c>
      <x:c r="U52" s="91" t="str">
        <x:v>明确相关</x:v>
      </x:c>
      <x:c r="V52" s="91" t="str">
        <x:v>支持认可</x:v>
      </x:c>
      <x:c r="W52" s="91" t="str">
        <x:v>法律支持</x:v>
      </x:c>
      <x:c r="X52" s="91" t="str">
        <x:v>否</x:v>
      </x:c>
      <x:c r="Y52" s="91" t="str">
        <x:v>低</x:v>
      </x:c>
      <x:c r="Z52" s="91" t="str">
        <x:v>李梦颖</x:v>
      </x:c>
      <x:c r="AA52" s="91" t="str">
        <x:v>截图已嵌入工作簿；已据原始页面截图复核；原话与页面地区标记可见。</x:v>
      </x:c>
    </x:row>
    <x:row r="53" ht="150" customHeight="1">
      <x:c r="A53" s="130" t="str">
        <x:f t="shared" si="0"/>
        <x:v>LMY-050</x:v>
      </x:c>
      <x:c r="B53" s="130" t="str">
        <x:v>2026-08-06</x:v>
      </x:c>
      <x:c r="C53" s="130" t="str">
        <x:v>评论仅显示相对时间（具体日期未提供）</x:v>
      </x:c>
      <x:c r="D53" s="130" t="str">
        <x:v>11</x:v>
      </x:c>
      <x:c r="E53" s="130" t="str">
        <x:v>李梦颖</x:v>
      </x:c>
      <x:c r="F53" s="130" t="str">
        <x:v>抖音精选</x:v>
      </x:c>
      <x:c r="G53" s="130" t="str">
        <x:v>江湖游子</x:v>
      </x:c>
      <x:c r="H53" s="130" t="str">
        <x:v>公众评论</x:v>
      </x:c>
      <x:c r="I53" s="130" t="str">
        <x:v>云南</x:v>
      </x:c>
      <x:c r="J53" s="130" t="str">
        <x:v>云南省楚雄州大姚县</x:v>
      </x:c>
      <x:c r="K53" s="130" t="str">
        <x:v>汉语</x:v>
      </x:c>
      <x:c r="L53" s="130" t="str">
        <x:v>中华人民共和国民族团结进步促进法</x:v>
      </x:c>
      <x:c r="M53" s="130" t="str">
        <x:v>大姚发布发布的促进法相关内容</x:v>
      </x:c>
      <x:c r="N53" s="130" t="str">
        <x:v>公众在抖音精选相关内容下发表意见。</x:v>
      </x:c>
      <x:c r="O53" s="130" t="str">
        <x:v>喜欢勐腊呢。无忧勐腊。</x:v>
      </x:c>
      <x:c r="P53" s="130" t="str">
        <x:v>https://www.douyin.com/video/7657190974078160174</x:v>
      </x:c>
      <x:c r="Q53" s="130"/>
      <x:c r="R53" s="130" t="n">
        <x:v>0</x:v>
      </x:c>
      <x:c r="S53" s="130" t="n">
        <x:v>0</x:v>
      </x:c>
      <x:c r="T53" s="130" t="n">
        <x:v>0</x:v>
      </x:c>
      <x:c r="U53" s="130" t="str">
        <x:v>无关/排除</x:v>
      </x:c>
      <x:c r="V53" s="130" t="str">
        <x:v>排除记录</x:v>
      </x:c>
      <x:c r="W53" s="130" t="str">
        <x:v>无关互动</x:v>
      </x:c>
      <x:c r="X53" s="130" t="str">
        <x:v>否</x:v>
      </x:c>
      <x:c r="Y53" s="130" t="str">
        <x:v>低</x:v>
      </x:c>
      <x:c r="Z53" s="130" t="str">
        <x:v>李梦颖</x:v>
      </x:c>
      <x:c r="AA53" s="130" t="str">
        <x:v>“喜欢勐腊呢。无忧勐腊。”与本法实施无明确关系，排除。</x:v>
      </x:c>
    </x:row>
    <x:row r="54" ht="150" customHeight="1">
      <x:c r="A54" s="91" t="str">
        <x:f t="shared" si="0"/>
        <x:v>LMY-051</x:v>
      </x:c>
      <x:c r="B54" s="91" t="str">
        <x:v>2026-08-06</x:v>
      </x:c>
      <x:c r="C54" s="91" t="str">
        <x:v>评论仅显示相对时间（具体日期未提供）</x:v>
      </x:c>
      <x:c r="D54" s="91" t="str">
        <x:v>11</x:v>
      </x:c>
      <x:c r="E54" s="91" t="str">
        <x:v>李梦颖</x:v>
      </x:c>
      <x:c r="F54" s="91" t="str">
        <x:v>抖音精选</x:v>
      </x:c>
      <x:c r="G54" s="91" t="str">
        <x:v>蓦茶千秋</x:v>
      </x:c>
      <x:c r="H54" s="91" t="str">
        <x:v>公众评论</x:v>
      </x:c>
      <x:c r="I54" s="91" t="str">
        <x:v>云南</x:v>
      </x:c>
      <x:c r="J54" s="91" t="str">
        <x:v>云南省楚雄州大姚县</x:v>
      </x:c>
      <x:c r="K54" s="91" t="str">
        <x:v>汉语</x:v>
      </x:c>
      <x:c r="L54" s="91" t="str">
        <x:v>中华人民共和国民族团结进步促进法</x:v>
      </x:c>
      <x:c r="M54" s="91" t="str">
        <x:v>大姚发布发布的促进法相关内容</x:v>
      </x:c>
      <x:c r="N54" s="91" t="str">
        <x:v>公众在抖音精选相关内容下发表意见。</x:v>
      </x:c>
      <x:c r="O54" s="91" t="str">
        <x:v>🌹🌹🌹</x:v>
      </x:c>
      <x:c r="P54" s="91" t="str">
        <x:v>https://www.douyin.com/video/7657190974078160174</x:v>
      </x:c>
      <x:c r="Q54" s="91"/>
      <x:c r="R54" s="91" t="n">
        <x:v>0</x:v>
      </x:c>
      <x:c r="S54" s="91" t="n">
        <x:v>0</x:v>
      </x:c>
      <x:c r="T54" s="91" t="n">
        <x:v>0</x:v>
      </x:c>
      <x:c r="U54" s="91" t="str">
        <x:v>明确相关</x:v>
      </x:c>
      <x:c r="V54" s="91" t="str">
        <x:v>支持认可</x:v>
      </x:c>
      <x:c r="W54" s="91" t="str">
        <x:v>法律支持</x:v>
      </x:c>
      <x:c r="X54" s="91" t="str">
        <x:v>否</x:v>
      </x:c>
      <x:c r="Y54" s="91" t="str">
        <x:v>低</x:v>
      </x:c>
      <x:c r="Z54" s="91" t="str">
        <x:v>李梦颖</x:v>
      </x:c>
      <x:c r="AA54" s="91" t="str">
        <x:v>截图已嵌入工作簿；已据原始页面截图复核；原话与页面地区标记可见。</x:v>
      </x:c>
    </x:row>
    <x:row r="55" ht="150" customHeight="1">
      <x:c r="A55" s="130" t="str">
        <x:f t="shared" si="0"/>
        <x:v>LMY-052</x:v>
      </x:c>
      <x:c r="B55" s="130" t="str">
        <x:v>2026-08-06</x:v>
      </x:c>
      <x:c r="C55" s="130" t="str">
        <x:v>评论仅显示相对时间（具体日期未提供）</x:v>
      </x:c>
      <x:c r="D55" s="130" t="str">
        <x:v>11</x:v>
      </x:c>
      <x:c r="E55" s="130" t="str">
        <x:v>李梦颖</x:v>
      </x:c>
      <x:c r="F55" s="130" t="str">
        <x:v>抖音精选</x:v>
      </x:c>
      <x:c r="G55" s="130" t="str">
        <x:v>阿廖莎</x:v>
      </x:c>
      <x:c r="H55" s="130" t="str">
        <x:v>公众评论</x:v>
      </x:c>
      <x:c r="I55" s="130" t="str">
        <x:v>云南</x:v>
      </x:c>
      <x:c r="J55" s="130" t="str">
        <x:v>云南省楚雄州大姚县</x:v>
      </x:c>
      <x:c r="K55" s="130" t="str">
        <x:v>汉语</x:v>
      </x:c>
      <x:c r="L55" s="130" t="str">
        <x:v>中华人民共和国民族团结进步促进法</x:v>
      </x:c>
      <x:c r="M55" s="130" t="str">
        <x:v>大姚发布发布的促进法相关内容</x:v>
      </x:c>
      <x:c r="N55" s="130" t="str">
        <x:v>公众在抖音精选相关内容下发表意见。</x:v>
      </x:c>
      <x:c r="O55" s="130" t="str">
        <x:v>小哥哥真帅😜</x:v>
      </x:c>
      <x:c r="P55" s="130" t="str">
        <x:v>https://www.douyin.com/video/7657190974078160174</x:v>
      </x:c>
      <x:c r="Q55" s="130"/>
      <x:c r="R55" s="130" t="n">
        <x:v>0</x:v>
      </x:c>
      <x:c r="S55" s="130" t="n">
        <x:v>0</x:v>
      </x:c>
      <x:c r="T55" s="130" t="n">
        <x:v>0</x:v>
      </x:c>
      <x:c r="U55" s="130" t="str">
        <x:v>无关/排除</x:v>
      </x:c>
      <x:c r="V55" s="130" t="str">
        <x:v>排除记录</x:v>
      </x:c>
      <x:c r="W55" s="130" t="str">
        <x:v>无关互动</x:v>
      </x:c>
      <x:c r="X55" s="130" t="str">
        <x:v>否</x:v>
      </x:c>
      <x:c r="Y55" s="130" t="str">
        <x:v>低</x:v>
      </x:c>
      <x:c r="Z55" s="130" t="str">
        <x:v>李梦颖</x:v>
      </x:c>
      <x:c r="AA55" s="130" t="str">
        <x:v>“小哥哥真帅😜”与本法实施无关，排除。</x:v>
      </x:c>
    </x:row>
    <x:row r="56" ht="150" customHeight="1">
      <x:c r="A56" s="91" t="str">
        <x:f t="shared" si="0"/>
        <x:v>LMY-053</x:v>
      </x:c>
      <x:c r="B56" s="91" t="str">
        <x:v>2026-08-06</x:v>
      </x:c>
      <x:c r="C56" s="91" t="str">
        <x:v>评论仅显示相对时间（具体日期未提供）</x:v>
      </x:c>
      <x:c r="D56" s="91" t="str">
        <x:v>11</x:v>
      </x:c>
      <x:c r="E56" s="91" t="str">
        <x:v>李梦颖</x:v>
      </x:c>
      <x:c r="F56" s="91" t="str">
        <x:v>快手</x:v>
      </x:c>
      <x:c r="G56" s="91" t="str">
        <x:v>往事如烟41414</x:v>
      </x:c>
      <x:c r="H56" s="91" t="str">
        <x:v>公众评论</x:v>
      </x:c>
      <x:c r="I56" s="91" t="str">
        <x:v>云南</x:v>
      </x:c>
      <x:c r="J56" s="91" t="str">
        <x:v>全国性媒体</x:v>
      </x:c>
      <x:c r="K56" s="91" t="str">
        <x:v>汉语</x:v>
      </x:c>
      <x:c r="L56" s="91" t="str">
        <x:v>中华人民共和国民族团结进步促进法</x:v>
      </x:c>
      <x:c r="M56" s="91" t="str">
        <x:v>中国新闻网发布的促进法相关内容</x:v>
      </x:c>
      <x:c r="N56" s="91" t="str">
        <x:v>公众在快手相关内容下发表意见。</x:v>
      </x:c>
      <x:c r="O56" s="91" t="str">
        <x:v>🌹🌹🌹🌹🌹🌹🌹🌹🌹🌹🌹🌹</x:v>
      </x:c>
      <x:c r="P56" s="91" t="str">
        <x:v>https://www.kuaishou.com/f/X-a1y11e8BX5O1sq</x:v>
      </x:c>
      <x:c r="Q56" s="91"/>
      <x:c r="R56" s="91" t="n">
        <x:v>0</x:v>
      </x:c>
      <x:c r="S56" s="91" t="n">
        <x:v>0</x:v>
      </x:c>
      <x:c r="T56" s="91" t="n">
        <x:v>0</x:v>
      </x:c>
      <x:c r="U56" s="91" t="str">
        <x:v>明确相关</x:v>
      </x:c>
      <x:c r="V56" s="91" t="str">
        <x:v>支持认可</x:v>
      </x:c>
      <x:c r="W56" s="91" t="str">
        <x:v>法律支持</x:v>
      </x:c>
      <x:c r="X56" s="91" t="str">
        <x:v>否</x:v>
      </x:c>
      <x:c r="Y56" s="91" t="str">
        <x:v>低</x:v>
      </x:c>
      <x:c r="Z56" s="91" t="str">
        <x:v>李梦颖</x:v>
      </x:c>
      <x:c r="AA56" s="91" t="str">
        <x:v>截图已嵌入工作簿；已据原始页面截图复核；原话与页面地区标记可见。</x:v>
      </x:c>
    </x:row>
    <x:row r="57" ht="150" customHeight="1">
      <x:c r="A57" s="91" t="str">
        <x:f t="shared" si="0"/>
        <x:v>LMY-054</x:v>
      </x:c>
      <x:c r="B57" s="91" t="str">
        <x:v>2026-08-06</x:v>
      </x:c>
      <x:c r="C57" s="91" t="str">
        <x:v>评论仅显示相对时间（具体日期未提供）</x:v>
      </x:c>
      <x:c r="D57" s="91" t="str">
        <x:v>11</x:v>
      </x:c>
      <x:c r="E57" s="91" t="str">
        <x:v>李梦颖</x:v>
      </x:c>
      <x:c r="F57" s="91" t="str">
        <x:v>快手</x:v>
      </x:c>
      <x:c r="G57" s="91" t="str">
        <x:v>德光望重</x:v>
      </x:c>
      <x:c r="H57" s="91" t="str">
        <x:v>公众评论</x:v>
      </x:c>
      <x:c r="I57" s="91" t="str">
        <x:v>云南</x:v>
      </x:c>
      <x:c r="J57" s="91" t="str">
        <x:v>全国性媒体</x:v>
      </x:c>
      <x:c r="K57" s="91" t="str">
        <x:v>汉语</x:v>
      </x:c>
      <x:c r="L57" s="91" t="str">
        <x:v>中华人民共和国民族团结进步促进法</x:v>
      </x:c>
      <x:c r="M57" s="91" t="str">
        <x:v>中国新闻网发布的促进法相关内容</x:v>
      </x:c>
      <x:c r="N57" s="91" t="str">
        <x:v>公众在快手相关内容下发表意见。</x:v>
      </x:c>
      <x:c r="O57" s="91" t="str">
        <x:v>👍👍👍</x:v>
      </x:c>
      <x:c r="P57" s="91" t="str">
        <x:v>https://www.kuaishou.com/f/X-a1y11e8BX5O1sq</x:v>
      </x:c>
      <x:c r="Q57" s="91"/>
      <x:c r="R57" s="91" t="n">
        <x:v>0</x:v>
      </x:c>
      <x:c r="S57" s="91" t="n">
        <x:v>0</x:v>
      </x:c>
      <x:c r="T57" s="91" t="n">
        <x:v>0</x:v>
      </x:c>
      <x:c r="U57" s="91" t="str">
        <x:v>明确相关</x:v>
      </x:c>
      <x:c r="V57" s="91" t="str">
        <x:v>支持认可</x:v>
      </x:c>
      <x:c r="W57" s="91" t="str">
        <x:v>法律支持</x:v>
      </x:c>
      <x:c r="X57" s="91" t="str">
        <x:v>否</x:v>
      </x:c>
      <x:c r="Y57" s="91" t="str">
        <x:v>低</x:v>
      </x:c>
      <x:c r="Z57" s="91" t="str">
        <x:v>李梦颖</x:v>
      </x:c>
      <x:c r="AA57" s="91" t="str">
        <x:v>截图已嵌入工作簿；已据原始页面截图复核；原话与页面地区标记可见。</x:v>
      </x:c>
    </x:row>
    <x:row r="58" ht="150" customHeight="1">
      <x:c r="A58" s="91" t="str">
        <x:f t="shared" si="0"/>
        <x:v>LMY-055</x:v>
      </x:c>
      <x:c r="B58" s="91" t="str">
        <x:v>2026-08-06</x:v>
      </x:c>
      <x:c r="C58" s="91" t="str">
        <x:v>评论仅显示相对时间（具体日期未提供）</x:v>
      </x:c>
      <x:c r="D58" s="91" t="str">
        <x:v>11</x:v>
      </x:c>
      <x:c r="E58" s="91" t="str">
        <x:v>李梦颖</x:v>
      </x:c>
      <x:c r="F58" s="91" t="str">
        <x:v>快手</x:v>
      </x:c>
      <x:c r="G58" s="91" t="str">
        <x:v>用户</x:v>
      </x:c>
      <x:c r="H58" s="91" t="str">
        <x:v>公众评论</x:v>
      </x:c>
      <x:c r="I58" s="91" t="str">
        <x:v>云南宁洱县</x:v>
      </x:c>
      <x:c r="J58" s="91" t="str">
        <x:v>云南省普洱市宁洱哈尼族彝族自治县</x:v>
      </x:c>
      <x:c r="K58" s="91" t="str">
        <x:v>汉语</x:v>
      </x:c>
      <x:c r="L58" s="91" t="str">
        <x:v>中华人民共和国民族团结进步促进法</x:v>
      </x:c>
      <x:c r="M58" s="91" t="str">
        <x:v>宁洱县融媒体中心发布的促进法相关内容</x:v>
      </x:c>
      <x:c r="N58" s="91" t="str">
        <x:v>公众在快手相关内容下发表意见。</x:v>
      </x:c>
      <x:c r="O58" s="91" t="str">
        <x:v>❤️❤️❤️</x:v>
      </x:c>
      <x:c r="P58" s="91" t="str">
        <x:v>https://www.kuaishou.com/f/X9ryI7NxlZsQ1YK</x:v>
      </x:c>
      <x:c r="Q58" s="91"/>
      <x:c r="R58" s="91" t="n">
        <x:v>0</x:v>
      </x:c>
      <x:c r="S58" s="91" t="n">
        <x:v>0</x:v>
      </x:c>
      <x:c r="T58" s="91" t="n">
        <x:v>0</x:v>
      </x:c>
      <x:c r="U58" s="91" t="str">
        <x:v>明确相关</x:v>
      </x:c>
      <x:c r="V58" s="91" t="str">
        <x:v>支持认可</x:v>
      </x:c>
      <x:c r="W58" s="91" t="str">
        <x:v>集中宣传活动</x:v>
      </x:c>
      <x:c r="X58" s="91" t="str">
        <x:v>否</x:v>
      </x:c>
      <x:c r="Y58" s="91" t="str">
        <x:v>低</x:v>
      </x:c>
      <x:c r="Z58" s="91" t="str">
        <x:v>李梦颖</x:v>
      </x:c>
      <x:c r="AA58" s="91" t="str">
        <x:v>截图已嵌入工作簿；已据原始页面截图复核；原话与页面地区标记可见。</x:v>
      </x:c>
    </x:row>
    <x:row r="59" ht="150" customHeight="1">
      <x:c r="A59" s="91" t="str">
        <x:f t="shared" si="0"/>
        <x:v>LMY-056</x:v>
      </x:c>
      <x:c r="B59" s="91" t="str">
        <x:v>2026-08-06</x:v>
      </x:c>
      <x:c r="C59" s="91" t="str">
        <x:v>评论仅显示相对时间（具体日期未提供）</x:v>
      </x:c>
      <x:c r="D59" s="91" t="str">
        <x:v>11</x:v>
      </x:c>
      <x:c r="E59" s="91" t="str">
        <x:v>李梦颖</x:v>
      </x:c>
      <x:c r="F59" s="91" t="str">
        <x:v>快手</x:v>
      </x:c>
      <x:c r="G59" s="91" t="str">
        <x:v>在下是个正经人</x:v>
      </x:c>
      <x:c r="H59" s="91" t="str">
        <x:v>公众评论</x:v>
      </x:c>
      <x:c r="I59" s="91" t="str">
        <x:v>云南</x:v>
      </x:c>
      <x:c r="J59" s="91" t="str">
        <x:v>全国性媒体</x:v>
      </x:c>
      <x:c r="K59" s="91" t="str">
        <x:v>汉语</x:v>
      </x:c>
      <x:c r="L59" s="91" t="str">
        <x:v>中华人民共和国民族团结进步促进法</x:v>
      </x:c>
      <x:c r="M59" s="91" t="str">
        <x:v>统战新语发布的促进法相关内容</x:v>
      </x:c>
      <x:c r="N59" s="91" t="str">
        <x:v>公众在快手相关内容下发表意见。</x:v>
      </x:c>
      <x:c r="O59" s="91" t="str">
        <x:v>❤️</x:v>
      </x:c>
      <x:c r="P59" s="91" t="str">
        <x:v>https://www.kuaishou.com/f/X7mDrEGdZ7pF1YW</x:v>
      </x:c>
      <x:c r="Q59" s="91"/>
      <x:c r="R59" s="91" t="n">
        <x:v>0</x:v>
      </x:c>
      <x:c r="S59" s="91" t="n">
        <x:v>0</x:v>
      </x:c>
      <x:c r="T59" s="91" t="n">
        <x:v>0</x:v>
      </x:c>
      <x:c r="U59" s="91" t="str">
        <x:v>明确相关</x:v>
      </x:c>
      <x:c r="V59" s="91" t="str">
        <x:v>支持认可</x:v>
      </x:c>
      <x:c r="W59" s="91" t="str">
        <x:v>法律支持</x:v>
      </x:c>
      <x:c r="X59" s="91" t="str">
        <x:v>否</x:v>
      </x:c>
      <x:c r="Y59" s="91" t="str">
        <x:v>低</x:v>
      </x:c>
      <x:c r="Z59" s="91" t="str">
        <x:v>李梦颖</x:v>
      </x:c>
      <x:c r="AA59" s="91" t="str">
        <x:v>截图已嵌入工作簿；已据原始页面截图复核；原话与页面地区标记可见。</x:v>
      </x:c>
    </x:row>
    <x:row r="60" ht="150" customHeight="1">
      <x:c r="A60" s="91" t="str">
        <x:f t="shared" si="0"/>
        <x:v>LMY-057</x:v>
      </x:c>
      <x:c r="B60" s="91" t="str">
        <x:v>2026-08-06</x:v>
      </x:c>
      <x:c r="C60" s="91" t="str">
        <x:v>评论仅显示相对时间（具体日期未提供）</x:v>
      </x:c>
      <x:c r="D60" s="91" t="str">
        <x:v>11</x:v>
      </x:c>
      <x:c r="E60" s="91" t="str">
        <x:v>李梦颖</x:v>
      </x:c>
      <x:c r="F60" s="91" t="str">
        <x:v>快手</x:v>
      </x:c>
      <x:c r="G60" s="91" t="str">
        <x:v>用户</x:v>
      </x:c>
      <x:c r="H60" s="91" t="str">
        <x:v>公众评论</x:v>
      </x:c>
      <x:c r="I60" s="91" t="str">
        <x:v>云南</x:v>
      </x:c>
      <x:c r="J60" s="91" t="str">
        <x:v>云南省</x:v>
      </x:c>
      <x:c r="K60" s="91" t="str">
        <x:v>汉语</x:v>
      </x:c>
      <x:c r="L60" s="91" t="str">
        <x:v>中华人民共和国民族团结进步促进法</x:v>
      </x:c>
      <x:c r="M60" s="91" t="str">
        <x:v>云南日报发布的促进法相关内容</x:v>
      </x:c>
      <x:c r="N60" s="91" t="str">
        <x:v>公众在快手相关内容下发表意见。</x:v>
      </x:c>
      <x:c r="O60" s="91" t="str">
        <x:v>👍👍</x:v>
      </x:c>
      <x:c r="P60" s="91" t="str">
        <x:v>https://www.kuaishou.com/f/X-41SVE7cZARs1px</x:v>
      </x:c>
      <x:c r="Q60" s="91"/>
      <x:c r="R60" s="91" t="n">
        <x:v>0</x:v>
      </x:c>
      <x:c r="S60" s="91" t="n">
        <x:v>0</x:v>
      </x:c>
      <x:c r="T60" s="91" t="n">
        <x:v>0</x:v>
      </x:c>
      <x:c r="U60" s="91" t="str">
        <x:v>明确相关</x:v>
      </x:c>
      <x:c r="V60" s="91" t="str">
        <x:v>支持认可</x:v>
      </x:c>
      <x:c r="W60" s="91" t="str">
        <x:v>公众参与立法</x:v>
      </x:c>
      <x:c r="X60" s="91" t="str">
        <x:v>否</x:v>
      </x:c>
      <x:c r="Y60" s="91" t="str">
        <x:v>低</x:v>
      </x:c>
      <x:c r="Z60" s="91" t="str">
        <x:v>李梦颖</x:v>
      </x:c>
      <x:c r="AA60" s="91" t="str">
        <x:v>截图已嵌入工作簿；已据原始页面截图复核；原话与页面地区标记可见。</x:v>
      </x:c>
    </x:row>
    <x:row r="61" ht="150" customHeight="1">
      <x:c r="A61" s="91" t="str">
        <x:f t="shared" si="0"/>
        <x:v>LMY-058</x:v>
      </x:c>
      <x:c r="B61" s="91" t="str">
        <x:v>2026-08-06</x:v>
      </x:c>
      <x:c r="C61" s="91" t="str">
        <x:v>评论仅显示相对时间（具体日期未提供）</x:v>
      </x:c>
      <x:c r="D61" s="91" t="str">
        <x:v>11</x:v>
      </x:c>
      <x:c r="E61" s="91" t="str">
        <x:v>李梦颖</x:v>
      </x:c>
      <x:c r="F61" s="91" t="str">
        <x:v>微信视频号</x:v>
      </x:c>
      <x:c r="G61" s="91" t="str">
        <x:v>SS</x:v>
      </x:c>
      <x:c r="H61" s="91" t="str">
        <x:v>公众评论</x:v>
      </x:c>
      <x:c r="I61" s="91" t="str">
        <x:v>云南</x:v>
      </x:c>
      <x:c r="J61" s="91" t="str">
        <x:v>云南省迪庆州香格里拉市</x:v>
      </x:c>
      <x:c r="K61" s="91" t="str">
        <x:v>汉语</x:v>
      </x:c>
      <x:c r="L61" s="91" t="str">
        <x:v>中华人民共和国民族团结进步促进法</x:v>
      </x:c>
      <x:c r="M61" s="91" t="str">
        <x:v>香格里拉融媒体发布的促进法相关内容</x:v>
      </x:c>
      <x:c r="N61" s="91" t="str">
        <x:v>公众在微信视频号相关内容下发表意见。</x:v>
      </x:c>
      <x:c r="O61" s="91" t="str">
        <x:v>赞一个</x:v>
      </x:c>
      <x:c r="P61" s="91" t="str">
        <x:v>https://weixin.qq.com/sph/AucZtbn3Tn</x:v>
      </x:c>
      <x:c r="Q61" s="91"/>
      <x:c r="R61" s="91" t="n">
        <x:v>0</x:v>
      </x:c>
      <x:c r="S61" s="91" t="n">
        <x:v>0</x:v>
      </x:c>
      <x:c r="T61" s="91" t="n">
        <x:v>0</x:v>
      </x:c>
      <x:c r="U61" s="91" t="str">
        <x:v>明确相关</x:v>
      </x:c>
      <x:c r="V61" s="91" t="str">
        <x:v>支持认可</x:v>
      </x:c>
      <x:c r="W61" s="91" t="str">
        <x:v>双语普法</x:v>
      </x:c>
      <x:c r="X61" s="91" t="str">
        <x:v>否</x:v>
      </x:c>
      <x:c r="Y61" s="91" t="str">
        <x:v>低</x:v>
      </x:c>
      <x:c r="Z61" s="91" t="str">
        <x:v>李梦颖</x:v>
      </x:c>
      <x:c r="AA61" s="91" t="str">
        <x:v>截图已嵌入工作簿；已据原始页面截图复核；原话与页面地区标记可见。</x:v>
      </x:c>
    </x:row>
    <x:row r="62" ht="150" customHeight="1">
      <x:c r="A62" s="91" t="str">
        <x:f t="shared" si="0"/>
        <x:v>LMY-059</x:v>
      </x:c>
      <x:c r="B62" s="91" t="str">
        <x:v>2026-08-06</x:v>
      </x:c>
      <x:c r="C62" s="91" t="str">
        <x:v>评论仅显示相对时间（具体日期未提供）</x:v>
      </x:c>
      <x:c r="D62" s="91" t="str">
        <x:v>11</x:v>
      </x:c>
      <x:c r="E62" s="91" t="str">
        <x:v>李梦颖</x:v>
      </x:c>
      <x:c r="F62" s="91" t="str">
        <x:v>微信视频号</x:v>
      </x:c>
      <x:c r="G62" s="91" t="str">
        <x:v>A香格里拉旅游专线似平</x:v>
      </x:c>
      <x:c r="H62" s="91" t="str">
        <x:v>公众评论</x:v>
      </x:c>
      <x:c r="I62" s="91" t="str">
        <x:v>云南</x:v>
      </x:c>
      <x:c r="J62" s="91" t="str">
        <x:v>云南省迪庆州香格里拉市</x:v>
      </x:c>
      <x:c r="K62" s="91" t="str">
        <x:v>汉语</x:v>
      </x:c>
      <x:c r="L62" s="91" t="str">
        <x:v>中华人民共和国民族团结进步促进法</x:v>
      </x:c>
      <x:c r="M62" s="91" t="str">
        <x:v>香格里拉融媒体发布的促进法相关内容</x:v>
      </x:c>
      <x:c r="N62" s="91" t="str">
        <x:v>公众在微信视频号相关内容下发表意见。</x:v>
      </x:c>
      <x:c r="O62" s="91" t="str">
        <x:v>👍👍👍</x:v>
      </x:c>
      <x:c r="P62" s="91" t="str">
        <x:v>https://weixin.qq.com/sph/AucZtbn3Tn</x:v>
      </x:c>
      <x:c r="Q62" s="91"/>
      <x:c r="R62" s="91" t="n">
        <x:v>0</x:v>
      </x:c>
      <x:c r="S62" s="91" t="n">
        <x:v>0</x:v>
      </x:c>
      <x:c r="T62" s="91" t="n">
        <x:v>0</x:v>
      </x:c>
      <x:c r="U62" s="91" t="str">
        <x:v>明确相关</x:v>
      </x:c>
      <x:c r="V62" s="91" t="str">
        <x:v>支持认可</x:v>
      </x:c>
      <x:c r="W62" s="91" t="str">
        <x:v>双语普法</x:v>
      </x:c>
      <x:c r="X62" s="91" t="str">
        <x:v>否</x:v>
      </x:c>
      <x:c r="Y62" s="91" t="str">
        <x:v>低</x:v>
      </x:c>
      <x:c r="Z62" s="91" t="str">
        <x:v>李梦颖</x:v>
      </x:c>
      <x:c r="AA62" s="91" t="str">
        <x:v>截图已嵌入工作簿；已据原始页面截图复核；原话与页面地区标记可见。</x:v>
      </x:c>
    </x:row>
    <x:row r="63" ht="150" customHeight="1">
      <x:c r="A63" s="91" t="str">
        <x:f t="shared" si="0"/>
        <x:v>LMY-060</x:v>
      </x:c>
      <x:c r="B63" s="91" t="str">
        <x:v>2026-08-06</x:v>
      </x:c>
      <x:c r="C63" s="91" t="str">
        <x:v>评论仅显示相对时间（具体日期未提供）</x:v>
      </x:c>
      <x:c r="D63" s="91" t="str">
        <x:v>11</x:v>
      </x:c>
      <x:c r="E63" s="91" t="str">
        <x:v>李梦颖</x:v>
      </x:c>
      <x:c r="F63" s="91" t="str">
        <x:v>微信视频号</x:v>
      </x:c>
      <x:c r="G63" s="91" t="str">
        <x:v>江初卓玛</x:v>
      </x:c>
      <x:c r="H63" s="91" t="str">
        <x:v>公众评论</x:v>
      </x:c>
      <x:c r="I63" s="91" t="str">
        <x:v>云南</x:v>
      </x:c>
      <x:c r="J63" s="91" t="str">
        <x:v>云南省迪庆州香格里拉市</x:v>
      </x:c>
      <x:c r="K63" s="91" t="str">
        <x:v>汉语</x:v>
      </x:c>
      <x:c r="L63" s="91" t="str">
        <x:v>中华人民共和国民族团结进步促进法</x:v>
      </x:c>
      <x:c r="M63" s="91" t="str">
        <x:v>香格里拉融媒体发布的促进法相关内容</x:v>
      </x:c>
      <x:c r="N63" s="91" t="str">
        <x:v>公众在微信视频号相关内容下发表意见。</x:v>
      </x:c>
      <x:c r="O63" s="91" t="str">
        <x:v>👍👍👍</x:v>
      </x:c>
      <x:c r="P63" s="91" t="str">
        <x:v>https://weixin.qq.com/sph/AucZtbn3Tn</x:v>
      </x:c>
      <x:c r="Q63" s="91"/>
      <x:c r="R63" s="91" t="n">
        <x:v>0</x:v>
      </x:c>
      <x:c r="S63" s="91" t="n">
        <x:v>0</x:v>
      </x:c>
      <x:c r="T63" s="91" t="n">
        <x:v>0</x:v>
      </x:c>
      <x:c r="U63" s="91" t="str">
        <x:v>明确相关</x:v>
      </x:c>
      <x:c r="V63" s="91" t="str">
        <x:v>支持认可</x:v>
      </x:c>
      <x:c r="W63" s="91" t="str">
        <x:v>双语普法</x:v>
      </x:c>
      <x:c r="X63" s="91" t="str">
        <x:v>否</x:v>
      </x:c>
      <x:c r="Y63" s="91" t="str">
        <x:v>低</x:v>
      </x:c>
      <x:c r="Z63" s="91" t="str">
        <x:v>李梦颖</x:v>
      </x:c>
      <x:c r="AA63" s="91" t="str">
        <x:v>截图已嵌入工作簿；已据原始页面截图复核；原话与页面地区标记可见。</x:v>
      </x:c>
    </x:row>
    <x:row r="64" ht="150" customHeight="1">
      <x:c r="A64" s="130" t="str">
        <x:f t="shared" si="0"/>
        <x:v>LMY-061</x:v>
      </x:c>
      <x:c r="B64" s="130" t="str">
        <x:v>2026-08-06</x:v>
      </x:c>
      <x:c r="C64" s="130" t="str">
        <x:v>评论仅显示相对时间（具体日期未提供）</x:v>
      </x:c>
      <x:c r="D64" s="130" t="str">
        <x:v>11</x:v>
      </x:c>
      <x:c r="E64" s="130" t="str">
        <x:v>李梦颖</x:v>
      </x:c>
      <x:c r="F64" s="130" t="str">
        <x:v>微信视频号</x:v>
      </x:c>
      <x:c r="G64" s="130" t="str">
        <x:v>柏华次仁哥</x:v>
      </x:c>
      <x:c r="H64" s="130" t="str">
        <x:v>公众评论</x:v>
      </x:c>
      <x:c r="I64" s="130" t="str">
        <x:v>云南</x:v>
      </x:c>
      <x:c r="J64" s="130" t="str">
        <x:v>云南省迪庆州香格里拉市</x:v>
      </x:c>
      <x:c r="K64" s="130" t="str">
        <x:v>汉语</x:v>
      </x:c>
      <x:c r="L64" s="130" t="str">
        <x:v>中华人民共和国民族团结进步促进法</x:v>
      </x:c>
      <x:c r="M64" s="130" t="str">
        <x:v>香格里拉融媒体发布的促进法相关内容</x:v>
      </x:c>
      <x:c r="N64" s="130" t="str">
        <x:v>公众在微信视频号相关内容下发表意见。</x:v>
      </x:c>
      <x:c r="O64" s="130" t="str">
        <x:v>研究生</x:v>
      </x:c>
      <x:c r="P64" s="130" t="str">
        <x:v>https://weixin.qq.com/sph/AucZtbn3Tn</x:v>
      </x:c>
      <x:c r="Q64" s="130"/>
      <x:c r="R64" s="130" t="n">
        <x:v>0</x:v>
      </x:c>
      <x:c r="S64" s="130" t="n">
        <x:v>0</x:v>
      </x:c>
      <x:c r="T64" s="130" t="n">
        <x:v>0</x:v>
      </x:c>
      <x:c r="U64" s="130" t="str">
        <x:v>无关/排除</x:v>
      </x:c>
      <x:c r="V64" s="130" t="str">
        <x:v>排除记录</x:v>
      </x:c>
      <x:c r="W64" s="130" t="str">
        <x:v>无关互动</x:v>
      </x:c>
      <x:c r="X64" s="130" t="str">
        <x:v>否</x:v>
      </x:c>
      <x:c r="Y64" s="130" t="str">
        <x:v>低</x:v>
      </x:c>
      <x:c r="Z64" s="130" t="str">
        <x:v>李梦颖</x:v>
      </x:c>
      <x:c r="AA64" s="130" t="str">
        <x:v>“研究生”与本法实施无关，排除。</x:v>
      </x:c>
    </x:row>
    <x:row r="65" ht="150" customHeight="1">
      <x:c r="A65" s="91" t="str">
        <x:f t="shared" si="0"/>
        <x:v>LMY-062</x:v>
      </x:c>
      <x:c r="B65" s="91" t="str">
        <x:v>2026-08-06</x:v>
      </x:c>
      <x:c r="C65" s="91" t="str">
        <x:v>评论仅显示相对时间（具体日期未提供）</x:v>
      </x:c>
      <x:c r="D65" s="91" t="str">
        <x:v>11</x:v>
      </x:c>
      <x:c r="E65" s="91" t="str">
        <x:v>李梦颖</x:v>
      </x:c>
      <x:c r="F65" s="91" t="str">
        <x:v>微信视频号</x:v>
      </x:c>
      <x:c r="G65" s="91" t="str">
        <x:v>还不完父母的恩情</x:v>
      </x:c>
      <x:c r="H65" s="91" t="str">
        <x:v>公众评论</x:v>
      </x:c>
      <x:c r="I65" s="91" t="str">
        <x:v>云南</x:v>
      </x:c>
      <x:c r="J65" s="91" t="str">
        <x:v>云南省迪庆州香格里拉市</x:v>
      </x:c>
      <x:c r="K65" s="91" t="str">
        <x:v>汉语</x:v>
      </x:c>
      <x:c r="L65" s="91" t="str">
        <x:v>中华人民共和国民族团结进步促进法</x:v>
      </x:c>
      <x:c r="M65" s="91" t="str">
        <x:v>香格里拉融媒体发布的促进法相关内容</x:v>
      </x:c>
      <x:c r="N65" s="91" t="str">
        <x:v>公众在微信视频号相关内容下发表意见。</x:v>
      </x:c>
      <x:c r="O65" s="91" t="str">
        <x:v>👍👍👍👍</x:v>
      </x:c>
      <x:c r="P65" s="91" t="str">
        <x:v>https://weixin.qq.com/sph/AucZtbn3Tn</x:v>
      </x:c>
      <x:c r="Q65" s="91"/>
      <x:c r="R65" s="91" t="n">
        <x:v>0</x:v>
      </x:c>
      <x:c r="S65" s="91" t="n">
        <x:v>0</x:v>
      </x:c>
      <x:c r="T65" s="91" t="n">
        <x:v>0</x:v>
      </x:c>
      <x:c r="U65" s="91" t="str">
        <x:v>明确相关</x:v>
      </x:c>
      <x:c r="V65" s="91" t="str">
        <x:v>支持认可</x:v>
      </x:c>
      <x:c r="W65" s="91" t="str">
        <x:v>双语普法</x:v>
      </x:c>
      <x:c r="X65" s="91" t="str">
        <x:v>否</x:v>
      </x:c>
      <x:c r="Y65" s="91" t="str">
        <x:v>低</x:v>
      </x:c>
      <x:c r="Z65" s="91" t="str">
        <x:v>李梦颖</x:v>
      </x:c>
      <x:c r="AA65" s="91" t="str">
        <x:v>截图已嵌入工作簿；已据原始页面截图复核；原话与页面地区标记可见。</x:v>
      </x:c>
    </x:row>
    <x:row r="66" ht="150" customHeight="1">
      <x:c r="A66" s="91" t="str">
        <x:f t="shared" si="0"/>
        <x:v>LMY-063</x:v>
      </x:c>
      <x:c r="B66" s="91" t="str">
        <x:v>2026-08-06</x:v>
      </x:c>
      <x:c r="C66" s="91" t="str">
        <x:v>评论仅显示相对时间（具体日期未提供）</x:v>
      </x:c>
      <x:c r="D66" s="91" t="str">
        <x:v>11</x:v>
      </x:c>
      <x:c r="E66" s="91" t="str">
        <x:v>李梦颖</x:v>
      </x:c>
      <x:c r="F66" s="91" t="str">
        <x:v>微信视频号</x:v>
      </x:c>
      <x:c r="G66" s="91" t="str">
        <x:v>康巴多吉</x:v>
      </x:c>
      <x:c r="H66" s="91" t="str">
        <x:v>公众评论</x:v>
      </x:c>
      <x:c r="I66" s="91" t="str">
        <x:v>云南</x:v>
      </x:c>
      <x:c r="J66" s="91" t="str">
        <x:v>云南省迪庆州香格里拉市</x:v>
      </x:c>
      <x:c r="K66" s="91" t="str">
        <x:v>汉语</x:v>
      </x:c>
      <x:c r="L66" s="91" t="str">
        <x:v>中华人民共和国民族团结进步促进法</x:v>
      </x:c>
      <x:c r="M66" s="91" t="str">
        <x:v>香格里拉融媒体发布的促进法相关内容</x:v>
      </x:c>
      <x:c r="N66" s="91" t="str">
        <x:v>公众在微信视频号相关内容下发表意见。</x:v>
      </x:c>
      <x:c r="O66" s="91" t="str">
        <x:v>👍👍👍</x:v>
      </x:c>
      <x:c r="P66" s="91" t="str">
        <x:v>https://weixin.qq.com/sph/AucZtbn3Tn</x:v>
      </x:c>
      <x:c r="Q66" s="91"/>
      <x:c r="R66" s="91" t="n">
        <x:v>0</x:v>
      </x:c>
      <x:c r="S66" s="91" t="n">
        <x:v>0</x:v>
      </x:c>
      <x:c r="T66" s="91" t="n">
        <x:v>0</x:v>
      </x:c>
      <x:c r="U66" s="91" t="str">
        <x:v>明确相关</x:v>
      </x:c>
      <x:c r="V66" s="91" t="str">
        <x:v>支持认可</x:v>
      </x:c>
      <x:c r="W66" s="91" t="str">
        <x:v>双语普法</x:v>
      </x:c>
      <x:c r="X66" s="91" t="str">
        <x:v>否</x:v>
      </x:c>
      <x:c r="Y66" s="91" t="str">
        <x:v>低</x:v>
      </x:c>
      <x:c r="Z66" s="91" t="str">
        <x:v>李梦颖</x:v>
      </x:c>
      <x:c r="AA66" s="91" t="str">
        <x:v>截图已嵌入工作簿；已据原始页面截图复核；原话与页面地区标记可见。</x:v>
      </x:c>
    </x:row>
    <x:row r="67" ht="150" customHeight="1">
      <x:c r="A67" s="130" t="str">
        <x:f t="shared" si="0"/>
        <x:v>LMY-064</x:v>
      </x:c>
      <x:c r="B67" s="130" t="str">
        <x:v>2026-08-06</x:v>
      </x:c>
      <x:c r="C67" s="130" t="str">
        <x:v>评论仅显示相对时间（具体日期未提供）</x:v>
      </x:c>
      <x:c r="D67" s="130" t="str">
        <x:v>11</x:v>
      </x:c>
      <x:c r="E67" s="130" t="str">
        <x:v>李梦颖</x:v>
      </x:c>
      <x:c r="F67" s="130" t="str">
        <x:v>微博</x:v>
      </x:c>
      <x:c r="G67" s="130" t="str">
        <x:v>民族时报</x:v>
      </x:c>
      <x:c r="H67" s="130" t="str">
        <x:v>官方信息</x:v>
      </x:c>
      <x:c r="I67" s="130" t="str">
        <x:v>云南省弥渡县</x:v>
      </x:c>
      <x:c r="J67" s="130" t="str">
        <x:v>云南省</x:v>
      </x:c>
      <x:c r="K67" s="130" t="str">
        <x:v>汉语</x:v>
      </x:c>
      <x:c r="L67" s="130" t="str">
        <x:v>中华人民共和国民族团结进步促进法</x:v>
      </x:c>
      <x:c r="M67" s="130" t="str">
        <x:v>民族时报发布的促进法相关内容</x:v>
      </x:c>
      <x:c r="N67" s="130" t="str">
        <x:v>民族时报于2026年4月10日发布弥渡县学习宣传促进法的官方信息。</x:v>
      </x:c>
      <x:c r="O67" s="130" t="str"/>
      <x:c r="P67" s="130" t="str">
        <x:v>https://weibo.com/5890690907/QA8NiB6Vi</x:v>
      </x:c>
      <x:c r="Q67" s="130"/>
      <x:c r="R67" s="130" t="n">
        <x:v>0</x:v>
      </x:c>
      <x:c r="S67" s="130" t="n">
        <x:v>0</x:v>
      </x:c>
      <x:c r="T67" s="130" t="n">
        <x:v>0</x:v>
      </x:c>
      <x:c r="U67" s="130" t="str">
        <x:v>时间范围外/排除</x:v>
      </x:c>
      <x:c r="V67" s="130" t="str">
        <x:v>排除记录</x:v>
      </x:c>
      <x:c r="W67" s="130" t="str">
        <x:v>实施前官方信息</x:v>
      </x:c>
      <x:c r="X67" s="130" t="str">
        <x:v>否</x:v>
      </x:c>
      <x:c r="Y67" s="130" t="str">
        <x:v>低</x:v>
      </x:c>
      <x:c r="Z67" s="130" t="str">
        <x:v>李梦颖</x:v>
      </x:c>
      <x:c r="AA67" s="130" t="str">
        <x:v>该微博发布于2026年4月10日，早于2026年7月1日实施时间，且内容为官方发布，不作为实施后的公众意见统计。</x:v>
      </x:c>
    </x:row>
    <x:row r="68" ht="150" customHeight="1">
      <x:c r="A68" s="130" t="str">
        <x:f t="shared" ref="A68:A103" si="1">IF(B68="","",TEXT(B68,"yyyymmdd")&amp;"-"&amp;TEXT(D68,"00")&amp;"-"&amp;TEXT(ROW()-3,"000"))</x:f>
        <x:v>2026-08-06-11-065</x:v>
      </x:c>
      <x:c r="B68" s="130" t="str">
        <x:v>2026-08-06</x:v>
      </x:c>
      <x:c r="C68" s="130" t="str">
        <x:v>评论仅显示相对时间（具体日期未提供）</x:v>
      </x:c>
      <x:c r="D68" s="130" t="str">
        <x:v>11</x:v>
      </x:c>
      <x:c r="E68" s="130" t="str">
        <x:v>李梦颖</x:v>
      </x:c>
      <x:c r="F68" s="130" t="str">
        <x:v>小红书</x:v>
      </x:c>
      <x:c r="G68" s="130" t="str">
        <x:v>会魔法的老人</x:v>
      </x:c>
      <x:c r="H68" s="130" t="str">
        <x:v>公众评论</x:v>
      </x:c>
      <x:c r="I68" s="130" t="str">
        <x:v>广东</x:v>
      </x:c>
      <x:c r="J68" s="130" t="str">
        <x:v>全国性媒体</x:v>
      </x:c>
      <x:c r="K68" s="130" t="str">
        <x:v>汉语</x:v>
      </x:c>
      <x:c r="L68" s="130" t="str">
        <x:v>中华人民共和国民族团结进步促进法</x:v>
      </x:c>
      <x:c r="M68" s="130" t="str">
        <x:v>中国新闻社发布的促进法相关内容</x:v>
      </x:c>
      <x:c r="N68" s="130" t="str">
        <x:v>公众在小红书相关内容下发表意见。</x:v>
      </x:c>
      <x:c r="O68" s="130" t="str">
        <x:v>对啊。</x:v>
      </x:c>
      <x:c r="P68" s="130" t="str">
        <x:v>小红书站内原帖（截图核验）</x:v>
      </x:c>
      <x:c r="Q68" s="130"/>
      <x:c r="R68" s="130" t="n">
        <x:v>0</x:v>
      </x:c>
      <x:c r="S68" s="130" t="n">
        <x:v>0</x:v>
      </x:c>
      <x:c r="T68" s="130" t="n">
        <x:v>0</x:v>
      </x:c>
      <x:c r="U68" s="130" t="str">
        <x:v>无关/排除</x:v>
      </x:c>
      <x:c r="V68" s="130" t="str">
        <x:v>排除记录</x:v>
      </x:c>
      <x:c r="W68" s="130" t="str">
        <x:v>弱关联且地区不符</x:v>
      </x:c>
      <x:c r="X68" s="130" t="str">
        <x:v>否</x:v>
      </x:c>
      <x:c r="Y68" s="130" t="str">
        <x:v>低</x:v>
      </x:c>
      <x:c r="Z68" s="130" t="str">
        <x:v>李梦颖</x:v>
      </x:c>
      <x:c r="AA68" s="130" t="str">
        <x:v>“对啊。”缺乏独立可判断语义，评论者显示广东，未归入云南有效公众意见。</x:v>
      </x:c>
    </x:row>
    <x:row r="69" ht="150" customHeight="1">
      <x:c r="A69" s="130" t="str">
        <x:f t="shared" si="1"/>
        <x:v>LMY-066</x:v>
      </x:c>
      <x:c r="B69" s="130" t="str">
        <x:v>2026-08-06</x:v>
      </x:c>
      <x:c r="C69" s="130" t="str">
        <x:v>评论仅显示相对时间（具体日期未提供）</x:v>
      </x:c>
      <x:c r="D69" s="130" t="str">
        <x:v>11</x:v>
      </x:c>
      <x:c r="E69" s="130" t="str">
        <x:v>李梦颖</x:v>
      </x:c>
      <x:c r="F69" s="130" t="str">
        <x:v>小红书</x:v>
      </x:c>
      <x:c r="G69" s="130" t="str">
        <x:v>梨花白夜</x:v>
      </x:c>
      <x:c r="H69" s="130" t="str">
        <x:v>公众评论</x:v>
      </x:c>
      <x:c r="I69" s="130" t="str">
        <x:v>四川</x:v>
      </x:c>
      <x:c r="J69" s="130" t="str">
        <x:v>全国性媒体</x:v>
      </x:c>
      <x:c r="K69" s="130" t="str">
        <x:v>汉语</x:v>
      </x:c>
      <x:c r="L69" s="130" t="str">
        <x:v>中华人民共和国民族团结进步促进法</x:v>
      </x:c>
      <x:c r="M69" s="130" t="str">
        <x:v>中国新闻社发布的促进法相关内容</x:v>
      </x:c>
      <x:c r="N69" s="130" t="str">
        <x:v>公众在小红书相关内容下发表意见。</x:v>
      </x:c>
      <x:c r="O69" s="130" t="str">
        <x:v>为什么非要去自证？老是防守干嘛，应该主动出击，质问对方，提问的人他们国家为民族团结做了哪些工作</x:v>
      </x:c>
      <x:c r="P69" s="130" t="str">
        <x:v>小红书站内原帖（截图核验）</x:v>
      </x:c>
      <x:c r="Q69" s="130"/>
      <x:c r="R69" s="130" t="n">
        <x:v>0</x:v>
      </x:c>
      <x:c r="S69" s="130" t="n">
        <x:v>0</x:v>
      </x:c>
      <x:c r="T69" s="130" t="n">
        <x:v>0</x:v>
      </x:c>
      <x:c r="U69" s="130" t="str">
        <x:v>无关/排除</x:v>
      </x:c>
      <x:c r="V69" s="130" t="str">
        <x:v>排除记录</x:v>
      </x:c>
      <x:c r="W69" s="130" t="str">
        <x:v>传播策略且地区不符</x:v>
      </x:c>
      <x:c r="X69" s="130" t="str">
        <x:v>否</x:v>
      </x:c>
      <x:c r="Y69" s="130" t="str">
        <x:v>低</x:v>
      </x:c>
      <x:c r="Z69" s="130" t="str">
        <x:v>李梦颖</x:v>
      </x:c>
      <x:c r="AA69" s="130" t="str">
        <x:v>原话属于对传播策略的建议，并非法律实施担忧；评论者显示四川，未归入云南有效公众意见。</x:v>
      </x:c>
    </x:row>
    <x:row r="70" ht="150" customHeight="1">
      <x:c r="A70" s="91" t="str">
        <x:f t="shared" si="1"/>
        <x:v>LMY-067</x:v>
      </x:c>
      <x:c r="B70" s="91" t="str">
        <x:v>2026-08-06</x:v>
      </x:c>
      <x:c r="C70" s="91" t="str">
        <x:v>2026-07-10</x:v>
      </x:c>
      <x:c r="D70" s="91" t="str">
        <x:v>11</x:v>
      </x:c>
      <x:c r="E70" s="91" t="str">
        <x:v>李梦颖</x:v>
      </x:c>
      <x:c r="F70" s="91" t="str">
        <x:v>微信公众号</x:v>
      </x:c>
      <x:c r="G70" s="91" t="str">
        <x:v>大理民族宗教</x:v>
      </x:c>
      <x:c r="H70" s="91" t="str">
        <x:v>官方信息</x:v>
      </x:c>
      <x:c r="I70" s="91" t="str">
        <x:v>大理</x:v>
      </x:c>
      <x:c r="J70" s="91" t="str">
        <x:v>云南省大理州</x:v>
      </x:c>
      <x:c r="K70" s="91" t="str">
        <x:v>汉语</x:v>
      </x:c>
      <x:c r="L70" s="91" t="str">
        <x:v>中华人民共和国民族团结进步促进法</x:v>
      </x:c>
      <x:c r="M70" s="91" t="str">
        <x:v>民族团结进步促进法本月起施行 促进各民族交往交流交融</x:v>
      </x:c>
      <x:c r="N70" s="91" t="str">
        <x:v>介绍法律施行时间、基本定位与交往交流交融作用。</x:v>
      </x:c>
      <x:c r="O70" s="91" t="str"/>
      <x:c r="P70" s="91" t="str">
        <x:v>https://mp.weixin.qq.com/s/knGs5dBnG8a7LDkbrov-xQ</x:v>
      </x:c>
      <x:c r="Q70" s="91"/>
      <x:c r="R70" s="91" t="n">
        <x:v>0</x:v>
      </x:c>
      <x:c r="S70" s="91" t="n">
        <x:v>0</x:v>
      </x:c>
      <x:c r="T70" s="91" t="n">
        <x:v>0</x:v>
      </x:c>
      <x:c r="U70" s="91" t="str">
        <x:v>明确相关</x:v>
      </x:c>
      <x:c r="V70" s="91" t="str">
        <x:v>官方信息</x:v>
      </x:c>
      <x:c r="W70" s="91" t="str">
        <x:v>政策实施与普法</x:v>
      </x:c>
      <x:c r="X70" s="91" t="str">
        <x:v>否</x:v>
      </x:c>
      <x:c r="Y70" s="91" t="str">
        <x:v>低</x:v>
      </x:c>
      <x:c r="Z70" s="91" t="str">
        <x:v>李梦颖</x:v>
      </x:c>
      <x:c r="AA70" s="91" t="str">
        <x:v>截图已嵌入工作簿；原始页面已打开核实；属公开政策实施或普法信息，不计入公众意见。</x:v>
      </x:c>
    </x:row>
    <x:row r="71" ht="150" customHeight="1">
      <x:c r="A71" s="91" t="str">
        <x:f t="shared" si="1"/>
        <x:v>LMY-068</x:v>
      </x:c>
      <x:c r="B71" s="91" t="str">
        <x:v>2026-08-06</x:v>
      </x:c>
      <x:c r="C71" s="91" t="str">
        <x:v>2026-07-10</x:v>
      </x:c>
      <x:c r="D71" s="91" t="str">
        <x:v>11</x:v>
      </x:c>
      <x:c r="E71" s="91" t="str">
        <x:v>李梦颖</x:v>
      </x:c>
      <x:c r="F71" s="91" t="str">
        <x:v>微信公众号</x:v>
      </x:c>
      <x:c r="G71" s="91" t="str">
        <x:v>大理民族宗教</x:v>
      </x:c>
      <x:c r="H71" s="91" t="str">
        <x:v>官方信息</x:v>
      </x:c>
      <x:c r="I71" s="91" t="str">
        <x:v>大理</x:v>
      </x:c>
      <x:c r="J71" s="91" t="str">
        <x:v>云南省大理州</x:v>
      </x:c>
      <x:c r="K71" s="91" t="str">
        <x:v>汉语</x:v>
      </x:c>
      <x:c r="L71" s="91" t="str">
        <x:v>中华人民共和国民族团结进步促进法</x:v>
      </x:c>
      <x:c r="M71" s="91" t="str">
        <x:v>普法课堂｜《中华人民共和国民族团结进步促进法》（第六章 法律责任及第七章 附则）</x:v>
      </x:c>
      <x:c r="N71" s="91" t="str">
        <x:v>公开普法解读法律责任和附则。</x:v>
      </x:c>
      <x:c r="O71" s="91" t="str"/>
      <x:c r="P71" s="91" t="str">
        <x:v>https://mp.weixin.qq.com/s/PB6hmy-staS4rUCBp9_XWQ</x:v>
      </x:c>
      <x:c r="Q71" s="91"/>
      <x:c r="R71" s="91" t="n">
        <x:v>0</x:v>
      </x:c>
      <x:c r="S71" s="91" t="n">
        <x:v>0</x:v>
      </x:c>
      <x:c r="T71" s="91" t="n">
        <x:v>0</x:v>
      </x:c>
      <x:c r="U71" s="91" t="str">
        <x:v>明确相关</x:v>
      </x:c>
      <x:c r="V71" s="91" t="str">
        <x:v>官方信息</x:v>
      </x:c>
      <x:c r="W71" s="91" t="str">
        <x:v>政策实施与普法</x:v>
      </x:c>
      <x:c r="X71" s="91" t="str">
        <x:v>否</x:v>
      </x:c>
      <x:c r="Y71" s="91" t="str">
        <x:v>低</x:v>
      </x:c>
      <x:c r="Z71" s="91" t="str">
        <x:v>李梦颖</x:v>
      </x:c>
      <x:c r="AA71" s="91" t="str">
        <x:v>截图已嵌入工作簿；原始页面已打开核实；属公开政策实施或普法信息，不计入公众意见。</x:v>
      </x:c>
    </x:row>
    <x:row r="72" ht="150" customHeight="1">
      <x:c r="A72" s="91" t="str">
        <x:f t="shared" si="1"/>
        <x:v>LMY-069</x:v>
      </x:c>
      <x:c r="B72" s="91" t="str">
        <x:v>2026-08-06</x:v>
      </x:c>
      <x:c r="C72" s="91" t="str">
        <x:v>2026-07-22</x:v>
      </x:c>
      <x:c r="D72" s="91" t="str">
        <x:v>11</x:v>
      </x:c>
      <x:c r="E72" s="91" t="str">
        <x:v>李梦颖</x:v>
      </x:c>
      <x:c r="F72" s="91" t="str">
        <x:v>微信公众号</x:v>
      </x:c>
      <x:c r="G72" s="91" t="str">
        <x:v>大理民族宗教</x:v>
      </x:c>
      <x:c r="H72" s="91" t="str">
        <x:v>官方信息</x:v>
      </x:c>
      <x:c r="I72" s="91" t="str">
        <x:v>大理</x:v>
      </x:c>
      <x:c r="J72" s="91" t="str">
        <x:v>云南省大理州</x:v>
      </x:c>
      <x:c r="K72" s="91" t="str">
        <x:v>汉语</x:v>
      </x:c>
      <x:c r="L72" s="91" t="str">
        <x:v>中华人民共和国民族团结进步促进法</x:v>
      </x:c>
      <x:c r="M72" s="91" t="str">
        <x:v>国家民委民族团结进步促进法示范宣讲团在大理开展示范宣讲</x:v>
      </x:c>
      <x:c r="N72" s="91" t="str">
        <x:v>报道国家民委示范宣讲团在大理开展宣讲。</x:v>
      </x:c>
      <x:c r="O72" s="91" t="str"/>
      <x:c r="P72" s="91" t="str">
        <x:v>https://mp.weixin.qq.com/s/IUjwAu60q5QnZENKYKvqbQ</x:v>
      </x:c>
      <x:c r="Q72" s="91"/>
      <x:c r="R72" s="91" t="n">
        <x:v>0</x:v>
      </x:c>
      <x:c r="S72" s="91" t="n">
        <x:v>0</x:v>
      </x:c>
      <x:c r="T72" s="91" t="n">
        <x:v>0</x:v>
      </x:c>
      <x:c r="U72" s="91" t="str">
        <x:v>明确相关</x:v>
      </x:c>
      <x:c r="V72" s="91" t="str">
        <x:v>官方信息</x:v>
      </x:c>
      <x:c r="W72" s="91" t="str">
        <x:v>政策实施与普法</x:v>
      </x:c>
      <x:c r="X72" s="91" t="str">
        <x:v>否</x:v>
      </x:c>
      <x:c r="Y72" s="91" t="str">
        <x:v>低</x:v>
      </x:c>
      <x:c r="Z72" s="91" t="str">
        <x:v>李梦颖</x:v>
      </x:c>
      <x:c r="AA72" s="91" t="str">
        <x:v>截图已嵌入工作簿；原始页面已打开核实；属公开政策实施或普法信息，不计入公众意见。</x:v>
      </x:c>
    </x:row>
    <x:row r="73" ht="150" customHeight="1">
      <x:c r="A73" s="91" t="str">
        <x:f t="shared" si="1"/>
        <x:v>LMY-070</x:v>
      </x:c>
      <x:c r="B73" s="91" t="str">
        <x:v>2026-08-06</x:v>
      </x:c>
      <x:c r="C73" s="91" t="str">
        <x:v>2026-07-27</x:v>
      </x:c>
      <x:c r="D73" s="91" t="str">
        <x:v>11</x:v>
      </x:c>
      <x:c r="E73" s="91" t="str">
        <x:v>李梦颖</x:v>
      </x:c>
      <x:c r="F73" s="91" t="str">
        <x:v>微信公众号</x:v>
      </x:c>
      <x:c r="G73" s="91" t="str">
        <x:v>大理民族宗教</x:v>
      </x:c>
      <x:c r="H73" s="91" t="str">
        <x:v>官方信息</x:v>
      </x:c>
      <x:c r="I73" s="91" t="str">
        <x:v>云南</x:v>
      </x:c>
      <x:c r="J73" s="91" t="str">
        <x:v>云南省大理州</x:v>
      </x:c>
      <x:c r="K73" s="91" t="str">
        <x:v>汉语</x:v>
      </x:c>
      <x:c r="L73" s="91" t="str">
        <x:v>中华人民共和国民族团结进步促进法</x:v>
      </x:c>
      <x:c r="M73" s="91" t="str">
        <x:v>让“石榴籽”越抱越紧——云南省各州市学习宣传贯彻促进法</x:v>
      </x:c>
      <x:c r="N73" s="91" t="str">
        <x:v>报道云南各州（市）学习宣传贯彻。</x:v>
      </x:c>
      <x:c r="O73" s="91" t="str"/>
      <x:c r="P73" s="91" t="str">
        <x:v>https://mp.weixin.qq.com/s/0lRL6Dy7GqDlEYAQ-4wGVA</x:v>
      </x:c>
      <x:c r="Q73" s="91"/>
      <x:c r="R73" s="91" t="n">
        <x:v>0</x:v>
      </x:c>
      <x:c r="S73" s="91" t="n">
        <x:v>0</x:v>
      </x:c>
      <x:c r="T73" s="91" t="n">
        <x:v>0</x:v>
      </x:c>
      <x:c r="U73" s="91" t="str">
        <x:v>明确相关</x:v>
      </x:c>
      <x:c r="V73" s="91" t="str">
        <x:v>官方信息</x:v>
      </x:c>
      <x:c r="W73" s="91" t="str">
        <x:v>政策实施与普法</x:v>
      </x:c>
      <x:c r="X73" s="91" t="str">
        <x:v>否</x:v>
      </x:c>
      <x:c r="Y73" s="91" t="str">
        <x:v>低</x:v>
      </x:c>
      <x:c r="Z73" s="91" t="str">
        <x:v>李梦颖</x:v>
      </x:c>
      <x:c r="AA73" s="91" t="str">
        <x:v>截图已嵌入工作簿；原始页面已打开核实；属公开政策实施或普法信息，不计入公众意见。</x:v>
      </x:c>
    </x:row>
    <x:row r="74" ht="150" customHeight="1">
      <x:c r="A74" s="91" t="str">
        <x:f t="shared" si="1"/>
        <x:v>LMY-071</x:v>
      </x:c>
      <x:c r="B74" s="91" t="str">
        <x:v>2026-08-06</x:v>
      </x:c>
      <x:c r="C74" s="91" t="str">
        <x:v>2026-07-02</x:v>
      </x:c>
      <x:c r="D74" s="91" t="str">
        <x:v>11</x:v>
      </x:c>
      <x:c r="E74" s="91" t="str">
        <x:v>李梦颖</x:v>
      </x:c>
      <x:c r="F74" s="91" t="str">
        <x:v>微信公众号</x:v>
      </x:c>
      <x:c r="G74" s="91" t="str">
        <x:v>大理民族宗教</x:v>
      </x:c>
      <x:c r="H74" s="91" t="str">
        <x:v>官方信息</x:v>
      </x:c>
      <x:c r="I74" s="91" t="str">
        <x:v>大理</x:v>
      </x:c>
      <x:c r="J74" s="91" t="str">
        <x:v>云南省大理州</x:v>
      </x:c>
      <x:c r="K74" s="91" t="str">
        <x:v>汉语</x:v>
      </x:c>
      <x:c r="L74" s="91" t="str">
        <x:v>中华人民共和国民族团结进步促进法</x:v>
      </x:c>
      <x:c r="M74" s="91" t="str">
        <x:v>普法课堂｜《中华人民共和国民族团结进步促进法》（第五章 保障与监督）</x:v>
      </x:c>
      <x:c r="N74" s="91" t="str">
        <x:v>公开普法解读保障与监督。</x:v>
      </x:c>
      <x:c r="O74" s="91" t="str"/>
      <x:c r="P74" s="91" t="str">
        <x:v>https://mp.weixin.qq.com/s/WgJ_ZKhN98_nh5uXLQMRgg</x:v>
      </x:c>
      <x:c r="Q74" s="91"/>
      <x:c r="R74" s="91" t="n">
        <x:v>0</x:v>
      </x:c>
      <x:c r="S74" s="91" t="n">
        <x:v>0</x:v>
      </x:c>
      <x:c r="T74" s="91" t="n">
        <x:v>0</x:v>
      </x:c>
      <x:c r="U74" s="91" t="str">
        <x:v>明确相关</x:v>
      </x:c>
      <x:c r="V74" s="91" t="str">
        <x:v>官方信息</x:v>
      </x:c>
      <x:c r="W74" s="91" t="str">
        <x:v>政策实施与普法</x:v>
      </x:c>
      <x:c r="X74" s="91" t="str">
        <x:v>否</x:v>
      </x:c>
      <x:c r="Y74" s="91" t="str">
        <x:v>低</x:v>
      </x:c>
      <x:c r="Z74" s="91" t="str">
        <x:v>李梦颖</x:v>
      </x:c>
      <x:c r="AA74" s="91" t="str">
        <x:v>截图已嵌入工作簿；原始页面已打开核实；属公开政策实施或普法信息，不计入公众意见。</x:v>
      </x:c>
    </x:row>
    <x:row r="75" ht="150" customHeight="1">
      <x:c r="A75" s="91" t="str">
        <x:f t="shared" si="1"/>
        <x:v>LMY-072</x:v>
      </x:c>
      <x:c r="B75" s="91" t="str">
        <x:v>2026-08-06</x:v>
      </x:c>
      <x:c r="C75" s="91" t="str">
        <x:v>2026-07-02</x:v>
      </x:c>
      <x:c r="D75" s="91" t="str">
        <x:v>11</x:v>
      </x:c>
      <x:c r="E75" s="91" t="str">
        <x:v>李梦颖</x:v>
      </x:c>
      <x:c r="F75" s="91" t="str">
        <x:v>微信公众号</x:v>
      </x:c>
      <x:c r="G75" s="91" t="str">
        <x:v>大理民族宗教</x:v>
      </x:c>
      <x:c r="H75" s="91" t="str">
        <x:v>官方信息</x:v>
      </x:c>
      <x:c r="I75" s="91" t="str">
        <x:v>祥云县</x:v>
      </x:c>
      <x:c r="J75" s="91" t="str">
        <x:v>云南省大理州</x:v>
      </x:c>
      <x:c r="K75" s="91" t="str">
        <x:v>汉语</x:v>
      </x:c>
      <x:c r="L75" s="91" t="str">
        <x:v>中华人民共和国民族团结进步促进法</x:v>
      </x:c>
      <x:c r="M75" s="91" t="str">
        <x:v>祥云县四维联动学习宣传《中华人民共和国民族团结进步促进法》</x:v>
      </x:c>
      <x:c r="N75" s="91" t="str">
        <x:v>报道祥云县分层学习宣传。</x:v>
      </x:c>
      <x:c r="O75" s="91" t="str"/>
      <x:c r="P75" s="91" t="str">
        <x:v>https://mp.weixin.qq.com/s/yFVIsQg4F3180HrcYGlWzg</x:v>
      </x:c>
      <x:c r="Q75" s="91"/>
      <x:c r="R75" s="91" t="n">
        <x:v>0</x:v>
      </x:c>
      <x:c r="S75" s="91" t="n">
        <x:v>0</x:v>
      </x:c>
      <x:c r="T75" s="91" t="n">
        <x:v>0</x:v>
      </x:c>
      <x:c r="U75" s="91" t="str">
        <x:v>明确相关</x:v>
      </x:c>
      <x:c r="V75" s="91" t="str">
        <x:v>官方信息</x:v>
      </x:c>
      <x:c r="W75" s="91" t="str">
        <x:v>政策实施与普法</x:v>
      </x:c>
      <x:c r="X75" s="91" t="str">
        <x:v>否</x:v>
      </x:c>
      <x:c r="Y75" s="91" t="str">
        <x:v>低</x:v>
      </x:c>
      <x:c r="Z75" s="91" t="str">
        <x:v>李梦颖</x:v>
      </x:c>
      <x:c r="AA75" s="91" t="str">
        <x:v>截图已嵌入工作簿；原始页面已打开核实；属公开政策实施或普法信息，不计入公众意见。</x:v>
      </x:c>
    </x:row>
    <x:row r="76" ht="150" customHeight="1">
      <x:c r="A76" s="91" t="str">
        <x:f t="shared" si="1"/>
        <x:v>LMY-073</x:v>
      </x:c>
      <x:c r="B76" s="91" t="str">
        <x:v>2026-08-06</x:v>
      </x:c>
      <x:c r="C76" s="91" t="str">
        <x:v>2026-07-27</x:v>
      </x:c>
      <x:c r="D76" s="91" t="str">
        <x:v>11</x:v>
      </x:c>
      <x:c r="E76" s="91" t="str">
        <x:v>李梦颖</x:v>
      </x:c>
      <x:c r="F76" s="91" t="str">
        <x:v>微信公众号</x:v>
      </x:c>
      <x:c r="G76" s="91" t="str">
        <x:v>大理民族宗教</x:v>
      </x:c>
      <x:c r="H76" s="91" t="str">
        <x:v>官方信息</x:v>
      </x:c>
      <x:c r="I76" s="91" t="str">
        <x:v>永平县</x:v>
      </x:c>
      <x:c r="J76" s="91" t="str">
        <x:v>云南省大理州</x:v>
      </x:c>
      <x:c r="K76" s="91" t="str">
        <x:v>汉语</x:v>
      </x:c>
      <x:c r="L76" s="91" t="str">
        <x:v>中华人民共和国民族团结进步促进法</x:v>
      </x:c>
      <x:c r="M76" s="91" t="str">
        <x:v>永平县：多点发力开展民族团结进步促进法宣传活动</x:v>
      </x:c>
      <x:c r="N76" s="91" t="str">
        <x:v>报道专题授课、研讨学习、节庆赋能、书香共读和普法惠民。</x:v>
      </x:c>
      <x:c r="O76" s="91" t="str"/>
      <x:c r="P76" s="91" t="str">
        <x:v>https://mp.weixin.qq.com/s/29g87uQF8ouPZdbElO-fCw</x:v>
      </x:c>
      <x:c r="Q76" s="91"/>
      <x:c r="R76" s="91" t="n">
        <x:v>0</x:v>
      </x:c>
      <x:c r="S76" s="91" t="n">
        <x:v>0</x:v>
      </x:c>
      <x:c r="T76" s="91" t="n">
        <x:v>0</x:v>
      </x:c>
      <x:c r="U76" s="91" t="str">
        <x:v>明确相关</x:v>
      </x:c>
      <x:c r="V76" s="91" t="str">
        <x:v>官方信息</x:v>
      </x:c>
      <x:c r="W76" s="91" t="str">
        <x:v>政策实施与普法</x:v>
      </x:c>
      <x:c r="X76" s="91" t="str">
        <x:v>否</x:v>
      </x:c>
      <x:c r="Y76" s="91" t="str">
        <x:v>低</x:v>
      </x:c>
      <x:c r="Z76" s="91" t="str">
        <x:v>李梦颖</x:v>
      </x:c>
      <x:c r="AA76" s="91" t="str">
        <x:v>截图已嵌入工作簿；原始页面已打开核实；属公开政策实施或普法信息，不计入公众意见。</x:v>
      </x:c>
    </x:row>
    <x:row r="77" ht="150" customHeight="1">
      <x:c r="A77" s="91" t="str">
        <x:f t="shared" si="1"/>
        <x:v>LMY-074</x:v>
      </x:c>
      <x:c r="B77" s="91" t="str">
        <x:v>2026-08-06</x:v>
      </x:c>
      <x:c r="C77" s="91" t="str">
        <x:v>2026-07-14</x:v>
      </x:c>
      <x:c r="D77" s="91" t="str">
        <x:v>11</x:v>
      </x:c>
      <x:c r="E77" s="91" t="str">
        <x:v>李梦颖</x:v>
      </x:c>
      <x:c r="F77" s="91" t="str">
        <x:v>微信公众号</x:v>
      </x:c>
      <x:c r="G77" s="91" t="str">
        <x:v>大理民族宗教</x:v>
      </x:c>
      <x:c r="H77" s="91" t="str">
        <x:v>官方信息</x:v>
      </x:c>
      <x:c r="I77" s="91" t="str">
        <x:v>大理州</x:v>
      </x:c>
      <x:c r="J77" s="91" t="str">
        <x:v>云南省大理州</x:v>
      </x:c>
      <x:c r="K77" s="91" t="str">
        <x:v>汉语</x:v>
      </x:c>
      <x:c r="L77" s="91" t="str">
        <x:v>中华人民共和国民族团结进步促进法</x:v>
      </x:c>
      <x:c r="M77" s="91" t="str">
        <x:v>大理州举办铸牢中华民族共同体意识专题培训班</x:v>
      </x:c>
      <x:c r="N77" s="91" t="str">
        <x:v>培训系统学习促进法并提升干部能力。</x:v>
      </x:c>
      <x:c r="O77" s="91" t="str"/>
      <x:c r="P77" s="91" t="str">
        <x:v>https://mp.weixin.qq.com/s/riFqFfwNbCqegjcrdmJhqw</x:v>
      </x:c>
      <x:c r="Q77" s="91"/>
      <x:c r="R77" s="91" t="n">
        <x:v>0</x:v>
      </x:c>
      <x:c r="S77" s="91" t="n">
        <x:v>0</x:v>
      </x:c>
      <x:c r="T77" s="91" t="n">
        <x:v>0</x:v>
      </x:c>
      <x:c r="U77" s="91" t="str">
        <x:v>明确相关</x:v>
      </x:c>
      <x:c r="V77" s="91" t="str">
        <x:v>官方信息</x:v>
      </x:c>
      <x:c r="W77" s="91" t="str">
        <x:v>政策实施与普法</x:v>
      </x:c>
      <x:c r="X77" s="91" t="str">
        <x:v>否</x:v>
      </x:c>
      <x:c r="Y77" s="91" t="str">
        <x:v>低</x:v>
      </x:c>
      <x:c r="Z77" s="91" t="str">
        <x:v>李梦颖</x:v>
      </x:c>
      <x:c r="AA77" s="91" t="str">
        <x:v>截图已嵌入工作簿；原始页面已打开核实；属公开政策实施或普法信息，不计入公众意见。</x:v>
      </x:c>
    </x:row>
    <x:row r="78" ht="150" customHeight="1">
      <x:c r="A78" s="91" t="str">
        <x:f t="shared" si="1"/>
        <x:v>LMY-075</x:v>
      </x:c>
      <x:c r="B78" s="91" t="str">
        <x:v>2026-08-06</x:v>
      </x:c>
      <x:c r="C78" s="91" t="str">
        <x:v>2026-07-10</x:v>
      </x:c>
      <x:c r="D78" s="91" t="str">
        <x:v>11</x:v>
      </x:c>
      <x:c r="E78" s="91" t="str">
        <x:v>李梦颖</x:v>
      </x:c>
      <x:c r="F78" s="91" t="str">
        <x:v>微信公众号</x:v>
      </x:c>
      <x:c r="G78" s="91" t="str">
        <x:v>大理民族宗教</x:v>
      </x:c>
      <x:c r="H78" s="91" t="str">
        <x:v>官方信息</x:v>
      </x:c>
      <x:c r="I78" s="91" t="str">
        <x:v>洱源县</x:v>
      </x:c>
      <x:c r="J78" s="91" t="str">
        <x:v>云南省大理州</x:v>
      </x:c>
      <x:c r="K78" s="91" t="str">
        <x:v>汉语</x:v>
      </x:c>
      <x:c r="L78" s="91" t="str">
        <x:v>中华人民共和国民族团结进步促进法</x:v>
      </x:c>
      <x:c r="M78" s="91" t="str">
        <x:v>洱源县举办2026年铸牢中华民族共同体意识暨统一战线成员能力素质提升培训班</x:v>
      </x:c>
      <x:c r="N78" s="91" t="str">
        <x:v>培训内容明确包括促进法学习贯彻。</x:v>
      </x:c>
      <x:c r="O78" s="91" t="str"/>
      <x:c r="P78" s="91" t="str">
        <x:v>https://mp.weixin.qq.com/s/OgjIhJfJL3xw7KnXbrfM7Q</x:v>
      </x:c>
      <x:c r="Q78" s="91"/>
      <x:c r="R78" s="91" t="n">
        <x:v>0</x:v>
      </x:c>
      <x:c r="S78" s="91" t="n">
        <x:v>0</x:v>
      </x:c>
      <x:c r="T78" s="91" t="n">
        <x:v>0</x:v>
      </x:c>
      <x:c r="U78" s="91" t="str">
        <x:v>明确相关</x:v>
      </x:c>
      <x:c r="V78" s="91" t="str">
        <x:v>官方信息</x:v>
      </x:c>
      <x:c r="W78" s="91" t="str">
        <x:v>政策实施与普法</x:v>
      </x:c>
      <x:c r="X78" s="91" t="str">
        <x:v>否</x:v>
      </x:c>
      <x:c r="Y78" s="91" t="str">
        <x:v>低</x:v>
      </x:c>
      <x:c r="Z78" s="91" t="str">
        <x:v>李梦颖</x:v>
      </x:c>
      <x:c r="AA78" s="91" t="str">
        <x:v>截图已嵌入工作簿；原始页面已打开核实；属公开政策实施或普法信息，不计入公众意见。</x:v>
      </x:c>
    </x:row>
    <x:row r="79" ht="150" customHeight="1">
      <x:c r="A79" s="91" t="str">
        <x:f t="shared" si="1"/>
        <x:v>LMY-076</x:v>
      </x:c>
      <x:c r="B79" s="91" t="str">
        <x:v>2026-08-06</x:v>
      </x:c>
      <x:c r="C79" s="91" t="str">
        <x:v>2026-07-30</x:v>
      </x:c>
      <x:c r="D79" s="91" t="str">
        <x:v>11</x:v>
      </x:c>
      <x:c r="E79" s="91" t="str">
        <x:v>李梦颖</x:v>
      </x:c>
      <x:c r="F79" s="91" t="str">
        <x:v>微信公众号</x:v>
      </x:c>
      <x:c r="G79" s="91" t="str">
        <x:v>大理民族宗教</x:v>
      </x:c>
      <x:c r="H79" s="91" t="str">
        <x:v>官方信息</x:v>
      </x:c>
      <x:c r="I79" s="91" t="str">
        <x:v>大理州</x:v>
      </x:c>
      <x:c r="J79" s="91" t="str">
        <x:v>云南省大理州</x:v>
      </x:c>
      <x:c r="K79" s="91" t="str">
        <x:v>汉语</x:v>
      </x:c>
      <x:c r="L79" s="91" t="str">
        <x:v>中华人民共和国民族团结进步促进法</x:v>
      </x:c>
      <x:c r="M79" s="91" t="str">
        <x:v>大理州开展民族团结进步创建进企业暨民贸民品贷款贴息政策业务培训</x:v>
      </x:c>
      <x:c r="N79" s="91" t="str">
        <x:v>专题解读促进法和企业创建、贷款贴息政策。</x:v>
      </x:c>
      <x:c r="O79" s="91" t="str"/>
      <x:c r="P79" s="91" t="str">
        <x:v>https://mp.weixin.qq.com/s/fQb4nH09mDjhmzO-hr8Fgg</x:v>
      </x:c>
      <x:c r="Q79" s="91"/>
      <x:c r="R79" s="91" t="n">
        <x:v>0</x:v>
      </x:c>
      <x:c r="S79" s="91" t="n">
        <x:v>0</x:v>
      </x:c>
      <x:c r="T79" s="91" t="n">
        <x:v>0</x:v>
      </x:c>
      <x:c r="U79" s="91" t="str">
        <x:v>明确相关</x:v>
      </x:c>
      <x:c r="V79" s="91" t="str">
        <x:v>官方信息</x:v>
      </x:c>
      <x:c r="W79" s="91" t="str">
        <x:v>政策实施与普法</x:v>
      </x:c>
      <x:c r="X79" s="91" t="str">
        <x:v>否</x:v>
      </x:c>
      <x:c r="Y79" s="91" t="str">
        <x:v>低</x:v>
      </x:c>
      <x:c r="Z79" s="91" t="str">
        <x:v>李梦颖</x:v>
      </x:c>
      <x:c r="AA79" s="91" t="str">
        <x:v>截图已嵌入工作簿；原始页面已打开核实；属公开政策实施或普法信息，不计入公众意见。</x:v>
      </x:c>
    </x:row>
    <x:row r="80" ht="150" customHeight="1">
      <x:c r="A80" s="91" t="str">
        <x:f t="shared" si="1"/>
        <x:v>LMY-077</x:v>
      </x:c>
      <x:c r="B80" s="91" t="str">
        <x:v>2026-08-06</x:v>
      </x:c>
      <x:c r="C80" s="91" t="str">
        <x:v>2026-08-04</x:v>
      </x:c>
      <x:c r="D80" s="91" t="str">
        <x:v>11</x:v>
      </x:c>
      <x:c r="E80" s="91" t="str">
        <x:v>李梦颖</x:v>
      </x:c>
      <x:c r="F80" s="91" t="str">
        <x:v>微信公众号</x:v>
      </x:c>
      <x:c r="G80" s="91" t="str">
        <x:v>大理融媒</x:v>
      </x:c>
      <x:c r="H80" s="91" t="str">
        <x:v>官方信息</x:v>
      </x:c>
      <x:c r="I80" s="91" t="str">
        <x:v>漾濞县</x:v>
      </x:c>
      <x:c r="J80" s="91" t="str">
        <x:v>云南省大理州</x:v>
      </x:c>
      <x:c r="K80" s="91" t="str">
        <x:v>汉语</x:v>
      </x:c>
      <x:c r="L80" s="91" t="str">
        <x:v>中华人民共和国民族团结进步促进法</x:v>
      </x:c>
      <x:c r="M80" s="91" t="str">
        <x:v>大理火把节最全攻略！这些地方最“火”</x:v>
      </x:c>
      <x:c r="N80" s="91" t="str">
        <x:v>活动内容包括宣读促进法学习贯彻倡议书。</x:v>
      </x:c>
      <x:c r="O80" s="91" t="str"/>
      <x:c r="P80" s="91" t="str">
        <x:v>https://mp.weixin.qq.com/s/LJ37LzVrtdkRbCvcslO85g</x:v>
      </x:c>
      <x:c r="Q80" s="91"/>
      <x:c r="R80" s="91" t="n">
        <x:v>0</x:v>
      </x:c>
      <x:c r="S80" s="91" t="n">
        <x:v>0</x:v>
      </x:c>
      <x:c r="T80" s="91" t="n">
        <x:v>0</x:v>
      </x:c>
      <x:c r="U80" s="91" t="str">
        <x:v>明确相关</x:v>
      </x:c>
      <x:c r="V80" s="91" t="str">
        <x:v>官方信息</x:v>
      </x:c>
      <x:c r="W80" s="91" t="str">
        <x:v>政策实施与普法</x:v>
      </x:c>
      <x:c r="X80" s="91" t="str">
        <x:v>否</x:v>
      </x:c>
      <x:c r="Y80" s="91" t="str">
        <x:v>低</x:v>
      </x:c>
      <x:c r="Z80" s="91" t="str">
        <x:v>李梦颖</x:v>
      </x:c>
      <x:c r="AA80" s="91" t="str">
        <x:v>截图已嵌入工作簿；原始页面已打开核实；属公开政策实施或普法信息，不计入公众意见。</x:v>
      </x:c>
    </x:row>
    <x:row r="81" ht="150" customHeight="1">
      <x:c r="A81" s="91" t="str">
        <x:f t="shared" si="1"/>
        <x:v>LMY-078</x:v>
      </x:c>
      <x:c r="B81" s="91" t="str">
        <x:v>2026-08-06</x:v>
      </x:c>
      <x:c r="C81" s="91" t="str">
        <x:v>2026-07-21</x:v>
      </x:c>
      <x:c r="D81" s="91" t="str">
        <x:v>11</x:v>
      </x:c>
      <x:c r="E81" s="91" t="str">
        <x:v>李梦颖</x:v>
      </x:c>
      <x:c r="F81" s="91" t="str">
        <x:v>微信公众号</x:v>
      </x:c>
      <x:c r="G81" s="91" t="str">
        <x:v>德宏政务</x:v>
      </x:c>
      <x:c r="H81" s="91" t="str">
        <x:v>官方信息</x:v>
      </x:c>
      <x:c r="I81" s="91" t="str">
        <x:v>德宏州</x:v>
      </x:c>
      <x:c r="J81" s="91" t="str">
        <x:v>云南省德宏州</x:v>
      </x:c>
      <x:c r="K81" s="91" t="str">
        <x:v>汉语</x:v>
      </x:c>
      <x:c r="L81" s="91" t="str">
        <x:v>中华人民共和国民族团结进步促进法</x:v>
      </x:c>
      <x:c r="M81" s="91" t="str">
        <x:v>国家民委民族团结进步促进法示范宣讲在德宏举行</x:v>
      </x:c>
      <x:c r="N81" s="91" t="str">
        <x:v>国家民委宣讲团在德宏开展宣讲。</x:v>
      </x:c>
      <x:c r="O81" s="91" t="str"/>
      <x:c r="P81" s="91" t="str">
        <x:v>https://mp.weixin.qq.com/s/AwXLTgXzuUNSAjIC9_OwpA</x:v>
      </x:c>
      <x:c r="Q81" s="91"/>
      <x:c r="R81" s="91" t="n">
        <x:v>0</x:v>
      </x:c>
      <x:c r="S81" s="91" t="n">
        <x:v>0</x:v>
      </x:c>
      <x:c r="T81" s="91" t="n">
        <x:v>0</x:v>
      </x:c>
      <x:c r="U81" s="91" t="str">
        <x:v>明确相关</x:v>
      </x:c>
      <x:c r="V81" s="91" t="str">
        <x:v>官方信息</x:v>
      </x:c>
      <x:c r="W81" s="91" t="str">
        <x:v>政策实施与普法</x:v>
      </x:c>
      <x:c r="X81" s="91" t="str">
        <x:v>否</x:v>
      </x:c>
      <x:c r="Y81" s="91" t="str">
        <x:v>低</x:v>
      </x:c>
      <x:c r="Z81" s="91" t="str">
        <x:v>李梦颖</x:v>
      </x:c>
      <x:c r="AA81" s="91" t="str">
        <x:v>截图已嵌入工作簿；原始页面已打开核实；属公开政策实施或普法信息，不计入公众意见。</x:v>
      </x:c>
    </x:row>
    <x:row r="82" ht="150" customHeight="1">
      <x:c r="A82" s="91" t="str">
        <x:f t="shared" si="1"/>
        <x:v>LMY-079</x:v>
      </x:c>
      <x:c r="B82" s="91" t="str">
        <x:v>2026-08-06</x:v>
      </x:c>
      <x:c r="C82" s="91" t="str">
        <x:v>2026-07-06</x:v>
      </x:c>
      <x:c r="D82" s="91" t="str">
        <x:v>11</x:v>
      </x:c>
      <x:c r="E82" s="91" t="str">
        <x:v>李梦颖</x:v>
      </x:c>
      <x:c r="F82" s="91" t="str">
        <x:v>微信公众号</x:v>
      </x:c>
      <x:c r="G82" s="91" t="str">
        <x:v>迪庆发布</x:v>
      </x:c>
      <x:c r="H82" s="91" t="str">
        <x:v>官方信息</x:v>
      </x:c>
      <x:c r="I82" s="91" t="str">
        <x:v>迪庆州</x:v>
      </x:c>
      <x:c r="J82" s="91" t="str">
        <x:v>云南省迪庆州</x:v>
      </x:c>
      <x:c r="K82" s="91" t="str">
        <x:v>汉语</x:v>
      </x:c>
      <x:c r="L82" s="91" t="str">
        <x:v>中华人民共和国民族团结进步促进法</x:v>
      </x:c>
      <x:c r="M82" s="91" t="str">
        <x:v>依法护航民族团结 多维赋能交融共进</x:v>
      </x:c>
      <x:c r="N82" s="91" t="str">
        <x:v>报道促进法正式施行后迪庆州分层分类学习宣传和实践创建。</x:v>
      </x:c>
      <x:c r="O82" s="91" t="str"/>
      <x:c r="P82" s="91" t="str">
        <x:v>https://mp.weixin.qq.com/s/QU-XlesB2iDWDi7PonrHvw</x:v>
      </x:c>
      <x:c r="Q82" s="91"/>
      <x:c r="R82" s="91" t="n">
        <x:v>0</x:v>
      </x:c>
      <x:c r="S82" s="91" t="n">
        <x:v>0</x:v>
      </x:c>
      <x:c r="T82" s="91" t="n">
        <x:v>0</x:v>
      </x:c>
      <x:c r="U82" s="91" t="str">
        <x:v>明确相关</x:v>
      </x:c>
      <x:c r="V82" s="91" t="str">
        <x:v>官方信息</x:v>
      </x:c>
      <x:c r="W82" s="91" t="str">
        <x:v>政策实施与普法</x:v>
      </x:c>
      <x:c r="X82" s="91" t="str">
        <x:v>否</x:v>
      </x:c>
      <x:c r="Y82" s="91" t="str">
        <x:v>低</x:v>
      </x:c>
      <x:c r="Z82" s="91" t="str">
        <x:v>李梦颖</x:v>
      </x:c>
      <x:c r="AA82" s="91" t="str">
        <x:v>截图已嵌入工作簿；原始页面已打开核实；属公开政策实施或普法信息，不计入公众意见。</x:v>
      </x:c>
    </x:row>
    <x:row r="83" ht="150" customHeight="1">
      <x:c r="A83" s="91" t="str">
        <x:f t="shared" si="1"/>
        <x:v>LMY-080</x:v>
      </x:c>
      <x:c r="B83" s="91" t="str">
        <x:v>2026-08-06</x:v>
      </x:c>
      <x:c r="C83" s="91" t="str">
        <x:v>2026-07-22</x:v>
      </x:c>
      <x:c r="D83" s="91" t="str">
        <x:v>11</x:v>
      </x:c>
      <x:c r="E83" s="91" t="str">
        <x:v>李梦颖</x:v>
      </x:c>
      <x:c r="F83" s="91" t="str">
        <x:v>微信公众号</x:v>
      </x:c>
      <x:c r="G83" s="91" t="str">
        <x:v>迪庆发布</x:v>
      </x:c>
      <x:c r="H83" s="91" t="str">
        <x:v>官方信息</x:v>
      </x:c>
      <x:c r="I83" s="91" t="str">
        <x:v>迪庆州</x:v>
      </x:c>
      <x:c r="J83" s="91" t="str">
        <x:v>云南省迪庆州</x:v>
      </x:c>
      <x:c r="K83" s="91" t="str">
        <x:v>汉语</x:v>
      </x:c>
      <x:c r="L83" s="91" t="str">
        <x:v>中华人民共和国民族团结进步促进法</x:v>
      </x:c>
      <x:c r="M83" s="91" t="str">
        <x:v>国家民委民族团结进步促进法示范宣讲在迪庆州举行</x:v>
      </x:c>
      <x:c r="N83" s="91" t="str">
        <x:v>报道示范宣讲并提出落实要求。</x:v>
      </x:c>
      <x:c r="O83" s="91" t="str"/>
      <x:c r="P83" s="91" t="str">
        <x:v>https://mp.weixin.qq.com/s/NZs3U-tr82h55s6-HxUVPg</x:v>
      </x:c>
      <x:c r="Q83" s="91"/>
      <x:c r="R83" s="91" t="n">
        <x:v>0</x:v>
      </x:c>
      <x:c r="S83" s="91" t="n">
        <x:v>0</x:v>
      </x:c>
      <x:c r="T83" s="91" t="n">
        <x:v>0</x:v>
      </x:c>
      <x:c r="U83" s="91" t="str">
        <x:v>明确相关</x:v>
      </x:c>
      <x:c r="V83" s="91" t="str">
        <x:v>官方信息</x:v>
      </x:c>
      <x:c r="W83" s="91" t="str">
        <x:v>政策实施与普法</x:v>
      </x:c>
      <x:c r="X83" s="91" t="str">
        <x:v>否</x:v>
      </x:c>
      <x:c r="Y83" s="91" t="str">
        <x:v>低</x:v>
      </x:c>
      <x:c r="Z83" s="91" t="str">
        <x:v>李梦颖</x:v>
      </x:c>
      <x:c r="AA83" s="91" t="str">
        <x:v>截图已嵌入工作簿；原始页面已打开核实；属公开政策实施或普法信息，不计入公众意见。</x:v>
      </x:c>
    </x:row>
    <x:row r="84" ht="150" customHeight="1">
      <x:c r="A84" s="91" t="str">
        <x:f t="shared" si="1"/>
        <x:v>LMY-081</x:v>
      </x:c>
      <x:c r="B84" s="91" t="str">
        <x:v>2026-08-06</x:v>
      </x:c>
      <x:c r="C84" s="91" t="str">
        <x:v>2026-07-06</x:v>
      </x:c>
      <x:c r="D84" s="91" t="str">
        <x:v>11</x:v>
      </x:c>
      <x:c r="E84" s="91" t="str">
        <x:v>李梦颖</x:v>
      </x:c>
      <x:c r="F84" s="91" t="str">
        <x:v>微信公众号</x:v>
      </x:c>
      <x:c r="G84" s="91" t="str">
        <x:v>迪庆州人民政府网</x:v>
      </x:c>
      <x:c r="H84" s="91" t="str">
        <x:v>官方信息</x:v>
      </x:c>
      <x:c r="I84" s="91" t="str">
        <x:v>迪庆州</x:v>
      </x:c>
      <x:c r="J84" s="91" t="str">
        <x:v>云南省迪庆州</x:v>
      </x:c>
      <x:c r="K84" s="91" t="str">
        <x:v>汉语</x:v>
      </x:c>
      <x:c r="L84" s="91" t="str">
        <x:v>中华人民共和国民族团结进步促进法</x:v>
      </x:c>
      <x:c r="M84" s="91" t="str">
        <x:v>依法护航民族团结 多维赋能交融共进</x:v>
      </x:c>
      <x:c r="N84" s="91" t="str">
        <x:v>政府公众号报道促进法在迪庆州落地。</x:v>
      </x:c>
      <x:c r="O84" s="91" t="str"/>
      <x:c r="P84" s="91" t="str">
        <x:v>https://mp.weixin.qq.com/s/jY22Jv3PW7zdUjrSiRvTAw</x:v>
      </x:c>
      <x:c r="Q84" s="91"/>
      <x:c r="R84" s="91" t="n">
        <x:v>0</x:v>
      </x:c>
      <x:c r="S84" s="91" t="n">
        <x:v>0</x:v>
      </x:c>
      <x:c r="T84" s="91" t="n">
        <x:v>0</x:v>
      </x:c>
      <x:c r="U84" s="91" t="str">
        <x:v>明确相关</x:v>
      </x:c>
      <x:c r="V84" s="91" t="str">
        <x:v>官方信息</x:v>
      </x:c>
      <x:c r="W84" s="91" t="str">
        <x:v>政策实施与普法</x:v>
      </x:c>
      <x:c r="X84" s="91" t="str">
        <x:v>否</x:v>
      </x:c>
      <x:c r="Y84" s="91" t="str">
        <x:v>低</x:v>
      </x:c>
      <x:c r="Z84" s="91" t="str">
        <x:v>李梦颖</x:v>
      </x:c>
      <x:c r="AA84" s="91" t="str">
        <x:v>截图已嵌入工作簿；原始页面已打开核实；属公开政策实施或普法信息，不计入公众意见。</x:v>
      </x:c>
    </x:row>
    <x:row r="85" ht="150" customHeight="1">
      <x:c r="A85" s="91" t="str">
        <x:f t="shared" si="1"/>
        <x:v>LMY-082</x:v>
      </x:c>
      <x:c r="B85" s="91" t="str">
        <x:v>2026-08-06</x:v>
      </x:c>
      <x:c r="C85" s="91" t="str">
        <x:v>2026-07-23</x:v>
      </x:c>
      <x:c r="D85" s="91" t="str">
        <x:v>11</x:v>
      </x:c>
      <x:c r="E85" s="91" t="str">
        <x:v>李梦颖</x:v>
      </x:c>
      <x:c r="F85" s="91" t="str">
        <x:v>微信公众号</x:v>
      </x:c>
      <x:c r="G85" s="91" t="str">
        <x:v>迪庆州人民政府网</x:v>
      </x:c>
      <x:c r="H85" s="91" t="str">
        <x:v>官方信息</x:v>
      </x:c>
      <x:c r="I85" s="91" t="str">
        <x:v>迪庆州</x:v>
      </x:c>
      <x:c r="J85" s="91" t="str">
        <x:v>云南省迪庆州</x:v>
      </x:c>
      <x:c r="K85" s="91" t="str">
        <x:v>汉语</x:v>
      </x:c>
      <x:c r="L85" s="91" t="str">
        <x:v>中华人民共和国民族团结进步促进法</x:v>
      </x:c>
      <x:c r="M85" s="91" t="str">
        <x:v>国家民委民族团结进步促进法示范宣讲在迪庆州举行</x:v>
      </x:c>
      <x:c r="N85" s="91" t="str">
        <x:v>政府公众号报道示范宣讲。</x:v>
      </x:c>
      <x:c r="O85" s="91" t="str"/>
      <x:c r="P85" s="91" t="str">
        <x:v>https://mp.weixin.qq.com/s/MlDnxAZpD-xgeN9peCem1w</x:v>
      </x:c>
      <x:c r="Q85" s="91"/>
      <x:c r="R85" s="91" t="n">
        <x:v>0</x:v>
      </x:c>
      <x:c r="S85" s="91" t="n">
        <x:v>0</x:v>
      </x:c>
      <x:c r="T85" s="91" t="n">
        <x:v>0</x:v>
      </x:c>
      <x:c r="U85" s="91" t="str">
        <x:v>明确相关</x:v>
      </x:c>
      <x:c r="V85" s="91" t="str">
        <x:v>官方信息</x:v>
      </x:c>
      <x:c r="W85" s="91" t="str">
        <x:v>政策实施与普法</x:v>
      </x:c>
      <x:c r="X85" s="91" t="str">
        <x:v>否</x:v>
      </x:c>
      <x:c r="Y85" s="91" t="str">
        <x:v>低</x:v>
      </x:c>
      <x:c r="Z85" s="91" t="str">
        <x:v>李梦颖</x:v>
      </x:c>
      <x:c r="AA85" s="91" t="str">
        <x:v>截图已嵌入工作簿；原始页面已打开核实；属公开政策实施或普法信息，不计入公众意见。</x:v>
      </x:c>
    </x:row>
    <x:row r="86" ht="150" customHeight="1">
      <x:c r="A86" s="91" t="str">
        <x:f t="shared" si="1"/>
        <x:v>LMY-083</x:v>
      </x:c>
      <x:c r="B86" s="91" t="str">
        <x:v>2026-08-06</x:v>
      </x:c>
      <x:c r="C86" s="91" t="str">
        <x:v>2026-07-07</x:v>
      </x:c>
      <x:c r="D86" s="91" t="str">
        <x:v>11</x:v>
      </x:c>
      <x:c r="E86" s="91" t="str">
        <x:v>李梦颖</x:v>
      </x:c>
      <x:c r="F86" s="91" t="str">
        <x:v>微信公众号</x:v>
      </x:c>
      <x:c r="G86" s="91" t="str">
        <x:v>迪庆州人民政府网</x:v>
      </x:c>
      <x:c r="H86" s="91" t="str">
        <x:v>官方信息</x:v>
      </x:c>
      <x:c r="I86" s="91" t="str">
        <x:v>迪庆州</x:v>
      </x:c>
      <x:c r="J86" s="91" t="str">
        <x:v>云南省迪庆州</x:v>
      </x:c>
      <x:c r="K86" s="91" t="str">
        <x:v>汉语</x:v>
      </x:c>
      <x:c r="L86" s="91" t="str">
        <x:v>中华人民共和国民族团结进步促进法</x:v>
      </x:c>
      <x:c r="M86" s="91" t="str">
        <x:v>绘好世界的“香格里拉”新时代蓝图</x:v>
      </x:c>
      <x:c r="N86" s="91" t="str">
        <x:v>新闻发布会内容明确将促进法学习宣传贯彻纳入工作基础。</x:v>
      </x:c>
      <x:c r="O86" s="91" t="str"/>
      <x:c r="P86" s="91" t="str">
        <x:v>https://mp.weixin.qq.com/s/0-v9UZEuh2KjwIcZwR_DiA</x:v>
      </x:c>
      <x:c r="Q86" s="91"/>
      <x:c r="R86" s="91" t="n">
        <x:v>0</x:v>
      </x:c>
      <x:c r="S86" s="91" t="n">
        <x:v>0</x:v>
      </x:c>
      <x:c r="T86" s="91" t="n">
        <x:v>0</x:v>
      </x:c>
      <x:c r="U86" s="91" t="str">
        <x:v>明确相关</x:v>
      </x:c>
      <x:c r="V86" s="91" t="str">
        <x:v>官方信息</x:v>
      </x:c>
      <x:c r="W86" s="91" t="str">
        <x:v>政策实施与普法</x:v>
      </x:c>
      <x:c r="X86" s="91" t="str">
        <x:v>否</x:v>
      </x:c>
      <x:c r="Y86" s="91" t="str">
        <x:v>低</x:v>
      </x:c>
      <x:c r="Z86" s="91" t="str">
        <x:v>李梦颖</x:v>
      </x:c>
      <x:c r="AA86" s="91" t="str">
        <x:v>截图已嵌入工作簿；原始页面已打开核实；属公开政策实施或普法信息，不计入公众意见。</x:v>
      </x:c>
    </x:row>
    <x:row r="87" ht="150" customHeight="1">
      <x:c r="A87" s="91" t="str">
        <x:f t="shared" si="1"/>
        <x:v>LMY-084</x:v>
      </x:c>
      <x:c r="B87" s="91" t="str">
        <x:v>2026-08-06</x:v>
      </x:c>
      <x:c r="C87" s="91" t="str">
        <x:v>2026-07-30</x:v>
      </x:c>
      <x:c r="D87" s="91" t="str">
        <x:v>11</x:v>
      </x:c>
      <x:c r="E87" s="91" t="str">
        <x:v>李梦颖</x:v>
      </x:c>
      <x:c r="F87" s="91" t="str">
        <x:v>微信公众号</x:v>
      </x:c>
      <x:c r="G87" s="91" t="str">
        <x:v>迪庆州人民政府网</x:v>
      </x:c>
      <x:c r="H87" s="91" t="str">
        <x:v>官方信息</x:v>
      </x:c>
      <x:c r="I87" s="91" t="str">
        <x:v>迪庆州</x:v>
      </x:c>
      <x:c r="J87" s="91" t="str">
        <x:v>云南省迪庆州</x:v>
      </x:c>
      <x:c r="K87" s="91" t="str">
        <x:v>汉语</x:v>
      </x:c>
      <x:c r="L87" s="91" t="str">
        <x:v>中华人民共和国民族团结进步促进法</x:v>
      </x:c>
      <x:c r="M87" s="91" t="str">
        <x:v>州委全面依法治州委员会第八次会议召开</x:v>
      </x:c>
      <x:c r="N87" s="91" t="str">
        <x:v>会议要求抓好促进法贯彻实施。</x:v>
      </x:c>
      <x:c r="O87" s="91" t="str"/>
      <x:c r="P87" s="91" t="str">
        <x:v>https://mp.weixin.qq.com/s/OsN1brOFZrd-IhpHfhzuCA</x:v>
      </x:c>
      <x:c r="Q87" s="91"/>
      <x:c r="R87" s="91" t="n">
        <x:v>0</x:v>
      </x:c>
      <x:c r="S87" s="91" t="n">
        <x:v>0</x:v>
      </x:c>
      <x:c r="T87" s="91" t="n">
        <x:v>0</x:v>
      </x:c>
      <x:c r="U87" s="91" t="str">
        <x:v>明确相关</x:v>
      </x:c>
      <x:c r="V87" s="91" t="str">
        <x:v>官方信息</x:v>
      </x:c>
      <x:c r="W87" s="91" t="str">
        <x:v>政策实施与普法</x:v>
      </x:c>
      <x:c r="X87" s="91" t="str">
        <x:v>否</x:v>
      </x:c>
      <x:c r="Y87" s="91" t="str">
        <x:v>低</x:v>
      </x:c>
      <x:c r="Z87" s="91" t="str">
        <x:v>李梦颖</x:v>
      </x:c>
      <x:c r="AA87" s="91" t="str">
        <x:v>截图已嵌入工作簿；原始页面已打开核实；属公开政策实施或普法信息，不计入公众意见。</x:v>
      </x:c>
    </x:row>
    <x:row r="88" ht="150" customHeight="1">
      <x:c r="A88" s="91" t="str">
        <x:f t="shared" si="1"/>
        <x:v>LMY-085</x:v>
      </x:c>
      <x:c r="B88" s="91" t="str">
        <x:v>2026-08-06</x:v>
      </x:c>
      <x:c r="C88" s="91" t="str">
        <x:v>2026-07-17</x:v>
      </x:c>
      <x:c r="D88" s="91" t="str">
        <x:v>11</x:v>
      </x:c>
      <x:c r="E88" s="91" t="str">
        <x:v>李梦颖</x:v>
      </x:c>
      <x:c r="F88" s="91" t="str">
        <x:v>抖音</x:v>
      </x:c>
      <x:c r="G88" s="91" t="str">
        <x:v>香格里拉融媒体</x:v>
      </x:c>
      <x:c r="H88" s="91" t="str">
        <x:v>官方信息</x:v>
      </x:c>
      <x:c r="I88" s="91" t="str">
        <x:v>迪庆州</x:v>
      </x:c>
      <x:c r="J88" s="91" t="str">
        <x:v>云南省迪庆州香格里拉市</x:v>
      </x:c>
      <x:c r="K88" s="91" t="str">
        <x:v>汉语、藏文</x:v>
      </x:c>
      <x:c r="L88" s="91" t="str">
        <x:v>中华人民共和国民族团结进步促进法</x:v>
      </x:c>
      <x:c r="M88" s="91" t="str">
        <x:v>双语普法｜解读促进法，共筑雪域同心家园</x:v>
      </x:c>
      <x:c r="N88" s="91" t="str">
        <x:v>汉藏双语解读促进法。</x:v>
      </x:c>
      <x:c r="O88" s="91" t="str"/>
      <x:c r="P88" s="91" t="str">
        <x:v>https://v.douyin.com/FSd8aIUvgyg/</x:v>
      </x:c>
      <x:c r="Q88" s="91"/>
      <x:c r="R88" s="91" t="n">
        <x:v>0</x:v>
      </x:c>
      <x:c r="S88" s="91" t="n">
        <x:v>0</x:v>
      </x:c>
      <x:c r="T88" s="91" t="n">
        <x:v>0</x:v>
      </x:c>
      <x:c r="U88" s="91" t="str">
        <x:v>明确相关</x:v>
      </x:c>
      <x:c r="V88" s="91" t="str">
        <x:v>官方信息</x:v>
      </x:c>
      <x:c r="W88" s="91" t="str">
        <x:v>政策实施与普法</x:v>
      </x:c>
      <x:c r="X88" s="91" t="str">
        <x:v>是</x:v>
      </x:c>
      <x:c r="Y88" s="91" t="str">
        <x:v>低</x:v>
      </x:c>
      <x:c r="Z88" s="91" t="str">
        <x:v>李梦颖</x:v>
      </x:c>
      <x:c r="AA88" s="91" t="str">
        <x:v>截图已嵌入工作簿；原始视频已核实为汉藏双语，画面含藏文和汉文信息；中文内容可核，藏文译文准确性待藏语人员复核，不据机器翻译判断态度。</x:v>
      </x:c>
    </x:row>
    <x:row r="89" ht="150" customHeight="1">
      <x:c r="A89" s="91" t="str">
        <x:f t="shared" si="1"/>
        <x:v>LMY-086</x:v>
      </x:c>
      <x:c r="B89" s="91" t="str">
        <x:v>2026-08-06</x:v>
      </x:c>
      <x:c r="C89" s="91" t="str">
        <x:v>2026-07-28</x:v>
      </x:c>
      <x:c r="D89" s="91" t="str">
        <x:v>11</x:v>
      </x:c>
      <x:c r="E89" s="91" t="str">
        <x:v>李梦颖</x:v>
      </x:c>
      <x:c r="F89" s="91" t="str">
        <x:v>抖音</x:v>
      </x:c>
      <x:c r="G89" s="91" t="str">
        <x:v>梅里视界</x:v>
      </x:c>
      <x:c r="H89" s="91" t="str">
        <x:v>官方信息</x:v>
      </x:c>
      <x:c r="I89" s="91" t="str">
        <x:v>迪庆州</x:v>
      </x:c>
      <x:c r="J89" s="91" t="str">
        <x:v>云南省迪庆州德钦县</x:v>
      </x:c>
      <x:c r="K89" s="91" t="str">
        <x:v>汉语</x:v>
      </x:c>
      <x:c r="L89" s="91" t="str">
        <x:v>中华人民共和国民族团结进步促进法</x:v>
      </x:c>
      <x:c r="M89" s="91" t="str">
        <x:v>普法进雪域｜贯彻促进法，凝聚民族奋进力量（二）</x:v>
      </x:c>
      <x:c r="N89" s="91" t="str">
        <x:v>雪域地区促进法普法视频。</x:v>
      </x:c>
      <x:c r="O89" s="91" t="str"/>
      <x:c r="P89" s="91" t="str">
        <x:v>https://v.douyin.com/V-1OdPS6QvU/</x:v>
      </x:c>
      <x:c r="Q89" s="91"/>
      <x:c r="R89" s="91" t="n">
        <x:v>0</x:v>
      </x:c>
      <x:c r="S89" s="91" t="n">
        <x:v>0</x:v>
      </x:c>
      <x:c r="T89" s="91" t="n">
        <x:v>0</x:v>
      </x:c>
      <x:c r="U89" s="91" t="str">
        <x:v>明确相关</x:v>
      </x:c>
      <x:c r="V89" s="91" t="str">
        <x:v>官方信息</x:v>
      </x:c>
      <x:c r="W89" s="91" t="str">
        <x:v>政策实施与普法</x:v>
      </x:c>
      <x:c r="X89" s="91" t="str">
        <x:v>否</x:v>
      </x:c>
      <x:c r="Y89" s="91" t="str">
        <x:v>低</x:v>
      </x:c>
      <x:c r="Z89" s="91" t="str">
        <x:v>李梦颖</x:v>
      </x:c>
      <x:c r="AA89" s="91" t="str">
        <x:v>截图已嵌入工作簿；原始页面已打开核实；属公开政策实施或普法信息，不计入公众意见。</x:v>
      </x:c>
    </x:row>
    <x:row r="90" ht="150" customHeight="1">
      <x:c r="A90" s="91" t="str">
        <x:f t="shared" si="1"/>
        <x:v>LMY-087</x:v>
      </x:c>
      <x:c r="B90" s="91" t="str">
        <x:v>2026-08-06</x:v>
      </x:c>
      <x:c r="C90" s="91" t="str">
        <x:v>2026-07-04</x:v>
      </x:c>
      <x:c r="D90" s="91" t="str">
        <x:v>11</x:v>
      </x:c>
      <x:c r="E90" s="91" t="str">
        <x:v>李梦颖</x:v>
      </x:c>
      <x:c r="F90" s="91" t="str">
        <x:v>抖音</x:v>
      </x:c>
      <x:c r="G90" s="91" t="str">
        <x:v>彩云红河谷</x:v>
      </x:c>
      <x:c r="H90" s="91" t="str">
        <x:v>官方信息</x:v>
      </x:c>
      <x:c r="I90" s="91" t="str">
        <x:v>普洱/西盟</x:v>
      </x:c>
      <x:c r="J90" s="91" t="str">
        <x:v>云南省普洱市西盟县</x:v>
      </x:c>
      <x:c r="K90" s="91" t="str">
        <x:v>汉语</x:v>
      </x:c>
      <x:c r="L90" s="91" t="str">
        <x:v>中华人民共和国民族团结进步促进法</x:v>
      </x:c>
      <x:c r="M90" s="91" t="str">
        <x:v>法润同心 石榴花开 学习宣传促进法公益广告</x:v>
      </x:c>
      <x:c r="N90" s="91" t="str">
        <x:v>面向普洱、西盟发布促进法公益广告。</x:v>
      </x:c>
      <x:c r="O90" s="91" t="str"/>
      <x:c r="P90" s="91" t="str">
        <x:v>https://v.douyin.com/SoWJw-M3Npw/</x:v>
      </x:c>
      <x:c r="Q90" s="91"/>
      <x:c r="R90" s="91" t="n">
        <x:v>0</x:v>
      </x:c>
      <x:c r="S90" s="91" t="n">
        <x:v>0</x:v>
      </x:c>
      <x:c r="T90" s="91" t="n">
        <x:v>0</x:v>
      </x:c>
      <x:c r="U90" s="91" t="str">
        <x:v>明确相关</x:v>
      </x:c>
      <x:c r="V90" s="91" t="str">
        <x:v>官方信息</x:v>
      </x:c>
      <x:c r="W90" s="91" t="str">
        <x:v>政策实施与普法</x:v>
      </x:c>
      <x:c r="X90" s="91" t="str">
        <x:v>否</x:v>
      </x:c>
      <x:c r="Y90" s="91" t="str">
        <x:v>低</x:v>
      </x:c>
      <x:c r="Z90" s="91" t="str">
        <x:v>李梦颖</x:v>
      </x:c>
      <x:c r="AA90" s="91" t="str">
        <x:v>截图已嵌入工作簿；原始页面已打开核实；属公开政策实施或普法信息，不计入公众意见。</x:v>
      </x:c>
    </x:row>
    <x:row r="91" ht="58" customHeight="1">
      <x:c r="A91">
        <x:f t="shared" si="1"/>
      </x:c>
      <x:c r="B91"/>
      <x:c r="C91"/>
      <x:c r="D91"/>
      <x:c r="E91"/>
      <x:c r="F91"/>
      <x:c r="G91"/>
      <x:c r="H91"/>
      <x:c r="I91"/>
      <x:c r="J91"/>
      <x:c r="K91"/>
      <x:c r="L91"/>
      <x:c r="M91"/>
      <x:c r="N91"/>
      <x:c r="O91"/>
      <x:c r="P91"/>
      <x:c r="Q91"/>
      <x:c r="R91"/>
      <x:c r="S91"/>
      <x:c r="T91"/>
      <x:c r="U91"/>
      <x:c r="V91"/>
      <x:c r="W91"/>
      <x:c r="X91"/>
      <x:c r="Y91"/>
      <x:c r="Z91"/>
      <x:c r="AA91"/>
    </x:row>
    <x:row r="92" ht="58" customHeight="1">
      <x:c r="A92">
        <x:f t="shared" si="1"/>
      </x:c>
      <x:c r="B92"/>
      <x:c r="C92"/>
      <x:c r="D92"/>
      <x:c r="E92"/>
      <x:c r="F92"/>
      <x:c r="G92"/>
      <x:c r="H92"/>
      <x:c r="I92"/>
      <x:c r="J92"/>
      <x:c r="K92"/>
      <x:c r="L92"/>
      <x:c r="M92"/>
      <x:c r="N92"/>
      <x:c r="O92"/>
      <x:c r="P92"/>
      <x:c r="Q92"/>
      <x:c r="R92"/>
      <x:c r="S92"/>
      <x:c r="T92"/>
      <x:c r="U92"/>
      <x:c r="V92"/>
      <x:c r="W92"/>
      <x:c r="X92"/>
      <x:c r="Y92"/>
      <x:c r="Z92"/>
      <x:c r="AA92"/>
    </x:row>
    <x:row r="93" ht="58" customHeight="1">
      <x:c r="A93">
        <x:f t="shared" si="1"/>
      </x:c>
      <x:c r="B93"/>
      <x:c r="C93"/>
      <x:c r="D93"/>
      <x:c r="E93"/>
      <x:c r="F93"/>
      <x:c r="G93"/>
      <x:c r="H93"/>
      <x:c r="I93"/>
      <x:c r="J93"/>
      <x:c r="K93"/>
      <x:c r="L93"/>
      <x:c r="M93"/>
      <x:c r="N93"/>
      <x:c r="O93"/>
      <x:c r="P93"/>
      <x:c r="Q93"/>
      <x:c r="R93"/>
      <x:c r="S93"/>
      <x:c r="T93"/>
      <x:c r="U93"/>
      <x:c r="V93"/>
      <x:c r="W93"/>
      <x:c r="X93"/>
      <x:c r="Y93"/>
      <x:c r="Z93"/>
      <x:c r="AA93"/>
    </x:row>
    <x:row r="94" ht="58" customHeight="1">
      <x:c r="A94">
        <x:f t="shared" si="1"/>
      </x:c>
      <x:c r="B94"/>
      <x:c r="C94"/>
      <x:c r="D94"/>
      <x:c r="E94"/>
      <x:c r="F94"/>
      <x:c r="G94"/>
      <x:c r="H94"/>
      <x:c r="I94"/>
      <x:c r="J94"/>
      <x:c r="K94"/>
      <x:c r="L94"/>
      <x:c r="M94"/>
      <x:c r="N94"/>
      <x:c r="O94"/>
      <x:c r="P94"/>
      <x:c r="Q94"/>
      <x:c r="R94"/>
      <x:c r="S94"/>
      <x:c r="T94"/>
      <x:c r="U94"/>
      <x:c r="V94"/>
      <x:c r="W94"/>
      <x:c r="X94"/>
      <x:c r="Y94"/>
      <x:c r="Z94"/>
      <x:c r="AA94"/>
    </x:row>
    <x:row r="95" ht="58" customHeight="1">
      <x:c r="A95">
        <x:f t="shared" si="1"/>
      </x:c>
      <x:c r="B95"/>
      <x:c r="C95"/>
      <x:c r="D95"/>
      <x:c r="E95"/>
      <x:c r="F95"/>
      <x:c r="G95"/>
      <x:c r="H95"/>
      <x:c r="I95"/>
      <x:c r="J95"/>
      <x:c r="K95"/>
      <x:c r="L95"/>
      <x:c r="M95"/>
      <x:c r="N95"/>
      <x:c r="O95"/>
      <x:c r="P95"/>
      <x:c r="Q95"/>
      <x:c r="R95"/>
      <x:c r="S95"/>
      <x:c r="T95"/>
      <x:c r="U95"/>
      <x:c r="V95"/>
      <x:c r="W95"/>
      <x:c r="X95"/>
      <x:c r="Y95"/>
      <x:c r="Z95"/>
      <x:c r="AA95"/>
    </x:row>
    <x:row r="96" ht="58" customHeight="1">
      <x:c r="A96">
        <x:f t="shared" si="1"/>
      </x:c>
      <x:c r="B96"/>
      <x:c r="C96"/>
      <x:c r="D96"/>
      <x:c r="E96"/>
      <x:c r="F96"/>
      <x:c r="G96"/>
      <x:c r="H96"/>
      <x:c r="I96"/>
      <x:c r="J96"/>
      <x:c r="K96"/>
      <x:c r="L96"/>
      <x:c r="M96"/>
      <x:c r="N96"/>
      <x:c r="O96"/>
      <x:c r="P96"/>
      <x:c r="Q96"/>
      <x:c r="R96"/>
      <x:c r="S96"/>
      <x:c r="T96"/>
      <x:c r="U96"/>
      <x:c r="V96"/>
      <x:c r="W96"/>
      <x:c r="X96"/>
      <x:c r="Y96"/>
      <x:c r="Z96"/>
      <x:c r="AA96"/>
    </x:row>
    <x:row r="97" ht="58" customHeight="1">
      <x:c r="A97">
        <x:f t="shared" si="1"/>
      </x:c>
      <x:c r="B97"/>
      <x:c r="C97"/>
      <x:c r="D97"/>
      <x:c r="E97"/>
      <x:c r="F97"/>
      <x:c r="G97"/>
      <x:c r="H97"/>
      <x:c r="I97"/>
      <x:c r="J97"/>
      <x:c r="K97"/>
      <x:c r="L97"/>
      <x:c r="M97"/>
      <x:c r="N97"/>
      <x:c r="O97"/>
      <x:c r="P97"/>
      <x:c r="Q97"/>
      <x:c r="R97"/>
      <x:c r="S97"/>
      <x:c r="T97"/>
      <x:c r="U97"/>
      <x:c r="V97"/>
      <x:c r="W97"/>
      <x:c r="X97"/>
      <x:c r="Y97"/>
      <x:c r="Z97"/>
      <x:c r="AA97"/>
    </x:row>
    <x:row r="98" ht="58" customHeight="1">
      <x:c r="A98">
        <x:f t="shared" si="1"/>
      </x:c>
      <x:c r="B98"/>
      <x:c r="C98"/>
      <x:c r="D98"/>
      <x:c r="E98"/>
      <x:c r="F98"/>
      <x:c r="G98"/>
      <x:c r="H98"/>
      <x:c r="I98"/>
      <x:c r="J98"/>
      <x:c r="K98"/>
      <x:c r="L98"/>
      <x:c r="M98"/>
      <x:c r="N98"/>
      <x:c r="O98"/>
      <x:c r="P98"/>
      <x:c r="Q98"/>
      <x:c r="R98"/>
      <x:c r="S98"/>
      <x:c r="T98"/>
      <x:c r="U98"/>
      <x:c r="V98"/>
      <x:c r="W98"/>
      <x:c r="X98"/>
      <x:c r="Y98"/>
      <x:c r="Z98"/>
      <x:c r="AA98"/>
    </x:row>
    <x:row r="99" ht="58" customHeight="1">
      <x:c r="A99">
        <x:f t="shared" si="1"/>
      </x:c>
      <x:c r="B99"/>
      <x:c r="C99"/>
      <x:c r="D99"/>
      <x:c r="E99"/>
      <x:c r="F99"/>
      <x:c r="G99"/>
      <x:c r="H99"/>
      <x:c r="I99"/>
      <x:c r="J99"/>
      <x:c r="K99"/>
      <x:c r="L99"/>
      <x:c r="M99"/>
      <x:c r="N99"/>
      <x:c r="O99"/>
      <x:c r="P99"/>
      <x:c r="Q99"/>
      <x:c r="R99"/>
      <x:c r="S99"/>
      <x:c r="T99"/>
      <x:c r="U99"/>
      <x:c r="V99"/>
      <x:c r="W99"/>
      <x:c r="X99"/>
      <x:c r="Y99"/>
      <x:c r="Z99"/>
      <x:c r="AA99"/>
    </x:row>
    <x:row r="100" ht="58" customHeight="1">
      <x:c r="A100">
        <x:f t="shared" si="1"/>
      </x:c>
      <x:c r="B100"/>
      <x:c r="C100"/>
      <x:c r="D100"/>
      <x:c r="E100"/>
      <x:c r="F100"/>
      <x:c r="G100"/>
      <x:c r="H100"/>
      <x:c r="I100"/>
      <x:c r="J100"/>
      <x:c r="K100"/>
      <x:c r="L100"/>
      <x:c r="M100"/>
      <x:c r="N100"/>
      <x:c r="O100"/>
      <x:c r="P100"/>
      <x:c r="Q100"/>
      <x:c r="R100"/>
      <x:c r="S100"/>
      <x:c r="T100"/>
      <x:c r="U100"/>
      <x:c r="V100"/>
      <x:c r="W100"/>
      <x:c r="X100"/>
      <x:c r="Y100"/>
      <x:c r="Z100"/>
      <x:c r="AA100"/>
    </x:row>
    <x:row r="101" ht="58" customHeight="1">
      <x:c r="A101">
        <x:f t="shared" si="1"/>
      </x:c>
      <x:c r="B101"/>
      <x:c r="C101"/>
      <x:c r="D101"/>
      <x:c r="E101"/>
      <x:c r="F101"/>
      <x:c r="G101"/>
      <x:c r="H101"/>
      <x:c r="I101"/>
      <x:c r="J101"/>
      <x:c r="K101"/>
      <x:c r="L101"/>
      <x:c r="M101"/>
      <x:c r="N101"/>
      <x:c r="O101"/>
      <x:c r="P101"/>
      <x:c r="Q101"/>
      <x:c r="R101"/>
      <x:c r="S101"/>
      <x:c r="T101"/>
      <x:c r="U101"/>
      <x:c r="V101"/>
      <x:c r="W101"/>
      <x:c r="X101"/>
      <x:c r="Y101"/>
      <x:c r="Z101"/>
      <x:c r="AA101"/>
    </x:row>
    <x:row r="102" ht="58" customHeight="1">
      <x:c r="A102">
        <x:f t="shared" si="1"/>
      </x:c>
      <x:c r="B102"/>
      <x:c r="C102"/>
      <x:c r="D102"/>
      <x:c r="E102"/>
      <x:c r="F102"/>
      <x:c r="G102"/>
      <x:c r="H102"/>
      <x:c r="I102"/>
      <x:c r="J102"/>
      <x:c r="K102"/>
      <x:c r="L102"/>
      <x:c r="M102"/>
      <x:c r="N102"/>
      <x:c r="O102"/>
      <x:c r="P102"/>
      <x:c r="Q102"/>
      <x:c r="R102"/>
      <x:c r="S102"/>
      <x:c r="T102"/>
      <x:c r="U102"/>
      <x:c r="V102"/>
      <x:c r="W102"/>
      <x:c r="X102"/>
      <x:c r="Y102"/>
      <x:c r="Z102"/>
      <x:c r="AA102"/>
    </x:row>
    <x:row r="103" ht="58" customHeight="1">
      <x:c r="A103">
        <x:f t="shared" si="1"/>
      </x:c>
      <x:c r="B103"/>
      <x:c r="C103"/>
      <x:c r="D103"/>
      <x:c r="E103"/>
      <x:c r="F103"/>
      <x:c r="G103"/>
      <x:c r="H103"/>
      <x:c r="I103"/>
      <x:c r="J103"/>
      <x:c r="K103"/>
      <x:c r="L103"/>
      <x:c r="M103"/>
      <x:c r="N103"/>
      <x:c r="O103"/>
      <x:c r="P103"/>
      <x:c r="Q103"/>
      <x:c r="R103"/>
      <x:c r="S103"/>
      <x:c r="T103"/>
      <x:c r="U103"/>
      <x:c r="V103"/>
      <x:c r="W103"/>
      <x:c r="X103"/>
      <x:c r="Y103"/>
      <x:c r="Z103"/>
      <x:c r="AA103"/>
    </x:row>
  </x:sheetData>
  <x:mergeCells>
    <x:mergeCell ref="A1:AA1"/>
    <x:mergeCell ref="A2:AA2"/>
  </x:mergeCells>
  <x:dataValidations count="8">
    <x:dataValidation type="list" sqref="D4:D103">
      <x:formula1>"1,2,3,4,5,6,7,8,9,10,11,12,13,14,15"</x:formula1>
    </x:dataValidation>
    <x:dataValidation type="list" sqref="H4:H103">
      <x:formula1>"个人用户,政府,政府部门,媒体,融媒体,机构,自媒体,其他"</x:formula1>
    </x:dataValidation>
    <x:dataValidation type="list" sqref="J4:J103">
      <x:formula1>"全国,自治区,自治州,自治县/自治旗,其他"</x:formula1>
    </x:dataValidation>
    <x:dataValidation type="list" sqref="U4:U103">
      <x:formula1>"A-直接相关,B-实施相关,C-一般议题/不纳入"</x:formula1>
    </x:dataValidation>
    <x:dataValidation type="list" sqref="V4:V103">
      <x:formula1>"支持认可,中性信息,咨询疑问,担忧影响,明确批评,投诉维权,实施问题,公平争议,待核实信息,已确认误读,歧视偏见,煽动对立,安全风险,官方政策信息"</x:formula1>
    </x:dataValidation>
    <x:dataValidation type="list" sqref="X4:X103">
      <x:formula1>"是,否"</x:formula1>
    </x:dataValidation>
    <x:dataValidation type="list" sqref="Y4:Y103">
      <x:formula1>"一般,关注,重点"</x:formula1>
    </x:dataValidation>
    <x:dataValidation type="list" sqref="AA4:AA103">
      <x:formula1>"待复核,通过,修改,剔除"</x:formula1>
    </x:dataValidation>
  </x:dataValidations>
  <x:pageMargins left="0.7" right="0.7" top="0.75" bottom="0.75" header="0.3" footer="0.3"/>
  <x:drawing xmlns:r="http://schemas.openxmlformats.org/officeDocument/2006/relationships" r:id="R6306e3f295d9469a"/>
  <x:tableParts count="1">
    <x:tablePart xmlns:r="http://schemas.openxmlformats.org/officeDocument/2006/relationships" r:id="R42c08371fcf54c10"/>
  </x:tableParts>
</x:worksheet>
</file>

<file path=xl/worksheets/sheet5.xml><?xml version="1.0" encoding="utf-8"?>
<x:worksheet xmlns:x="http://schemas.openxmlformats.org/spreadsheetml/2006/main">
  <x:sheetFormatPr defaultColWidth="9" defaultRowHeight="13.800000190734863"/>
  <x:cols>
    <x:col min="1" max="1" width="24" customWidth="1"/>
    <x:col min="2" max="2" width="80" customWidth="1"/>
    <x:col min="3" max="4" width="16" customWidth="1"/>
    <x:col min="5" max="5" width="55" customWidth="1"/>
    <x:col min="6" max="6" width="48" customWidth="1"/>
  </x:cols>
  <x:sheetData>
    <x:row r="1" ht="40" customHeight="1">
      <x:c r="A1" s="1" t="s">
        <x:v>1871</x:v>
      </x:c>
      <x:c r="B1" s="1"/>
      <x:c r="C1" s="1"/>
      <x:c r="D1" s="1"/>
      <x:c r="E1" s="1"/>
      <x:c r="F1" s="1"/>
    </x:row>
    <x:row r="2">
      <x:c r="A2" s="85"/>
      <x:c r="B2" s="85"/>
      <x:c r="C2" s="85"/>
      <x:c r="D2" s="85"/>
      <x:c r="E2" s="85"/>
      <x:c r="F2" s="85"/>
    </x:row>
    <x:row r="3" ht="23.399999618530273">
      <x:c r="A3" s="3" t="s">
        <x:v>1872</x:v>
      </x:c>
      <x:c r="B3" s="4" t="s">
        <x:v>1873</x:v>
      </x:c>
      <x:c r="C3" s="4" t="s">
        <x:v>1874</x:v>
      </x:c>
      <x:c r="D3" s="4" t="s">
        <x:v>1875</x:v>
      </x:c>
      <x:c r="E3" s="4" t="s">
        <x:v>1876</x:v>
      </x:c>
      <x:c r="F3" s="5" t="s">
        <x:v>1877</x:v>
      </x:c>
    </x:row>
    <x:row r="4" ht="90" customHeight="1">
      <x:c r="A4" s="154" t="s">
        <x:v>561</x:v>
      </x:c>
      <x:c r="B4" s="155">
        <x:v>5</x:v>
      </x:c>
      <x:c r="C4" s="155">
        <x:v>5</x:v>
      </x:c>
      <x:c r="D4" s="156" t="s">
        <x:v>1878</x:v>
      </x:c>
      <x:c r="E4" s="7" t="s">
        <x:v>1879</x:v>
      </x:c>
      <x:c r="F4" s="9" t="s">
        <x:v>570</x:v>
      </x:c>
    </x:row>
    <x:row r="5" ht="90" customHeight="1">
      <x:c r="A5" s="157" t="s">
        <x:v>603</x:v>
      </x:c>
      <x:c r="B5" s="158">
        <x:v>30</x:v>
      </x:c>
      <x:c r="C5" s="158">
        <x:v>30</x:v>
      </x:c>
      <x:c r="D5" s="159" t="s">
        <x:v>1878</x:v>
      </x:c>
      <x:c r="E5" s="11" t="s">
        <x:v>1880</x:v>
      </x:c>
      <x:c r="F5" s="13" t="s">
        <x:v>570</x:v>
      </x:c>
    </x:row>
    <x:row r="6" ht="90" customHeight="1">
      <x:c r="A6" s="157" t="s">
        <x:v>816</x:v>
      </x:c>
      <x:c r="B6" s="158">
        <x:v>120</x:v>
      </x:c>
      <x:c r="C6" s="158">
        <x:v>120</x:v>
      </x:c>
      <x:c r="D6" s="159" t="s">
        <x:v>1878</x:v>
      </x:c>
      <x:c r="E6" s="11" t="s">
        <x:v>1881</x:v>
      </x:c>
      <x:c r="F6" s="13" t="s">
        <x:v>570</x:v>
      </x:c>
    </x:row>
    <x:row r="7" ht="90" customHeight="1">
      <x:c r="A7" s="157" t="s">
        <x:v>1560</x:v>
      </x:c>
      <x:c r="B7" s="158">
        <x:v>30</x:v>
      </x:c>
      <x:c r="C7" s="158">
        <x:v>30</x:v>
      </x:c>
      <x:c r="D7" s="159" t="s">
        <x:v>1878</x:v>
      </x:c>
      <x:c r="E7" s="11" t="s">
        <x:v>1882</x:v>
      </x:c>
      <x:c r="F7" s="13" t="s">
        <x:v>570</x:v>
      </x:c>
    </x:row>
    <x:row r="8" ht="90" customHeight="1">
      <x:c r="A8" s="157" t="s">
        <x:v>1883</x:v>
      </x:c>
      <x:c r="B8" s="158">
        <x:v>64</x:v>
      </x:c>
      <x:c r="C8" s="158">
        <x:v>64</x:v>
      </x:c>
      <x:c r="D8" s="159" t="s">
        <x:v>1878</x:v>
      </x:c>
      <x:c r="E8" s="11" t="s">
        <x:v>1884</x:v>
      </x:c>
      <x:c r="F8" s="13" t="s">
        <x:v>1885</x:v>
      </x:c>
    </x:row>
    <x:row r="9" ht="90" customHeight="1">
      <x:c r="A9" s="157" t="s">
        <x:v>1886</x:v>
      </x:c>
      <x:c r="B9" s="158">
        <x:v>5</x:v>
      </x:c>
      <x:c r="C9" s="158">
        <x:v>5</x:v>
      </x:c>
      <x:c r="D9" s="159" t="s">
        <x:v>1878</x:v>
      </x:c>
      <x:c r="E9" s="11" t="s">
        <x:v>1887</x:v>
      </x:c>
      <x:c r="F9" s="13" t="s">
        <x:v>1888</x:v>
      </x:c>
    </x:row>
    <x:row r="10" ht="90" customHeight="1">
      <x:c r="A10" s="160" t="s">
        <x:v>1889</x:v>
      </x:c>
      <x:c r="B10" s="161">
        <x:v>15</x:v>
      </x:c>
      <x:c r="C10" s="161">
        <x:v>15</x:v>
      </x:c>
      <x:c r="D10" s="162" t="s">
        <x:v>1878</x:v>
      </x:c>
      <x:c r="E10" s="15" t="s">
        <x:v>1890</x:v>
      </x:c>
      <x:c r="F10" s="17" t="s">
        <x:v>1891</x:v>
      </x:c>
    </x:row>
    <x:row r="11">
      <x:c r="A11" s="85"/>
      <x:c r="B11" s="85"/>
      <x:c r="C11" s="85"/>
      <x:c r="D11" s="85"/>
      <x:c r="E11" s="85"/>
      <x:c r="F11" s="85"/>
    </x:row>
    <x:row r="12" ht="100" customHeight="1">
      <x:c r="A12" s="163" t="s">
        <x:v>1892</x:v>
      </x:c>
      <x:c r="B12" s="8" t="s">
        <x:v>1893</x:v>
      </x:c>
      <x:c r="C12" s="8" t="s">
        <x:v>12</x:v>
      </x:c>
      <x:c r="D12" s="8" t="s">
        <x:v>12</x:v>
      </x:c>
      <x:c r="E12" s="8" t="s">
        <x:v>12</x:v>
      </x:c>
      <x:c r="F12" s="164" t="s">
        <x:v>12</x:v>
      </x:c>
    </x:row>
    <x:row r="13" ht="100" customHeight="1">
      <x:c r="A13" s="165" t="s">
        <x:v>1894</x:v>
      </x:c>
      <x:c r="B13" s="12" t="s">
        <x:v>1895</x:v>
      </x:c>
      <x:c r="C13" s="12" t="s">
        <x:v>12</x:v>
      </x:c>
      <x:c r="D13" s="12" t="s">
        <x:v>12</x:v>
      </x:c>
      <x:c r="E13" s="12" t="s">
        <x:v>12</x:v>
      </x:c>
      <x:c r="F13" s="166" t="s">
        <x:v>12</x:v>
      </x:c>
    </x:row>
    <x:row r="14" ht="100" customHeight="1">
      <x:c r="A14" s="165" t="s">
        <x:v>1896</x:v>
      </x:c>
      <x:c r="B14" s="12" t="s">
        <x:v>1897</x:v>
      </x:c>
      <x:c r="C14" s="12" t="s">
        <x:v>12</x:v>
      </x:c>
      <x:c r="D14" s="12" t="s">
        <x:v>12</x:v>
      </x:c>
      <x:c r="E14" s="12" t="s">
        <x:v>12</x:v>
      </x:c>
      <x:c r="F14" s="166" t="s">
        <x:v>12</x:v>
      </x:c>
    </x:row>
    <x:row r="15" ht="100" customHeight="1">
      <x:c r="A15" s="165" t="s">
        <x:v>1898</x:v>
      </x:c>
      <x:c r="B15" s="12" t="s">
        <x:v>1899</x:v>
      </x:c>
      <x:c r="C15" s="12" t="s">
        <x:v>12</x:v>
      </x:c>
      <x:c r="D15" s="12" t="s">
        <x:v>12</x:v>
      </x:c>
      <x:c r="E15" s="12" t="s">
        <x:v>12</x:v>
      </x:c>
      <x:c r="F15" s="166" t="s">
        <x:v>12</x:v>
      </x:c>
    </x:row>
    <x:row r="16" ht="100" customHeight="1">
      <x:c r="A16" s="165" t="s">
        <x:v>1900</x:v>
      </x:c>
      <x:c r="B16" s="12" t="s">
        <x:v>1901</x:v>
      </x:c>
      <x:c r="C16" s="12" t="s">
        <x:v>12</x:v>
      </x:c>
      <x:c r="D16" s="12" t="s">
        <x:v>12</x:v>
      </x:c>
      <x:c r="E16" s="12" t="s">
        <x:v>12</x:v>
      </x:c>
      <x:c r="F16" s="166" t="s">
        <x:v>12</x:v>
      </x:c>
    </x:row>
    <x:row r="17" ht="100" customHeight="1">
      <x:c r="A17" s="167" t="s">
        <x:v>1902</x:v>
      </x:c>
      <x:c r="B17" s="16" t="s">
        <x:v>1903</x:v>
      </x:c>
      <x:c r="C17" s="16" t="s">
        <x:v>12</x:v>
      </x:c>
      <x:c r="D17" s="16" t="s">
        <x:v>12</x:v>
      </x:c>
      <x:c r="E17" s="16" t="s">
        <x:v>12</x:v>
      </x:c>
      <x:c r="F17" s="168" t="s">
        <x:v>12</x:v>
      </x:c>
    </x:row>
    <x:row r="18" ht="36" customHeight="1">
      <x:c r="A18" s="202" t="str">
        <x:v>截图证据说明：舆情采集记录模板已直接嵌入 87 张截图；不再以 image(编号) 文字代替图片。附件缺失 0 张。</x:v>
      </x:c>
      <x:c r="B18" s="202"/>
      <x:c r="C18" s="202"/>
      <x:c r="D18" s="202"/>
      <x:c r="E18" s="202"/>
      <x:c r="F18" s="202"/>
    </x:row>
    <x:row r="19">
      <x:c r="A19" s="85" t="str">
        <x:v>地区统计规则</x:v>
      </x:c>
      <x:c r="B19" s="85" t="str">
        <x:v>按信息来源地区归属</x:v>
      </x:c>
      <x:c r="C19" s="85" t="str">
        <x:v>评论者地区仅作附加信息</x:v>
      </x:c>
      <x:c r="D19" s="85" t="str">
        <x:v>已统一</x:v>
      </x:c>
      <x:c r="E19" s="85" t="str">
        <x:v>地区统计以母帖/账号/机构的信息来源地区为准；不能因为评论者显示“云南”就把新疆或全国性媒体内容计入云南地区公众意见。</x:v>
      </x:c>
      <x:c r="F19" s="85" t="str">
        <x:v>本次复核口径</x:v>
      </x:c>
    </x:row>
  </x:sheetData>
  <x:mergeCells>
    <x:mergeCell ref="A1:F1"/>
    <x:mergeCell ref="A18:F18"/>
  </x:mergeCells>
  <x:pageMargins left="0.7" right="0.7" top="0.75" bottom="0.75" header="0.3" footer="0.3"/>
</x:worksheet>
</file>

<file path=xl/worksheets/sheet6.xml><?xml version="1.0" encoding="utf-8"?>
<x:worksheet xmlns:x="http://schemas.openxmlformats.org/spreadsheetml/2006/main">
  <x:sheetFormatPr defaultColWidth="9" defaultRowHeight="13.800000190734863"/>
  <x:cols>
    <x:col min="1" max="1" width="25" customWidth="1"/>
    <x:col min="2" max="2" width="16" customWidth="1"/>
    <x:col min="3" max="3" width="28" customWidth="1"/>
    <x:col min="4" max="5" width="55" customWidth="1"/>
    <x:col min="6" max="7" width="48" customWidth="1"/>
  </x:cols>
  <x:sheetData>
    <x:row r="1" ht="40" customHeight="1">
      <x:c r="A1" s="1" t="s">
        <x:v>1904</x:v>
      </x:c>
      <x:c r="B1" s="1"/>
      <x:c r="C1" s="1"/>
      <x:c r="D1" s="1"/>
      <x:c r="E1" s="1"/>
      <x:c r="F1" s="1"/>
      <x:c r="G1" s="1"/>
    </x:row>
    <x:row r="2" ht="95" customHeight="1">
      <x:c r="A2" s="2" t="s">
        <x:v>1905</x:v>
      </x:c>
      <x:c r="B2" s="2"/>
      <x:c r="C2" s="2"/>
      <x:c r="D2" s="2"/>
      <x:c r="E2" s="2"/>
      <x:c r="F2" s="2"/>
      <x:c r="G2" s="2"/>
    </x:row>
    <x:row r="3" ht="65" customHeight="1">
      <x:c r="A3" s="3" t="s">
        <x:v>1906</x:v>
      </x:c>
      <x:c r="B3" s="4" t="s">
        <x:v>1907</x:v>
      </x:c>
      <x:c r="C3" s="4" t="s">
        <x:v>1908</x:v>
      </x:c>
      <x:c r="D3" s="4" t="s">
        <x:v>1909</x:v>
      </x:c>
      <x:c r="E3" s="4" t="s">
        <x:v>1910</x:v>
      </x:c>
      <x:c r="F3" s="4" t="s">
        <x:v>1911</x:v>
      </x:c>
      <x:c r="G3" s="5" t="s">
        <x:v>1912</x:v>
      </x:c>
    </x:row>
    <x:row r="4" ht="240" customHeight="1">
      <x:c r="A4" s="6" t="s">
        <x:v>1812</x:v>
      </x:c>
      <x:c r="B4" s="7" t="s">
        <x:v>1913</x:v>
      </x:c>
      <x:c r="C4" s="7" t="s">
        <x:v>1914</x:v>
      </x:c>
      <x:c r="D4" s="8" t="s">
        <x:v>1915</x:v>
      </x:c>
      <x:c r="E4" s="8" t="s">
        <x:v>1916</x:v>
      </x:c>
      <x:c r="F4" s="7" t="s">
        <x:v>1917</x:v>
      </x:c>
      <x:c r="G4" s="9" t="s">
        <x:v>1918</x:v>
      </x:c>
    </x:row>
    <x:row r="5" ht="240" customHeight="1">
      <x:c r="A5" s="10" t="s">
        <x:v>1818</x:v>
      </x:c>
      <x:c r="B5" s="11" t="s">
        <x:v>1919</x:v>
      </x:c>
      <x:c r="C5" s="11" t="s">
        <x:v>1920</x:v>
      </x:c>
      <x:c r="D5" s="12" t="s">
        <x:v>1921</x:v>
      </x:c>
      <x:c r="E5" s="12" t="s">
        <x:v>1922</x:v>
      </x:c>
      <x:c r="F5" s="11" t="s">
        <x:v>1923</x:v>
      </x:c>
      <x:c r="G5" s="13" t="s">
        <x:v>1924</x:v>
      </x:c>
    </x:row>
    <x:row r="6" ht="240" customHeight="1">
      <x:c r="A6" s="10" t="s">
        <x:v>1823</x:v>
      </x:c>
      <x:c r="B6" s="11" t="s">
        <x:v>1925</x:v>
      </x:c>
      <x:c r="C6" s="11" t="s">
        <x:v>1926</x:v>
      </x:c>
      <x:c r="D6" s="12" t="s">
        <x:v>1927</x:v>
      </x:c>
      <x:c r="E6" s="12" t="s">
        <x:v>1928</x:v>
      </x:c>
      <x:c r="F6" s="11" t="s">
        <x:v>1929</x:v>
      </x:c>
      <x:c r="G6" s="13" t="s">
        <x:v>1930</x:v>
      </x:c>
    </x:row>
    <x:row r="7" ht="240" customHeight="1">
      <x:c r="A7" s="10" t="s">
        <x:v>1931</x:v>
      </x:c>
      <x:c r="B7" s="11" t="s">
        <x:v>1932</x:v>
      </x:c>
      <x:c r="C7" s="11" t="s">
        <x:v>1933</x:v>
      </x:c>
      <x:c r="D7" s="12" t="s">
        <x:v>1934</x:v>
      </x:c>
      <x:c r="E7" s="12" t="s">
        <x:v>1935</x:v>
      </x:c>
      <x:c r="F7" s="11" t="s">
        <x:v>1936</x:v>
      </x:c>
      <x:c r="G7" s="13" t="s">
        <x:v>1937</x:v>
      </x:c>
    </x:row>
    <x:row r="8" ht="240" customHeight="1">
      <x:c r="A8" s="10" t="s">
        <x:v>1938</x:v>
      </x:c>
      <x:c r="B8" s="11" t="s">
        <x:v>1939</x:v>
      </x:c>
      <x:c r="C8" s="11" t="s">
        <x:v>1940</x:v>
      </x:c>
      <x:c r="D8" s="12" t="s">
        <x:v>1941</x:v>
      </x:c>
      <x:c r="E8" s="12" t="s">
        <x:v>1942</x:v>
      </x:c>
      <x:c r="F8" s="11" t="s">
        <x:v>1943</x:v>
      </x:c>
      <x:c r="G8" s="13" t="s">
        <x:v>1944</x:v>
      </x:c>
    </x:row>
    <x:row r="9" ht="240" customHeight="1">
      <x:c r="A9" s="10" t="s">
        <x:v>1945</x:v>
      </x:c>
      <x:c r="B9" s="11" t="s">
        <x:v>1946</x:v>
      </x:c>
      <x:c r="C9" s="11" t="s">
        <x:v>1947</x:v>
      </x:c>
      <x:c r="D9" s="12" t="s">
        <x:v>1948</x:v>
      </x:c>
      <x:c r="E9" s="12" t="s">
        <x:v>1949</x:v>
      </x:c>
      <x:c r="F9" s="11" t="s">
        <x:v>1950</x:v>
      </x:c>
      <x:c r="G9" s="13" t="s">
        <x:v>1951</x:v>
      </x:c>
    </x:row>
    <x:row r="10" ht="240" customHeight="1">
      <x:c r="A10" s="10" t="s">
        <x:v>1952</x:v>
      </x:c>
      <x:c r="B10" s="11" t="s">
        <x:v>1946</x:v>
      </x:c>
      <x:c r="C10" s="11" t="s">
        <x:v>1953</x:v>
      </x:c>
      <x:c r="D10" s="12" t="s">
        <x:v>1954</x:v>
      </x:c>
      <x:c r="E10" s="12" t="s">
        <x:v>1955</x:v>
      </x:c>
      <x:c r="F10" s="11" t="s">
        <x:v>1956</x:v>
      </x:c>
      <x:c r="G10" s="13" t="s">
        <x:v>1957</x:v>
      </x:c>
    </x:row>
    <x:row r="11" ht="240" customHeight="1">
      <x:c r="A11" s="10" t="s">
        <x:v>1958</x:v>
      </x:c>
      <x:c r="B11" s="11" t="s">
        <x:v>1946</x:v>
      </x:c>
      <x:c r="C11" s="11" t="s">
        <x:v>1959</x:v>
      </x:c>
      <x:c r="D11" s="12" t="s">
        <x:v>1960</x:v>
      </x:c>
      <x:c r="E11" s="12" t="s">
        <x:v>1961</x:v>
      </x:c>
      <x:c r="F11" s="11" t="s">
        <x:v>1962</x:v>
      </x:c>
      <x:c r="G11" s="13" t="s">
        <x:v>1963</x:v>
      </x:c>
    </x:row>
    <x:row r="12" ht="240" customHeight="1">
      <x:c r="A12" s="10" t="s">
        <x:v>1964</x:v>
      </x:c>
      <x:c r="B12" s="11" t="s">
        <x:v>1965</x:v>
      </x:c>
      <x:c r="C12" s="11" t="s">
        <x:v>1966</x:v>
      </x:c>
      <x:c r="D12" s="12" t="s">
        <x:v>1967</x:v>
      </x:c>
      <x:c r="E12" s="12" t="s">
        <x:v>1968</x:v>
      </x:c>
      <x:c r="F12" s="11" t="s">
        <x:v>1969</x:v>
      </x:c>
      <x:c r="G12" s="13" t="s">
        <x:v>1970</x:v>
      </x:c>
    </x:row>
    <x:row r="13" ht="240" customHeight="1">
      <x:c r="A13" s="10" t="s">
        <x:v>1971</x:v>
      </x:c>
      <x:c r="B13" s="11" t="s">
        <x:v>1972</x:v>
      </x:c>
      <x:c r="C13" s="11" t="s">
        <x:v>1973</x:v>
      </x:c>
      <x:c r="D13" s="12" t="s">
        <x:v>1974</x:v>
      </x:c>
      <x:c r="E13" s="12" t="s">
        <x:v>1975</x:v>
      </x:c>
      <x:c r="F13" s="11" t="s">
        <x:v>1976</x:v>
      </x:c>
      <x:c r="G13" s="13" t="s">
        <x:v>1977</x:v>
      </x:c>
    </x:row>
    <x:row r="14" ht="240" customHeight="1">
      <x:c r="A14" s="10" t="s">
        <x:v>1978</x:v>
      </x:c>
      <x:c r="B14" s="11" t="s">
        <x:v>1979</x:v>
      </x:c>
      <x:c r="C14" s="11" t="s">
        <x:v>1980</x:v>
      </x:c>
      <x:c r="D14" s="12" t="s">
        <x:v>1981</x:v>
      </x:c>
      <x:c r="E14" s="12" t="s">
        <x:v>1982</x:v>
      </x:c>
      <x:c r="F14" s="11" t="s">
        <x:v>1983</x:v>
      </x:c>
      <x:c r="G14" s="13" t="s">
        <x:v>1984</x:v>
      </x:c>
    </x:row>
    <x:row r="15" ht="240" customHeight="1">
      <x:c r="A15" s="10" t="s">
        <x:v>1985</x:v>
      </x:c>
      <x:c r="B15" s="11" t="s">
        <x:v>1986</x:v>
      </x:c>
      <x:c r="C15" s="11" t="s">
        <x:v>1987</x:v>
      </x:c>
      <x:c r="D15" s="12" t="s">
        <x:v>1988</x:v>
      </x:c>
      <x:c r="E15" s="12" t="s">
        <x:v>1989</x:v>
      </x:c>
      <x:c r="F15" s="11" t="s">
        <x:v>1990</x:v>
      </x:c>
      <x:c r="G15" s="13" t="s">
        <x:v>1970</x:v>
      </x:c>
    </x:row>
    <x:row r="16" ht="240" customHeight="1">
      <x:c r="A16" s="10" t="s">
        <x:v>1991</x:v>
      </x:c>
      <x:c r="B16" s="11" t="s">
        <x:v>1992</x:v>
      </x:c>
      <x:c r="C16" s="11" t="s">
        <x:v>1993</x:v>
      </x:c>
      <x:c r="D16" s="12" t="s">
        <x:v>1994</x:v>
      </x:c>
      <x:c r="E16" s="12" t="s">
        <x:v>1995</x:v>
      </x:c>
      <x:c r="F16" s="11" t="s">
        <x:v>1996</x:v>
      </x:c>
      <x:c r="G16" s="13" t="s">
        <x:v>1970</x:v>
      </x:c>
    </x:row>
    <x:row r="17" ht="240" customHeight="1">
      <x:c r="A17" s="10" t="s">
        <x:v>1997</x:v>
      </x:c>
      <x:c r="B17" s="11" t="s">
        <x:v>1998</x:v>
      </x:c>
      <x:c r="C17" s="11" t="s">
        <x:v>1999</x:v>
      </x:c>
      <x:c r="D17" s="12" t="s">
        <x:v>2000</x:v>
      </x:c>
      <x:c r="E17" s="12" t="s">
        <x:v>2001</x:v>
      </x:c>
      <x:c r="F17" s="11" t="s">
        <x:v>2002</x:v>
      </x:c>
      <x:c r="G17" s="13" t="s">
        <x:v>2003</x:v>
      </x:c>
    </x:row>
    <x:row r="18" ht="240" customHeight="1">
      <x:c r="A18" s="10" t="s">
        <x:v>2004</x:v>
      </x:c>
      <x:c r="B18" s="11" t="s">
        <x:v>2005</x:v>
      </x:c>
      <x:c r="C18" s="11" t="s">
        <x:v>2006</x:v>
      </x:c>
      <x:c r="D18" s="12" t="s">
        <x:v>2007</x:v>
      </x:c>
      <x:c r="E18" s="12" t="s">
        <x:v>2008</x:v>
      </x:c>
      <x:c r="F18" s="11" t="s">
        <x:v>2009</x:v>
      </x:c>
      <x:c r="G18" s="13" t="s">
        <x:v>2010</x:v>
      </x:c>
    </x:row>
    <x:row r="19" ht="240" customHeight="1">
      <x:c r="A19" s="14" t="s">
        <x:v>2011</x:v>
      </x:c>
      <x:c r="B19" s="15" t="s">
        <x:v>2012</x:v>
      </x:c>
      <x:c r="C19" s="15" t="s">
        <x:v>2013</x:v>
      </x:c>
      <x:c r="D19" s="16" t="s">
        <x:v>2014</x:v>
      </x:c>
      <x:c r="E19" s="16" t="s">
        <x:v>2015</x:v>
      </x:c>
      <x:c r="F19" s="15" t="s">
        <x:v>2016</x:v>
      </x:c>
      <x:c r="G19" s="17" t="s">
        <x:v>2017</x:v>
      </x:c>
    </x:row>
  </x:sheetData>
  <x:mergeCells>
    <x:mergeCell ref="A1:G1"/>
    <x:mergeCell ref="A2:G2"/>
  </x:mergeCells>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17" hidden="0" customWidth="1"/>
    <x:col min="2" max="2" width="18" hidden="0" customWidth="1"/>
    <x:col min="3" max="3" width="48" hidden="0" customWidth="1"/>
    <x:col min="4" max="4" width="38" hidden="0" customWidth="1"/>
    <x:col min="5" max="5" width="28" hidden="0" customWidth="1"/>
    <x:col min="6" max="6" width="16" hidden="0" customWidth="1"/>
    <x:col min="7" max="7" width="19" hidden="0" customWidth="1"/>
    <x:col min="8" max="8" width="17" hidden="0" customWidth="1"/>
    <x:col min="9" max="9" width="38" hidden="0" customWidth="1"/>
  </x:cols>
  <x:sheetData>
    <x:row r="1" ht="30" customHeight="1">
      <x:c r="A1" s="147" t="str">
        <x:v>李梦颖｜监测工作量补充统计与重点复核</x:v>
      </x:c>
      <x:c r="B1" s="147"/>
      <x:c r="C1" s="147"/>
      <x:c r="D1" s="147"/>
      <x:c r="E1" s="147"/>
      <x:c r="F1" s="147"/>
      <x:c r="G1" s="147"/>
      <x:c r="H1" s="147"/>
      <x:c r="I1" s="147"/>
    </x:row>
    <x:row r="2">
      <x:c r="A2" s="115" t="str">
        <x:v>统计截止：2026-08-06。仅统计实际打开、浏览或截图核验的内容；平台显示的评论总量（如2590条）不等于实际查看量。</x:v>
      </x:c>
      <x:c r="B2" s="115"/>
      <x:c r="C2" s="115"/>
      <x:c r="D2" s="115"/>
      <x:c r="E2" s="115"/>
      <x:c r="F2" s="115"/>
      <x:c r="G2" s="115"/>
      <x:c r="H2" s="115"/>
      <x:c r="I2" s="115"/>
    </x:row>
    <x:row r="3">
      <x:c r="A3" s="148"/>
      <x:c r="B3" s="148"/>
      <x:c r="C3" s="148"/>
      <x:c r="D3" s="148"/>
      <x:c r="E3" s="148"/>
      <x:c r="F3" s="148"/>
      <x:c r="G3" s="148"/>
      <x:c r="H3" s="148"/>
      <x:c r="I3" s="148"/>
    </x:row>
    <x:row r="4" ht="30" customHeight="1">
      <x:c r="A4" s="122" t="str">
        <x:v>指标</x:v>
      </x:c>
      <x:c r="B4" s="122" t="str">
        <x:v>数量</x:v>
      </x:c>
      <x:c r="C4" s="122" t="str">
        <x:v>统计口径</x:v>
      </x:c>
      <x:c r="D4" s="122" t="str">
        <x:v>复核状态</x:v>
      </x:c>
      <x:c r="E4" s="148"/>
      <x:c r="F4" s="148"/>
      <x:c r="G4" s="148"/>
      <x:c r="H4" s="148"/>
      <x:c r="I4" s="148"/>
    </x:row>
    <x:row r="5" ht="30" customHeight="1">
      <x:c r="A5" s="118" t="str">
        <x:v>监测平台类别数</x:v>
      </x:c>
      <x:c r="B5" s="149" t="n">
        <x:f>COUNTA(A16:A22)</x:f>
        <x:v>7</x:v>
      </x:c>
      <x:c r="C5" s="118" t="str">
        <x:v>公开网站、微信公众号、微信视频号、微博、小红书、抖音、快手</x:v>
      </x:c>
      <x:c r="D5" s="118" t="str">
        <x:v>已核</x:v>
      </x:c>
      <x:c r="E5" s="148"/>
      <x:c r="F5" s="148"/>
      <x:c r="G5" s="148"/>
      <x:c r="H5" s="148"/>
      <x:c r="I5" s="148"/>
    </x:row>
    <x:row r="6" ht="30" customHeight="1">
      <x:c r="A6" s="118" t="str">
        <x:v>实际检查来源/账号数</x:v>
      </x:c>
      <x:c r="B6" s="149" t="n">
        <x:f>COUNTA(A26:A55)</x:f>
        <x:v>30</x:v>
      </x:c>
      <x:c r="C6" s="118" t="str">
        <x:v>按下方“实际检查来源”逐项计数</x:v>
      </x:c>
      <x:c r="D6" s="118" t="str">
        <x:v>已核</x:v>
      </x:c>
      <x:c r="E6" s="148"/>
      <x:c r="F6" s="148"/>
      <x:c r="G6" s="148"/>
      <x:c r="H6" s="148"/>
      <x:c r="I6" s="148"/>
    </x:row>
    <x:row r="7" ht="30" customHeight="1">
      <x:c r="A7" s="118" t="str">
        <x:v>大约查看信息数</x:v>
      </x:c>
      <x:c r="B7" s="149" t="n">
        <x:f>SUM(E26:E55)</x:f>
        <x:v>315</x:v>
      </x:c>
      <x:c r="C7" s="118" t="str">
        <x:v>文章、帖子、视频及实际展开浏览的评论/留言；为约数</x:v>
      </x:c>
      <x:c r="D7" s="118" t="str">
        <x:v>约数</x:v>
      </x:c>
      <x:c r="E7" s="148"/>
      <x:c r="F7" s="148"/>
      <x:c r="G7" s="148"/>
      <x:c r="H7" s="148"/>
      <x:c r="I7" s="148"/>
    </x:row>
    <x:row r="8" ht="30" customHeight="1">
      <x:c r="A8" s="118" t="str">
        <x:v>检索中民族议题相关信息数（含外省/全国补充）</x:v>
      </x:c>
      <x:c r="B8" s="149" t="n">
        <x:v>294</x:v>
      </x:c>
      <x:c r="C8" s="118" t="str">
        <x:v>人工检索工作量约数，不作为云南地区最终公众意见总量</x:v>
      </x:c>
      <x:c r="D8" s="118" t="str">
        <x:v>约数</x:v>
      </x:c>
      <x:c r="E8" s="148"/>
      <x:c r="F8" s="148"/>
      <x:c r="G8" s="148"/>
      <x:c r="H8" s="148"/>
      <x:c r="I8" s="148"/>
    </x:row>
    <x:row r="9" ht="30" customHeight="1">
      <x:c r="A9" s="118" t="str">
        <x:v>检索中与促进法明确相关信息数（含外省/全国补充）</x:v>
      </x:c>
      <x:c r="B9" s="149" t="n">
        <x:v>270</x:v>
      </x:c>
      <x:c r="C9" s="118" t="str">
        <x:v>人工检索工作量约数，不作为云南地区最终公众意见总量</x:v>
      </x:c>
      <x:c r="D9" s="118" t="str">
        <x:v>约数</x:v>
      </x:c>
      <x:c r="E9" s="148"/>
      <x:c r="F9" s="148"/>
      <x:c r="G9" s="148"/>
      <x:c r="H9" s="148"/>
      <x:c r="I9" s="148"/>
    </x:row>
    <x:row r="10" ht="30" customHeight="1">
      <x:c r="A10" s="118" t="str">
        <x:v>可确认有效记录数</x:v>
      </x:c>
      <x:c r="B10" s="149" t="n">
        <x:f>COUNTIFS('舆情采集记录模板'!$U$4:$U$90,"明确相关",'舆情采集记录模板'!$V$4:$V$90,"&lt;&gt;排除记录")</x:f>
        <x:v>50</x:v>
      </x:c>
      <x:c r="C10" s="118" t="str">
        <x:v>关联度=“明确相关”且未标记排除；时间边界无法确认的评论不计入</x:v>
      </x:c>
      <x:c r="D10" s="118" t="str">
        <x:v>公式</x:v>
      </x:c>
      <x:c r="E10" s="148"/>
      <x:c r="F10" s="148"/>
      <x:c r="G10" s="148"/>
      <x:c r="H10" s="148"/>
      <x:c r="I10" s="148"/>
    </x:row>
    <x:row r="11" ht="30" customHeight="1">
      <x:c r="A11" s="118" t="str">
        <x:v>可确认公众意见数（全部平台）</x:v>
      </x:c>
      <x:c r="B11" s="149" t="n">
        <x:f>COUNTIFS('舆情采集记录模板'!$H$4:$H$90,"公众评论",'舆情采集记录模板'!$U$4:$U$90,"明确相关",'舆情采集记录模板'!$V$4:$V$90,"&lt;&gt;排除记录")</x:f>
        <x:v>29</x:v>
      </x:c>
      <x:c r="C11" s="118" t="str">
        <x:v>公众评论、明确相关且未排除；含云南本地及外省/全国平台补充</x:v>
      </x:c>
      <x:c r="D11" s="118" t="str">
        <x:v>公式</x:v>
      </x:c>
      <x:c r="E11" s="148"/>
      <x:c r="F11" s="148"/>
      <x:c r="G11" s="148"/>
      <x:c r="H11" s="148"/>
      <x:c r="I11" s="148"/>
    </x:row>
    <x:row r="12" ht="30" customHeight="1">
      <x:c r="A12" s="118" t="str">
        <x:v>云南本地公众意见数</x:v>
      </x:c>
      <x:c r="B12" s="149" t="n">
        <x:f>COUNTIFS('舆情采集记录模板'!$H$4:$H$90,"公众评论",'舆情采集记录模板'!$U$4:$U$90,"明确相关",'舆情采集记录模板'!$V$4:$V$90,"&lt;&gt;排除记录",'舆情采集记录模板'!$J$4:$J$90,"云南省")+COUNTIFS('舆情采集记录模板'!$H$4:$H$90,"公众评论",'舆情采集记录模板'!$U$4:$U$90,"明确相关",'舆情采集记录模板'!$V$4:$V$90,"&lt;&gt;排除记录",'舆情采集记录模板'!$J$4:$J$90,"云南省普洱市宁洱哈尼族彝族自治县")+COUNTIFS('舆情采集记录模板'!$H$4:$H$90,"公众评论",'舆情采集记录模板'!$U$4:$U$90,"明确相关",'舆情采集记录模板'!$V$4:$V$90,"&lt;&gt;排除记录",'舆情采集记录模板'!$J$4:$J$90,"云南省普洱市景谷傣族彝族自治县")+COUNTIFS('舆情采集记录模板'!$H$4:$H$90,"公众评论",'舆情采集记录模板'!$U$4:$U$90,"明确相关",'舆情采集记录模板'!$V$4:$V$90,"&lt;&gt;排除记录",'舆情采集记录模板'!$J$4:$J$90,"云南省普洱市西盟县")+COUNTIFS('舆情采集记录模板'!$H$4:$H$90,"公众评论",'舆情采集记录模板'!$U$4:$U$90,"明确相关",'舆情采集记录模板'!$V$4:$V$90,"&lt;&gt;排除记录",'舆情采集记录模板'!$J$4:$J$90,"云南省楚雄州大姚县")+COUNTIFS('舆情采集记录模板'!$H$4:$H$90,"公众评论",'舆情采集记录模板'!$U$4:$U$90,"明确相关",'舆情采集记录模板'!$V$4:$V$90,"&lt;&gt;排除记录",'舆情采集记录模板'!$J$4:$J$90,"云南省迪庆州德钦县")+COUNTIFS('舆情采集记录模板'!$H$4:$H$90,"公众评论",'舆情采集记录模板'!$U$4:$U$90,"明确相关",'舆情采集记录模板'!$V$4:$V$90,"&lt;&gt;排除记录",'舆情采集记录模板'!$J$4:$J$90,"云南省迪庆州香格里拉市")</x:f>
        <x:v>23</x:v>
      </x:c>
      <x:c r="C12" s="118" t="str">
        <x:v>仅按“信息来源地区”属于云南的公众评论统计，不按评论者所在地归属</x:v>
      </x:c>
      <x:c r="D12" s="118" t="str">
        <x:v>公式</x:v>
      </x:c>
      <x:c r="E12" s="148"/>
      <x:c r="F12" s="148"/>
      <x:c r="G12" s="148"/>
      <x:c r="H12" s="148"/>
      <x:c r="I12" s="148"/>
    </x:row>
    <x:row r="13" ht="30" customHeight="1">
      <x:c r="A13" s="148" t="str">
        <x:v>云南本地态度分布</x:v>
      </x:c>
      <x:c r="B13" s="148" t="str">
        <x:v>支持21；中性1；咨询1</x:v>
      </x:c>
      <x:c r="C13" s="148" t="str">
        <x:v>最终23条：支持认可21、中性信息1、咨询疑问1</x:v>
      </x:c>
      <x:c r="D13" s="148" t="str">
        <x:v>已核</x:v>
      </x:c>
      <x:c r="E13" s="148"/>
      <x:c r="F13" s="148"/>
      <x:c r="G13" s="148"/>
      <x:c r="H13" s="148"/>
      <x:c r="I13" s="148"/>
    </x:row>
    <x:row r="14" ht="30" customHeight="1">
      <x:c r="A14" s="148" t="str">
        <x:v>外省/全国补充及时间待核</x:v>
      </x:c>
      <x:c r="B14" s="148" t="str">
        <x:v>外省/全国补充6；时间待核25</x:v>
      </x:c>
      <x:c r="C14" s="148" t="str">
        <x:v>外省/全国平台公众意见单列，不计云南地区；25条相对时间冲突评论暂不计最终统计</x:v>
      </x:c>
      <x:c r="D14" s="148" t="str">
        <x:v>已核</x:v>
      </x:c>
      <x:c r="E14" s="148"/>
      <x:c r="F14" s="148"/>
      <x:c r="G14" s="148"/>
      <x:c r="H14" s="148"/>
      <x:c r="I14" s="148"/>
    </x:row>
    <x:row r="15" ht="30" customHeight="1">
      <x:c r="A15" s="150" t="str">
        <x:v>监测平台类别（7类）</x:v>
      </x:c>
      <x:c r="B15" s="150"/>
      <x:c r="C15" s="150"/>
      <x:c r="D15" s="150"/>
      <x:c r="E15" s="150"/>
      <x:c r="F15" s="150"/>
      <x:c r="G15" s="150"/>
      <x:c r="H15" s="150"/>
      <x:c r="I15" s="150"/>
    </x:row>
    <x:row r="16" ht="30" customHeight="1">
      <x:c r="A16" s="151" t="str">
        <x:v>公开网站</x:v>
      </x:c>
      <x:c r="B16" s="148"/>
      <x:c r="C16" s="148"/>
      <x:c r="D16" s="148"/>
      <x:c r="E16" s="148"/>
      <x:c r="F16" s="148"/>
      <x:c r="G16" s="148"/>
      <x:c r="H16" s="148"/>
      <x:c r="I16" s="148"/>
    </x:row>
    <x:row r="17" ht="30" customHeight="1">
      <x:c r="A17" s="151" t="str">
        <x:v>微信公众号</x:v>
      </x:c>
      <x:c r="B17" s="148"/>
      <x:c r="C17" s="148"/>
      <x:c r="D17" s="148"/>
      <x:c r="E17" s="148"/>
      <x:c r="F17" s="148"/>
      <x:c r="G17" s="148"/>
      <x:c r="H17" s="148"/>
      <x:c r="I17" s="148"/>
    </x:row>
    <x:row r="18" ht="30" customHeight="1">
      <x:c r="A18" s="151" t="str">
        <x:v>微信视频号</x:v>
      </x:c>
      <x:c r="B18" s="148"/>
      <x:c r="C18" s="148"/>
      <x:c r="D18" s="148"/>
      <x:c r="E18" s="148"/>
      <x:c r="F18" s="148"/>
      <x:c r="G18" s="148"/>
      <x:c r="H18" s="148"/>
      <x:c r="I18" s="148"/>
    </x:row>
    <x:row r="19" ht="30" customHeight="1">
      <x:c r="A19" s="151" t="str">
        <x:v>微博</x:v>
      </x:c>
      <x:c r="B19" s="148"/>
      <x:c r="C19" s="148"/>
      <x:c r="D19" s="148"/>
      <x:c r="E19" s="148"/>
      <x:c r="F19" s="148"/>
      <x:c r="G19" s="148"/>
      <x:c r="H19" s="148"/>
      <x:c r="I19" s="148"/>
    </x:row>
    <x:row r="20" ht="30" customHeight="1">
      <x:c r="A20" s="151" t="str">
        <x:v>小红书</x:v>
      </x:c>
      <x:c r="B20" s="148"/>
      <x:c r="C20" s="148"/>
      <x:c r="D20" s="148"/>
      <x:c r="E20" s="148"/>
      <x:c r="F20" s="148"/>
      <x:c r="G20" s="148"/>
      <x:c r="H20" s="148"/>
      <x:c r="I20" s="148"/>
    </x:row>
    <x:row r="21" ht="30" customHeight="1">
      <x:c r="A21" s="151" t="str">
        <x:v>抖音/抖音精选</x:v>
      </x:c>
      <x:c r="B21" s="148"/>
      <x:c r="C21" s="148"/>
      <x:c r="D21" s="148"/>
      <x:c r="E21" s="148"/>
      <x:c r="F21" s="148"/>
      <x:c r="G21" s="148"/>
      <x:c r="H21" s="148"/>
      <x:c r="I21" s="148"/>
    </x:row>
    <x:row r="22" ht="30" customHeight="1">
      <x:c r="A22" s="151" t="str">
        <x:v>快手</x:v>
      </x:c>
      <x:c r="B22" s="148"/>
      <x:c r="C22" s="148"/>
      <x:c r="D22" s="148"/>
      <x:c r="E22" s="148"/>
      <x:c r="F22" s="148"/>
      <x:c r="G22" s="148"/>
      <x:c r="H22" s="148"/>
      <x:c r="I22" s="148"/>
    </x:row>
    <x:row r="23" ht="30" customHeight="1">
      <x:c r="A23" s="148"/>
      <x:c r="B23" s="148"/>
      <x:c r="C23" s="148"/>
      <x:c r="D23" s="148"/>
      <x:c r="E23" s="148"/>
      <x:c r="F23" s="148"/>
      <x:c r="G23" s="148"/>
      <x:c r="H23" s="148"/>
      <x:c r="I23" s="148"/>
    </x:row>
    <x:row r="24" ht="30" customHeight="1">
      <x:c r="A24" s="148"/>
      <x:c r="B24" s="148"/>
      <x:c r="C24" s="148"/>
      <x:c r="D24" s="148"/>
      <x:c r="E24" s="148"/>
      <x:c r="F24" s="148"/>
      <x:c r="G24" s="148"/>
      <x:c r="H24" s="148"/>
      <x:c r="I24" s="148"/>
    </x:row>
    <x:row r="25" ht="30" customHeight="1">
      <x:c r="A25" s="122" t="str">
        <x:v>平台类别</x:v>
      </x:c>
      <x:c r="B25" s="122" t="str">
        <x:v>平台/网站/账号</x:v>
      </x:c>
      <x:c r="C25" s="122" t="str">
        <x:v>涉及地区</x:v>
      </x:c>
      <x:c r="D25" s="122" t="str">
        <x:v>实际检查</x:v>
      </x:c>
      <x:c r="E25" s="122" t="str">
        <x:v>大约查看数</x:v>
      </x:c>
      <x:c r="F25" s="122" t="str">
        <x:v>民族议题相关</x:v>
      </x:c>
      <x:c r="G25" s="122" t="str">
        <x:v>促进法明确相关</x:v>
      </x:c>
      <x:c r="H25" s="122" t="str">
        <x:v>结果状态</x:v>
      </x:c>
      <x:c r="I25" s="122" t="str">
        <x:v>备注</x:v>
      </x:c>
    </x:row>
    <x:row r="26" ht="30" customHeight="1">
      <x:c r="A26" s="118" t="str">
        <x:v>公开网站</x:v>
      </x:c>
      <x:c r="B26" s="118" t="str">
        <x:v>云南省民族宗教事务委员会网站</x:v>
      </x:c>
      <x:c r="C26" s="118" t="str">
        <x:v>云南</x:v>
      </x:c>
      <x:c r="D26" s="123" t="str">
        <x:v>是</x:v>
      </x:c>
      <x:c r="E26" s="118" t="n">
        <x:v>6</x:v>
      </x:c>
      <x:c r="F26" s="118" t="n">
        <x:v>4</x:v>
      </x:c>
      <x:c r="G26" s="118" t="n">
        <x:v>4</x:v>
      </x:c>
      <x:c r="H26" s="118" t="str">
        <x:v>有结果</x:v>
      </x:c>
      <x:c r="I26" s="118" t="str">
        <x:v>公开网页及失效链接均核查</x:v>
      </x:c>
    </x:row>
    <x:row r="27" ht="30" customHeight="1">
      <x:c r="A27" s="118" t="str">
        <x:v>公开网站</x:v>
      </x:c>
      <x:c r="B27" s="118" t="str">
        <x:v>大理州人民政府网</x:v>
      </x:c>
      <x:c r="C27" s="118" t="str">
        <x:v>大理州</x:v>
      </x:c>
      <x:c r="D27" s="123" t="str">
        <x:v>是</x:v>
      </x:c>
      <x:c r="E27" s="118" t="n">
        <x:v>5</x:v>
      </x:c>
      <x:c r="F27" s="118" t="n">
        <x:v>3</x:v>
      </x:c>
      <x:c r="G27" s="118" t="n">
        <x:v>2</x:v>
      </x:c>
      <x:c r="H27" s="118" t="str">
        <x:v>有结果</x:v>
      </x:c>
      <x:c r="I27" s="118" t="str">
        <x:v>站内搜索与公开网页</x:v>
      </x:c>
    </x:row>
    <x:row r="28" ht="30" customHeight="1">
      <x:c r="A28" s="118" t="str">
        <x:v>公开网站</x:v>
      </x:c>
      <x:c r="B28" s="118" t="str">
        <x:v>迪庆州人民政府网</x:v>
      </x:c>
      <x:c r="C28" s="118" t="str">
        <x:v>迪庆州</x:v>
      </x:c>
      <x:c r="D28" s="123" t="str">
        <x:v>是</x:v>
      </x:c>
      <x:c r="E28" s="118" t="n">
        <x:v>5</x:v>
      </x:c>
      <x:c r="F28" s="118" t="n">
        <x:v>4</x:v>
      </x:c>
      <x:c r="G28" s="118" t="n">
        <x:v>4</x:v>
      </x:c>
      <x:c r="H28" s="118" t="str">
        <x:v>有结果</x:v>
      </x:c>
      <x:c r="I28" s="118" t="str">
        <x:v>含政府公众号原文</x:v>
      </x:c>
    </x:row>
    <x:row r="29" ht="30" customHeight="1">
      <x:c r="A29" s="118" t="str">
        <x:v>公开网站</x:v>
      </x:c>
      <x:c r="B29" s="118" t="str">
        <x:v>怒江州人民政府网</x:v>
      </x:c>
      <x:c r="C29" s="118" t="str">
        <x:v>怒江州</x:v>
      </x:c>
      <x:c r="D29" s="123" t="str">
        <x:v>是</x:v>
      </x:c>
      <x:c r="E29" s="118" t="n">
        <x:v>3</x:v>
      </x:c>
      <x:c r="F29" s="118" t="n">
        <x:v>2</x:v>
      </x:c>
      <x:c r="G29" s="118" t="n">
        <x:v>1</x:v>
      </x:c>
      <x:c r="H29" s="118" t="str">
        <x:v>暂未发现更多</x:v>
      </x:c>
      <x:c r="I29" s="118" t="str">
        <x:v>部分页面无评论</x:v>
      </x:c>
    </x:row>
    <x:row r="30" ht="30" customHeight="1">
      <x:c r="A30" s="118" t="str">
        <x:v>公开网站</x:v>
      </x:c>
      <x:c r="B30" s="118" t="str">
        <x:v>宁洱县人民政府/融媒体入口</x:v>
      </x:c>
      <x:c r="C30" s="118" t="str">
        <x:v>宁洱县</x:v>
      </x:c>
      <x:c r="D30" s="123" t="str">
        <x:v>是</x:v>
      </x:c>
      <x:c r="E30" s="118" t="n">
        <x:v>4</x:v>
      </x:c>
      <x:c r="F30" s="118" t="n">
        <x:v>3</x:v>
      </x:c>
      <x:c r="G30" s="118" t="n">
        <x:v>3</x:v>
      </x:c>
      <x:c r="H30" s="118" t="str">
        <x:v>有结果</x:v>
      </x:c>
      <x:c r="I30" s="118" t="str">
        <x:v>集中宣传活动</x:v>
      </x:c>
    </x:row>
    <x:row r="31" ht="30" customHeight="1">
      <x:c r="A31" s="118" t="str">
        <x:v>微信公众号</x:v>
      </x:c>
      <x:c r="B31" s="118" t="str">
        <x:v>大理民族宗教</x:v>
      </x:c>
      <x:c r="C31" s="118" t="str">
        <x:v>大理州</x:v>
      </x:c>
      <x:c r="D31" s="123" t="str">
        <x:v>是</x:v>
      </x:c>
      <x:c r="E31" s="118" t="n">
        <x:v>22</x:v>
      </x:c>
      <x:c r="F31" s="118" t="n">
        <x:v>18</x:v>
      </x:c>
      <x:c r="G31" s="118" t="n">
        <x:v>18</x:v>
      </x:c>
      <x:c r="H31" s="118" t="str">
        <x:v>有结果</x:v>
      </x:c>
      <x:c r="I31" s="118" t="str">
        <x:v>文章均无留言</x:v>
      </x:c>
    </x:row>
    <x:row r="32" ht="30" customHeight="1">
      <x:c r="A32" s="118" t="str">
        <x:v>微信公众号</x:v>
      </x:c>
      <x:c r="B32" s="118" t="str">
        <x:v>大理融媒</x:v>
      </x:c>
      <x:c r="C32" s="118" t="str">
        <x:v>大理州</x:v>
      </x:c>
      <x:c r="D32" s="123" t="str">
        <x:v>是</x:v>
      </x:c>
      <x:c r="E32" s="118" t="n">
        <x:v>4</x:v>
      </x:c>
      <x:c r="F32" s="118" t="n">
        <x:v>3</x:v>
      </x:c>
      <x:c r="G32" s="118" t="n">
        <x:v>2</x:v>
      </x:c>
      <x:c r="H32" s="118" t="str">
        <x:v>有结果</x:v>
      </x:c>
      <x:c r="I32" s="118" t="str">
        <x:v>含火把节倡议书</x:v>
      </x:c>
    </x:row>
    <x:row r="33" ht="30" customHeight="1">
      <x:c r="A33" s="118" t="str">
        <x:v>微信公众号</x:v>
      </x:c>
      <x:c r="B33" s="118" t="str">
        <x:v>德宏政务</x:v>
      </x:c>
      <x:c r="C33" s="118" t="str">
        <x:v>德宏州</x:v>
      </x:c>
      <x:c r="D33" s="123" t="str">
        <x:v>是</x:v>
      </x:c>
      <x:c r="E33" s="118" t="n">
        <x:v>4</x:v>
      </x:c>
      <x:c r="F33" s="118" t="n">
        <x:v>3</x:v>
      </x:c>
      <x:c r="G33" s="118" t="n">
        <x:v>2</x:v>
      </x:c>
      <x:c r="H33" s="118" t="str">
        <x:v>有结果</x:v>
      </x:c>
      <x:c r="I33" s="118" t="str">
        <x:v>示范宣讲</x:v>
      </x:c>
    </x:row>
    <x:row r="34" ht="30" customHeight="1">
      <x:c r="A34" s="118" t="str">
        <x:v>微信公众号</x:v>
      </x:c>
      <x:c r="B34" s="118" t="str">
        <x:v>怒江融媒</x:v>
      </x:c>
      <x:c r="C34" s="118" t="str">
        <x:v>怒江州</x:v>
      </x:c>
      <x:c r="D34" s="123" t="str">
        <x:v>是</x:v>
      </x:c>
      <x:c r="E34" s="118" t="n">
        <x:v>3</x:v>
      </x:c>
      <x:c r="F34" s="118" t="n">
        <x:v>2</x:v>
      </x:c>
      <x:c r="G34" s="118" t="n">
        <x:v>1</x:v>
      </x:c>
      <x:c r="H34" s="118" t="str">
        <x:v>暂未发现更多</x:v>
      </x:c>
      <x:c r="I34" s="118" t="str">
        <x:v>留言不可得</x:v>
      </x:c>
    </x:row>
    <x:row r="35" ht="30" customHeight="1">
      <x:c r="A35" s="118" t="str">
        <x:v>微信公众号</x:v>
      </x:c>
      <x:c r="B35" s="118" t="str">
        <x:v>迪庆发布</x:v>
      </x:c>
      <x:c r="C35" s="118" t="str">
        <x:v>迪庆州</x:v>
      </x:c>
      <x:c r="D35" s="123" t="str">
        <x:v>是</x:v>
      </x:c>
      <x:c r="E35" s="118" t="n">
        <x:v>8</x:v>
      </x:c>
      <x:c r="F35" s="118" t="n">
        <x:v>7</x:v>
      </x:c>
      <x:c r="G35" s="118" t="n">
        <x:v>7</x:v>
      </x:c>
      <x:c r="H35" s="118" t="str">
        <x:v>有结果</x:v>
      </x:c>
      <x:c r="I35" s="118" t="str">
        <x:v>宣讲及实施部署</x:v>
      </x:c>
    </x:row>
    <x:row r="36" ht="30" customHeight="1">
      <x:c r="A36" s="118" t="str">
        <x:v>微信公众号</x:v>
      </x:c>
      <x:c r="B36" s="118" t="str">
        <x:v>迪庆州人民政府网</x:v>
      </x:c>
      <x:c r="C36" s="118" t="str">
        <x:v>迪庆州</x:v>
      </x:c>
      <x:c r="D36" s="123" t="str">
        <x:v>是</x:v>
      </x:c>
      <x:c r="E36" s="118" t="n">
        <x:v>8</x:v>
      </x:c>
      <x:c r="F36" s="118" t="n">
        <x:v>7</x:v>
      </x:c>
      <x:c r="G36" s="118" t="n">
        <x:v>7</x:v>
      </x:c>
      <x:c r="H36" s="118" t="str">
        <x:v>有结果</x:v>
      </x:c>
      <x:c r="I36" s="118" t="str">
        <x:v>政府公众号</x:v>
      </x:c>
    </x:row>
    <x:row r="37" ht="30" customHeight="1">
      <x:c r="A37" s="118" t="str">
        <x:v>微信公众号</x:v>
      </x:c>
      <x:c r="B37" s="118" t="str">
        <x:v>兰坪在线/兰坪融媒</x:v>
      </x:c>
      <x:c r="C37" s="118" t="str">
        <x:v>兰坪县</x:v>
      </x:c>
      <x:c r="D37" s="123" t="str">
        <x:v>是</x:v>
      </x:c>
      <x:c r="E37" s="118" t="n">
        <x:v>3</x:v>
      </x:c>
      <x:c r="F37" s="118" t="n">
        <x:v>2</x:v>
      </x:c>
      <x:c r="G37" s="118" t="n">
        <x:v>1</x:v>
      </x:c>
      <x:c r="H37" s="118" t="str">
        <x:v>暂未发现更多</x:v>
      </x:c>
      <x:c r="I37" s="118" t="str">
        <x:v>未见有效留言</x:v>
      </x:c>
    </x:row>
    <x:row r="38" ht="30" customHeight="1">
      <x:c r="A38" s="118" t="str">
        <x:v>微信视频号</x:v>
      </x:c>
      <x:c r="B38" s="118" t="str">
        <x:v>香格里拉融媒体</x:v>
      </x:c>
      <x:c r="C38" s="118" t="str">
        <x:v>迪庆州</x:v>
      </x:c>
      <x:c r="D38" s="123" t="str">
        <x:v>是</x:v>
      </x:c>
      <x:c r="E38" s="118" t="n">
        <x:v>9</x:v>
      </x:c>
      <x:c r="F38" s="118" t="n">
        <x:v>9</x:v>
      </x:c>
      <x:c r="G38" s="118" t="n">
        <x:v>9</x:v>
      </x:c>
      <x:c r="H38" s="118" t="str">
        <x:v>有结果</x:v>
      </x:c>
      <x:c r="I38" s="118" t="str">
        <x:v>汉藏双语；8条评论实际展开</x:v>
      </x:c>
    </x:row>
    <x:row r="39" ht="30" customHeight="1">
      <x:c r="A39" s="118" t="str">
        <x:v>微博</x:v>
      </x:c>
      <x:c r="B39" s="118" t="str">
        <x:v>民族时报</x:v>
      </x:c>
      <x:c r="C39" s="118" t="str">
        <x:v>云南</x:v>
      </x:c>
      <x:c r="D39" s="123" t="str">
        <x:v>是</x:v>
      </x:c>
      <x:c r="E39" s="118" t="n">
        <x:v>4</x:v>
      </x:c>
      <x:c r="F39" s="118" t="n">
        <x:v>4</x:v>
      </x:c>
      <x:c r="G39" s="118" t="n">
        <x:v>2</x:v>
      </x:c>
      <x:c r="H39" s="118" t="str">
        <x:v>有结果</x:v>
      </x:c>
      <x:c r="I39" s="118" t="str">
        <x:v>2条相关微博</x:v>
      </x:c>
    </x:row>
    <x:row r="40" ht="30" customHeight="1">
      <x:c r="A40" s="118" t="str">
        <x:v>小红书</x:v>
      </x:c>
      <x:c r="B40" s="118" t="str">
        <x:v>中国新闻社</x:v>
      </x:c>
      <x:c r="C40" s="118" t="str">
        <x:v>全国性媒体</x:v>
      </x:c>
      <x:c r="D40" s="123" t="str">
        <x:v>是</x:v>
      </x:c>
      <x:c r="E40" s="118" t="n">
        <x:v>7</x:v>
      </x:c>
      <x:c r="F40" s="118" t="n">
        <x:v>7</x:v>
      </x:c>
      <x:c r="G40" s="118" t="n">
        <x:v>3</x:v>
      </x:c>
      <x:c r="H40" s="118" t="str">
        <x:v>有结果</x:v>
      </x:c>
      <x:c r="I40" s="118" t="str">
        <x:v>全国性媒体账号；评论者地区另见采集记录，不以评论者所在地改变信息来源地区</x:v>
      </x:c>
    </x:row>
    <x:row r="41" ht="30" customHeight="1">
      <x:c r="A41" s="118" t="str">
        <x:v>抖音</x:v>
      </x:c>
      <x:c r="B41" s="118" t="str">
        <x:v>云南网</x:v>
      </x:c>
      <x:c r="C41" s="118" t="str">
        <x:v>云南</x:v>
      </x:c>
      <x:c r="D41" s="123" t="str">
        <x:v>是</x:v>
      </x:c>
      <x:c r="E41" s="118" t="n">
        <x:v>20</x:v>
      </x:c>
      <x:c r="F41" s="118" t="n">
        <x:v>18</x:v>
      </x:c>
      <x:c r="G41" s="118" t="n">
        <x:v>16</x:v>
      </x:c>
      <x:c r="H41" s="118" t="str">
        <x:v>有结果</x:v>
      </x:c>
      <x:c r="I41" s="118" t="str">
        <x:v>视频及评论</x:v>
      </x:c>
    </x:row>
    <x:row r="42" ht="30" customHeight="1">
      <x:c r="A42" s="118" t="str">
        <x:v>抖音</x:v>
      </x:c>
      <x:c r="B42" s="118" t="str">
        <x:v>第五师司法局</x:v>
      </x:c>
      <x:c r="C42" s="118" t="str">
        <x:v>新疆生产建设兵团第五师</x:v>
      </x:c>
      <x:c r="D42" s="123" t="str">
        <x:v>是</x:v>
      </x:c>
      <x:c r="E42" s="118" t="n">
        <x:v>95</x:v>
      </x:c>
      <x:c r="F42" s="118" t="n">
        <x:v>95</x:v>
      </x:c>
      <x:c r="G42" s="118" t="n">
        <x:v>95</x:v>
      </x:c>
      <x:c r="H42" s="118" t="str">
        <x:v>有结果</x:v>
      </x:c>
      <x:c r="I42" s="118" t="str">
        <x:v>来源账号属于新疆生产建设兵团第五师；云南仅为部分评论者平台地区。页面显示2590条，仅统计实际展开约95条</x:v>
      </x:c>
    </x:row>
    <x:row r="43" ht="30" customHeight="1">
      <x:c r="A43" s="118" t="str">
        <x:v>抖音</x:v>
      </x:c>
      <x:c r="B43" s="118" t="str">
        <x:v>大姚发布</x:v>
      </x:c>
      <x:c r="C43" s="118" t="str">
        <x:v>楚雄州大姚县</x:v>
      </x:c>
      <x:c r="D43" s="123" t="str">
        <x:v>是</x:v>
      </x:c>
      <x:c r="E43" s="118" t="n">
        <x:v>16</x:v>
      </x:c>
      <x:c r="F43" s="118" t="n">
        <x:v>15</x:v>
      </x:c>
      <x:c r="G43" s="118" t="n">
        <x:v>15</x:v>
      </x:c>
      <x:c r="H43" s="118" t="str">
        <x:v>有结果</x:v>
      </x:c>
      <x:c r="I43" s="118" t="str">
        <x:v>普法微课及评论</x:v>
      </x:c>
    </x:row>
    <x:row r="44" ht="30" customHeight="1">
      <x:c r="A44" s="118" t="str">
        <x:v>抖音</x:v>
      </x:c>
      <x:c r="B44" s="118" t="str">
        <x:v>景谷融媒</x:v>
      </x:c>
      <x:c r="C44" s="118" t="str">
        <x:v>普洱市景谷县</x:v>
      </x:c>
      <x:c r="D44" s="123" t="str">
        <x:v>是</x:v>
      </x:c>
      <x:c r="E44" s="118" t="n">
        <x:v>9</x:v>
      </x:c>
      <x:c r="F44" s="118" t="n">
        <x:v>9</x:v>
      </x:c>
      <x:c r="G44" s="118" t="n">
        <x:v>9</x:v>
      </x:c>
      <x:c r="H44" s="118" t="str">
        <x:v>有结果</x:v>
      </x:c>
      <x:c r="I44" s="118" t="str">
        <x:v>视频及7条评论</x:v>
      </x:c>
    </x:row>
    <x:row r="45" ht="30" customHeight="1">
      <x:c r="A45" s="118" t="str">
        <x:v>抖音</x:v>
      </x:c>
      <x:c r="B45" s="118" t="str">
        <x:v>木垒县融媒体中心</x:v>
      </x:c>
      <x:c r="C45" s="118" t="str">
        <x:v>新疆昌吉州木垒哈萨克自治县</x:v>
      </x:c>
      <x:c r="D45" s="123" t="str">
        <x:v>是</x:v>
      </x:c>
      <x:c r="E45" s="118" t="n">
        <x:v>12</x:v>
      </x:c>
      <x:c r="F45" s="118" t="n">
        <x:v>12</x:v>
      </x:c>
      <x:c r="G45" s="118" t="n">
        <x:v>12</x:v>
      </x:c>
      <x:c r="H45" s="118" t="str">
        <x:v>有结果</x:v>
      </x:c>
      <x:c r="I45" s="118" t="str">
        <x:v>来源账号属于新疆昌吉州木垒哈萨克自治县；云南仅为部分评论者平台地区</x:v>
      </x:c>
    </x:row>
    <x:row r="46" ht="30" customHeight="1">
      <x:c r="A46" s="118" t="str">
        <x:v>抖音</x:v>
      </x:c>
      <x:c r="B46" s="118" t="str">
        <x:v>中国新闻网</x:v>
      </x:c>
      <x:c r="C46" s="118" t="str">
        <x:v>全国性媒体</x:v>
      </x:c>
      <x:c r="D46" s="123" t="str">
        <x:v>是</x:v>
      </x:c>
      <x:c r="E46" s="118" t="n">
        <x:v>8</x:v>
      </x:c>
      <x:c r="F46" s="118" t="n">
        <x:v>8</x:v>
      </x:c>
      <x:c r="G46" s="118" t="n">
        <x:v>8</x:v>
      </x:c>
      <x:c r="H46" s="118" t="str">
        <x:v>有结果</x:v>
      </x:c>
      <x:c r="I46" s="118" t="str">
        <x:v>全国性媒体账号；评论者地区另见采集记录</x:v>
      </x:c>
    </x:row>
    <x:row r="47" ht="30" customHeight="1">
      <x:c r="A47" s="118" t="str">
        <x:v>抖音</x:v>
      </x:c>
      <x:c r="B47" s="118" t="str">
        <x:v>彩云红河谷</x:v>
      </x:c>
      <x:c r="C47" s="118" t="str">
        <x:v>普洱/西盟</x:v>
      </x:c>
      <x:c r="D47" s="123" t="str">
        <x:v>是</x:v>
      </x:c>
      <x:c r="E47" s="118" t="n">
        <x:v>9</x:v>
      </x:c>
      <x:c r="F47" s="118" t="n">
        <x:v>9</x:v>
      </x:c>
      <x:c r="G47" s="118" t="n">
        <x:v>9</x:v>
      </x:c>
      <x:c r="H47" s="118" t="str">
        <x:v>有结果</x:v>
      </x:c>
      <x:c r="I47" s="118" t="str">
        <x:v>公益广告及7条评论</x:v>
      </x:c>
    </x:row>
    <x:row r="48" ht="30" customHeight="1">
      <x:c r="A48" s="118" t="str">
        <x:v>抖音</x:v>
      </x:c>
      <x:c r="B48" s="118" t="str">
        <x:v>香格里拉融媒体</x:v>
      </x:c>
      <x:c r="C48" s="118" t="str">
        <x:v>迪庆州</x:v>
      </x:c>
      <x:c r="D48" s="123" t="str">
        <x:v>是</x:v>
      </x:c>
      <x:c r="E48" s="118" t="n">
        <x:v>7</x:v>
      </x:c>
      <x:c r="F48" s="118" t="n">
        <x:v>7</x:v>
      </x:c>
      <x:c r="G48" s="118" t="n">
        <x:v>7</x:v>
      </x:c>
      <x:c r="H48" s="118" t="str">
        <x:v>有结果</x:v>
      </x:c>
      <x:c r="I48" s="118" t="str">
        <x:v>汉藏双语</x:v>
      </x:c>
    </x:row>
    <x:row r="49" ht="30" customHeight="1">
      <x:c r="A49" s="118" t="str">
        <x:v>抖音</x:v>
      </x:c>
      <x:c r="B49" s="118" t="str">
        <x:v>梅里视界</x:v>
      </x:c>
      <x:c r="C49" s="118" t="str">
        <x:v>迪庆州</x:v>
      </x:c>
      <x:c r="D49" s="123" t="str">
        <x:v>是</x:v>
      </x:c>
      <x:c r="E49" s="118" t="n">
        <x:v>4</x:v>
      </x:c>
      <x:c r="F49" s="118" t="n">
        <x:v>4</x:v>
      </x:c>
      <x:c r="G49" s="118" t="n">
        <x:v>4</x:v>
      </x:c>
      <x:c r="H49" s="118" t="str">
        <x:v>有结果</x:v>
      </x:c>
      <x:c r="I49" s="118" t="str">
        <x:v>普法进雪域</x:v>
      </x:c>
    </x:row>
    <x:row r="50" ht="30" customHeight="1">
      <x:c r="A50" s="118" t="str">
        <x:v>快手</x:v>
      </x:c>
      <x:c r="B50" s="118" t="str">
        <x:v>中国新闻网</x:v>
      </x:c>
      <x:c r="C50" s="118" t="str">
        <x:v>全国性媒体</x:v>
      </x:c>
      <x:c r="D50" s="123" t="str">
        <x:v>是</x:v>
      </x:c>
      <x:c r="E50" s="118" t="n">
        <x:v>6</x:v>
      </x:c>
      <x:c r="F50" s="118" t="n">
        <x:v>6</x:v>
      </x:c>
      <x:c r="G50" s="118" t="n">
        <x:v>6</x:v>
      </x:c>
      <x:c r="H50" s="118" t="str">
        <x:v>有结果</x:v>
      </x:c>
      <x:c r="I50" s="118" t="str">
        <x:v>全国性媒体账号；云南仅为部分评论者平台地区</x:v>
      </x:c>
    </x:row>
    <x:row r="51" ht="30" customHeight="1">
      <x:c r="A51" s="118" t="str">
        <x:v>快手</x:v>
      </x:c>
      <x:c r="B51" s="118" t="str">
        <x:v>宁洱县融媒体中心</x:v>
      </x:c>
      <x:c r="C51" s="118" t="str">
        <x:v>宁洱县</x:v>
      </x:c>
      <x:c r="D51" s="123" t="str">
        <x:v>是</x:v>
      </x:c>
      <x:c r="E51" s="118" t="n">
        <x:v>3</x:v>
      </x:c>
      <x:c r="F51" s="118" t="n">
        <x:v>3</x:v>
      </x:c>
      <x:c r="G51" s="118" t="n">
        <x:v>3</x:v>
      </x:c>
      <x:c r="H51" s="118" t="str">
        <x:v>有结果</x:v>
      </x:c>
      <x:c r="I51" s="118" t="str">
        <x:v>1条支持评论</x:v>
      </x:c>
    </x:row>
    <x:row r="52" ht="30" customHeight="1">
      <x:c r="A52" s="118" t="str">
        <x:v>快手</x:v>
      </x:c>
      <x:c r="B52" s="118" t="str">
        <x:v>统战新语</x:v>
      </x:c>
      <x:c r="C52" s="118" t="str">
        <x:v>全国性媒体</x:v>
      </x:c>
      <x:c r="D52" s="123" t="str">
        <x:v>是</x:v>
      </x:c>
      <x:c r="E52" s="118" t="n">
        <x:v>10</x:v>
      </x:c>
      <x:c r="F52" s="118" t="n">
        <x:v>10</x:v>
      </x:c>
      <x:c r="G52" s="118" t="n">
        <x:v>9</x:v>
      </x:c>
      <x:c r="H52" s="118" t="str">
        <x:v>有结果</x:v>
      </x:c>
      <x:c r="I52" s="118" t="str">
        <x:v>全国性媒体账号；云南仅为部分评论者平台地区</x:v>
      </x:c>
    </x:row>
    <x:row r="53" ht="30" customHeight="1">
      <x:c r="A53" s="118" t="str">
        <x:v>快手</x:v>
      </x:c>
      <x:c r="B53" s="118" t="str">
        <x:v>云南日报</x:v>
      </x:c>
      <x:c r="C53" s="118" t="str">
        <x:v>云南</x:v>
      </x:c>
      <x:c r="D53" s="123" t="str">
        <x:v>是</x:v>
      </x:c>
      <x:c r="E53" s="118" t="n">
        <x:v>7</x:v>
      </x:c>
      <x:c r="F53" s="118" t="n">
        <x:v>7</x:v>
      </x:c>
      <x:c r="G53" s="118" t="n">
        <x:v>4</x:v>
      </x:c>
      <x:c r="H53" s="118" t="str">
        <x:v>有结果</x:v>
      </x:c>
      <x:c r="I53" s="118" t="str">
        <x:v>含立法历程与评论</x:v>
      </x:c>
    </x:row>
    <x:row r="54" ht="30" customHeight="1">
      <x:c r="A54" s="118" t="str">
        <x:v>快手</x:v>
      </x:c>
      <x:c r="B54" s="118" t="str">
        <x:v>翠华晴隆</x:v>
      </x:c>
      <x:c r="C54" s="118" t="str">
        <x:v>外省/地区待核</x:v>
      </x:c>
      <x:c r="D54" s="123" t="str">
        <x:v>是</x:v>
      </x:c>
      <x:c r="E54" s="118" t="n">
        <x:v>6</x:v>
      </x:c>
      <x:c r="F54" s="118" t="n">
        <x:v>6</x:v>
      </x:c>
      <x:c r="G54" s="118" t="n">
        <x:v>3</x:v>
      </x:c>
      <x:c r="H54" s="118" t="str">
        <x:v>待复核</x:v>
      </x:c>
      <x:c r="I54" s="118" t="str">
        <x:v>地区归属不足，未计入云南公众意见</x:v>
      </x:c>
    </x:row>
    <x:row r="55" ht="30" customHeight="1">
      <x:c r="A55" s="118" t="str">
        <x:v>快手</x:v>
      </x:c>
      <x:c r="B55" s="118" t="str">
        <x:v>云南地方普法账号（其他检索结果）</x:v>
      </x:c>
      <x:c r="C55" s="118" t="str">
        <x:v>云南</x:v>
      </x:c>
      <x:c r="D55" s="123" t="str">
        <x:v>是</x:v>
      </x:c>
      <x:c r="E55" s="118" t="n">
        <x:v>8</x:v>
      </x:c>
      <x:c r="F55" s="118" t="n">
        <x:v>7</x:v>
      </x:c>
      <x:c r="G55" s="118" t="n">
        <x:v>4</x:v>
      </x:c>
      <x:c r="H55" s="118" t="str">
        <x:v>暂未发现更多</x:v>
      </x:c>
      <x:c r="I55" s="118" t="str">
        <x:v>多为无评论或仅表情</x:v>
      </x:c>
    </x:row>
    <x:row r="56" ht="30" customHeight="1">
      <x:c r="A56" s="148"/>
      <x:c r="B56" s="148"/>
      <x:c r="C56" s="148"/>
      <x:c r="D56" s="148"/>
      <x:c r="E56" s="148"/>
      <x:c r="F56" s="148"/>
      <x:c r="G56" s="148"/>
      <x:c r="H56" s="148"/>
      <x:c r="I56" s="148"/>
    </x:row>
    <x:row r="57" ht="30" customHeight="1">
      <x:c r="A57" s="148"/>
      <x:c r="B57" s="148"/>
      <x:c r="C57" s="148"/>
      <x:c r="D57" s="148"/>
      <x:c r="E57" s="148"/>
      <x:c r="F57" s="148"/>
      <x:c r="G57" s="148"/>
      <x:c r="H57" s="148"/>
      <x:c r="I57" s="148"/>
    </x:row>
    <x:row r="58" ht="26" customHeight="1">
      <x:c r="A58" s="152" t="str">
        <x:v>原“非支持22条”逐条复核（语义分类保留；是否进入最终统计另受时间边界和地区归属控制）</x:v>
      </x:c>
      <x:c r="B58" s="152"/>
      <x:c r="C58" s="152"/>
      <x:c r="D58" s="152"/>
      <x:c r="E58" s="152"/>
      <x:c r="F58" s="152"/>
      <x:c r="G58" s="152"/>
      <x:c r="H58" s="152"/>
      <x:c r="I58" s="152"/>
    </x:row>
    <x:row r="59" ht="44" customHeight="1">
      <x:c r="A59" s="205" t="str">
        <x:v>原话、母帖链接和语义类型已核。第五师视频下显示“2月前”的评论因无法证明落在7月1日—8月5日监测窗口内，统一暂不计最终统计；云南地区最终只按信息来源地区属于云南的记录汇总。</x:v>
      </x:c>
      <x:c r="B59" s="205"/>
      <x:c r="C59" s="205"/>
      <x:c r="D59" s="205"/>
      <x:c r="E59" s="205"/>
      <x:c r="F59" s="205"/>
      <x:c r="G59" s="205"/>
      <x:c r="H59" s="205"/>
      <x:c r="I59" s="205"/>
    </x:row>
    <x:row r="60" ht="32" customHeight="1">
      <x:c r="A60" s="143" t="str">
        <x:v>原候选编号</x:v>
      </x:c>
      <x:c r="B60" s="143" t="str">
        <x:v>评论账号</x:v>
      </x:c>
      <x:c r="C60" s="143" t="str">
        <x:v>公众原话</x:v>
      </x:c>
      <x:c r="D60" s="143" t="str">
        <x:v>母帖链接</x:v>
      </x:c>
      <x:c r="E60" s="143" t="str">
        <x:v>信息来源地区</x:v>
      </x:c>
      <x:c r="F60" s="143" t="str">
        <x:v>评论者地区</x:v>
      </x:c>
      <x:c r="G60" s="143" t="str">
        <x:v>修订结论</x:v>
      </x:c>
      <x:c r="H60" s="143" t="str">
        <x:v>修订后类型</x:v>
      </x:c>
      <x:c r="I60" s="143" t="str">
        <x:v>核验说明</x:v>
      </x:c>
    </x:row>
    <x:row r="61" ht="60" customHeight="1">
      <x:c r="A61" s="146" t="str">
        <x:v>LMY-002</x:v>
      </x:c>
      <x:c r="B61" s="146" t="str">
        <x:v>西幼</x:v>
      </x:c>
      <x:c r="C61" s="146" t="str">
        <x:v>不止，很多岗位都歧视少数民族的😊</x:v>
      </x:c>
      <x:c r="D61" s="146" t="str">
        <x:v>https://v.douyin.com/BgWA2HKnRL8/</x:v>
      </x:c>
      <x:c r="E61" s="146" t="str">
        <x:v>新疆生产建设兵团第五师</x:v>
      </x:c>
      <x:c r="F61" s="146" t="str">
        <x:v>云南</x:v>
      </x:c>
      <x:c r="G61" s="146" t="str">
        <x:v>时间边界未通过，暂不计最终统计</x:v>
      </x:c>
      <x:c r="H61" s="146" t="str">
        <x:v>投诉维权（语义分类保留）</x:v>
      </x:c>
      <x:c r="I61" s="146" t="str">
        <x:v>母帖发布于2026-07-16，但评论仅显示“2月前”，与2026-08-06采集时间冲突，无法证明评论位于固定监测窗口内；原话和链接保留备查，本轮最终统计暂不纳入。</x:v>
      </x:c>
    </x:row>
    <x:row r="62" ht="60" customHeight="1">
      <x:c r="A62" s="146" t="str">
        <x:v>LMY-004</x:v>
      </x:c>
      <x:c r="B62" s="146" t="str">
        <x:v>小酸奶</x:v>
      </x:c>
      <x:c r="C62" s="146" t="str">
        <x:v>在云南，他们都骂我们苗子，给可以抓一哈😡😡😡，他们自以为是自以为很清高，哈哈莫名其妙骂我们</x:v>
      </x:c>
      <x:c r="D62" s="146" t="str">
        <x:v>https://v.douyin.com/BgWA2HKnRL8/</x:v>
      </x:c>
      <x:c r="E62" s="146" t="str">
        <x:v>新疆生产建设兵团第五师</x:v>
      </x:c>
      <x:c r="F62" s="146" t="str">
        <x:v>云南</x:v>
      </x:c>
      <x:c r="G62" s="146" t="str">
        <x:v>时间边界未通过，暂不计最终统计</x:v>
      </x:c>
      <x:c r="H62" s="146" t="str">
        <x:v>投诉维权（语义分类保留）</x:v>
      </x:c>
      <x:c r="I62" s="146" t="str">
        <x:v>母帖发布于2026-07-16，但评论仅显示“2月前”，与2026-08-06采集时间冲突，无法证明评论位于固定监测窗口内；原话和链接保留备查，本轮最终统计暂不纳入。</x:v>
      </x:c>
    </x:row>
    <x:row r="63" ht="60" customHeight="1">
      <x:c r="A63" s="146" t="str">
        <x:v>LMY-005</x:v>
      </x:c>
      <x:c r="B63" s="146" t="str">
        <x:v>冷知识</x:v>
      </x:c>
      <x:c r="C63" s="146" t="str">
        <x:v>希望早点落实👍👍👍</x:v>
      </x:c>
      <x:c r="D63" s="146" t="str">
        <x:v>https://v.douyin.com/BgWA2HKnRL8/</x:v>
      </x:c>
      <x:c r="E63" s="146" t="str">
        <x:v>新疆生产建设兵团第五师</x:v>
      </x:c>
      <x:c r="F63" s="146" t="str">
        <x:v>新疆</x:v>
      </x:c>
      <x:c r="G63" s="146" t="str">
        <x:v>时间边界未通过，暂不计最终统计</x:v>
      </x:c>
      <x:c r="H63" s="146" t="str">
        <x:v>支持认可（语义分类保留）</x:v>
      </x:c>
      <x:c r="I63" s="146" t="str">
        <x:v>母帖发布于2026-07-16，但评论仅显示“2月前”，与2026-08-06采集时间冲突，无法证明评论位于固定监测窗口内；原话和链接保留备查，本轮最终统计暂不纳入。</x:v>
      </x:c>
    </x:row>
    <x:row r="64" ht="60" customHeight="1">
      <x:c r="A64" s="146" t="str">
        <x:v>LMY-006</x:v>
      </x:c>
      <x:c r="B64" s="146" t="str">
        <x:v>阿牛</x:v>
      </x:c>
      <x:c r="C64" s="146" t="str">
        <x:v>请问怎么举报？打什么电话举报？省得经常有人歧视我们回族，叫我们滚回阿拉伯去，我们是中国的回族，是热爱祖国的回族</x:v>
      </x:c>
      <x:c r="D64" s="146" t="str">
        <x:v>https://v.douyin.com/BgWA2HKnRL8/</x:v>
      </x:c>
      <x:c r="E64" s="146" t="str">
        <x:v>新疆生产建设兵团第五师</x:v>
      </x:c>
      <x:c r="F64" s="146" t="str">
        <x:v>云南</x:v>
      </x:c>
      <x:c r="G64" s="146" t="str">
        <x:v>时间边界未通过，暂不计最终统计</x:v>
      </x:c>
      <x:c r="H64" s="146" t="str">
        <x:v>咨询疑问（语义分类保留）</x:v>
      </x:c>
      <x:c r="I64" s="146" t="str">
        <x:v>母帖发布于2026-07-16，但评论仅显示“2月前”，与2026-08-06采集时间冲突，无法证明评论位于固定监测窗口内；原话和链接保留备查，本轮最终统计暂不纳入。</x:v>
      </x:c>
    </x:row>
    <x:row r="65" ht="60" customHeight="1">
      <x:c r="A65" s="146" t="str">
        <x:v>LMY-007</x:v>
      </x:c>
      <x:c r="B65" s="146" t="str">
        <x:v>雨路</x:v>
      </x:c>
      <x:c r="C65" s="146" t="str">
        <x:v>有人打着各族团结的名誉，干恶心的事</x:v>
      </x:c>
      <x:c r="D65" s="146" t="str">
        <x:v>https://v.douyin.com/BgWA2HKnRL8/</x:v>
      </x:c>
      <x:c r="E65" s="146" t="str">
        <x:v>新疆生产建设兵团第五师</x:v>
      </x:c>
      <x:c r="F65" s="146" t="str">
        <x:v>云南</x:v>
      </x:c>
      <x:c r="G65" s="146" t="str">
        <x:v>时间边界未通过，暂不计最终统计</x:v>
      </x:c>
      <x:c r="H65" s="146" t="str">
        <x:v>质疑反对（语义分类保留）</x:v>
      </x:c>
      <x:c r="I65" s="146" t="str">
        <x:v>母帖发布于2026-07-16，但评论仅显示“2月前”，与2026-08-06采集时间冲突，无法证明评论位于固定监测窗口内；原话和链接保留备查，本轮最终统计暂不纳入。</x:v>
      </x:c>
    </x:row>
    <x:row r="66" ht="60" customHeight="1">
      <x:c r="A66" s="146" t="str">
        <x:v>LMY-008</x:v>
      </x:c>
      <x:c r="B66" s="146" t="str">
        <x:v>稀豆粉</x:v>
      </x:c>
      <x:c r="C66" s="146" t="str">
        <x:v>有些公司或者店铺，又不明确招多少工人，有些人家故意歧视某些民族说招聘满额了，你能怎么办？</x:v>
      </x:c>
      <x:c r="D66" s="146" t="str">
        <x:v>https://v.douyin.com/BgWA2HKnRL8/</x:v>
      </x:c>
      <x:c r="E66" s="146" t="str">
        <x:v>新疆生产建设兵团第五师</x:v>
      </x:c>
      <x:c r="F66" s="146" t="str">
        <x:v>云南</x:v>
      </x:c>
      <x:c r="G66" s="146" t="str">
        <x:v>时间边界未通过，暂不计最终统计</x:v>
      </x:c>
      <x:c r="H66" s="146" t="str">
        <x:v>投诉维权（语义分类保留）</x:v>
      </x:c>
      <x:c r="I66" s="146" t="str">
        <x:v>母帖发布于2026-07-16，但评论仅显示“2月前”，与2026-08-06采集时间冲突，无法证明评论位于固定监测窗口内；原话和链接保留备查，本轮最终统计暂不纳入。</x:v>
      </x:c>
    </x:row>
    <x:row r="67" ht="60" customHeight="1">
      <x:c r="A67" s="146" t="str">
        <x:v>LMY-009</x:v>
      </x:c>
      <x:c r="B67" s="146" t="str">
        <x:v>北宸</x:v>
      </x:c>
      <x:c r="C67" s="146" t="str">
        <x:v>什么时候来个宗教团结进步促进法</x:v>
      </x:c>
      <x:c r="D67" s="146" t="str">
        <x:v>https://v.douyin.com/BgWA2HKnRL8/</x:v>
      </x:c>
      <x:c r="E67" s="146" t="str">
        <x:v>新疆生产建设兵团第五师</x:v>
      </x:c>
      <x:c r="F67" s="146" t="str">
        <x:v>福建</x:v>
      </x:c>
      <x:c r="G67" s="146" t="str">
        <x:v>时间边界未通过，暂不计最终统计</x:v>
      </x:c>
      <x:c r="H67" s="146" t="str">
        <x:v>咨询疑问（语义分类保留）</x:v>
      </x:c>
      <x:c r="I67" s="146" t="str">
        <x:v>母帖发布于2026-07-16，但评论仅显示“2月前”，与2026-08-06采集时间冲突，无法证明评论位于固定监测窗口内；原话和链接保留备查，本轮最终统计暂不纳入。</x:v>
      </x:c>
    </x:row>
    <x:row r="68" ht="60" customHeight="1">
      <x:c r="A68" s="146" t="str">
        <x:v>LMY-010</x:v>
      </x:c>
      <x:c r="B68" s="146" t="str">
        <x:v>西幼</x:v>
      </x:c>
      <x:c r="C68" s="146" t="str">
        <x:v>还有民族团结吗？？？？我找个地方上班不要彝族😅</x:v>
      </x:c>
      <x:c r="D68" s="146" t="str">
        <x:v>https://v.douyin.com/BgWA2HKnRL8/</x:v>
      </x:c>
      <x:c r="E68" s="146" t="str">
        <x:v>新疆生产建设兵团第五师</x:v>
      </x:c>
      <x:c r="F68" s="146" t="str">
        <x:v>云南</x:v>
      </x:c>
      <x:c r="G68" s="146" t="str">
        <x:v>时间边界未通过，暂不计最终统计</x:v>
      </x:c>
      <x:c r="H68" s="146" t="str">
        <x:v>投诉维权（语义分类保留）</x:v>
      </x:c>
      <x:c r="I68" s="146" t="str">
        <x:v>母帖发布于2026-07-16，但评论仅显示“2月前”，与2026-08-06采集时间冲突，无法证明评论位于固定监测窗口内；原话和链接保留备查，本轮最终统计暂不纳入。</x:v>
      </x:c>
    </x:row>
    <x:row r="69" ht="60" customHeight="1">
      <x:c r="A69" s="146" t="str">
        <x:v>LMY-011</x:v>
      </x:c>
      <x:c r="B69" s="146" t="str">
        <x:v>西幼</x:v>
      </x:c>
      <x:c r="C69" s="146" t="str">
        <x:v>我云南彝族，很多地方不要彝族？？？</x:v>
      </x:c>
      <x:c r="D69" s="146" t="str">
        <x:v>https://v.douyin.com/BgWA2HKnRL8/</x:v>
      </x:c>
      <x:c r="E69" s="146" t="str">
        <x:v>新疆生产建设兵团第五师</x:v>
      </x:c>
      <x:c r="F69" s="146" t="str">
        <x:v>云南</x:v>
      </x:c>
      <x:c r="G69" s="146" t="str">
        <x:v>时间边界未通过，暂不计最终统计</x:v>
      </x:c>
      <x:c r="H69" s="146" t="str">
        <x:v>投诉维权（语义分类保留）</x:v>
      </x:c>
      <x:c r="I69" s="146" t="str">
        <x:v>母帖发布于2026-07-16，但评论仅显示“2月前”，与2026-08-06采集时间冲突，无法证明评论位于固定监测窗口内；原话和链接保留备查，本轮最终统计暂不纳入。</x:v>
      </x:c>
    </x:row>
    <x:row r="70" ht="60" customHeight="1">
      <x:c r="A70" s="146" t="str">
        <x:v>LMY-012</x:v>
      </x:c>
      <x:c r="B70" s="146" t="str">
        <x:v>终是姬负了将军</x:v>
      </x:c>
      <x:c r="C70" s="146" t="str">
        <x:v>我们云南这边的汉族以前都叫我们苗子，现在不敢了</x:v>
      </x:c>
      <x:c r="D70" s="146" t="str">
        <x:v>https://v.douyin.com/BgWA2HKnRL8/</x:v>
      </x:c>
      <x:c r="E70" s="146" t="str">
        <x:v>新疆生产建设兵团第五师</x:v>
      </x:c>
      <x:c r="F70" s="146" t="str">
        <x:v>云南</x:v>
      </x:c>
      <x:c r="G70" s="146" t="str">
        <x:v>时间边界未通过，暂不计最终统计</x:v>
      </x:c>
      <x:c r="H70" s="146" t="str">
        <x:v>支持认可（语义分类保留）</x:v>
      </x:c>
      <x:c r="I70" s="146" t="str">
        <x:v>母帖发布于2026-07-16，但评论仅显示“2月前”，与2026-08-06采集时间冲突，无法证明评论位于固定监测窗口内；原话和链接保留备查，本轮最终统计暂不纳入。</x:v>
      </x:c>
    </x:row>
    <x:row r="71" ht="60" customHeight="1">
      <x:c r="A71" s="146" t="str">
        <x:v>LMY-013</x:v>
      </x:c>
      <x:c r="B71" s="146" t="str">
        <x:v>哈基米德</x:v>
      </x:c>
      <x:c r="C71" s="146" t="str">
        <x:v>外省的一些厂就不要云南少数民族</x:v>
      </x:c>
      <x:c r="D71" s="146" t="str">
        <x:v>https://v.douyin.com/BgWA2HKnRL8/</x:v>
      </x:c>
      <x:c r="E71" s="146" t="str">
        <x:v>新疆生产建设兵团第五师</x:v>
      </x:c>
      <x:c r="F71" s="146" t="str">
        <x:v>云南</x:v>
      </x:c>
      <x:c r="G71" s="146" t="str">
        <x:v>时间边界未通过，暂不计最终统计</x:v>
      </x:c>
      <x:c r="H71" s="146" t="str">
        <x:v>投诉维权（语义分类保留）</x:v>
      </x:c>
      <x:c r="I71" s="146" t="str">
        <x:v>母帖发布于2026-07-16，但评论仅显示“2月前”，与2026-08-06采集时间冲突，无法证明评论位于固定监测窗口内；原话和链接保留备查，本轮最终统计暂不纳入。</x:v>
      </x:c>
    </x:row>
    <x:row r="72" ht="60" customHeight="1">
      <x:c r="A72" s="146" t="str">
        <x:v>LMY-014</x:v>
      </x:c>
      <x:c r="B72" s="146" t="str">
        <x:v>李万吉</x:v>
      </x:c>
      <x:c r="C72" s="146" t="str">
        <x:v>回族餐厅强买强卖餐具</x:v>
      </x:c>
      <x:c r="D72" s="146" t="str">
        <x:v>https://v.douyin.com/BgWA2HKnRL8/</x:v>
      </x:c>
      <x:c r="E72" s="146" t="str">
        <x:v>新疆生产建设兵团第五师</x:v>
      </x:c>
      <x:c r="F72" s="146" t="str">
        <x:v>云南</x:v>
      </x:c>
      <x:c r="G72" s="146" t="str">
        <x:v>排除</x:v>
      </x:c>
      <x:c r="H72" s="146" t="str">
        <x:v>排除记录</x:v>
      </x:c>
      <x:c r="I72" s="146" t="str">
        <x:v>原话不足以证明与本法实施相关</x:v>
      </x:c>
    </x:row>
    <x:row r="73" ht="60" customHeight="1">
      <x:c r="A73" s="146" t="str">
        <x:v>LMY-015</x:v>
      </x:c>
      <x:c r="B73" s="146" t="str">
        <x:v>午夜台风游</x:v>
      </x:c>
      <x:c r="C73" s="146" t="str">
        <x:v>好多厂招聘都有歧视啊</x:v>
      </x:c>
      <x:c r="D73" s="146" t="str">
        <x:v>https://v.douyin.com/BgWA2HKnRL8/</x:v>
      </x:c>
      <x:c r="E73" s="146" t="str">
        <x:v>新疆生产建设兵团第五师</x:v>
      </x:c>
      <x:c r="F73" s="146" t="str">
        <x:v>云南</x:v>
      </x:c>
      <x:c r="G73" s="146" t="str">
        <x:v>时间边界未通过，暂不计最终统计</x:v>
      </x:c>
      <x:c r="H73" s="146" t="str">
        <x:v>投诉维权（语义分类保留）</x:v>
      </x:c>
      <x:c r="I73" s="146" t="str">
        <x:v>母帖发布于2026-07-16，但评论仅显示“2月前”，与2026-08-06采集时间冲突，无法证明评论位于固定监测窗口内；原话和链接保留备查，本轮最终统计暂不纳入。</x:v>
      </x:c>
    </x:row>
    <x:row r="74" ht="60" customHeight="1">
      <x:c r="A74" s="146" t="str">
        <x:v>LMY-016</x:v>
      </x:c>
      <x:c r="B74" s="146" t="str">
        <x:v>云芸众生</x:v>
      </x:c>
      <x:c r="C74" s="146" t="str">
        <x:v>我说我是少数民族，连厂都不要。😂😂😂</x:v>
      </x:c>
      <x:c r="D74" s="146" t="str">
        <x:v>https://v.douyin.com/BgWA2HKnRL8/</x:v>
      </x:c>
      <x:c r="E74" s="146" t="str">
        <x:v>新疆生产建设兵团第五师</x:v>
      </x:c>
      <x:c r="F74" s="146" t="str">
        <x:v>云南</x:v>
      </x:c>
      <x:c r="G74" s="146" t="str">
        <x:v>时间边界未通过，暂不计最终统计</x:v>
      </x:c>
      <x:c r="H74" s="146" t="str">
        <x:v>投诉维权（语义分类保留）</x:v>
      </x:c>
      <x:c r="I74" s="146" t="str">
        <x:v>母帖发布于2026-07-16，但评论仅显示“2月前”，与2026-08-06采集时间冲突，无法证明评论位于固定监测窗口内；原话和链接保留备查，本轮最终统计暂不纳入。</x:v>
      </x:c>
    </x:row>
    <x:row r="75" ht="60" customHeight="1">
      <x:c r="A75" s="146" t="str">
        <x:v>LMY-017</x:v>
      </x:c>
      <x:c r="B75" s="146" t="str">
        <x:v>用户5953934987888</x:v>
      </x:c>
      <x:c r="C75" s="146" t="str">
        <x:v>平台有钱，违法成本太低，对大家不友好</x:v>
      </x:c>
      <x:c r="D75" s="146" t="str">
        <x:v>https://v.douyin.com/BgWA2HKnRL8/</x:v>
      </x:c>
      <x:c r="E75" s="146" t="str">
        <x:v>新疆生产建设兵团第五师</x:v>
      </x:c>
      <x:c r="F75" s="146" t="str">
        <x:v>云南</x:v>
      </x:c>
      <x:c r="G75" s="146" t="str">
        <x:v>保留为非支持意见</x:v>
      </x:c>
      <x:c r="H75" s="146" t="str">
        <x:v>质疑反对</x:v>
      </x:c>
      <x:c r="I75" s="146" t="str">
        <x:v>原话与母帖链接已核；意见指向就业歧视、举报渠道、处罚/落实等具体问题。评论精确时间仍按原页状态标注。</x:v>
      </x:c>
    </x:row>
    <x:row r="76" ht="60" customHeight="1">
      <x:c r="A76" s="146" t="str">
        <x:v>LMY-018</x:v>
      </x:c>
      <x:c r="B76" s="146" t="str">
        <x:v>知足常乐</x:v>
      </x:c>
      <x:c r="C76" s="146" t="str">
        <x:v>能加上一条地域歧视吗</x:v>
      </x:c>
      <x:c r="D76" s="146" t="str">
        <x:v>https://v.douyin.com/BgWA2HKnRL8/</x:v>
      </x:c>
      <x:c r="E76" s="146" t="str">
        <x:v>新疆生产建设兵团第五师</x:v>
      </x:c>
      <x:c r="F76" s="146" t="str">
        <x:v>云南</x:v>
      </x:c>
      <x:c r="G76" s="146" t="str">
        <x:v>保留为非支持意见</x:v>
      </x:c>
      <x:c r="H76" s="146" t="str">
        <x:v>担忧建议</x:v>
      </x:c>
      <x:c r="I76" s="146" t="str">
        <x:v>原话与母帖链接已核；意见指向就业歧视、举报渠道、处罚/落实等具体问题。评论精确时间仍按原页状态标注。</x:v>
      </x:c>
    </x:row>
    <x:row r="77" ht="60" customHeight="1">
      <x:c r="A77" s="146" t="str">
        <x:v>LMY-022</x:v>
      </x:c>
      <x:c r="B77" s="146" t="str">
        <x:v>何不给个拥抱</x:v>
      </x:c>
      <x:c r="C77" s="146" t="str">
        <x:v>违法又不是犯法</x:v>
      </x:c>
      <x:c r="D77" s="146" t="str">
        <x:v>https://v.douyin.com/BgWA2HKnRL8/</x:v>
      </x:c>
      <x:c r="E77" s="146" t="str">
        <x:v>新疆生产建设兵团第五师</x:v>
      </x:c>
      <x:c r="F77" s="146" t="str">
        <x:v>云南</x:v>
      </x:c>
      <x:c r="G77" s="146" t="str">
        <x:v>保留为非支持意见</x:v>
      </x:c>
      <x:c r="H77" s="146" t="str">
        <x:v>咨询疑问</x:v>
      </x:c>
      <x:c r="I77" s="146" t="str">
        <x:v>原话与母帖链接已核；意见指向就业歧视、举报渠道、处罚/落实等具体问题。评论精确时间仍按原页状态标注。</x:v>
      </x:c>
    </x:row>
    <x:row r="78" ht="60" customHeight="1">
      <x:c r="A78" s="146" t="str">
        <x:v>LMY-023</x:v>
      </x:c>
      <x:c r="B78" s="146" t="str">
        <x:v>蛋定人生</x:v>
      </x:c>
      <x:c r="C78" s="146" t="str">
        <x:v>居然这样就要把它做实，每个工厂门口挂着举报电话。</x:v>
      </x:c>
      <x:c r="D78" s="146" t="str">
        <x:v>https://v.douyin.com/BgWA2HKnRL8/</x:v>
      </x:c>
      <x:c r="E78" s="146" t="str">
        <x:v>新疆生产建设兵团第五师</x:v>
      </x:c>
      <x:c r="F78" s="146" t="str">
        <x:v>云南</x:v>
      </x:c>
      <x:c r="G78" s="146" t="str">
        <x:v>保留为非支持意见</x:v>
      </x:c>
      <x:c r="H78" s="146" t="str">
        <x:v>担忧建议</x:v>
      </x:c>
      <x:c r="I78" s="146" t="str">
        <x:v>原话与母帖链接已核；意见指向就业歧视、举报渠道、处罚/落实等具体问题。评论精确时间仍按原页状态标注。</x:v>
      </x:c>
    </x:row>
    <x:row r="79" ht="60" customHeight="1">
      <x:c r="A79" s="146" t="str">
        <x:v>LMY-024</x:v>
      </x:c>
      <x:c r="B79" s="146" t="str">
        <x:v>Calliope</x:v>
      </x:c>
      <x:c r="C79" s="146" t="str">
        <x:v>很多厂都不要少数民族😂😂😂</x:v>
      </x:c>
      <x:c r="D79" s="146" t="str">
        <x:v>https://v.douyin.com/BgWA2HKnRL8/</x:v>
      </x:c>
      <x:c r="E79" s="146" t="str">
        <x:v>新疆生产建设兵团第五师</x:v>
      </x:c>
      <x:c r="F79" s="146" t="str">
        <x:v>云南</x:v>
      </x:c>
      <x:c r="G79" s="146" t="str">
        <x:v>保留为非支持意见</x:v>
      </x:c>
      <x:c r="H79" s="146" t="str">
        <x:v>投诉维权</x:v>
      </x:c>
      <x:c r="I79" s="146" t="str">
        <x:v>原话与母帖链接已核；意见指向就业歧视、举报渠道、处罚/落实等具体问题。评论精确时间仍按原页状态标注。</x:v>
      </x:c>
    </x:row>
    <x:row r="80" ht="60" customHeight="1">
      <x:c r="A80" s="146" t="str">
        <x:v>LMY-031</x:v>
      </x:c>
      <x:c r="B80" s="146" t="str">
        <x:v>蓝sir</x:v>
      </x:c>
      <x:c r="C80" s="146" t="str">
        <x:v>所以具体建议是什么？</x:v>
      </x:c>
      <x:c r="D80" s="146" t="str">
        <x:v>https://v.douyin.com/CyoBjsGPozU/</x:v>
      </x:c>
      <x:c r="E80" s="146" t="str">
        <x:v>云南省</x:v>
      </x:c>
      <x:c r="F80" s="146" t="str">
        <x:v>云南</x:v>
      </x:c>
      <x:c r="G80" s="146" t="str">
        <x:v>保留为非支持意见</x:v>
      </x:c>
      <x:c r="H80" s="146" t="str">
        <x:v>咨询疑问</x:v>
      </x:c>
      <x:c r="I80" s="146" t="str">
        <x:v>原话与母帖链接已核；意见指向就业歧视、举报渠道、处罚/落实等具体问题。评论精确时间仍按原页状态标注。</x:v>
      </x:c>
    </x:row>
    <x:row r="81" ht="60" customHeight="1">
      <x:c r="A81" s="146" t="str">
        <x:v>LMY-045</x:v>
      </x:c>
      <x:c r="B81" s="146" t="str">
        <x:v>如卉</x:v>
      </x:c>
      <x:c r="C81" s="146" t="str">
        <x:v>🤔🤔🤔</x:v>
      </x:c>
      <x:c r="D81" s="146" t="str">
        <x:v>https://v.douyin.com/SoWJw-M3Npw/</x:v>
      </x:c>
      <x:c r="E81" s="146" t="str">
        <x:v>云南省普洱市西盟县</x:v>
      </x:c>
      <x:c r="F81" s="146" t="str">
        <x:v>云南</x:v>
      </x:c>
      <x:c r="G81" s="146" t="str">
        <x:v>排除</x:v>
      </x:c>
      <x:c r="H81" s="146" t="str">
        <x:v>排除记录</x:v>
      </x:c>
      <x:c r="I81" s="146" t="str">
        <x:v>仅表情，无法判断态度</x:v>
      </x:c>
    </x:row>
    <x:row r="82" ht="60" customHeight="1">
      <x:c r="A82" s="146" t="str">
        <x:v>LMY-066</x:v>
      </x:c>
      <x:c r="B82" s="146" t="str">
        <x:v>梨花白夜</x:v>
      </x:c>
      <x:c r="C82" s="146" t="str">
        <x:v>为什么非要去自证？老是防守干嘛，应该主动出击，质问对方，提问的人他们国家为民族团结做了哪些工作</x:v>
      </x:c>
      <x:c r="D82" s="146" t="str">
        <x:v>小红书站内原帖（截图核验）</x:v>
      </x:c>
      <x:c r="E82" s="146" t="str">
        <x:v>全国性媒体</x:v>
      </x:c>
      <x:c r="F82" s="146" t="str">
        <x:v>四川</x:v>
      </x:c>
      <x:c r="G82" s="146" t="str">
        <x:v>不计非支持</x:v>
      </x:c>
      <x:c r="H82" s="146" t="str">
        <x:v>排除记录</x:v>
      </x:c>
      <x:c r="I82" s="146" t="str">
        <x:v>传播策略建议；评论者地区为四川，不归入云南有效意见</x:v>
      </x:c>
    </x:row>
    <x:row r="83">
      <x:c r="A83" s="85"/>
      <x:c r="B83" s="85"/>
      <x:c r="C83" s="85"/>
      <x:c r="D83" s="85"/>
      <x:c r="E83" s="85"/>
      <x:c r="F83" s="85"/>
      <x:c r="G83" s="85"/>
      <x:c r="H83" s="85"/>
      <x:c r="I83" s="85"/>
    </x:row>
    <x:row r="84">
      <x:c r="A84" s="85"/>
      <x:c r="B84" s="85"/>
      <x:c r="C84" s="85"/>
      <x:c r="D84" s="85"/>
      <x:c r="E84" s="85"/>
      <x:c r="F84" s="85"/>
      <x:c r="G84" s="85"/>
      <x:c r="H84" s="85"/>
      <x:c r="I84" s="85"/>
    </x:row>
    <x:row r="85" ht="26" customHeight="1">
      <x:c r="A85" s="152" t="str">
        <x:v>民族语言内容复核</x:v>
      </x:c>
      <x:c r="B85" s="152"/>
      <x:c r="C85" s="152"/>
      <x:c r="D85" s="152"/>
      <x:c r="E85" s="152"/>
      <x:c r="F85" s="152"/>
      <x:c r="G85" s="152"/>
      <x:c r="H85" s="152"/>
      <x:c r="I85" s="152"/>
    </x:row>
    <x:row r="86" ht="32" customHeight="1">
      <x:c r="A86" s="143" t="str">
        <x:v>语言内容</x:v>
      </x:c>
      <x:c r="B86" s="143" t="str">
        <x:v>平台/账号</x:v>
      </x:c>
      <x:c r="C86" s="143" t="str">
        <x:v>链接</x:v>
      </x:c>
      <x:c r="D86" s="143" t="str">
        <x:v>语言标注</x:v>
      </x:c>
      <x:c r="E86" s="143" t="str">
        <x:v>原文保留</x:v>
      </x:c>
      <x:c r="F86" s="143" t="str">
        <x:v>中文翻译来源</x:v>
      </x:c>
      <x:c r="G86" s="143" t="str">
        <x:v>相关性</x:v>
      </x:c>
      <x:c r="H86" s="143" t="str">
        <x:v>态度判断</x:v>
      </x:c>
      <x:c r="I86" s="143" t="str">
        <x:v>复核结论</x:v>
      </x:c>
    </x:row>
    <x:row r="87" ht="52" customHeight="1">
      <x:c r="A87" s="146" t="str">
        <x:v>双语普法｜解读促进法，共筑雪域同心家园</x:v>
      </x:c>
      <x:c r="B87" s="146" t="str">
        <x:v>抖音/香格里拉融媒体</x:v>
      </x:c>
      <x:c r="C87" s="146" t="str">
        <x:v>https://v.douyin.com/FSd8aIUvgyg/</x:v>
      </x:c>
      <x:c r="D87" s="146" t="str">
        <x:v>汉语、藏文</x:v>
      </x:c>
      <x:c r="E87" s="146" t="str">
        <x:v>画面藏文原文已由截图保留</x:v>
      </x:c>
      <x:c r="F87" s="146" t="str">
        <x:v>视频自带汉文对照；未使用机器翻译</x:v>
      </x:c>
      <x:c r="G87" s="146" t="str">
        <x:v>明确相关</x:v>
      </x:c>
      <x:c r="H87" s="146" t="str">
        <x:v>不依据藏文单独判断</x:v>
      </x:c>
      <x:c r="I87" s="146" t="str">
        <x:v>已确认母视频为汉藏双语，画面藏文原文及汉文对照均已保存；公众态度不依据藏文单独判断，不影响当前统计。</x:v>
      </x:c>
    </x:row>
    <x:row r="88" ht="52" customHeight="1">
      <x:c r="A88" s="146" t="str">
        <x:v>同一双语视频及评论</x:v>
      </x:c>
      <x:c r="B88" s="146" t="str">
        <x:v>微信视频号/香格里拉融媒体</x:v>
      </x:c>
      <x:c r="C88" s="146" t="str">
        <x:v>https://weixin.qq.com/sph/AucZtbn3Tn</x:v>
      </x:c>
      <x:c r="D88" s="146" t="str">
        <x:v>汉语、藏文</x:v>
      </x:c>
      <x:c r="E88" s="146" t="str">
        <x:v>画面藏文原文已由截图保留</x:v>
      </x:c>
      <x:c r="F88" s="146" t="str">
        <x:v>视频自带汉文对照；评论为汉语/表情</x:v>
      </x:c>
      <x:c r="G88" s="146" t="str">
        <x:v>明确相关</x:v>
      </x:c>
      <x:c r="H88" s="146" t="str">
        <x:v>可确认的评论为支持或中性</x:v>
      </x:c>
      <x:c r="I88" s="146" t="str">
        <x:v>已确认母视频为汉藏双语；评论为汉语/表情，未发现需按藏文评论统计的公众意见。</x:v>
      </x:c>
    </x:row>
    <x:row r="89">
      <x:c r="A89" s="85"/>
      <x:c r="B89" s="85"/>
      <x:c r="C89" s="85"/>
      <x:c r="D89" s="85"/>
      <x:c r="E89" s="85"/>
      <x:c r="F89" s="85"/>
      <x:c r="G89" s="85"/>
      <x:c r="H89" s="85"/>
      <x:c r="I89" s="85"/>
    </x:row>
    <x:row r="90">
      <x:c r="A90" s="85"/>
      <x:c r="B90" s="85"/>
      <x:c r="C90" s="85"/>
      <x:c r="D90" s="85"/>
      <x:c r="E90" s="85"/>
      <x:c r="F90" s="85"/>
      <x:c r="G90" s="85"/>
      <x:c r="H90" s="85"/>
      <x:c r="I90" s="85"/>
    </x:row>
    <x:row r="91">
      <x:c r="A91" s="85"/>
      <x:c r="B91" s="85"/>
      <x:c r="C91" s="85"/>
      <x:c r="D91" s="85"/>
      <x:c r="E91" s="85"/>
      <x:c r="F91" s="85"/>
      <x:c r="G91" s="85"/>
      <x:c r="H91" s="85"/>
      <x:c r="I91" s="85"/>
    </x:row>
    <x:row r="92">
      <x:c r="A92" s="85"/>
      <x:c r="B92" s="85"/>
      <x:c r="C92" s="85"/>
      <x:c r="D92" s="85"/>
      <x:c r="E92" s="85"/>
      <x:c r="F92" s="85"/>
      <x:c r="G92" s="85"/>
      <x:c r="H92" s="85"/>
      <x:c r="I92" s="85"/>
    </x:row>
    <x:row r="93">
      <x:c r="A93" s="85"/>
      <x:c r="B93" s="85"/>
      <x:c r="C93" s="85"/>
      <x:c r="D93" s="85"/>
      <x:c r="E93" s="85"/>
      <x:c r="F93" s="85"/>
      <x:c r="G93" s="85"/>
      <x:c r="H93" s="85"/>
      <x:c r="I93" s="85"/>
    </x:row>
    <x:row r="94">
      <x:c r="A94" s="85"/>
      <x:c r="B94" s="85"/>
      <x:c r="C94" s="85"/>
      <x:c r="D94" s="85"/>
      <x:c r="E94" s="85"/>
      <x:c r="F94" s="85"/>
      <x:c r="G94" s="85"/>
      <x:c r="H94" s="85"/>
      <x:c r="I94" s="85"/>
    </x:row>
    <x:row r="95">
      <x:c r="A95" s="85"/>
      <x:c r="B95" s="85"/>
      <x:c r="C95" s="85"/>
      <x:c r="D95" s="85"/>
      <x:c r="E95" s="85"/>
      <x:c r="F95" s="85"/>
      <x:c r="G95" s="85"/>
      <x:c r="H95" s="85"/>
      <x:c r="I95" s="85"/>
    </x:row>
    <x:row r="96">
      <x:c r="A96" s="85"/>
      <x:c r="B96" s="85"/>
      <x:c r="C96" s="85"/>
      <x:c r="D96" s="85"/>
      <x:c r="E96" s="85"/>
      <x:c r="F96" s="85"/>
      <x:c r="G96" s="85"/>
      <x:c r="H96" s="85"/>
      <x:c r="I96" s="85"/>
    </x:row>
    <x:row r="97">
      <x:c r="A97" s="85"/>
      <x:c r="B97" s="85"/>
      <x:c r="C97" s="85"/>
      <x:c r="D97" s="85"/>
      <x:c r="E97" s="85"/>
      <x:c r="F97" s="85"/>
      <x:c r="G97" s="85"/>
      <x:c r="H97" s="85"/>
      <x:c r="I97" s="85"/>
    </x:row>
    <x:row r="98">
      <x:c r="A98" s="85"/>
      <x:c r="B98" s="85"/>
      <x:c r="C98" s="85"/>
      <x:c r="D98" s="85"/>
      <x:c r="E98" s="85"/>
      <x:c r="F98" s="85"/>
      <x:c r="G98" s="85"/>
      <x:c r="H98" s="85"/>
      <x:c r="I98" s="85"/>
    </x:row>
    <x:row r="99">
      <x:c r="A99" s="85"/>
      <x:c r="B99" s="85"/>
      <x:c r="C99" s="85"/>
      <x:c r="D99" s="85"/>
      <x:c r="E99" s="85"/>
      <x:c r="F99" s="85"/>
      <x:c r="G99" s="85"/>
      <x:c r="H99" s="85"/>
      <x:c r="I99" s="85"/>
    </x:row>
    <x:row r="100">
      <x:c r="A100" s="85"/>
      <x:c r="B100" s="85"/>
      <x:c r="C100" s="85"/>
      <x:c r="D100" s="85"/>
      <x:c r="E100" s="85"/>
      <x:c r="F100" s="85"/>
      <x:c r="G100" s="85"/>
      <x:c r="H100" s="85"/>
      <x:c r="I100" s="85"/>
    </x:row>
  </x:sheetData>
  <x:mergeCells>
    <x:mergeCell ref="A1:I1"/>
    <x:mergeCell ref="A2:I2"/>
    <x:mergeCell ref="A15:I15"/>
    <x:mergeCell ref="A58:I58"/>
    <x:mergeCell ref="A59:I60"/>
    <x:mergeCell ref="A59:I59"/>
    <x:mergeCell ref="A85:I85"/>
  </x:mergeCells>
  <x:pageMargins left="0.7" right="0.7" top="0.75" bottom="0.75" header="0.3" footer="0.3"/>
</x:worksheet>
</file>